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omments2.xml" ContentType="application/vnd.openxmlformats-officedocument.spreadsheetml.comments+xml"/>
  <Override PartName="/docProps/core.xml" ContentType="application/vnd.openxmlformats-package.core-properties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4550" windowHeight="2340"/>
  </bookViews>
  <sheets>
    <sheet name="Rate Sheet" sheetId="1" r:id="rId1"/>
    <sheet name="Clallam Regulated Price Out" sheetId="5" r:id="rId2"/>
    <sheet name="Jefferson Regulated Price Out" sheetId="6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D">#REF!</definedName>
    <definedName name="\S">#REF!</definedName>
    <definedName name="\Y">#REF!</definedName>
    <definedName name="_____________CYA1">[1]Hidden!$N$11</definedName>
    <definedName name="_____________CYA10">[1]Hidden!$E$11</definedName>
    <definedName name="_____________CYA11">[1]Hidden!$P$11</definedName>
    <definedName name="_____________CYA2">[1]Hidden!$M$11</definedName>
    <definedName name="_____________CYA3">[1]Hidden!$L$11</definedName>
    <definedName name="_____________CYA4">[1]Hidden!$K$11</definedName>
    <definedName name="_____________CYA5">[1]Hidden!$J$11</definedName>
    <definedName name="_____________CYA6">[1]Hidden!$I$11</definedName>
    <definedName name="_____________CYA7">[1]Hidden!$H$11</definedName>
    <definedName name="_____________CYA8">[1]Hidden!$G$11</definedName>
    <definedName name="_____________CYA9">[1]Hidden!$F$11</definedName>
    <definedName name="_____________LYA12">[1]Hidden!$O$11</definedName>
    <definedName name="____________CYA1">[1]Hidden!$N$11</definedName>
    <definedName name="____________CYA10">[1]Hidden!$E$11</definedName>
    <definedName name="____________CYA11">[1]Hidden!$P$11</definedName>
    <definedName name="____________CYA2">[1]Hidden!$M$11</definedName>
    <definedName name="____________CYA3">[1]Hidden!$L$11</definedName>
    <definedName name="____________CYA4">[1]Hidden!$K$11</definedName>
    <definedName name="____________CYA5">[1]Hidden!$J$11</definedName>
    <definedName name="____________CYA6">[1]Hidden!$I$11</definedName>
    <definedName name="____________CYA7">[1]Hidden!$H$11</definedName>
    <definedName name="____________CYA8">[1]Hidden!$G$11</definedName>
    <definedName name="____________CYA9">[1]Hidden!$F$11</definedName>
    <definedName name="____________LYA12">[1]Hidden!$O$11</definedName>
    <definedName name="___________CYA1">[1]Hidden!$N$11</definedName>
    <definedName name="___________CYA10">[1]Hidden!$E$11</definedName>
    <definedName name="___________CYA11">[1]Hidden!$P$11</definedName>
    <definedName name="___________CYA2">[1]Hidden!$M$11</definedName>
    <definedName name="___________CYA3">[1]Hidden!$L$11</definedName>
    <definedName name="___________CYA4">[1]Hidden!$K$11</definedName>
    <definedName name="___________CYA5">[1]Hidden!$J$11</definedName>
    <definedName name="___________CYA6">[1]Hidden!$I$11</definedName>
    <definedName name="___________CYA7">[1]Hidden!$H$11</definedName>
    <definedName name="___________CYA8">[1]Hidden!$G$11</definedName>
    <definedName name="___________CYA9">[1]Hidden!$F$11</definedName>
    <definedName name="___________LYA12">[1]Hidden!$O$11</definedName>
    <definedName name="__________CYA1">[1]Hidden!$N$11</definedName>
    <definedName name="__________CYA10">[1]Hidden!$E$11</definedName>
    <definedName name="__________CYA11">[1]Hidden!$P$11</definedName>
    <definedName name="__________CYA2">[1]Hidden!$M$11</definedName>
    <definedName name="__________CYA3">[1]Hidden!$L$11</definedName>
    <definedName name="__________CYA4">[1]Hidden!$K$11</definedName>
    <definedName name="__________CYA5">[1]Hidden!$J$11</definedName>
    <definedName name="__________CYA6">[1]Hidden!$I$11</definedName>
    <definedName name="__________CYA7">[1]Hidden!$H$11</definedName>
    <definedName name="__________CYA8">[1]Hidden!$G$11</definedName>
    <definedName name="__________CYA9">[1]Hidden!$F$11</definedName>
    <definedName name="__________LYA12">[1]Hidden!$O$11</definedName>
    <definedName name="_________CYA1">[1]Hidden!$N$11</definedName>
    <definedName name="_________CYA10">[1]Hidden!$E$11</definedName>
    <definedName name="_________CYA11">[1]Hidden!$P$11</definedName>
    <definedName name="_________CYA2">[1]Hidden!$M$11</definedName>
    <definedName name="_________CYA3">[1]Hidden!$L$11</definedName>
    <definedName name="_________CYA4">[1]Hidden!$K$11</definedName>
    <definedName name="_________CYA5">[1]Hidden!$J$11</definedName>
    <definedName name="_________CYA6">[1]Hidden!$I$11</definedName>
    <definedName name="_________CYA7">[1]Hidden!$H$11</definedName>
    <definedName name="_________CYA8">[1]Hidden!$G$11</definedName>
    <definedName name="_________CYA9">[1]Hidden!$F$11</definedName>
    <definedName name="_________LYA12">[1]Hidden!$O$11</definedName>
    <definedName name="________CYA1">[1]Hidden!$N$11</definedName>
    <definedName name="________CYA10">[1]Hidden!$E$11</definedName>
    <definedName name="________CYA11">[1]Hidden!$P$11</definedName>
    <definedName name="________CYA2">[1]Hidden!$M$11</definedName>
    <definedName name="________CYA3">[1]Hidden!$L$11</definedName>
    <definedName name="________CYA4">[1]Hidden!$K$11</definedName>
    <definedName name="________CYA5">[1]Hidden!$J$11</definedName>
    <definedName name="________CYA6">[1]Hidden!$I$11</definedName>
    <definedName name="________CYA7">[1]Hidden!$H$11</definedName>
    <definedName name="________CYA8">[1]Hidden!$G$11</definedName>
    <definedName name="________CYA9">[1]Hidden!$F$11</definedName>
    <definedName name="________LYA12">[1]Hidden!$O$11</definedName>
    <definedName name="_______CYA1">[1]Hidden!$N$11</definedName>
    <definedName name="_______CYA10">[1]Hidden!$E$11</definedName>
    <definedName name="_______CYA11">[1]Hidden!$P$11</definedName>
    <definedName name="_______CYA2">[1]Hidden!$M$11</definedName>
    <definedName name="_______CYA3">[1]Hidden!$L$11</definedName>
    <definedName name="_______CYA4">[1]Hidden!$K$11</definedName>
    <definedName name="_______CYA5">[1]Hidden!$J$11</definedName>
    <definedName name="_______CYA6">[1]Hidden!$I$11</definedName>
    <definedName name="_______CYA7">[1]Hidden!$H$11</definedName>
    <definedName name="_______CYA8">[1]Hidden!$G$11</definedName>
    <definedName name="_______CYA9">[1]Hidden!$F$11</definedName>
    <definedName name="_______LYA12">[1]Hidden!$O$11</definedName>
    <definedName name="______CYA1">[1]Hidden!$N$11</definedName>
    <definedName name="______CYA10">[1]Hidden!$E$11</definedName>
    <definedName name="______CYA11">[1]Hidden!$P$11</definedName>
    <definedName name="______CYA2">[1]Hidden!$M$11</definedName>
    <definedName name="______CYA3">[1]Hidden!$L$11</definedName>
    <definedName name="______CYA4">[1]Hidden!$K$11</definedName>
    <definedName name="______CYA5">[1]Hidden!$J$11</definedName>
    <definedName name="______CYA6">[1]Hidden!$I$11</definedName>
    <definedName name="______CYA7">[1]Hidden!$H$11</definedName>
    <definedName name="______CYA8">[1]Hidden!$G$11</definedName>
    <definedName name="______CYA9">[1]Hidden!$F$11</definedName>
    <definedName name="______LYA12">[1]Hidden!$O$11</definedName>
    <definedName name="_____CYA1">[1]Hidden!$N$11</definedName>
    <definedName name="_____CYA10">[1]Hidden!$E$11</definedName>
    <definedName name="_____CYA11">[1]Hidden!$P$11</definedName>
    <definedName name="_____CYA2">[1]Hidden!$M$11</definedName>
    <definedName name="_____CYA3">[1]Hidden!$L$11</definedName>
    <definedName name="_____CYA4">[1]Hidden!$K$11</definedName>
    <definedName name="_____CYA5">[1]Hidden!$J$11</definedName>
    <definedName name="_____CYA6">[1]Hidden!$I$11</definedName>
    <definedName name="_____CYA7">[1]Hidden!$H$11</definedName>
    <definedName name="_____CYA8">[1]Hidden!$G$11</definedName>
    <definedName name="_____CYA9">[1]Hidden!$F$11</definedName>
    <definedName name="_____LYA12">[1]Hidden!$O$11</definedName>
    <definedName name="____CYA1">[1]Hidden!$N$11</definedName>
    <definedName name="____CYA10">[1]Hidden!$E$11</definedName>
    <definedName name="____CYA11">[1]Hidden!$P$11</definedName>
    <definedName name="____CYA2">[1]Hidden!$M$11</definedName>
    <definedName name="____CYA3">[1]Hidden!$L$11</definedName>
    <definedName name="____CYA4">[1]Hidden!$K$11</definedName>
    <definedName name="____CYA5">[1]Hidden!$J$11</definedName>
    <definedName name="____CYA6">[1]Hidden!$I$11</definedName>
    <definedName name="____CYA7">[1]Hidden!$H$11</definedName>
    <definedName name="____CYA8">[1]Hidden!$G$11</definedName>
    <definedName name="____CYA9">[1]Hidden!$F$11</definedName>
    <definedName name="____LYA12">[1]Hidden!$O$11</definedName>
    <definedName name="___CYA1">[1]Hidden!$N$11</definedName>
    <definedName name="___CYA10">[1]Hidden!$E$11</definedName>
    <definedName name="___CYA11">[1]Hidden!$P$11</definedName>
    <definedName name="___CYA2">[1]Hidden!$M$11</definedName>
    <definedName name="___CYA3">[1]Hidden!$L$11</definedName>
    <definedName name="___CYA4">[1]Hidden!$K$11</definedName>
    <definedName name="___CYA5">[1]Hidden!$J$11</definedName>
    <definedName name="___CYA6">[1]Hidden!$I$11</definedName>
    <definedName name="___CYA7">[1]Hidden!$H$11</definedName>
    <definedName name="___CYA8">[1]Hidden!$G$11</definedName>
    <definedName name="___CYA9">[1]Hidden!$F$11</definedName>
    <definedName name="___LYA12">[1]Hidden!$O$11</definedName>
    <definedName name="__CYA1">[1]Hidden!$N$11</definedName>
    <definedName name="__CYA10">[1]Hidden!$E$11</definedName>
    <definedName name="__CYA11">[1]Hidden!$P$11</definedName>
    <definedName name="__CYA2">[1]Hidden!$M$11</definedName>
    <definedName name="__CYA3">[1]Hidden!$L$11</definedName>
    <definedName name="__CYA4">[1]Hidden!$K$11</definedName>
    <definedName name="__CYA5">[1]Hidden!$J$11</definedName>
    <definedName name="__CYA6">[1]Hidden!$I$11</definedName>
    <definedName name="__CYA7">[1]Hidden!$H$11</definedName>
    <definedName name="__CYA8">[1]Hidden!$G$11</definedName>
    <definedName name="__CYA9">[1]Hidden!$F$11</definedName>
    <definedName name="__LYA12">[1]Hidden!$O$11</definedName>
    <definedName name="_123Graph_g" hidden="1">'[2]#REF'!$F$9:$F$83</definedName>
    <definedName name="_132" hidden="1">[3]XXXXXX!$B$10:$B$10</definedName>
    <definedName name="_132Graph_h" localSheetId="0" hidden="1">#REF!</definedName>
    <definedName name="_132Graph_h" hidden="1">#REF!</definedName>
    <definedName name="_ACT1" localSheetId="2">[4]Hidden!#REF!</definedName>
    <definedName name="_ACT1" localSheetId="0">[5]Hidden!#REF!</definedName>
    <definedName name="_ACT1">[6]Hidden!#REF!</definedName>
    <definedName name="_ACT2" localSheetId="2">[4]Hidden!#REF!</definedName>
    <definedName name="_ACT2" localSheetId="0">[5]Hidden!#REF!</definedName>
    <definedName name="_ACT2">[6]Hidden!#REF!</definedName>
    <definedName name="_ACT3" localSheetId="2">[4]Hidden!#REF!</definedName>
    <definedName name="_ACT3" localSheetId="0">[5]Hidden!#REF!</definedName>
    <definedName name="_ACT3">[6]Hidden!#REF!</definedName>
    <definedName name="_COS1" localSheetId="0">#REF!</definedName>
    <definedName name="_COS1">#REF!</definedName>
    <definedName name="_COS2" localSheetId="0">#REF!</definedName>
    <definedName name="_COS2">#REF!</definedName>
    <definedName name="_CYA1">[1]Hidden!$N$11</definedName>
    <definedName name="_CYA10">[1]Hidden!$E$11</definedName>
    <definedName name="_CYA11">[1]Hidden!$P$11</definedName>
    <definedName name="_CYA2">[1]Hidden!$M$11</definedName>
    <definedName name="_CYA3">[1]Hidden!$L$11</definedName>
    <definedName name="_CYA4">[1]Hidden!$K$11</definedName>
    <definedName name="_CYA5">[1]Hidden!$J$11</definedName>
    <definedName name="_CYA6">[1]Hidden!$I$11</definedName>
    <definedName name="_CYA7">[1]Hidden!$H$11</definedName>
    <definedName name="_CYA8">[1]Hidden!$G$11</definedName>
    <definedName name="_CYA9">[1]Hidden!$F$11</definedName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hidden="1">'[2]#REF'!$D$12</definedName>
    <definedName name="_key5" hidden="1">[3]XXXXXX!$H$10</definedName>
    <definedName name="_LYA12">[1]Hidden!$O$11</definedName>
    <definedName name="_max" localSheetId="0" hidden="1">#REF!</definedName>
    <definedName name="_max" hidden="1">#REF!</definedName>
    <definedName name="_Mon" localSheetId="0" hidden="1">#REF!</definedName>
    <definedName name="_Mon" hidden="1">#REF!</definedName>
    <definedName name="_Order1" hidden="1">255</definedName>
    <definedName name="_Order2" hidden="1">255</definedName>
    <definedName name="_Order3" hidden="1">0</definedName>
    <definedName name="_Sort" localSheetId="0" hidden="1">#REF!</definedName>
    <definedName name="_Sort" hidden="1">#REF!</definedName>
    <definedName name="_Sort1" hidden="1">'[2]#REF'!$A$10:$Z$281</definedName>
    <definedName name="_sort3" hidden="1">[3]XXXXXX!$G$10:$J$11</definedName>
    <definedName name="a">#REF!</definedName>
    <definedName name="Accounts">#REF!</definedName>
    <definedName name="ACCT" localSheetId="2">[4]Hidden!#REF!</definedName>
    <definedName name="ACCT" localSheetId="0">[5]Hidden!#REF!</definedName>
    <definedName name="ACCT">[1]Hidden!$D$11</definedName>
    <definedName name="ACCT.ConsolSum">[1]Hidden!$Q$11</definedName>
    <definedName name="ACT_CUR" localSheetId="2">[4]Hidden!#REF!</definedName>
    <definedName name="ACT_CUR" localSheetId="0">[5]Hidden!#REF!</definedName>
    <definedName name="ACT_CUR">[6]Hidden!#REF!</definedName>
    <definedName name="ACT_YTD" localSheetId="2">[4]Hidden!#REF!</definedName>
    <definedName name="ACT_YTD" localSheetId="0">[5]Hidden!#REF!</definedName>
    <definedName name="ACT_YTD">[6]Hidden!#REF!</definedName>
    <definedName name="AmountCount" localSheetId="2">#REF!</definedName>
    <definedName name="AmountCount" localSheetId="0">#REF!</definedName>
    <definedName name="AmountCount">#REF!</definedName>
    <definedName name="AmountCount1" localSheetId="0">#REF!</definedName>
    <definedName name="AmountCount1">#REF!</definedName>
    <definedName name="AmountFrom">#REF!</definedName>
    <definedName name="AmountTo">#REF!</definedName>
    <definedName name="AmountTotal" localSheetId="2">#REF!</definedName>
    <definedName name="AmountTotal" localSheetId="0">#REF!</definedName>
    <definedName name="AmountTotal">#REF!</definedName>
    <definedName name="AmountTotal1" localSheetId="0">#REF!</definedName>
    <definedName name="AmountTotal1">#REF!</definedName>
    <definedName name="BookRev" localSheetId="0">'[7]Pacific Regulated - Price Out'!$F$50</definedName>
    <definedName name="BookRev">'[8]Pacific Regulated - Price Out'!$F$50</definedName>
    <definedName name="BookRev_com" localSheetId="0">'[7]Pacific Regulated - Price Out'!$F$214</definedName>
    <definedName name="BookRev_com">'[8]Pacific Regulated - Price Out'!$F$214</definedName>
    <definedName name="BookRev_mfr" localSheetId="0">'[7]Pacific Regulated - Price Out'!$F$222</definedName>
    <definedName name="BookRev_mfr">'[8]Pacific Regulated - Price Out'!$F$222</definedName>
    <definedName name="BookRev_ro" localSheetId="0">'[7]Pacific Regulated - Price Out'!$F$282</definedName>
    <definedName name="BookRev_ro">'[8]Pacific Regulated - Price Out'!$F$282</definedName>
    <definedName name="BookRev_rr" localSheetId="0">'[7]Pacific Regulated - Price Out'!$F$59</definedName>
    <definedName name="BookRev_rr">'[8]Pacific Regulated - Price Out'!$F$59</definedName>
    <definedName name="BookRev_yw" localSheetId="0">'[7]Pacific Regulated - Price Out'!$F$70</definedName>
    <definedName name="BookRev_yw">'[8]Pacific Regulated - Price Out'!$F$70</definedName>
    <definedName name="BREMAIR_COST_of_SERVICE_STUDY" localSheetId="2">#REF!</definedName>
    <definedName name="BREMAIR_COST_of_SERVICE_STUDY" localSheetId="0">#REF!</definedName>
    <definedName name="BREMAIR_COST_of_SERVICE_STUDY">#REF!</definedName>
    <definedName name="BUD_CUR" localSheetId="2">[4]Hidden!#REF!</definedName>
    <definedName name="BUD_CUR" localSheetId="0">[5]Hidden!#REF!</definedName>
    <definedName name="BUD_CUR">[6]Hidden!#REF!</definedName>
    <definedName name="BUD_YTD" localSheetId="2">[4]Hidden!#REF!</definedName>
    <definedName name="BUD_YTD" localSheetId="0">[5]Hidden!#REF!</definedName>
    <definedName name="BUD_YTD">[6]Hidden!#REF!</definedName>
    <definedName name="CalRecyTons" localSheetId="0">'[9]Recycl Tons, Commodity Value'!$L$23</definedName>
    <definedName name="CalRecyTons">'[10]Recycl Tons, Commodity Value'!$L$23</definedName>
    <definedName name="CheckTotals" localSheetId="2">#REF!</definedName>
    <definedName name="CheckTotals" localSheetId="0">#REF!</definedName>
    <definedName name="CheckTotals">#REF!</definedName>
    <definedName name="colgroup">[1]Orientation!$G$6</definedName>
    <definedName name="colsegment">[1]Orientation!$F$6</definedName>
    <definedName name="CommlStaffPriceOut" localSheetId="0">'[11]Price Out-Reg EASTSIDE-Resi'!#REF!</definedName>
    <definedName name="CommlStaffPriceOut">'[11]Price Out-Reg EASTSIDE-Resi'!#REF!</definedName>
    <definedName name="CRCTable" localSheetId="2">#REF!</definedName>
    <definedName name="CRCTable" localSheetId="0">#REF!</definedName>
    <definedName name="CRCTable">#REF!</definedName>
    <definedName name="CRCTableOLD" localSheetId="2">#REF!</definedName>
    <definedName name="CRCTableOLD" localSheetId="0">#REF!</definedName>
    <definedName name="CRCTableOLD">#REF!</definedName>
    <definedName name="CriteriaType">[12]ControlPanel!$Z$2:$Z$5</definedName>
    <definedName name="CurrentMonth">#REF!</definedName>
    <definedName name="Cutomers" localSheetId="2">#REF!</definedName>
    <definedName name="Cutomers" localSheetId="0">#REF!</definedName>
    <definedName name="Cutomers">#REF!</definedName>
    <definedName name="_xlnm.Database" localSheetId="2">#REF!</definedName>
    <definedName name="_xlnm.Database" localSheetId="0">#REF!</definedName>
    <definedName name="_xlnm.Database">#REF!</definedName>
    <definedName name="Database1" localSheetId="2">#REF!</definedName>
    <definedName name="Database1" localSheetId="0">#REF!</definedName>
    <definedName name="Database1">#REF!</definedName>
    <definedName name="DateFrom">#REF!</definedName>
    <definedName name="DateTo">#REF!</definedName>
    <definedName name="DBxStaffPriceOut" localSheetId="0">'[11]Price Out-Reg EASTSIDE-Resi'!#REF!</definedName>
    <definedName name="DBxStaffPriceOut">'[11]Price Out-Reg EASTSIDE-Resi'!#REF!</definedName>
    <definedName name="DEPT" localSheetId="2">[4]Hidden!#REF!</definedName>
    <definedName name="DEPT" localSheetId="0">[5]Hidden!#REF!</definedName>
    <definedName name="DEPT">[6]Hidden!#REF!</definedName>
    <definedName name="Dist" localSheetId="0">[13]Data!$E$3</definedName>
    <definedName name="Dist">[14]Data!$E$3</definedName>
    <definedName name="District" localSheetId="0">'[15]Vashon BS'!#REF!</definedName>
    <definedName name="District">'[16]Yakima BS'!#REF!</definedName>
    <definedName name="DistrictNum" localSheetId="2">#REF!</definedName>
    <definedName name="DistrictNum" localSheetId="0">#REF!</definedName>
    <definedName name="DistrictNum">#REF!</definedName>
    <definedName name="Districts">#REF!</definedName>
    <definedName name="dOG" localSheetId="0">#REF!</definedName>
    <definedName name="dOG">#REF!</definedName>
    <definedName name="drlFilter">[1]Settings!$D$27</definedName>
    <definedName name="End" localSheetId="2">#REF!</definedName>
    <definedName name="End" localSheetId="0">#REF!</definedName>
    <definedName name="End">#REF!</definedName>
    <definedName name="EntrieShownLimit">#REF!</definedName>
    <definedName name="ExcludeIC" localSheetId="0">'[17]2009 BS'!#REF!</definedName>
    <definedName name="ExcludeIC">'[16]Yakima BS'!#REF!</definedName>
    <definedName name="EXT" localSheetId="0">#REF!</definedName>
    <definedName name="EXT">#REF!</definedName>
    <definedName name="FBTable" localSheetId="2">#REF!</definedName>
    <definedName name="FBTable" localSheetId="0">#REF!</definedName>
    <definedName name="FBTable">#REF!</definedName>
    <definedName name="FBTableOld" localSheetId="2">#REF!</definedName>
    <definedName name="FBTableOld" localSheetId="0">#REF!</definedName>
    <definedName name="FBTableOld">#REF!</definedName>
    <definedName name="filter">[1]Settings!$B$14:$H$25</definedName>
    <definedName name="FromMonth">#REF!</definedName>
    <definedName name="FundsApprPend" localSheetId="0">[13]Data!#REF!</definedName>
    <definedName name="FundsApprPend">[14]Data!#REF!</definedName>
    <definedName name="FundsBudUnbud" localSheetId="0">[13]Data!#REF!</definedName>
    <definedName name="FundsBudUnbud">[14]Data!#REF!</definedName>
    <definedName name="GLMappingStart" localSheetId="2">#REF!</definedName>
    <definedName name="GLMappingStart" localSheetId="0">#REF!</definedName>
    <definedName name="GLMappingStart">#REF!</definedName>
    <definedName name="GLMappingStart1" localSheetId="0">#REF!</definedName>
    <definedName name="GLMappingStart1">#REF!</definedName>
    <definedName name="Import_Range" localSheetId="0">[13]Data!#REF!</definedName>
    <definedName name="Import_Range">[14]Data!#REF!</definedName>
    <definedName name="IncomeStmnt" localSheetId="2">#REF!</definedName>
    <definedName name="IncomeStmnt" localSheetId="0">#REF!</definedName>
    <definedName name="IncomeStmnt">#REF!</definedName>
    <definedName name="INPUT" localSheetId="2">#REF!</definedName>
    <definedName name="INPUT" localSheetId="0">#REF!</definedName>
    <definedName name="INPUT">#REF!</definedName>
    <definedName name="Insurance" localSheetId="2">#REF!</definedName>
    <definedName name="Insurance" localSheetId="0">#REF!</definedName>
    <definedName name="Insurance">#REF!</definedName>
    <definedName name="Interject_LastPulledValues_BalanceRange" localSheetId="0">#REF!</definedName>
    <definedName name="Interject_LastPulledValues_BalanceRange">#REF!</definedName>
    <definedName name="Interject_LastPulledValues_DescriptionRange" localSheetId="0">#REF!</definedName>
    <definedName name="Interject_LastPulledValues_DescriptionRange">#REF!</definedName>
    <definedName name="Interject_LastPulledValues_LastChangeGUID" localSheetId="0">#REF!</definedName>
    <definedName name="Interject_LastPulledValues_LastChangeGUID">#REF!</definedName>
    <definedName name="Interject_LastPulledValues_PreviousLastChangeGUID" localSheetId="0">#REF!</definedName>
    <definedName name="Interject_LastPulledValues_PreviousLastChangeGUID">#REF!</definedName>
    <definedName name="Invoice_Start" localSheetId="0">[13]Invoice_Drill!#REF!</definedName>
    <definedName name="Invoice_Start">[14]Invoice_Drill!#REF!</definedName>
    <definedName name="JEDetail" localSheetId="2">#REF!</definedName>
    <definedName name="JEDetail" localSheetId="0">#REF!</definedName>
    <definedName name="JEDetail">#REF!</definedName>
    <definedName name="JEDetail1" localSheetId="0">#REF!</definedName>
    <definedName name="JEDetail1">#REF!</definedName>
    <definedName name="JEType" localSheetId="2">#REF!</definedName>
    <definedName name="JEType" localSheetId="0">#REF!</definedName>
    <definedName name="JEType">#REF!</definedName>
    <definedName name="JEType1" localSheetId="0">#REF!</definedName>
    <definedName name="JEType1">#REF!</definedName>
    <definedName name="lblBillAreaStatus" localSheetId="2">#REF!</definedName>
    <definedName name="lblBillAreaStatus" localSheetId="0">#REF!</definedName>
    <definedName name="lblBillAreaStatus">#REF!</definedName>
    <definedName name="lblBillCycleStatus" localSheetId="2">#REF!</definedName>
    <definedName name="lblBillCycleStatus" localSheetId="0">#REF!</definedName>
    <definedName name="lblBillCycleStatus">#REF!</definedName>
    <definedName name="lblCategoryStatus" localSheetId="2">#REF!</definedName>
    <definedName name="lblCategoryStatus" localSheetId="0">#REF!</definedName>
    <definedName name="lblCategoryStatus">#REF!</definedName>
    <definedName name="lblCompanyStatus" localSheetId="2">#REF!</definedName>
    <definedName name="lblCompanyStatus" localSheetId="0">#REF!</definedName>
    <definedName name="lblCompanyStatus">#REF!</definedName>
    <definedName name="lblDatabaseStatus" localSheetId="2">#REF!</definedName>
    <definedName name="lblDatabaseStatus" localSheetId="0">#REF!</definedName>
    <definedName name="lblDatabaseStatus">#REF!</definedName>
    <definedName name="lblPullStatus" localSheetId="2">#REF!</definedName>
    <definedName name="lblPullStatus" localSheetId="0">#REF!</definedName>
    <definedName name="lblPullStatus">#REF!</definedName>
    <definedName name="lllllllllllllllllllll" localSheetId="2">#REF!</definedName>
    <definedName name="lllllllllllllllllllll" localSheetId="0">#REF!</definedName>
    <definedName name="lllllllllllllllllllll">#REF!</definedName>
    <definedName name="MainDataEnd" localSheetId="2">#REF!</definedName>
    <definedName name="MainDataEnd" localSheetId="0">#REF!</definedName>
    <definedName name="MainDataEnd">#REF!</definedName>
    <definedName name="MainDataStart" localSheetId="2">#REF!</definedName>
    <definedName name="MainDataStart" localSheetId="0">#REF!</definedName>
    <definedName name="MainDataStart">#REF!</definedName>
    <definedName name="MapKeyStart" localSheetId="2">#REF!</definedName>
    <definedName name="MapKeyStart" localSheetId="0">#REF!</definedName>
    <definedName name="MapKeyStart">#REF!</definedName>
    <definedName name="master_def" localSheetId="2">#REF!</definedName>
    <definedName name="master_def" localSheetId="0">#REF!</definedName>
    <definedName name="master_def">#REF!</definedName>
    <definedName name="MATRIX" localSheetId="0">#REF!</definedName>
    <definedName name="MATRIX">#REF!</definedName>
    <definedName name="MemoAttachment" localSheetId="0">#REF!</definedName>
    <definedName name="MemoAttachment">#REF!</definedName>
    <definedName name="MetaSet">[1]Orientation!$C$22</definedName>
    <definedName name="MFStaffPriceOut" localSheetId="0">'[11]Price Out-Reg EASTSIDE-Resi'!#REF!</definedName>
    <definedName name="MFStaffPriceOut">'[11]Price Out-Reg EASTSIDE-Resi'!#REF!</definedName>
    <definedName name="MILTON">#REF!</definedName>
    <definedName name="MonthList" localSheetId="0">'[13]Lookup Tables'!$A$1:$A$13</definedName>
    <definedName name="MonthList">'[14]Lookup Tables'!$A$1:$A$13</definedName>
    <definedName name="NewOnlyOrg">#N/A</definedName>
    <definedName name="nn" localSheetId="0">#REF!</definedName>
    <definedName name="nn">#REF!</definedName>
    <definedName name="NOTES" localSheetId="2">#REF!</definedName>
    <definedName name="NOTES" localSheetId="0">#REF!</definedName>
    <definedName name="NOTES">#REF!</definedName>
    <definedName name="NR" localSheetId="0">#REF!</definedName>
    <definedName name="NR">#REF!</definedName>
    <definedName name="OfficerSalary">#N/A</definedName>
    <definedName name="OffsetAcctBil">[18]JEexport!$L$10</definedName>
    <definedName name="OffsetAcctPmt">[18]JEexport!$L$9</definedName>
    <definedName name="Org11_13">#N/A</definedName>
    <definedName name="Org7_10">#N/A</definedName>
    <definedName name="p" localSheetId="2">#REF!</definedName>
    <definedName name="p" localSheetId="0">#REF!</definedName>
    <definedName name="p">#REF!</definedName>
    <definedName name="PAGE_1" localSheetId="2">#REF!</definedName>
    <definedName name="PAGE_1" localSheetId="0">#REF!</definedName>
    <definedName name="PAGE_1">#REF!</definedName>
    <definedName name="Page16" localSheetId="0">#REF!</definedName>
    <definedName name="Page16">#REF!</definedName>
    <definedName name="Page17" localSheetId="0">#REF!</definedName>
    <definedName name="Page17">#REF!</definedName>
    <definedName name="Page18" localSheetId="0">#REF!</definedName>
    <definedName name="Page18">#REF!</definedName>
    <definedName name="Page7a" localSheetId="0">#REF!</definedName>
    <definedName name="Page7a">#REF!</definedName>
    <definedName name="pBatchID" localSheetId="2">#REF!</definedName>
    <definedName name="pBatchID" localSheetId="0">#REF!</definedName>
    <definedName name="pBatchID">#REF!</definedName>
    <definedName name="pBillArea" localSheetId="2">#REF!</definedName>
    <definedName name="pBillArea" localSheetId="0">#REF!</definedName>
    <definedName name="pBillArea">#REF!</definedName>
    <definedName name="pBillCycle" localSheetId="2">#REF!</definedName>
    <definedName name="pBillCycle" localSheetId="0">#REF!</definedName>
    <definedName name="pBillCycle">#REF!</definedName>
    <definedName name="pCategory" localSheetId="2">#REF!</definedName>
    <definedName name="pCategory" localSheetId="0">#REF!</definedName>
    <definedName name="pCategory">#REF!</definedName>
    <definedName name="pCompany" localSheetId="2">#REF!</definedName>
    <definedName name="pCompany" localSheetId="0">#REF!</definedName>
    <definedName name="pCompany">#REF!</definedName>
    <definedName name="pCustomerNumber" localSheetId="2">#REF!</definedName>
    <definedName name="pCustomerNumber" localSheetId="0">#REF!</definedName>
    <definedName name="pCustomerNumber">#REF!</definedName>
    <definedName name="pDatabase" localSheetId="2">#REF!</definedName>
    <definedName name="pDatabase" localSheetId="0">#REF!</definedName>
    <definedName name="pDatabase">#REF!</definedName>
    <definedName name="pEndPostDate" localSheetId="2">#REF!</definedName>
    <definedName name="pEndPostDate" localSheetId="0">#REF!</definedName>
    <definedName name="pEndPostDate">#REF!</definedName>
    <definedName name="Period" localSheetId="2">#REF!</definedName>
    <definedName name="Period" localSheetId="0">#REF!</definedName>
    <definedName name="Period">#REF!</definedName>
    <definedName name="pMonth" localSheetId="2">#REF!</definedName>
    <definedName name="pMonth" localSheetId="0">#REF!</definedName>
    <definedName name="pMonth">#REF!</definedName>
    <definedName name="pOnlyShowLastTranx" localSheetId="2">#REF!</definedName>
    <definedName name="pOnlyShowLastTranx" localSheetId="0">#REF!</definedName>
    <definedName name="pOnlyShowLastTranx">#REF!</definedName>
    <definedName name="Posting">#REF!</definedName>
    <definedName name="primtbl">[1]Orientation!$C$23</definedName>
    <definedName name="_xlnm.Print_Area" localSheetId="2">'Jefferson Regulated Price Out'!$A$1:$AP$231</definedName>
    <definedName name="_xlnm.Print_Area" localSheetId="0">'Rate Sheet'!$A$1:$K$568</definedName>
    <definedName name="_xlnm.Print_Area">#REF!</definedName>
    <definedName name="Print_Area_MI" localSheetId="2">#REF!</definedName>
    <definedName name="Print_Area_MI" localSheetId="0">#REF!</definedName>
    <definedName name="Print_Area_MI">#REF!</definedName>
    <definedName name="Print_Area1" localSheetId="2">#REF!</definedName>
    <definedName name="Print_Area1" localSheetId="0">#REF!</definedName>
    <definedName name="Print_Area1">#REF!</definedName>
    <definedName name="Print_Area2" localSheetId="2">#REF!</definedName>
    <definedName name="Print_Area2" localSheetId="0">#REF!</definedName>
    <definedName name="Print_Area2">#REF!</definedName>
    <definedName name="Print_Area3" localSheetId="2">#REF!</definedName>
    <definedName name="Print_Area3" localSheetId="0">#REF!</definedName>
    <definedName name="Print_Area3">#REF!</definedName>
    <definedName name="Print_Area5" localSheetId="2">#REF!</definedName>
    <definedName name="Print_Area5" localSheetId="0">#REF!</definedName>
    <definedName name="Print_Area5">#REF!</definedName>
    <definedName name="_xlnm.Print_Titles" localSheetId="1">'Clallam Regulated Price Out'!$1:$6</definedName>
    <definedName name="_xlnm.Print_Titles" localSheetId="2">'Jefferson Regulated Price Out'!$1:$6</definedName>
    <definedName name="_xlnm.Print_Titles" localSheetId="0">'Rate Sheet'!$1:$9</definedName>
    <definedName name="Print1" localSheetId="2">#REF!</definedName>
    <definedName name="Print1" localSheetId="0">#REF!</definedName>
    <definedName name="Print1">#REF!</definedName>
    <definedName name="Print2" localSheetId="2">#REF!</definedName>
    <definedName name="Print2" localSheetId="0">#REF!</definedName>
    <definedName name="Print2">#REF!</definedName>
    <definedName name="Print5" localSheetId="2">#REF!</definedName>
    <definedName name="Print5" localSheetId="0">#REF!</definedName>
    <definedName name="Print5">#REF!</definedName>
    <definedName name="ProRev" localSheetId="0">'[7]Pacific Regulated - Price Out'!$M$49</definedName>
    <definedName name="ProRev">'[8]Pacific Regulated - Price Out'!$M$49</definedName>
    <definedName name="ProRev_com" localSheetId="0">'[7]Pacific Regulated - Price Out'!$M$213</definedName>
    <definedName name="ProRev_com">'[8]Pacific Regulated - Price Out'!$M$213</definedName>
    <definedName name="ProRev_mfr" localSheetId="0">'[7]Pacific Regulated - Price Out'!$M$221</definedName>
    <definedName name="ProRev_mfr">'[8]Pacific Regulated - Price Out'!$M$221</definedName>
    <definedName name="ProRev_ro" localSheetId="0">'[7]Pacific Regulated - Price Out'!$M$281</definedName>
    <definedName name="ProRev_ro">'[8]Pacific Regulated - Price Out'!$M$281</definedName>
    <definedName name="ProRev_rr" localSheetId="0">'[7]Pacific Regulated - Price Out'!$M$58</definedName>
    <definedName name="ProRev_rr">'[8]Pacific Regulated - Price Out'!$M$58</definedName>
    <definedName name="ProRev_yw" localSheetId="0">'[7]Pacific Regulated - Price Out'!$M$69</definedName>
    <definedName name="ProRev_yw">'[8]Pacific Regulated - Price Out'!$M$69</definedName>
    <definedName name="pServer" localSheetId="2">#REF!</definedName>
    <definedName name="pServer" localSheetId="0">#REF!</definedName>
    <definedName name="pServer">#REF!</definedName>
    <definedName name="pServiceCode" localSheetId="2">#REF!</definedName>
    <definedName name="pServiceCode" localSheetId="0">#REF!</definedName>
    <definedName name="pServiceCode">#REF!</definedName>
    <definedName name="pShowAllUnposted" localSheetId="2">#REF!</definedName>
    <definedName name="pShowAllUnposted" localSheetId="0">#REF!</definedName>
    <definedName name="pShowAllUnposted">#REF!</definedName>
    <definedName name="pShowCustomerDetail" localSheetId="2">#REF!</definedName>
    <definedName name="pShowCustomerDetail" localSheetId="0">#REF!</definedName>
    <definedName name="pShowCustomerDetail">#REF!</definedName>
    <definedName name="pSortOption" localSheetId="2">#REF!</definedName>
    <definedName name="pSortOption" localSheetId="0">#REF!</definedName>
    <definedName name="pSortOption">#REF!</definedName>
    <definedName name="pStartPostDate" localSheetId="2">#REF!</definedName>
    <definedName name="pStartPostDate" localSheetId="0">#REF!</definedName>
    <definedName name="pStartPostDate">#REF!</definedName>
    <definedName name="pTransType" localSheetId="2">#REF!</definedName>
    <definedName name="pTransType" localSheetId="0">#REF!</definedName>
    <definedName name="pTransType">#REF!</definedName>
    <definedName name="RCW_81.04.080">#N/A</definedName>
    <definedName name="RecyDisposal">#N/A</definedName>
    <definedName name="Reg_Cust_Billed_Percent" localSheetId="0">'[19]Consolidated IS 2009 2010'!$AK$20</definedName>
    <definedName name="Reg_Cust_Billed_Percent">'[20]Consolidated IS 2009 2010'!$AK$20</definedName>
    <definedName name="Reg_Cust_Percent" localSheetId="0">'[19]Consolidated IS 2009 2010'!$AC$20</definedName>
    <definedName name="Reg_Cust_Percent">'[20]Consolidated IS 2009 2010'!$AC$20</definedName>
    <definedName name="Reg_Drive_Percent" localSheetId="0">'[19]Consolidated IS 2009 2010'!$AC$40</definedName>
    <definedName name="Reg_Drive_Percent">'[20]Consolidated IS 2009 2010'!$AC$40</definedName>
    <definedName name="Reg_Haul_Rev_Percent" localSheetId="0">'[19]Consolidated IS 2009 2010'!$Z$18</definedName>
    <definedName name="Reg_Haul_Rev_Percent">'[20]Consolidated IS 2009 2010'!$Z$18</definedName>
    <definedName name="Reg_Lab_Percent" localSheetId="0">'[19]Consolidated IS 2009 2010'!$AC$39</definedName>
    <definedName name="Reg_Lab_Percent">'[20]Consolidated IS 2009 2010'!$AC$39</definedName>
    <definedName name="Reg_Steel_Cont_Percent" localSheetId="0">'[19]Consolidated IS 2009 2010'!$AE$120</definedName>
    <definedName name="Reg_Steel_Cont_Percent">'[20]Consolidated IS 2009 2010'!$AE$120</definedName>
    <definedName name="RegulatedIS" localSheetId="0">'[19]2009 IS'!$A$12:$Q$655</definedName>
    <definedName name="RegulatedIS">'[20]2009 IS'!$A$12:$Q$655</definedName>
    <definedName name="RelatedSalary">#N/A</definedName>
    <definedName name="report_type">[1]Orientation!$C$24</definedName>
    <definedName name="ReportNames">[21]ControlPanel!$S$2:$S$16</definedName>
    <definedName name="ReportVersion">[1]Settings!$D$5</definedName>
    <definedName name="ReslStaffPriceOut" localSheetId="0">'[11]Price Out-Reg EASTSIDE-Resi'!#REF!</definedName>
    <definedName name="ReslStaffPriceOut">'[11]Price Out-Reg EASTSIDE-Resi'!#REF!</definedName>
    <definedName name="RetainedEarnings" localSheetId="2">#REF!</definedName>
    <definedName name="RetainedEarnings" localSheetId="0">#REF!</definedName>
    <definedName name="RetainedEarnings">#REF!</definedName>
    <definedName name="RevCust" localSheetId="2">[22]RevenuesCust!#REF!</definedName>
    <definedName name="RevCust" localSheetId="0">[23]RevenuesCust!#REF!</definedName>
    <definedName name="RevCust">[24]RevenuesCust!#REF!</definedName>
    <definedName name="RevCustomer" localSheetId="0">#REF!</definedName>
    <definedName name="RevCustomer">#REF!</definedName>
    <definedName name="rngCreateLog">[1]Delivery!$B$12</definedName>
    <definedName name="rngFilePassword">[1]Delivery!$B$6</definedName>
    <definedName name="rngSourceTab">[1]Delivery!$E$8</definedName>
    <definedName name="rowgroup">[1]Orientation!$C$17</definedName>
    <definedName name="rowsegment">[1]Orientation!$B$17</definedName>
    <definedName name="Sequential_Group">[1]Settings!$J$6</definedName>
    <definedName name="Sequential_Segment">[1]Settings!$I$6</definedName>
    <definedName name="Sequential_sort">[1]Settings!$I$10:$J$11</definedName>
    <definedName name="sortcol" localSheetId="2">#REF!</definedName>
    <definedName name="sortcol" localSheetId="0">#REF!</definedName>
    <definedName name="sortcol">#REF!</definedName>
    <definedName name="sSRCDate" localSheetId="2">'[25]Feb''12 FAR Data'!#REF!</definedName>
    <definedName name="sSRCDate" localSheetId="0">'[26]Feb''12 FAR Data'!#REF!</definedName>
    <definedName name="sSRCDate">'[27]Feb''12 FAR Data'!#REF!</definedName>
    <definedName name="SubSystems">#REF!</definedName>
    <definedName name="Supplemental_filter">[1]Settings!$C$31</definedName>
    <definedName name="SWDisposal">#N/A</definedName>
    <definedName name="System" localSheetId="0">[28]BS_Close!$V$8</definedName>
    <definedName name="System">'[16]Yakima BS'!#REF!</definedName>
    <definedName name="Systems">#REF!</definedName>
    <definedName name="TemplateEnd" localSheetId="2">#REF!</definedName>
    <definedName name="TemplateEnd" localSheetId="0">#REF!</definedName>
    <definedName name="TemplateEnd">#REF!</definedName>
    <definedName name="TemplateStart" localSheetId="2">#REF!</definedName>
    <definedName name="TemplateStart" localSheetId="0">#REF!</definedName>
    <definedName name="TemplateStart">#REF!</definedName>
    <definedName name="TheTable" localSheetId="2">#REF!</definedName>
    <definedName name="TheTable" localSheetId="0">#REF!</definedName>
    <definedName name="TheTable">#REF!</definedName>
    <definedName name="TheTableOLD" localSheetId="2">#REF!</definedName>
    <definedName name="TheTableOLD" localSheetId="0">#REF!</definedName>
    <definedName name="TheTableOLD">#REF!</definedName>
    <definedName name="timeseries">[1]Orientation!$B$6:$C$13</definedName>
    <definedName name="ToMonth">#REF!</definedName>
    <definedName name="Tons" localSheetId="0">#REF!</definedName>
    <definedName name="Tons">#REF!</definedName>
    <definedName name="Total_Comm" localSheetId="0">'[9]Tariff Rate Sheet'!$L$214</definedName>
    <definedName name="Total_Comm">'[10]Tariff Rate Sheet'!$L$214</definedName>
    <definedName name="Total_DB" localSheetId="0">'[9]Tariff Rate Sheet'!$L$278</definedName>
    <definedName name="Total_DB">'[10]Tariff Rate Sheet'!$L$278</definedName>
    <definedName name="Total_Resi" localSheetId="0">'[9]Tariff Rate Sheet'!$L$107</definedName>
    <definedName name="Total_Resi">'[10]Tariff Rate Sheet'!$L$107</definedName>
    <definedName name="Transactions" localSheetId="2">#REF!</definedName>
    <definedName name="Transactions" localSheetId="0">#REF!</definedName>
    <definedName name="Transactions">#REF!</definedName>
    <definedName name="UnregulatedIS" localSheetId="0">'[19]2010 IS'!$A$12:$Q$654</definedName>
    <definedName name="UnregulatedIS">'[20]2010 IS'!$A$12:$Q$654</definedName>
    <definedName name="VendorCode">#REF!</definedName>
    <definedName name="Version" localSheetId="0">[13]Data!#REF!</definedName>
    <definedName name="Version">[14]Data!#REF!</definedName>
    <definedName name="wrn.PrintReview." localSheetId="0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.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localSheetId="0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nPg1_Pg11." localSheetId="0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PrnPg1_Pg11.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test." localSheetId="0" hidden="1">{"Page1",#N/A,TRUE,"SUMM";"Page2",#N/A,TRUE,"Rev";"Page3",#N/A,TRUE,"Dir_Costs"}</definedName>
    <definedName name="wrn.test." hidden="1">{"Page1",#N/A,TRUE,"SUMM";"Page2",#N/A,TRUE,"Rev";"Page3",#N/A,TRUE,"Dir_Costs"}</definedName>
    <definedName name="WTable" localSheetId="2">#REF!</definedName>
    <definedName name="WTable" localSheetId="0">#REF!</definedName>
    <definedName name="WTable">#REF!</definedName>
    <definedName name="WTableOld" localSheetId="2">#REF!</definedName>
    <definedName name="WTableOld" localSheetId="0">#REF!</definedName>
    <definedName name="WTableOld">#REF!</definedName>
    <definedName name="ww" localSheetId="0">#REF!</definedName>
    <definedName name="ww">#REF!</definedName>
    <definedName name="xperiod">[1]Orientation!$G$15</definedName>
    <definedName name="xtabin" localSheetId="2">[4]Hidden!#REF!</definedName>
    <definedName name="xtabin" localSheetId="0">[5]Hidden!#REF!</definedName>
    <definedName name="xtabin">[6]Hidden!#REF!</definedName>
    <definedName name="xx" localSheetId="2">#REF!</definedName>
    <definedName name="xx" localSheetId="0">#REF!</definedName>
    <definedName name="xx">#REF!</definedName>
    <definedName name="xxx" localSheetId="0">#REF!</definedName>
    <definedName name="xxx">#REF!</definedName>
    <definedName name="xxxx" localSheetId="0">#REF!</definedName>
    <definedName name="xxxx">#REF!</definedName>
    <definedName name="YearMonth" localSheetId="0">'[15]Vashon BS'!#REF!</definedName>
    <definedName name="YearMonth">'[16]Yakima BS'!#REF!</definedName>
    <definedName name="YWMedWasteDisp">#N/A</definedName>
    <definedName name="yy" localSheetId="0">#REF!</definedName>
    <definedName name="yy">#REF!</definedName>
  </definedNames>
  <calcPr calcId="145621" concurrentManualCount="4"/>
</workbook>
</file>

<file path=xl/calcChain.xml><?xml version="1.0" encoding="utf-8"?>
<calcChain xmlns="http://schemas.openxmlformats.org/spreadsheetml/2006/main">
  <c r="AL247" i="5" l="1"/>
  <c r="AL205" i="5"/>
  <c r="AL73" i="5"/>
  <c r="AM5" i="5" l="1"/>
  <c r="G468" i="1"/>
  <c r="E468" i="1"/>
  <c r="AO209" i="6" l="1"/>
  <c r="AN209" i="6"/>
  <c r="AO167" i="6"/>
  <c r="AN167" i="6"/>
  <c r="AO166" i="6"/>
  <c r="AN166" i="6"/>
  <c r="AO165" i="6"/>
  <c r="AN165" i="6"/>
  <c r="AO164" i="6"/>
  <c r="AN164" i="6"/>
  <c r="AM211" i="6"/>
  <c r="AL211" i="6"/>
  <c r="AL209" i="6"/>
  <c r="AM209" i="6" s="1"/>
  <c r="AG226" i="6"/>
  <c r="AG202" i="6"/>
  <c r="AG201" i="6"/>
  <c r="AG200" i="6"/>
  <c r="AG199" i="6"/>
  <c r="AG190" i="6"/>
  <c r="AG189" i="6"/>
  <c r="AG188" i="6"/>
  <c r="AG187" i="6"/>
  <c r="AG186" i="6"/>
  <c r="AG185" i="6"/>
  <c r="AG184" i="6"/>
  <c r="AG183" i="6"/>
  <c r="AG182" i="6"/>
  <c r="AG181" i="6"/>
  <c r="AG180" i="6"/>
  <c r="AG179" i="6"/>
  <c r="AG178" i="6"/>
  <c r="AG177" i="6"/>
  <c r="AG176" i="6"/>
  <c r="AG175" i="6"/>
  <c r="AG174" i="6"/>
  <c r="AM169" i="6"/>
  <c r="AL169" i="6"/>
  <c r="AL167" i="6"/>
  <c r="AM167" i="6" s="1"/>
  <c r="AL166" i="6"/>
  <c r="AM166" i="6" s="1"/>
  <c r="AL165" i="6"/>
  <c r="AM165" i="6" s="1"/>
  <c r="AL164" i="6"/>
  <c r="AM164" i="6" s="1"/>
  <c r="AM251" i="5"/>
  <c r="AL251" i="5"/>
  <c r="AL249" i="5"/>
  <c r="AM249" i="5" s="1"/>
  <c r="AM210" i="5"/>
  <c r="AL210" i="5"/>
  <c r="AL208" i="5"/>
  <c r="AM208" i="5" s="1"/>
  <c r="AL207" i="5"/>
  <c r="AM207" i="5" s="1"/>
  <c r="AF255" i="5" l="1"/>
  <c r="AE255" i="5"/>
  <c r="AD255" i="5"/>
  <c r="AC255" i="5"/>
  <c r="AB255" i="5"/>
  <c r="AA255" i="5"/>
  <c r="Z255" i="5"/>
  <c r="Y255" i="5"/>
  <c r="X255" i="5"/>
  <c r="W255" i="5"/>
  <c r="V255" i="5"/>
  <c r="U255" i="5"/>
  <c r="AG255" i="5" s="1"/>
  <c r="AF254" i="5"/>
  <c r="AE254" i="5"/>
  <c r="AD254" i="5"/>
  <c r="AC254" i="5"/>
  <c r="AB254" i="5"/>
  <c r="AA254" i="5"/>
  <c r="Z254" i="5"/>
  <c r="Y254" i="5"/>
  <c r="X254" i="5"/>
  <c r="W254" i="5"/>
  <c r="V254" i="5"/>
  <c r="U254" i="5"/>
  <c r="AG254" i="5" s="1"/>
  <c r="AF244" i="5"/>
  <c r="AE244" i="5"/>
  <c r="AD244" i="5"/>
  <c r="AC244" i="5"/>
  <c r="AB244" i="5"/>
  <c r="AA244" i="5"/>
  <c r="Z244" i="5"/>
  <c r="Y244" i="5"/>
  <c r="X244" i="5"/>
  <c r="W244" i="5"/>
  <c r="V244" i="5"/>
  <c r="U244" i="5"/>
  <c r="AG244" i="5" s="1"/>
  <c r="AF243" i="5"/>
  <c r="AE243" i="5"/>
  <c r="AD243" i="5"/>
  <c r="AC243" i="5"/>
  <c r="AB243" i="5"/>
  <c r="AA243" i="5"/>
  <c r="Z243" i="5"/>
  <c r="Y243" i="5"/>
  <c r="X243" i="5"/>
  <c r="W243" i="5"/>
  <c r="V243" i="5"/>
  <c r="U243" i="5"/>
  <c r="AG243" i="5" s="1"/>
  <c r="AF242" i="5"/>
  <c r="AE242" i="5"/>
  <c r="AD242" i="5"/>
  <c r="AC242" i="5"/>
  <c r="AB242" i="5"/>
  <c r="AA242" i="5"/>
  <c r="Z242" i="5"/>
  <c r="Y242" i="5"/>
  <c r="X242" i="5"/>
  <c r="W242" i="5"/>
  <c r="V242" i="5"/>
  <c r="U242" i="5"/>
  <c r="AG242" i="5" s="1"/>
  <c r="AF241" i="5"/>
  <c r="AE241" i="5"/>
  <c r="AD241" i="5"/>
  <c r="AC241" i="5"/>
  <c r="AB241" i="5"/>
  <c r="AA241" i="5"/>
  <c r="Z241" i="5"/>
  <c r="Y241" i="5"/>
  <c r="X241" i="5"/>
  <c r="W241" i="5"/>
  <c r="V241" i="5"/>
  <c r="U241" i="5"/>
  <c r="AG241" i="5" s="1"/>
  <c r="AF240" i="5"/>
  <c r="AE240" i="5"/>
  <c r="AD240" i="5"/>
  <c r="AC240" i="5"/>
  <c r="AB240" i="5"/>
  <c r="AA240" i="5"/>
  <c r="Z240" i="5"/>
  <c r="Y240" i="5"/>
  <c r="X240" i="5"/>
  <c r="W240" i="5"/>
  <c r="V240" i="5"/>
  <c r="U240" i="5"/>
  <c r="AG240" i="5" s="1"/>
  <c r="AF239" i="5"/>
  <c r="AE239" i="5"/>
  <c r="AD239" i="5"/>
  <c r="AC239" i="5"/>
  <c r="AB239" i="5"/>
  <c r="AA239" i="5"/>
  <c r="Z239" i="5"/>
  <c r="Y239" i="5"/>
  <c r="X239" i="5"/>
  <c r="W239" i="5"/>
  <c r="V239" i="5"/>
  <c r="U239" i="5"/>
  <c r="AG239" i="5" s="1"/>
  <c r="AF238" i="5"/>
  <c r="AE238" i="5"/>
  <c r="AD238" i="5"/>
  <c r="AC238" i="5"/>
  <c r="AB238" i="5"/>
  <c r="AA238" i="5"/>
  <c r="Z238" i="5"/>
  <c r="Y238" i="5"/>
  <c r="X238" i="5"/>
  <c r="W238" i="5"/>
  <c r="V238" i="5"/>
  <c r="U238" i="5"/>
  <c r="AG238" i="5" s="1"/>
  <c r="AF237" i="5"/>
  <c r="AE237" i="5"/>
  <c r="AD237" i="5"/>
  <c r="AC237" i="5"/>
  <c r="AB237" i="5"/>
  <c r="AA237" i="5"/>
  <c r="Z237" i="5"/>
  <c r="Y237" i="5"/>
  <c r="X237" i="5"/>
  <c r="W237" i="5"/>
  <c r="V237" i="5"/>
  <c r="U237" i="5"/>
  <c r="AG237" i="5" s="1"/>
  <c r="AF236" i="5"/>
  <c r="AE236" i="5"/>
  <c r="AD236" i="5"/>
  <c r="AC236" i="5"/>
  <c r="AB236" i="5"/>
  <c r="AA236" i="5"/>
  <c r="Z236" i="5"/>
  <c r="Y236" i="5"/>
  <c r="X236" i="5"/>
  <c r="W236" i="5"/>
  <c r="V236" i="5"/>
  <c r="U236" i="5"/>
  <c r="AG236" i="5" s="1"/>
  <c r="AF235" i="5"/>
  <c r="AE235" i="5"/>
  <c r="AD235" i="5"/>
  <c r="AC235" i="5"/>
  <c r="AB235" i="5"/>
  <c r="AA235" i="5"/>
  <c r="Z235" i="5"/>
  <c r="Y235" i="5"/>
  <c r="X235" i="5"/>
  <c r="W235" i="5"/>
  <c r="V235" i="5"/>
  <c r="U235" i="5"/>
  <c r="AG235" i="5" s="1"/>
  <c r="AF234" i="5"/>
  <c r="AE234" i="5"/>
  <c r="AD234" i="5"/>
  <c r="AC234" i="5"/>
  <c r="AB234" i="5"/>
  <c r="AA234" i="5"/>
  <c r="Z234" i="5"/>
  <c r="Y234" i="5"/>
  <c r="X234" i="5"/>
  <c r="W234" i="5"/>
  <c r="V234" i="5"/>
  <c r="U234" i="5"/>
  <c r="AG234" i="5" s="1"/>
  <c r="AF233" i="5"/>
  <c r="AE233" i="5"/>
  <c r="AD233" i="5"/>
  <c r="AC233" i="5"/>
  <c r="AB233" i="5"/>
  <c r="AA233" i="5"/>
  <c r="Z233" i="5"/>
  <c r="Y233" i="5"/>
  <c r="X233" i="5"/>
  <c r="W233" i="5"/>
  <c r="V233" i="5"/>
  <c r="U233" i="5"/>
  <c r="AG233" i="5" s="1"/>
  <c r="AF232" i="5"/>
  <c r="AE232" i="5"/>
  <c r="AD232" i="5"/>
  <c r="AC232" i="5"/>
  <c r="AB232" i="5"/>
  <c r="AA232" i="5"/>
  <c r="Z232" i="5"/>
  <c r="Y232" i="5"/>
  <c r="X232" i="5"/>
  <c r="W232" i="5"/>
  <c r="V232" i="5"/>
  <c r="U232" i="5"/>
  <c r="AG232" i="5" s="1"/>
  <c r="AF231" i="5"/>
  <c r="AE231" i="5"/>
  <c r="AD231" i="5"/>
  <c r="AC231" i="5"/>
  <c r="AB231" i="5"/>
  <c r="AA231" i="5"/>
  <c r="Z231" i="5"/>
  <c r="Y231" i="5"/>
  <c r="X231" i="5"/>
  <c r="W231" i="5"/>
  <c r="V231" i="5"/>
  <c r="U231" i="5"/>
  <c r="AG231" i="5" s="1"/>
  <c r="AF230" i="5"/>
  <c r="AE230" i="5"/>
  <c r="AD230" i="5"/>
  <c r="AC230" i="5"/>
  <c r="AB230" i="5"/>
  <c r="AA230" i="5"/>
  <c r="Z230" i="5"/>
  <c r="Y230" i="5"/>
  <c r="X230" i="5"/>
  <c r="W230" i="5"/>
  <c r="V230" i="5"/>
  <c r="U230" i="5"/>
  <c r="AG230" i="5" s="1"/>
  <c r="AF229" i="5"/>
  <c r="AE229" i="5"/>
  <c r="AD229" i="5"/>
  <c r="AC229" i="5"/>
  <c r="AB229" i="5"/>
  <c r="AA229" i="5"/>
  <c r="Z229" i="5"/>
  <c r="Y229" i="5"/>
  <c r="X229" i="5"/>
  <c r="W229" i="5"/>
  <c r="V229" i="5"/>
  <c r="U229" i="5"/>
  <c r="AG229" i="5" s="1"/>
  <c r="AF228" i="5"/>
  <c r="AE228" i="5"/>
  <c r="AD228" i="5"/>
  <c r="AC228" i="5"/>
  <c r="AB228" i="5"/>
  <c r="AA228" i="5"/>
  <c r="Z228" i="5"/>
  <c r="Y228" i="5"/>
  <c r="X228" i="5"/>
  <c r="W228" i="5"/>
  <c r="V228" i="5"/>
  <c r="U228" i="5"/>
  <c r="AG228" i="5" s="1"/>
  <c r="AF227" i="5"/>
  <c r="AE227" i="5"/>
  <c r="AD227" i="5"/>
  <c r="AC227" i="5"/>
  <c r="AB227" i="5"/>
  <c r="AA227" i="5"/>
  <c r="Z227" i="5"/>
  <c r="Y227" i="5"/>
  <c r="X227" i="5"/>
  <c r="W227" i="5"/>
  <c r="V227" i="5"/>
  <c r="U227" i="5"/>
  <c r="AG227" i="5" s="1"/>
  <c r="AF226" i="5"/>
  <c r="AE226" i="5"/>
  <c r="AD226" i="5"/>
  <c r="AC226" i="5"/>
  <c r="AB226" i="5"/>
  <c r="AA226" i="5"/>
  <c r="Z226" i="5"/>
  <c r="Y226" i="5"/>
  <c r="X226" i="5"/>
  <c r="W226" i="5"/>
  <c r="V226" i="5"/>
  <c r="U226" i="5"/>
  <c r="AG226" i="5" s="1"/>
  <c r="AF225" i="5"/>
  <c r="AE225" i="5"/>
  <c r="AD225" i="5"/>
  <c r="AC225" i="5"/>
  <c r="AB225" i="5"/>
  <c r="AA225" i="5"/>
  <c r="Z225" i="5"/>
  <c r="Y225" i="5"/>
  <c r="X225" i="5"/>
  <c r="W225" i="5"/>
  <c r="V225" i="5"/>
  <c r="U225" i="5"/>
  <c r="AG225" i="5" s="1"/>
  <c r="AF224" i="5"/>
  <c r="AE224" i="5"/>
  <c r="AD224" i="5"/>
  <c r="AC224" i="5"/>
  <c r="AB224" i="5"/>
  <c r="AA224" i="5"/>
  <c r="Z224" i="5"/>
  <c r="Y224" i="5"/>
  <c r="X224" i="5"/>
  <c r="W224" i="5"/>
  <c r="V224" i="5"/>
  <c r="U224" i="5"/>
  <c r="AG224" i="5" s="1"/>
  <c r="AF223" i="5"/>
  <c r="AE223" i="5"/>
  <c r="AD223" i="5"/>
  <c r="AC223" i="5"/>
  <c r="AB223" i="5"/>
  <c r="AA223" i="5"/>
  <c r="Z223" i="5"/>
  <c r="Y223" i="5"/>
  <c r="X223" i="5"/>
  <c r="W223" i="5"/>
  <c r="V223" i="5"/>
  <c r="U223" i="5"/>
  <c r="AG223" i="5" s="1"/>
  <c r="AF222" i="5"/>
  <c r="AE222" i="5"/>
  <c r="AD222" i="5"/>
  <c r="AC222" i="5"/>
  <c r="AB222" i="5"/>
  <c r="AA222" i="5"/>
  <c r="Z222" i="5"/>
  <c r="Y222" i="5"/>
  <c r="X222" i="5"/>
  <c r="W222" i="5"/>
  <c r="V222" i="5"/>
  <c r="U222" i="5"/>
  <c r="AG222" i="5" s="1"/>
  <c r="AF221" i="5"/>
  <c r="AE221" i="5"/>
  <c r="AD221" i="5"/>
  <c r="AC221" i="5"/>
  <c r="AB221" i="5"/>
  <c r="AA221" i="5"/>
  <c r="Z221" i="5"/>
  <c r="Y221" i="5"/>
  <c r="X221" i="5"/>
  <c r="W221" i="5"/>
  <c r="V221" i="5"/>
  <c r="U221" i="5"/>
  <c r="AG221" i="5" s="1"/>
  <c r="AF220" i="5"/>
  <c r="AE220" i="5"/>
  <c r="AD220" i="5"/>
  <c r="AC220" i="5"/>
  <c r="AB220" i="5"/>
  <c r="AA220" i="5"/>
  <c r="Z220" i="5"/>
  <c r="Y220" i="5"/>
  <c r="X220" i="5"/>
  <c r="W220" i="5"/>
  <c r="V220" i="5"/>
  <c r="U220" i="5"/>
  <c r="AG220" i="5" s="1"/>
  <c r="AF219" i="5"/>
  <c r="AE219" i="5"/>
  <c r="AD219" i="5"/>
  <c r="AC219" i="5"/>
  <c r="AB219" i="5"/>
  <c r="AA219" i="5"/>
  <c r="Z219" i="5"/>
  <c r="Y219" i="5"/>
  <c r="X219" i="5"/>
  <c r="W219" i="5"/>
  <c r="V219" i="5"/>
  <c r="U219" i="5"/>
  <c r="AG219" i="5" s="1"/>
  <c r="AF218" i="5"/>
  <c r="AE218" i="5"/>
  <c r="AD218" i="5"/>
  <c r="AC218" i="5"/>
  <c r="AB218" i="5"/>
  <c r="AA218" i="5"/>
  <c r="Z218" i="5"/>
  <c r="Y218" i="5"/>
  <c r="X218" i="5"/>
  <c r="W218" i="5"/>
  <c r="V218" i="5"/>
  <c r="U218" i="5"/>
  <c r="AG218" i="5" s="1"/>
  <c r="AF217" i="5"/>
  <c r="AE217" i="5"/>
  <c r="AD217" i="5"/>
  <c r="AC217" i="5"/>
  <c r="AB217" i="5"/>
  <c r="AA217" i="5"/>
  <c r="Z217" i="5"/>
  <c r="Y217" i="5"/>
  <c r="X217" i="5"/>
  <c r="W217" i="5"/>
  <c r="V217" i="5"/>
  <c r="U217" i="5"/>
  <c r="AG217" i="5" s="1"/>
  <c r="AF216" i="5"/>
  <c r="AE216" i="5"/>
  <c r="AD216" i="5"/>
  <c r="AC216" i="5"/>
  <c r="AB216" i="5"/>
  <c r="AA216" i="5"/>
  <c r="Z216" i="5"/>
  <c r="Y216" i="5"/>
  <c r="X216" i="5"/>
  <c r="W216" i="5"/>
  <c r="V216" i="5"/>
  <c r="U216" i="5"/>
  <c r="AG216" i="5" s="1"/>
  <c r="AF215" i="5"/>
  <c r="AE215" i="5"/>
  <c r="AD215" i="5"/>
  <c r="AC215" i="5"/>
  <c r="AB215" i="5"/>
  <c r="AA215" i="5"/>
  <c r="Z215" i="5"/>
  <c r="Y215" i="5"/>
  <c r="X215" i="5"/>
  <c r="W215" i="5"/>
  <c r="V215" i="5"/>
  <c r="U215" i="5"/>
  <c r="AG215" i="5" s="1"/>
  <c r="U185" i="5"/>
  <c r="V185" i="5"/>
  <c r="AG185" i="5" s="1"/>
  <c r="W185" i="5"/>
  <c r="X185" i="5"/>
  <c r="Y185" i="5"/>
  <c r="Z185" i="5"/>
  <c r="AA185" i="5"/>
  <c r="AB185" i="5"/>
  <c r="AC185" i="5"/>
  <c r="AD185" i="5"/>
  <c r="AE185" i="5"/>
  <c r="AF185" i="5"/>
  <c r="U186" i="5"/>
  <c r="V186" i="5"/>
  <c r="AG186" i="5" s="1"/>
  <c r="W186" i="5"/>
  <c r="X186" i="5"/>
  <c r="Y186" i="5"/>
  <c r="Z186" i="5"/>
  <c r="AA186" i="5"/>
  <c r="AB186" i="5"/>
  <c r="AC186" i="5"/>
  <c r="AD186" i="5"/>
  <c r="AE186" i="5"/>
  <c r="AF186" i="5"/>
  <c r="U187" i="5"/>
  <c r="V187" i="5"/>
  <c r="AG187" i="5" s="1"/>
  <c r="W187" i="5"/>
  <c r="X187" i="5"/>
  <c r="Y187" i="5"/>
  <c r="Z187" i="5"/>
  <c r="AA187" i="5"/>
  <c r="AB187" i="5"/>
  <c r="AC187" i="5"/>
  <c r="AD187" i="5"/>
  <c r="AE187" i="5"/>
  <c r="AF187" i="5"/>
  <c r="U188" i="5"/>
  <c r="V188" i="5"/>
  <c r="W188" i="5"/>
  <c r="X188" i="5"/>
  <c r="Y188" i="5"/>
  <c r="Z188" i="5"/>
  <c r="AA188" i="5"/>
  <c r="AB188" i="5"/>
  <c r="AC188" i="5"/>
  <c r="AD188" i="5"/>
  <c r="AE188" i="5"/>
  <c r="AF188" i="5"/>
  <c r="AG188" i="5"/>
  <c r="U189" i="5"/>
  <c r="V189" i="5"/>
  <c r="AG189" i="5" s="1"/>
  <c r="W189" i="5"/>
  <c r="X189" i="5"/>
  <c r="Y189" i="5"/>
  <c r="Z189" i="5"/>
  <c r="AA189" i="5"/>
  <c r="AB189" i="5"/>
  <c r="AC189" i="5"/>
  <c r="AD189" i="5"/>
  <c r="AE189" i="5"/>
  <c r="AF189" i="5"/>
  <c r="U190" i="5"/>
  <c r="V190" i="5"/>
  <c r="AG190" i="5" s="1"/>
  <c r="W190" i="5"/>
  <c r="X190" i="5"/>
  <c r="Y190" i="5"/>
  <c r="Z190" i="5"/>
  <c r="AA190" i="5"/>
  <c r="AB190" i="5"/>
  <c r="AC190" i="5"/>
  <c r="AD190" i="5"/>
  <c r="AE190" i="5"/>
  <c r="AF190" i="5"/>
  <c r="U191" i="5"/>
  <c r="V191" i="5"/>
  <c r="AG191" i="5" s="1"/>
  <c r="W191" i="5"/>
  <c r="X191" i="5"/>
  <c r="Y191" i="5"/>
  <c r="Z191" i="5"/>
  <c r="AA191" i="5"/>
  <c r="AB191" i="5"/>
  <c r="AC191" i="5"/>
  <c r="AD191" i="5"/>
  <c r="AE191" i="5"/>
  <c r="AF191" i="5"/>
  <c r="U192" i="5"/>
  <c r="V192" i="5"/>
  <c r="W192" i="5"/>
  <c r="X192" i="5"/>
  <c r="Y192" i="5"/>
  <c r="Z192" i="5"/>
  <c r="AA192" i="5"/>
  <c r="AB192" i="5"/>
  <c r="AC192" i="5"/>
  <c r="AD192" i="5"/>
  <c r="AE192" i="5"/>
  <c r="AF192" i="5"/>
  <c r="AG192" i="5"/>
  <c r="U193" i="5"/>
  <c r="V193" i="5"/>
  <c r="AG193" i="5" s="1"/>
  <c r="W193" i="5"/>
  <c r="X193" i="5"/>
  <c r="Y193" i="5"/>
  <c r="Z193" i="5"/>
  <c r="AA193" i="5"/>
  <c r="AB193" i="5"/>
  <c r="AC193" i="5"/>
  <c r="AD193" i="5"/>
  <c r="AE193" i="5"/>
  <c r="AF193" i="5"/>
  <c r="U194" i="5"/>
  <c r="V194" i="5"/>
  <c r="AG194" i="5" s="1"/>
  <c r="W194" i="5"/>
  <c r="X194" i="5"/>
  <c r="Y194" i="5"/>
  <c r="Z194" i="5"/>
  <c r="AA194" i="5"/>
  <c r="AB194" i="5"/>
  <c r="AC194" i="5"/>
  <c r="AD194" i="5"/>
  <c r="AE194" i="5"/>
  <c r="AF194" i="5"/>
  <c r="U195" i="5"/>
  <c r="V195" i="5"/>
  <c r="AG195" i="5" s="1"/>
  <c r="W195" i="5"/>
  <c r="X195" i="5"/>
  <c r="Y195" i="5"/>
  <c r="Z195" i="5"/>
  <c r="AA195" i="5"/>
  <c r="AB195" i="5"/>
  <c r="AC195" i="5"/>
  <c r="AD195" i="5"/>
  <c r="AE195" i="5"/>
  <c r="AF195" i="5"/>
  <c r="U196" i="5"/>
  <c r="V196" i="5"/>
  <c r="W196" i="5"/>
  <c r="X196" i="5"/>
  <c r="Y196" i="5"/>
  <c r="Z196" i="5"/>
  <c r="AA196" i="5"/>
  <c r="AB196" i="5"/>
  <c r="AC196" i="5"/>
  <c r="AD196" i="5"/>
  <c r="AE196" i="5"/>
  <c r="AF196" i="5"/>
  <c r="AG196" i="5"/>
  <c r="U197" i="5"/>
  <c r="V197" i="5"/>
  <c r="AG197" i="5" s="1"/>
  <c r="W197" i="5"/>
  <c r="X197" i="5"/>
  <c r="Y197" i="5"/>
  <c r="Z197" i="5"/>
  <c r="AA197" i="5"/>
  <c r="AB197" i="5"/>
  <c r="AC197" i="5"/>
  <c r="AD197" i="5"/>
  <c r="AE197" i="5"/>
  <c r="AF197" i="5"/>
  <c r="U198" i="5"/>
  <c r="V198" i="5"/>
  <c r="AG198" i="5" s="1"/>
  <c r="W198" i="5"/>
  <c r="X198" i="5"/>
  <c r="Y198" i="5"/>
  <c r="Z198" i="5"/>
  <c r="AA198" i="5"/>
  <c r="AB198" i="5"/>
  <c r="AC198" i="5"/>
  <c r="AD198" i="5"/>
  <c r="AE198" i="5"/>
  <c r="AF198" i="5"/>
  <c r="U199" i="5"/>
  <c r="V199" i="5"/>
  <c r="AG199" i="5" s="1"/>
  <c r="W199" i="5"/>
  <c r="X199" i="5"/>
  <c r="Y199" i="5"/>
  <c r="Z199" i="5"/>
  <c r="AA199" i="5"/>
  <c r="AB199" i="5"/>
  <c r="AC199" i="5"/>
  <c r="AD199" i="5"/>
  <c r="AE199" i="5"/>
  <c r="AF199" i="5"/>
  <c r="U200" i="5"/>
  <c r="V200" i="5"/>
  <c r="W200" i="5"/>
  <c r="X200" i="5"/>
  <c r="Y200" i="5"/>
  <c r="Z200" i="5"/>
  <c r="AA200" i="5"/>
  <c r="AB200" i="5"/>
  <c r="AC200" i="5"/>
  <c r="AD200" i="5"/>
  <c r="AE200" i="5"/>
  <c r="AF200" i="5"/>
  <c r="AG200" i="5"/>
  <c r="U201" i="5"/>
  <c r="V201" i="5"/>
  <c r="AG201" i="5" s="1"/>
  <c r="W201" i="5"/>
  <c r="X201" i="5"/>
  <c r="Y201" i="5"/>
  <c r="Z201" i="5"/>
  <c r="AA201" i="5"/>
  <c r="AB201" i="5"/>
  <c r="AC201" i="5"/>
  <c r="AD201" i="5"/>
  <c r="AE201" i="5"/>
  <c r="AF201" i="5"/>
  <c r="U202" i="5"/>
  <c r="V202" i="5"/>
  <c r="AG202" i="5" s="1"/>
  <c r="W202" i="5"/>
  <c r="X202" i="5"/>
  <c r="Y202" i="5"/>
  <c r="Z202" i="5"/>
  <c r="AA202" i="5"/>
  <c r="AB202" i="5"/>
  <c r="AC202" i="5"/>
  <c r="AD202" i="5"/>
  <c r="AE202" i="5"/>
  <c r="AF202" i="5"/>
  <c r="U164" i="5"/>
  <c r="V164" i="5"/>
  <c r="W164" i="5"/>
  <c r="AG164" i="5" s="1"/>
  <c r="X164" i="5"/>
  <c r="Y164" i="5"/>
  <c r="Z164" i="5"/>
  <c r="AA164" i="5"/>
  <c r="AB164" i="5"/>
  <c r="AC164" i="5"/>
  <c r="AD164" i="5"/>
  <c r="AE164" i="5"/>
  <c r="AF164" i="5"/>
  <c r="U165" i="5"/>
  <c r="V165" i="5"/>
  <c r="AG165" i="5" s="1"/>
  <c r="W165" i="5"/>
  <c r="X165" i="5"/>
  <c r="Y165" i="5"/>
  <c r="Z165" i="5"/>
  <c r="AA165" i="5"/>
  <c r="AB165" i="5"/>
  <c r="AC165" i="5"/>
  <c r="AD165" i="5"/>
  <c r="AE165" i="5"/>
  <c r="AF165" i="5"/>
  <c r="U166" i="5"/>
  <c r="V166" i="5"/>
  <c r="W166" i="5"/>
  <c r="X166" i="5"/>
  <c r="Y166" i="5"/>
  <c r="Z166" i="5"/>
  <c r="AA166" i="5"/>
  <c r="AB166" i="5"/>
  <c r="AC166" i="5"/>
  <c r="AD166" i="5"/>
  <c r="AE166" i="5"/>
  <c r="AF166" i="5"/>
  <c r="AG166" i="5"/>
  <c r="U167" i="5"/>
  <c r="V167" i="5"/>
  <c r="W167" i="5"/>
  <c r="X167" i="5"/>
  <c r="AG167" i="5" s="1"/>
  <c r="Y167" i="5"/>
  <c r="Z167" i="5"/>
  <c r="AA167" i="5"/>
  <c r="AB167" i="5"/>
  <c r="AC167" i="5"/>
  <c r="AD167" i="5"/>
  <c r="AE167" i="5"/>
  <c r="AF167" i="5"/>
  <c r="U168" i="5"/>
  <c r="V168" i="5"/>
  <c r="W168" i="5"/>
  <c r="AG168" i="5" s="1"/>
  <c r="X168" i="5"/>
  <c r="Y168" i="5"/>
  <c r="Z168" i="5"/>
  <c r="AA168" i="5"/>
  <c r="AB168" i="5"/>
  <c r="AC168" i="5"/>
  <c r="AD168" i="5"/>
  <c r="AE168" i="5"/>
  <c r="AF168" i="5"/>
  <c r="U169" i="5"/>
  <c r="V169" i="5"/>
  <c r="AG169" i="5" s="1"/>
  <c r="W169" i="5"/>
  <c r="X169" i="5"/>
  <c r="Y169" i="5"/>
  <c r="Z169" i="5"/>
  <c r="AA169" i="5"/>
  <c r="AB169" i="5"/>
  <c r="AC169" i="5"/>
  <c r="AD169" i="5"/>
  <c r="AE169" i="5"/>
  <c r="AF169" i="5"/>
  <c r="U170" i="5"/>
  <c r="V170" i="5"/>
  <c r="W170" i="5"/>
  <c r="X170" i="5"/>
  <c r="Y170" i="5"/>
  <c r="Z170" i="5"/>
  <c r="AA170" i="5"/>
  <c r="AB170" i="5"/>
  <c r="AC170" i="5"/>
  <c r="AD170" i="5"/>
  <c r="AE170" i="5"/>
  <c r="AF170" i="5"/>
  <c r="AG170" i="5"/>
  <c r="U171" i="5"/>
  <c r="V171" i="5"/>
  <c r="W171" i="5"/>
  <c r="X171" i="5"/>
  <c r="AG171" i="5" s="1"/>
  <c r="Y171" i="5"/>
  <c r="Z171" i="5"/>
  <c r="AA171" i="5"/>
  <c r="AB171" i="5"/>
  <c r="AC171" i="5"/>
  <c r="AD171" i="5"/>
  <c r="AE171" i="5"/>
  <c r="AF171" i="5"/>
  <c r="U172" i="5"/>
  <c r="V172" i="5"/>
  <c r="W172" i="5"/>
  <c r="AG172" i="5" s="1"/>
  <c r="X172" i="5"/>
  <c r="Y172" i="5"/>
  <c r="Z172" i="5"/>
  <c r="AA172" i="5"/>
  <c r="AB172" i="5"/>
  <c r="AC172" i="5"/>
  <c r="AD172" i="5"/>
  <c r="AE172" i="5"/>
  <c r="AF172" i="5"/>
  <c r="U173" i="5"/>
  <c r="V173" i="5"/>
  <c r="AG173" i="5" s="1"/>
  <c r="W173" i="5"/>
  <c r="X173" i="5"/>
  <c r="Y173" i="5"/>
  <c r="Z173" i="5"/>
  <c r="AA173" i="5"/>
  <c r="AB173" i="5"/>
  <c r="AC173" i="5"/>
  <c r="AD173" i="5"/>
  <c r="AE173" i="5"/>
  <c r="AF173" i="5"/>
  <c r="U174" i="5"/>
  <c r="V174" i="5"/>
  <c r="W174" i="5"/>
  <c r="X174" i="5"/>
  <c r="Y174" i="5"/>
  <c r="Z174" i="5"/>
  <c r="AA174" i="5"/>
  <c r="AB174" i="5"/>
  <c r="AC174" i="5"/>
  <c r="AD174" i="5"/>
  <c r="AE174" i="5"/>
  <c r="AF174" i="5"/>
  <c r="AG174" i="5"/>
  <c r="U175" i="5"/>
  <c r="V175" i="5"/>
  <c r="W175" i="5"/>
  <c r="X175" i="5"/>
  <c r="AG175" i="5" s="1"/>
  <c r="Y175" i="5"/>
  <c r="Z175" i="5"/>
  <c r="AA175" i="5"/>
  <c r="AB175" i="5"/>
  <c r="AC175" i="5"/>
  <c r="AD175" i="5"/>
  <c r="AE175" i="5"/>
  <c r="AF175" i="5"/>
  <c r="U176" i="5"/>
  <c r="V176" i="5"/>
  <c r="W176" i="5"/>
  <c r="AG176" i="5" s="1"/>
  <c r="X176" i="5"/>
  <c r="Y176" i="5"/>
  <c r="Z176" i="5"/>
  <c r="AA176" i="5"/>
  <c r="AB176" i="5"/>
  <c r="AC176" i="5"/>
  <c r="AD176" i="5"/>
  <c r="AE176" i="5"/>
  <c r="AF176" i="5"/>
  <c r="U177" i="5"/>
  <c r="V177" i="5"/>
  <c r="AG177" i="5" s="1"/>
  <c r="W177" i="5"/>
  <c r="X177" i="5"/>
  <c r="Y177" i="5"/>
  <c r="Z177" i="5"/>
  <c r="AA177" i="5"/>
  <c r="AB177" i="5"/>
  <c r="AC177" i="5"/>
  <c r="AD177" i="5"/>
  <c r="AE177" i="5"/>
  <c r="AF177" i="5"/>
  <c r="U178" i="5"/>
  <c r="V178" i="5"/>
  <c r="W178" i="5"/>
  <c r="X178" i="5"/>
  <c r="Y178" i="5"/>
  <c r="Z178" i="5"/>
  <c r="AA178" i="5"/>
  <c r="AB178" i="5"/>
  <c r="AC178" i="5"/>
  <c r="AD178" i="5"/>
  <c r="AE178" i="5"/>
  <c r="AF178" i="5"/>
  <c r="AG178" i="5"/>
  <c r="U179" i="5"/>
  <c r="V179" i="5"/>
  <c r="W179" i="5"/>
  <c r="X179" i="5"/>
  <c r="AG179" i="5" s="1"/>
  <c r="Y179" i="5"/>
  <c r="Z179" i="5"/>
  <c r="AA179" i="5"/>
  <c r="AB179" i="5"/>
  <c r="AC179" i="5"/>
  <c r="AD179" i="5"/>
  <c r="AE179" i="5"/>
  <c r="AF179" i="5"/>
  <c r="U180" i="5"/>
  <c r="V180" i="5"/>
  <c r="W180" i="5"/>
  <c r="AG180" i="5" s="1"/>
  <c r="X180" i="5"/>
  <c r="Y180" i="5"/>
  <c r="Z180" i="5"/>
  <c r="AA180" i="5"/>
  <c r="AB180" i="5"/>
  <c r="AC180" i="5"/>
  <c r="AD180" i="5"/>
  <c r="AE180" i="5"/>
  <c r="AF180" i="5"/>
  <c r="U181" i="5"/>
  <c r="V181" i="5"/>
  <c r="AG181" i="5" s="1"/>
  <c r="W181" i="5"/>
  <c r="X181" i="5"/>
  <c r="Y181" i="5"/>
  <c r="Z181" i="5"/>
  <c r="AA181" i="5"/>
  <c r="AB181" i="5"/>
  <c r="AC181" i="5"/>
  <c r="AD181" i="5"/>
  <c r="AE181" i="5"/>
  <c r="AF181" i="5"/>
  <c r="U182" i="5"/>
  <c r="V182" i="5"/>
  <c r="W182" i="5"/>
  <c r="X182" i="5"/>
  <c r="Y182" i="5"/>
  <c r="Z182" i="5"/>
  <c r="AA182" i="5"/>
  <c r="AB182" i="5"/>
  <c r="AC182" i="5"/>
  <c r="AD182" i="5"/>
  <c r="AE182" i="5"/>
  <c r="AF182" i="5"/>
  <c r="AG182" i="5"/>
  <c r="U183" i="5"/>
  <c r="V183" i="5"/>
  <c r="W183" i="5"/>
  <c r="X183" i="5"/>
  <c r="AG183" i="5" s="1"/>
  <c r="Y183" i="5"/>
  <c r="Z183" i="5"/>
  <c r="AA183" i="5"/>
  <c r="AB183" i="5"/>
  <c r="AC183" i="5"/>
  <c r="AD183" i="5"/>
  <c r="AE183" i="5"/>
  <c r="AF183" i="5"/>
  <c r="U184" i="5"/>
  <c r="V184" i="5"/>
  <c r="W184" i="5"/>
  <c r="AG184" i="5" s="1"/>
  <c r="X184" i="5"/>
  <c r="Y184" i="5"/>
  <c r="Z184" i="5"/>
  <c r="AA184" i="5"/>
  <c r="AB184" i="5"/>
  <c r="AC184" i="5"/>
  <c r="AD184" i="5"/>
  <c r="AE184" i="5"/>
  <c r="AF184" i="5"/>
  <c r="U138" i="5"/>
  <c r="V138" i="5"/>
  <c r="AG138" i="5" s="1"/>
  <c r="W138" i="5"/>
  <c r="X138" i="5"/>
  <c r="Y138" i="5"/>
  <c r="Z138" i="5"/>
  <c r="AA138" i="5"/>
  <c r="AB138" i="5"/>
  <c r="AC138" i="5"/>
  <c r="AD138" i="5"/>
  <c r="AE138" i="5"/>
  <c r="AF138" i="5"/>
  <c r="U139" i="5"/>
  <c r="V139" i="5"/>
  <c r="AG139" i="5" s="1"/>
  <c r="W139" i="5"/>
  <c r="X139" i="5"/>
  <c r="Y139" i="5"/>
  <c r="Z139" i="5"/>
  <c r="AA139" i="5"/>
  <c r="AB139" i="5"/>
  <c r="AC139" i="5"/>
  <c r="AD139" i="5"/>
  <c r="AE139" i="5"/>
  <c r="AF139" i="5"/>
  <c r="U140" i="5"/>
  <c r="V140" i="5"/>
  <c r="AG140" i="5" s="1"/>
  <c r="W140" i="5"/>
  <c r="X140" i="5"/>
  <c r="Y140" i="5"/>
  <c r="Z140" i="5"/>
  <c r="AA140" i="5"/>
  <c r="AB140" i="5"/>
  <c r="AC140" i="5"/>
  <c r="AD140" i="5"/>
  <c r="AE140" i="5"/>
  <c r="AF140" i="5"/>
  <c r="U141" i="5"/>
  <c r="V141" i="5"/>
  <c r="W141" i="5"/>
  <c r="X141" i="5"/>
  <c r="Y141" i="5"/>
  <c r="Z141" i="5"/>
  <c r="AA141" i="5"/>
  <c r="AB141" i="5"/>
  <c r="AC141" i="5"/>
  <c r="AD141" i="5"/>
  <c r="AE141" i="5"/>
  <c r="AF141" i="5"/>
  <c r="AG141" i="5"/>
  <c r="U142" i="5"/>
  <c r="V142" i="5"/>
  <c r="AG142" i="5" s="1"/>
  <c r="W142" i="5"/>
  <c r="X142" i="5"/>
  <c r="Y142" i="5"/>
  <c r="Z142" i="5"/>
  <c r="AA142" i="5"/>
  <c r="AB142" i="5"/>
  <c r="AC142" i="5"/>
  <c r="AD142" i="5"/>
  <c r="AE142" i="5"/>
  <c r="AF142" i="5"/>
  <c r="U143" i="5"/>
  <c r="V143" i="5"/>
  <c r="AG143" i="5" s="1"/>
  <c r="W143" i="5"/>
  <c r="X143" i="5"/>
  <c r="Y143" i="5"/>
  <c r="Z143" i="5"/>
  <c r="AA143" i="5"/>
  <c r="AB143" i="5"/>
  <c r="AC143" i="5"/>
  <c r="AD143" i="5"/>
  <c r="AE143" i="5"/>
  <c r="AF143" i="5"/>
  <c r="U144" i="5"/>
  <c r="V144" i="5"/>
  <c r="AG144" i="5" s="1"/>
  <c r="W144" i="5"/>
  <c r="X144" i="5"/>
  <c r="Y144" i="5"/>
  <c r="Z144" i="5"/>
  <c r="AA144" i="5"/>
  <c r="AB144" i="5"/>
  <c r="AC144" i="5"/>
  <c r="AD144" i="5"/>
  <c r="AE144" i="5"/>
  <c r="AF144" i="5"/>
  <c r="U145" i="5"/>
  <c r="V145" i="5"/>
  <c r="W145" i="5"/>
  <c r="X145" i="5"/>
  <c r="Y145" i="5"/>
  <c r="Z145" i="5"/>
  <c r="AA145" i="5"/>
  <c r="AB145" i="5"/>
  <c r="AC145" i="5"/>
  <c r="AD145" i="5"/>
  <c r="AE145" i="5"/>
  <c r="AF145" i="5"/>
  <c r="AG145" i="5"/>
  <c r="U146" i="5"/>
  <c r="V146" i="5"/>
  <c r="AG146" i="5" s="1"/>
  <c r="W146" i="5"/>
  <c r="X146" i="5"/>
  <c r="Y146" i="5"/>
  <c r="Z146" i="5"/>
  <c r="AA146" i="5"/>
  <c r="AB146" i="5"/>
  <c r="AC146" i="5"/>
  <c r="AD146" i="5"/>
  <c r="AE146" i="5"/>
  <c r="AF146" i="5"/>
  <c r="U147" i="5"/>
  <c r="V147" i="5"/>
  <c r="AG147" i="5" s="1"/>
  <c r="W147" i="5"/>
  <c r="X147" i="5"/>
  <c r="Y147" i="5"/>
  <c r="Z147" i="5"/>
  <c r="AA147" i="5"/>
  <c r="AB147" i="5"/>
  <c r="AC147" i="5"/>
  <c r="AD147" i="5"/>
  <c r="AE147" i="5"/>
  <c r="AF147" i="5"/>
  <c r="U148" i="5"/>
  <c r="V148" i="5"/>
  <c r="AG148" i="5" s="1"/>
  <c r="W148" i="5"/>
  <c r="X148" i="5"/>
  <c r="Y148" i="5"/>
  <c r="Z148" i="5"/>
  <c r="AA148" i="5"/>
  <c r="AB148" i="5"/>
  <c r="AC148" i="5"/>
  <c r="AD148" i="5"/>
  <c r="AE148" i="5"/>
  <c r="AF148" i="5"/>
  <c r="U149" i="5"/>
  <c r="V149" i="5"/>
  <c r="W149" i="5"/>
  <c r="X149" i="5"/>
  <c r="Y149" i="5"/>
  <c r="Z149" i="5"/>
  <c r="AA149" i="5"/>
  <c r="AB149" i="5"/>
  <c r="AC149" i="5"/>
  <c r="AD149" i="5"/>
  <c r="AE149" i="5"/>
  <c r="AF149" i="5"/>
  <c r="AG149" i="5"/>
  <c r="U150" i="5"/>
  <c r="V150" i="5"/>
  <c r="AG150" i="5" s="1"/>
  <c r="W150" i="5"/>
  <c r="X150" i="5"/>
  <c r="Y150" i="5"/>
  <c r="Z150" i="5"/>
  <c r="AA150" i="5"/>
  <c r="AB150" i="5"/>
  <c r="AC150" i="5"/>
  <c r="AD150" i="5"/>
  <c r="AE150" i="5"/>
  <c r="AF150" i="5"/>
  <c r="U151" i="5"/>
  <c r="V151" i="5"/>
  <c r="AG151" i="5" s="1"/>
  <c r="W151" i="5"/>
  <c r="X151" i="5"/>
  <c r="Y151" i="5"/>
  <c r="Z151" i="5"/>
  <c r="AA151" i="5"/>
  <c r="AB151" i="5"/>
  <c r="AC151" i="5"/>
  <c r="AD151" i="5"/>
  <c r="AE151" i="5"/>
  <c r="AF151" i="5"/>
  <c r="U152" i="5"/>
  <c r="V152" i="5"/>
  <c r="AG152" i="5" s="1"/>
  <c r="W152" i="5"/>
  <c r="X152" i="5"/>
  <c r="Y152" i="5"/>
  <c r="Z152" i="5"/>
  <c r="AA152" i="5"/>
  <c r="AB152" i="5"/>
  <c r="AC152" i="5"/>
  <c r="AD152" i="5"/>
  <c r="AE152" i="5"/>
  <c r="AF152" i="5"/>
  <c r="U153" i="5"/>
  <c r="V153" i="5"/>
  <c r="W153" i="5"/>
  <c r="X153" i="5"/>
  <c r="Y153" i="5"/>
  <c r="Z153" i="5"/>
  <c r="AA153" i="5"/>
  <c r="AB153" i="5"/>
  <c r="AC153" i="5"/>
  <c r="AD153" i="5"/>
  <c r="AE153" i="5"/>
  <c r="AF153" i="5"/>
  <c r="AG153" i="5"/>
  <c r="U154" i="5"/>
  <c r="V154" i="5"/>
  <c r="AG154" i="5" s="1"/>
  <c r="W154" i="5"/>
  <c r="X154" i="5"/>
  <c r="Y154" i="5"/>
  <c r="Z154" i="5"/>
  <c r="AA154" i="5"/>
  <c r="AB154" i="5"/>
  <c r="AC154" i="5"/>
  <c r="AD154" i="5"/>
  <c r="AE154" i="5"/>
  <c r="AF154" i="5"/>
  <c r="U155" i="5"/>
  <c r="V155" i="5"/>
  <c r="AG155" i="5" s="1"/>
  <c r="W155" i="5"/>
  <c r="X155" i="5"/>
  <c r="Y155" i="5"/>
  <c r="Z155" i="5"/>
  <c r="AA155" i="5"/>
  <c r="AB155" i="5"/>
  <c r="AC155" i="5"/>
  <c r="AD155" i="5"/>
  <c r="AE155" i="5"/>
  <c r="AF155" i="5"/>
  <c r="U156" i="5"/>
  <c r="V156" i="5"/>
  <c r="AG156" i="5" s="1"/>
  <c r="W156" i="5"/>
  <c r="X156" i="5"/>
  <c r="Y156" i="5"/>
  <c r="Z156" i="5"/>
  <c r="AA156" i="5"/>
  <c r="AB156" i="5"/>
  <c r="AC156" i="5"/>
  <c r="AD156" i="5"/>
  <c r="AE156" i="5"/>
  <c r="AF156" i="5"/>
  <c r="U157" i="5"/>
  <c r="V157" i="5"/>
  <c r="W157" i="5"/>
  <c r="X157" i="5"/>
  <c r="Y157" i="5"/>
  <c r="Z157" i="5"/>
  <c r="AA157" i="5"/>
  <c r="AB157" i="5"/>
  <c r="AC157" i="5"/>
  <c r="AD157" i="5"/>
  <c r="AE157" i="5"/>
  <c r="AF157" i="5"/>
  <c r="AG157" i="5"/>
  <c r="U158" i="5"/>
  <c r="V158" i="5"/>
  <c r="AG158" i="5" s="1"/>
  <c r="W158" i="5"/>
  <c r="X158" i="5"/>
  <c r="Y158" i="5"/>
  <c r="Z158" i="5"/>
  <c r="AA158" i="5"/>
  <c r="AB158" i="5"/>
  <c r="AC158" i="5"/>
  <c r="AD158" i="5"/>
  <c r="AE158" i="5"/>
  <c r="AF158" i="5"/>
  <c r="U159" i="5"/>
  <c r="V159" i="5"/>
  <c r="AG159" i="5" s="1"/>
  <c r="W159" i="5"/>
  <c r="X159" i="5"/>
  <c r="Y159" i="5"/>
  <c r="Z159" i="5"/>
  <c r="AA159" i="5"/>
  <c r="AB159" i="5"/>
  <c r="AC159" i="5"/>
  <c r="AD159" i="5"/>
  <c r="AE159" i="5"/>
  <c r="AF159" i="5"/>
  <c r="U160" i="5"/>
  <c r="V160" i="5"/>
  <c r="AG160" i="5" s="1"/>
  <c r="W160" i="5"/>
  <c r="X160" i="5"/>
  <c r="Y160" i="5"/>
  <c r="Z160" i="5"/>
  <c r="AA160" i="5"/>
  <c r="AB160" i="5"/>
  <c r="AC160" i="5"/>
  <c r="AD160" i="5"/>
  <c r="AE160" i="5"/>
  <c r="AF160" i="5"/>
  <c r="U161" i="5"/>
  <c r="V161" i="5"/>
  <c r="W161" i="5"/>
  <c r="X161" i="5"/>
  <c r="Y161" i="5"/>
  <c r="Z161" i="5"/>
  <c r="AA161" i="5"/>
  <c r="AB161" i="5"/>
  <c r="AC161" i="5"/>
  <c r="AD161" i="5"/>
  <c r="AE161" i="5"/>
  <c r="AF161" i="5"/>
  <c r="AG161" i="5"/>
  <c r="U162" i="5"/>
  <c r="V162" i="5"/>
  <c r="AG162" i="5" s="1"/>
  <c r="W162" i="5"/>
  <c r="X162" i="5"/>
  <c r="Y162" i="5"/>
  <c r="Z162" i="5"/>
  <c r="AA162" i="5"/>
  <c r="AB162" i="5"/>
  <c r="AC162" i="5"/>
  <c r="AD162" i="5"/>
  <c r="AE162" i="5"/>
  <c r="AF162" i="5"/>
  <c r="U163" i="5"/>
  <c r="V163" i="5"/>
  <c r="AG163" i="5" s="1"/>
  <c r="W163" i="5"/>
  <c r="X163" i="5"/>
  <c r="Y163" i="5"/>
  <c r="Z163" i="5"/>
  <c r="AA163" i="5"/>
  <c r="AB163" i="5"/>
  <c r="AC163" i="5"/>
  <c r="AD163" i="5"/>
  <c r="AE163" i="5"/>
  <c r="AF163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U105" i="5"/>
  <c r="V105" i="5"/>
  <c r="AG105" i="5" s="1"/>
  <c r="W105" i="5"/>
  <c r="X105" i="5"/>
  <c r="Y105" i="5"/>
  <c r="Z105" i="5"/>
  <c r="AA105" i="5"/>
  <c r="AB105" i="5"/>
  <c r="AC105" i="5"/>
  <c r="AD105" i="5"/>
  <c r="AE105" i="5"/>
  <c r="AF105" i="5"/>
  <c r="U106" i="5"/>
  <c r="V106" i="5"/>
  <c r="W106" i="5"/>
  <c r="AG106" i="5" s="1"/>
  <c r="X106" i="5"/>
  <c r="Y106" i="5"/>
  <c r="Z106" i="5"/>
  <c r="AA106" i="5"/>
  <c r="AB106" i="5"/>
  <c r="AC106" i="5"/>
  <c r="AD106" i="5"/>
  <c r="AE106" i="5"/>
  <c r="AF106" i="5"/>
  <c r="U107" i="5"/>
  <c r="V107" i="5"/>
  <c r="AG107" i="5" s="1"/>
  <c r="W107" i="5"/>
  <c r="X107" i="5"/>
  <c r="Y107" i="5"/>
  <c r="Z107" i="5"/>
  <c r="AA107" i="5"/>
  <c r="AB107" i="5"/>
  <c r="AC107" i="5"/>
  <c r="AD107" i="5"/>
  <c r="AE107" i="5"/>
  <c r="AF107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U109" i="5"/>
  <c r="V109" i="5"/>
  <c r="AG109" i="5" s="1"/>
  <c r="W109" i="5"/>
  <c r="X109" i="5"/>
  <c r="Y109" i="5"/>
  <c r="Z109" i="5"/>
  <c r="AA109" i="5"/>
  <c r="AB109" i="5"/>
  <c r="AC109" i="5"/>
  <c r="AD109" i="5"/>
  <c r="AE109" i="5"/>
  <c r="AF109" i="5"/>
  <c r="U110" i="5"/>
  <c r="V110" i="5"/>
  <c r="W110" i="5"/>
  <c r="AG110" i="5" s="1"/>
  <c r="X110" i="5"/>
  <c r="Y110" i="5"/>
  <c r="Z110" i="5"/>
  <c r="AA110" i="5"/>
  <c r="AB110" i="5"/>
  <c r="AC110" i="5"/>
  <c r="AD110" i="5"/>
  <c r="AE110" i="5"/>
  <c r="AF110" i="5"/>
  <c r="U111" i="5"/>
  <c r="V111" i="5"/>
  <c r="AG111" i="5" s="1"/>
  <c r="W111" i="5"/>
  <c r="X111" i="5"/>
  <c r="Y111" i="5"/>
  <c r="Z111" i="5"/>
  <c r="AA111" i="5"/>
  <c r="AB111" i="5"/>
  <c r="AC111" i="5"/>
  <c r="AD111" i="5"/>
  <c r="AE111" i="5"/>
  <c r="AF111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U113" i="5"/>
  <c r="V113" i="5"/>
  <c r="AG113" i="5" s="1"/>
  <c r="W113" i="5"/>
  <c r="X113" i="5"/>
  <c r="Y113" i="5"/>
  <c r="Z113" i="5"/>
  <c r="AA113" i="5"/>
  <c r="AB113" i="5"/>
  <c r="AC113" i="5"/>
  <c r="AD113" i="5"/>
  <c r="AE113" i="5"/>
  <c r="AF113" i="5"/>
  <c r="U114" i="5"/>
  <c r="V114" i="5"/>
  <c r="W114" i="5"/>
  <c r="AG114" i="5" s="1"/>
  <c r="X114" i="5"/>
  <c r="Y114" i="5"/>
  <c r="Z114" i="5"/>
  <c r="AA114" i="5"/>
  <c r="AB114" i="5"/>
  <c r="AC114" i="5"/>
  <c r="AD114" i="5"/>
  <c r="AE114" i="5"/>
  <c r="AF114" i="5"/>
  <c r="U115" i="5"/>
  <c r="V115" i="5"/>
  <c r="AG115" i="5" s="1"/>
  <c r="W115" i="5"/>
  <c r="X115" i="5"/>
  <c r="Y115" i="5"/>
  <c r="Z115" i="5"/>
  <c r="AA115" i="5"/>
  <c r="AB115" i="5"/>
  <c r="AC115" i="5"/>
  <c r="AD115" i="5"/>
  <c r="AE115" i="5"/>
  <c r="AF115" i="5"/>
  <c r="U116" i="5"/>
  <c r="V116" i="5"/>
  <c r="W116" i="5"/>
  <c r="X116" i="5"/>
  <c r="Y116" i="5"/>
  <c r="Z116" i="5"/>
  <c r="AA116" i="5"/>
  <c r="AB116" i="5"/>
  <c r="AC116" i="5"/>
  <c r="AD116" i="5"/>
  <c r="AE116" i="5"/>
  <c r="AF116" i="5"/>
  <c r="AG116" i="5"/>
  <c r="U117" i="5"/>
  <c r="V117" i="5"/>
  <c r="AG117" i="5" s="1"/>
  <c r="W117" i="5"/>
  <c r="X117" i="5"/>
  <c r="Y117" i="5"/>
  <c r="Z117" i="5"/>
  <c r="AA117" i="5"/>
  <c r="AB117" i="5"/>
  <c r="AC117" i="5"/>
  <c r="AD117" i="5"/>
  <c r="AE117" i="5"/>
  <c r="AF117" i="5"/>
  <c r="U118" i="5"/>
  <c r="V118" i="5"/>
  <c r="W118" i="5"/>
  <c r="AG118" i="5" s="1"/>
  <c r="X118" i="5"/>
  <c r="Y118" i="5"/>
  <c r="Z118" i="5"/>
  <c r="AA118" i="5"/>
  <c r="AB118" i="5"/>
  <c r="AC118" i="5"/>
  <c r="AD118" i="5"/>
  <c r="AE118" i="5"/>
  <c r="AF118" i="5"/>
  <c r="U119" i="5"/>
  <c r="V119" i="5"/>
  <c r="AG119" i="5" s="1"/>
  <c r="W119" i="5"/>
  <c r="X119" i="5"/>
  <c r="Y119" i="5"/>
  <c r="Z119" i="5"/>
  <c r="AA119" i="5"/>
  <c r="AB119" i="5"/>
  <c r="AC119" i="5"/>
  <c r="AD119" i="5"/>
  <c r="AE119" i="5"/>
  <c r="AF119" i="5"/>
  <c r="U120" i="5"/>
  <c r="V120" i="5"/>
  <c r="W120" i="5"/>
  <c r="X120" i="5"/>
  <c r="Y120" i="5"/>
  <c r="Z120" i="5"/>
  <c r="AA120" i="5"/>
  <c r="AB120" i="5"/>
  <c r="AC120" i="5"/>
  <c r="AD120" i="5"/>
  <c r="AE120" i="5"/>
  <c r="AF120" i="5"/>
  <c r="AG120" i="5"/>
  <c r="U121" i="5"/>
  <c r="V121" i="5"/>
  <c r="AG121" i="5" s="1"/>
  <c r="W121" i="5"/>
  <c r="X121" i="5"/>
  <c r="Y121" i="5"/>
  <c r="Z121" i="5"/>
  <c r="AA121" i="5"/>
  <c r="AB121" i="5"/>
  <c r="AC121" i="5"/>
  <c r="AD121" i="5"/>
  <c r="AE121" i="5"/>
  <c r="AF121" i="5"/>
  <c r="U122" i="5"/>
  <c r="V122" i="5"/>
  <c r="W122" i="5"/>
  <c r="AG122" i="5" s="1"/>
  <c r="X122" i="5"/>
  <c r="Y122" i="5"/>
  <c r="Z122" i="5"/>
  <c r="AA122" i="5"/>
  <c r="AB122" i="5"/>
  <c r="AC122" i="5"/>
  <c r="AD122" i="5"/>
  <c r="AE122" i="5"/>
  <c r="AF122" i="5"/>
  <c r="U123" i="5"/>
  <c r="V123" i="5"/>
  <c r="AG123" i="5" s="1"/>
  <c r="W123" i="5"/>
  <c r="X123" i="5"/>
  <c r="Y123" i="5"/>
  <c r="Z123" i="5"/>
  <c r="AA123" i="5"/>
  <c r="AB123" i="5"/>
  <c r="AC123" i="5"/>
  <c r="AD123" i="5"/>
  <c r="AE123" i="5"/>
  <c r="AF123" i="5"/>
  <c r="U124" i="5"/>
  <c r="V124" i="5"/>
  <c r="W124" i="5"/>
  <c r="X124" i="5"/>
  <c r="Y124" i="5"/>
  <c r="Z124" i="5"/>
  <c r="AA124" i="5"/>
  <c r="AB124" i="5"/>
  <c r="AC124" i="5"/>
  <c r="AD124" i="5"/>
  <c r="AE124" i="5"/>
  <c r="AF124" i="5"/>
  <c r="AG124" i="5"/>
  <c r="U125" i="5"/>
  <c r="V125" i="5"/>
  <c r="AG125" i="5" s="1"/>
  <c r="W125" i="5"/>
  <c r="X125" i="5"/>
  <c r="Y125" i="5"/>
  <c r="Z125" i="5"/>
  <c r="AA125" i="5"/>
  <c r="AB125" i="5"/>
  <c r="AC125" i="5"/>
  <c r="AD125" i="5"/>
  <c r="AE125" i="5"/>
  <c r="AF125" i="5"/>
  <c r="U126" i="5"/>
  <c r="V126" i="5"/>
  <c r="W126" i="5"/>
  <c r="AG126" i="5" s="1"/>
  <c r="X126" i="5"/>
  <c r="Y126" i="5"/>
  <c r="Z126" i="5"/>
  <c r="AA126" i="5"/>
  <c r="AB126" i="5"/>
  <c r="AC126" i="5"/>
  <c r="AD126" i="5"/>
  <c r="AE126" i="5"/>
  <c r="AF126" i="5"/>
  <c r="U127" i="5"/>
  <c r="V127" i="5"/>
  <c r="AG127" i="5" s="1"/>
  <c r="W127" i="5"/>
  <c r="X127" i="5"/>
  <c r="Y127" i="5"/>
  <c r="Z127" i="5"/>
  <c r="AA127" i="5"/>
  <c r="AB127" i="5"/>
  <c r="AC127" i="5"/>
  <c r="AD127" i="5"/>
  <c r="AE127" i="5"/>
  <c r="AF127" i="5"/>
  <c r="U128" i="5"/>
  <c r="V128" i="5"/>
  <c r="W128" i="5"/>
  <c r="X128" i="5"/>
  <c r="Y128" i="5"/>
  <c r="Z128" i="5"/>
  <c r="AA128" i="5"/>
  <c r="AB128" i="5"/>
  <c r="AC128" i="5"/>
  <c r="AD128" i="5"/>
  <c r="AE128" i="5"/>
  <c r="AF128" i="5"/>
  <c r="AG128" i="5"/>
  <c r="U129" i="5"/>
  <c r="V129" i="5"/>
  <c r="AG129" i="5" s="1"/>
  <c r="W129" i="5"/>
  <c r="X129" i="5"/>
  <c r="Y129" i="5"/>
  <c r="Z129" i="5"/>
  <c r="AA129" i="5"/>
  <c r="AB129" i="5"/>
  <c r="AC129" i="5"/>
  <c r="AD129" i="5"/>
  <c r="AE129" i="5"/>
  <c r="AF129" i="5"/>
  <c r="U130" i="5"/>
  <c r="V130" i="5"/>
  <c r="W130" i="5"/>
  <c r="AG130" i="5" s="1"/>
  <c r="X130" i="5"/>
  <c r="Y130" i="5"/>
  <c r="Z130" i="5"/>
  <c r="AA130" i="5"/>
  <c r="AB130" i="5"/>
  <c r="AC130" i="5"/>
  <c r="AD130" i="5"/>
  <c r="AE130" i="5"/>
  <c r="AF130" i="5"/>
  <c r="U131" i="5"/>
  <c r="V131" i="5"/>
  <c r="AG131" i="5" s="1"/>
  <c r="W131" i="5"/>
  <c r="X131" i="5"/>
  <c r="Y131" i="5"/>
  <c r="Z131" i="5"/>
  <c r="AA131" i="5"/>
  <c r="AB131" i="5"/>
  <c r="AC131" i="5"/>
  <c r="AD131" i="5"/>
  <c r="AE131" i="5"/>
  <c r="AF131" i="5"/>
  <c r="U132" i="5"/>
  <c r="V132" i="5"/>
  <c r="W132" i="5"/>
  <c r="X132" i="5"/>
  <c r="Y132" i="5"/>
  <c r="Z132" i="5"/>
  <c r="AA132" i="5"/>
  <c r="AB132" i="5"/>
  <c r="AC132" i="5"/>
  <c r="AD132" i="5"/>
  <c r="AE132" i="5"/>
  <c r="AF132" i="5"/>
  <c r="AG132" i="5"/>
  <c r="U133" i="5"/>
  <c r="V133" i="5"/>
  <c r="AG133" i="5" s="1"/>
  <c r="W133" i="5"/>
  <c r="X133" i="5"/>
  <c r="Y133" i="5"/>
  <c r="Z133" i="5"/>
  <c r="AA133" i="5"/>
  <c r="AB133" i="5"/>
  <c r="AC133" i="5"/>
  <c r="AD133" i="5"/>
  <c r="AE133" i="5"/>
  <c r="AF133" i="5"/>
  <c r="U134" i="5"/>
  <c r="V134" i="5"/>
  <c r="W134" i="5"/>
  <c r="AG134" i="5" s="1"/>
  <c r="X134" i="5"/>
  <c r="Y134" i="5"/>
  <c r="Z134" i="5"/>
  <c r="AA134" i="5"/>
  <c r="AB134" i="5"/>
  <c r="AC134" i="5"/>
  <c r="AD134" i="5"/>
  <c r="AE134" i="5"/>
  <c r="AF134" i="5"/>
  <c r="U135" i="5"/>
  <c r="V135" i="5"/>
  <c r="AG135" i="5" s="1"/>
  <c r="W135" i="5"/>
  <c r="X135" i="5"/>
  <c r="Y135" i="5"/>
  <c r="Z135" i="5"/>
  <c r="AA135" i="5"/>
  <c r="AB135" i="5"/>
  <c r="AC135" i="5"/>
  <c r="AD135" i="5"/>
  <c r="AE135" i="5"/>
  <c r="AF135" i="5"/>
  <c r="U136" i="5"/>
  <c r="V136" i="5"/>
  <c r="W136" i="5"/>
  <c r="X136" i="5"/>
  <c r="Y136" i="5"/>
  <c r="Z136" i="5"/>
  <c r="AA136" i="5"/>
  <c r="AB136" i="5"/>
  <c r="AC136" i="5"/>
  <c r="AD136" i="5"/>
  <c r="AE136" i="5"/>
  <c r="AF136" i="5"/>
  <c r="AG136" i="5"/>
  <c r="U137" i="5"/>
  <c r="V137" i="5"/>
  <c r="AG137" i="5" s="1"/>
  <c r="W137" i="5"/>
  <c r="X137" i="5"/>
  <c r="Y137" i="5"/>
  <c r="Z137" i="5"/>
  <c r="AA137" i="5"/>
  <c r="AB137" i="5"/>
  <c r="AC137" i="5"/>
  <c r="AD137" i="5"/>
  <c r="AE137" i="5"/>
  <c r="AF137" i="5"/>
  <c r="U83" i="5"/>
  <c r="V83" i="5"/>
  <c r="W83" i="5"/>
  <c r="AG83" i="5" s="1"/>
  <c r="X83" i="5"/>
  <c r="Y83" i="5"/>
  <c r="Z83" i="5"/>
  <c r="AA83" i="5"/>
  <c r="AB83" i="5"/>
  <c r="AC83" i="5"/>
  <c r="AD83" i="5"/>
  <c r="AE83" i="5"/>
  <c r="AF83" i="5"/>
  <c r="U84" i="5"/>
  <c r="V84" i="5"/>
  <c r="AG84" i="5" s="1"/>
  <c r="W84" i="5"/>
  <c r="X84" i="5"/>
  <c r="Y84" i="5"/>
  <c r="Z84" i="5"/>
  <c r="AA84" i="5"/>
  <c r="AB84" i="5"/>
  <c r="AC84" i="5"/>
  <c r="AD84" i="5"/>
  <c r="AE84" i="5"/>
  <c r="AF84" i="5"/>
  <c r="U85" i="5"/>
  <c r="V85" i="5"/>
  <c r="AG85" i="5" s="1"/>
  <c r="W85" i="5"/>
  <c r="X85" i="5"/>
  <c r="Y85" i="5"/>
  <c r="Z85" i="5"/>
  <c r="AA85" i="5"/>
  <c r="AB85" i="5"/>
  <c r="AC85" i="5"/>
  <c r="AD85" i="5"/>
  <c r="AE85" i="5"/>
  <c r="AF85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U87" i="5"/>
  <c r="V87" i="5"/>
  <c r="AG87" i="5" s="1"/>
  <c r="W87" i="5"/>
  <c r="X87" i="5"/>
  <c r="Y87" i="5"/>
  <c r="Z87" i="5"/>
  <c r="AA87" i="5"/>
  <c r="AB87" i="5"/>
  <c r="AC87" i="5"/>
  <c r="AD87" i="5"/>
  <c r="AE87" i="5"/>
  <c r="AF87" i="5"/>
  <c r="U88" i="5"/>
  <c r="V88" i="5"/>
  <c r="AG88" i="5" s="1"/>
  <c r="W88" i="5"/>
  <c r="X88" i="5"/>
  <c r="Y88" i="5"/>
  <c r="Z88" i="5"/>
  <c r="AA88" i="5"/>
  <c r="AB88" i="5"/>
  <c r="AC88" i="5"/>
  <c r="AD88" i="5"/>
  <c r="AE88" i="5"/>
  <c r="AF88" i="5"/>
  <c r="U89" i="5"/>
  <c r="V89" i="5"/>
  <c r="AG89" i="5" s="1"/>
  <c r="W89" i="5"/>
  <c r="X89" i="5"/>
  <c r="Y89" i="5"/>
  <c r="Z89" i="5"/>
  <c r="AA89" i="5"/>
  <c r="AB89" i="5"/>
  <c r="AC89" i="5"/>
  <c r="AD89" i="5"/>
  <c r="AE89" i="5"/>
  <c r="AF89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U91" i="5"/>
  <c r="V91" i="5"/>
  <c r="AG91" i="5" s="1"/>
  <c r="W91" i="5"/>
  <c r="X91" i="5"/>
  <c r="Y91" i="5"/>
  <c r="Z91" i="5"/>
  <c r="AA91" i="5"/>
  <c r="AB91" i="5"/>
  <c r="AC91" i="5"/>
  <c r="AD91" i="5"/>
  <c r="AE91" i="5"/>
  <c r="AF91" i="5"/>
  <c r="U92" i="5"/>
  <c r="V92" i="5"/>
  <c r="AG92" i="5" s="1"/>
  <c r="W92" i="5"/>
  <c r="X92" i="5"/>
  <c r="Y92" i="5"/>
  <c r="Z92" i="5"/>
  <c r="AA92" i="5"/>
  <c r="AB92" i="5"/>
  <c r="AC92" i="5"/>
  <c r="AD92" i="5"/>
  <c r="AE92" i="5"/>
  <c r="AF92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U94" i="5"/>
  <c r="V94" i="5"/>
  <c r="W94" i="5"/>
  <c r="X94" i="5"/>
  <c r="AG94" i="5" s="1"/>
  <c r="Y94" i="5"/>
  <c r="Z94" i="5"/>
  <c r="AA94" i="5"/>
  <c r="AB94" i="5"/>
  <c r="AC94" i="5"/>
  <c r="AD94" i="5"/>
  <c r="AE94" i="5"/>
  <c r="AF94" i="5"/>
  <c r="U95" i="5"/>
  <c r="V95" i="5"/>
  <c r="AG95" i="5" s="1"/>
  <c r="W95" i="5"/>
  <c r="X95" i="5"/>
  <c r="Y95" i="5"/>
  <c r="Z95" i="5"/>
  <c r="AA95" i="5"/>
  <c r="AB95" i="5"/>
  <c r="AC95" i="5"/>
  <c r="AD95" i="5"/>
  <c r="AE95" i="5"/>
  <c r="AF95" i="5"/>
  <c r="U96" i="5"/>
  <c r="V96" i="5"/>
  <c r="AG96" i="5" s="1"/>
  <c r="W96" i="5"/>
  <c r="X96" i="5"/>
  <c r="Y96" i="5"/>
  <c r="Z96" i="5"/>
  <c r="AA96" i="5"/>
  <c r="AB96" i="5"/>
  <c r="AC96" i="5"/>
  <c r="AD96" i="5"/>
  <c r="AE96" i="5"/>
  <c r="AF96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U98" i="5"/>
  <c r="V98" i="5"/>
  <c r="W98" i="5"/>
  <c r="X98" i="5"/>
  <c r="AG98" i="5" s="1"/>
  <c r="Y98" i="5"/>
  <c r="Z98" i="5"/>
  <c r="AA98" i="5"/>
  <c r="AB98" i="5"/>
  <c r="AC98" i="5"/>
  <c r="AD98" i="5"/>
  <c r="AE98" i="5"/>
  <c r="AF98" i="5"/>
  <c r="U99" i="5"/>
  <c r="V99" i="5"/>
  <c r="AG99" i="5" s="1"/>
  <c r="W99" i="5"/>
  <c r="X99" i="5"/>
  <c r="Y99" i="5"/>
  <c r="Z99" i="5"/>
  <c r="AA99" i="5"/>
  <c r="AB99" i="5"/>
  <c r="AC99" i="5"/>
  <c r="AD99" i="5"/>
  <c r="AE99" i="5"/>
  <c r="AF99" i="5"/>
  <c r="U100" i="5"/>
  <c r="V100" i="5"/>
  <c r="AG100" i="5" s="1"/>
  <c r="W100" i="5"/>
  <c r="X100" i="5"/>
  <c r="Y100" i="5"/>
  <c r="Z100" i="5"/>
  <c r="AA100" i="5"/>
  <c r="AB100" i="5"/>
  <c r="AC100" i="5"/>
  <c r="AD100" i="5"/>
  <c r="AE100" i="5"/>
  <c r="AF100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U102" i="5"/>
  <c r="V102" i="5"/>
  <c r="W102" i="5"/>
  <c r="X102" i="5"/>
  <c r="AG102" i="5" s="1"/>
  <c r="Y102" i="5"/>
  <c r="Z102" i="5"/>
  <c r="AA102" i="5"/>
  <c r="AB102" i="5"/>
  <c r="AC102" i="5"/>
  <c r="AD102" i="5"/>
  <c r="AE102" i="5"/>
  <c r="AF102" i="5"/>
  <c r="U103" i="5"/>
  <c r="V103" i="5"/>
  <c r="AG103" i="5" s="1"/>
  <c r="W103" i="5"/>
  <c r="X103" i="5"/>
  <c r="Y103" i="5"/>
  <c r="Z103" i="5"/>
  <c r="AA103" i="5"/>
  <c r="AB103" i="5"/>
  <c r="AC103" i="5"/>
  <c r="AD103" i="5"/>
  <c r="AE103" i="5"/>
  <c r="AF103" i="5"/>
  <c r="U14" i="5"/>
  <c r="V14" i="5"/>
  <c r="AG14" i="5" s="1"/>
  <c r="W14" i="5"/>
  <c r="X14" i="5"/>
  <c r="Y14" i="5"/>
  <c r="Z14" i="5"/>
  <c r="AA14" i="5"/>
  <c r="AB14" i="5"/>
  <c r="AC14" i="5"/>
  <c r="AD14" i="5"/>
  <c r="AE14" i="5"/>
  <c r="AF14" i="5"/>
  <c r="U15" i="5"/>
  <c r="V15" i="5"/>
  <c r="AG15" i="5" s="1"/>
  <c r="W15" i="5"/>
  <c r="X15" i="5"/>
  <c r="Y15" i="5"/>
  <c r="Z15" i="5"/>
  <c r="AA15" i="5"/>
  <c r="AB15" i="5"/>
  <c r="AC15" i="5"/>
  <c r="AD15" i="5"/>
  <c r="AE15" i="5"/>
  <c r="AF15" i="5"/>
  <c r="U16" i="5"/>
  <c r="V16" i="5"/>
  <c r="AG16" i="5" s="1"/>
  <c r="W16" i="5"/>
  <c r="X16" i="5"/>
  <c r="Y16" i="5"/>
  <c r="Z16" i="5"/>
  <c r="AA16" i="5"/>
  <c r="AB16" i="5"/>
  <c r="AC16" i="5"/>
  <c r="AD16" i="5"/>
  <c r="AE16" i="5"/>
  <c r="AF16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U18" i="5"/>
  <c r="V18" i="5"/>
  <c r="AG18" i="5" s="1"/>
  <c r="W18" i="5"/>
  <c r="X18" i="5"/>
  <c r="Y18" i="5"/>
  <c r="Z18" i="5"/>
  <c r="AA18" i="5"/>
  <c r="AB18" i="5"/>
  <c r="AC18" i="5"/>
  <c r="AD18" i="5"/>
  <c r="AE18" i="5"/>
  <c r="AF18" i="5"/>
  <c r="U19" i="5"/>
  <c r="V19" i="5"/>
  <c r="AG19" i="5" s="1"/>
  <c r="W19" i="5"/>
  <c r="X19" i="5"/>
  <c r="Y19" i="5"/>
  <c r="Z19" i="5"/>
  <c r="AA19" i="5"/>
  <c r="AB19" i="5"/>
  <c r="AC19" i="5"/>
  <c r="AD19" i="5"/>
  <c r="AE19" i="5"/>
  <c r="AF19" i="5"/>
  <c r="U20" i="5"/>
  <c r="V20" i="5"/>
  <c r="AG20" i="5" s="1"/>
  <c r="W20" i="5"/>
  <c r="X20" i="5"/>
  <c r="Y20" i="5"/>
  <c r="Z20" i="5"/>
  <c r="AA20" i="5"/>
  <c r="AB20" i="5"/>
  <c r="AC20" i="5"/>
  <c r="AD20" i="5"/>
  <c r="AE20" i="5"/>
  <c r="AF20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U22" i="5"/>
  <c r="V22" i="5"/>
  <c r="AG22" i="5" s="1"/>
  <c r="W22" i="5"/>
  <c r="X22" i="5"/>
  <c r="Y22" i="5"/>
  <c r="Z22" i="5"/>
  <c r="AA22" i="5"/>
  <c r="AB22" i="5"/>
  <c r="AC22" i="5"/>
  <c r="AD22" i="5"/>
  <c r="AE22" i="5"/>
  <c r="AF22" i="5"/>
  <c r="U23" i="5"/>
  <c r="V23" i="5"/>
  <c r="AG23" i="5" s="1"/>
  <c r="W23" i="5"/>
  <c r="X23" i="5"/>
  <c r="Y23" i="5"/>
  <c r="Z23" i="5"/>
  <c r="AA23" i="5"/>
  <c r="AB23" i="5"/>
  <c r="AC23" i="5"/>
  <c r="AD23" i="5"/>
  <c r="AE23" i="5"/>
  <c r="AF23" i="5"/>
  <c r="U24" i="5"/>
  <c r="V24" i="5"/>
  <c r="AG24" i="5" s="1"/>
  <c r="W24" i="5"/>
  <c r="X24" i="5"/>
  <c r="Y24" i="5"/>
  <c r="Z24" i="5"/>
  <c r="AA24" i="5"/>
  <c r="AB24" i="5"/>
  <c r="AC24" i="5"/>
  <c r="AD24" i="5"/>
  <c r="AE24" i="5"/>
  <c r="AF24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U26" i="5"/>
  <c r="V26" i="5"/>
  <c r="W26" i="5"/>
  <c r="AG26" i="5" s="1"/>
  <c r="X26" i="5"/>
  <c r="Y26" i="5"/>
  <c r="Z26" i="5"/>
  <c r="AA26" i="5"/>
  <c r="AB26" i="5"/>
  <c r="AC26" i="5"/>
  <c r="AD26" i="5"/>
  <c r="AE26" i="5"/>
  <c r="AF26" i="5"/>
  <c r="U27" i="5"/>
  <c r="V27" i="5"/>
  <c r="AG27" i="5" s="1"/>
  <c r="W27" i="5"/>
  <c r="X27" i="5"/>
  <c r="Y27" i="5"/>
  <c r="Z27" i="5"/>
  <c r="AA27" i="5"/>
  <c r="AB27" i="5"/>
  <c r="AC27" i="5"/>
  <c r="AD27" i="5"/>
  <c r="AE27" i="5"/>
  <c r="AF27" i="5"/>
  <c r="U28" i="5"/>
  <c r="V28" i="5"/>
  <c r="AG28" i="5" s="1"/>
  <c r="W28" i="5"/>
  <c r="X28" i="5"/>
  <c r="Y28" i="5"/>
  <c r="Z28" i="5"/>
  <c r="AA28" i="5"/>
  <c r="AB28" i="5"/>
  <c r="AC28" i="5"/>
  <c r="AD28" i="5"/>
  <c r="AE28" i="5"/>
  <c r="AF28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U30" i="5"/>
  <c r="V30" i="5"/>
  <c r="W30" i="5"/>
  <c r="X30" i="5"/>
  <c r="AG30" i="5" s="1"/>
  <c r="Y30" i="5"/>
  <c r="Z30" i="5"/>
  <c r="AA30" i="5"/>
  <c r="AB30" i="5"/>
  <c r="AC30" i="5"/>
  <c r="AD30" i="5"/>
  <c r="AE30" i="5"/>
  <c r="AF30" i="5"/>
  <c r="U31" i="5"/>
  <c r="V31" i="5"/>
  <c r="W31" i="5"/>
  <c r="AG31" i="5" s="1"/>
  <c r="X31" i="5"/>
  <c r="Y31" i="5"/>
  <c r="Z31" i="5"/>
  <c r="AA31" i="5"/>
  <c r="AB31" i="5"/>
  <c r="AC31" i="5"/>
  <c r="AD31" i="5"/>
  <c r="AE31" i="5"/>
  <c r="AF31" i="5"/>
  <c r="U32" i="5"/>
  <c r="V32" i="5"/>
  <c r="AG32" i="5" s="1"/>
  <c r="W32" i="5"/>
  <c r="X32" i="5"/>
  <c r="Y32" i="5"/>
  <c r="Z32" i="5"/>
  <c r="AA32" i="5"/>
  <c r="AB32" i="5"/>
  <c r="AC32" i="5"/>
  <c r="AD32" i="5"/>
  <c r="AE32" i="5"/>
  <c r="AF32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U34" i="5"/>
  <c r="V34" i="5"/>
  <c r="W34" i="5"/>
  <c r="X34" i="5"/>
  <c r="AG34" i="5" s="1"/>
  <c r="Y34" i="5"/>
  <c r="Z34" i="5"/>
  <c r="AA34" i="5"/>
  <c r="AB34" i="5"/>
  <c r="AC34" i="5"/>
  <c r="AD34" i="5"/>
  <c r="AE34" i="5"/>
  <c r="AF34" i="5"/>
  <c r="U35" i="5"/>
  <c r="V35" i="5"/>
  <c r="W35" i="5"/>
  <c r="AG35" i="5" s="1"/>
  <c r="X35" i="5"/>
  <c r="Y35" i="5"/>
  <c r="Z35" i="5"/>
  <c r="AA35" i="5"/>
  <c r="AB35" i="5"/>
  <c r="AC35" i="5"/>
  <c r="AD35" i="5"/>
  <c r="AE35" i="5"/>
  <c r="AF35" i="5"/>
  <c r="U36" i="5"/>
  <c r="V36" i="5"/>
  <c r="AG36" i="5" s="1"/>
  <c r="W36" i="5"/>
  <c r="X36" i="5"/>
  <c r="Y36" i="5"/>
  <c r="Z36" i="5"/>
  <c r="AA36" i="5"/>
  <c r="AB36" i="5"/>
  <c r="AC36" i="5"/>
  <c r="AD36" i="5"/>
  <c r="AE36" i="5"/>
  <c r="AF36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U38" i="5"/>
  <c r="V38" i="5"/>
  <c r="W38" i="5"/>
  <c r="X38" i="5"/>
  <c r="AG38" i="5" s="1"/>
  <c r="Y38" i="5"/>
  <c r="Z38" i="5"/>
  <c r="AA38" i="5"/>
  <c r="AB38" i="5"/>
  <c r="AC38" i="5"/>
  <c r="AD38" i="5"/>
  <c r="AE38" i="5"/>
  <c r="AF38" i="5"/>
  <c r="U39" i="5"/>
  <c r="V39" i="5"/>
  <c r="W39" i="5"/>
  <c r="AG39" i="5" s="1"/>
  <c r="X39" i="5"/>
  <c r="Y39" i="5"/>
  <c r="Z39" i="5"/>
  <c r="AA39" i="5"/>
  <c r="AB39" i="5"/>
  <c r="AC39" i="5"/>
  <c r="AD39" i="5"/>
  <c r="AE39" i="5"/>
  <c r="AF39" i="5"/>
  <c r="U40" i="5"/>
  <c r="V40" i="5"/>
  <c r="AG40" i="5" s="1"/>
  <c r="W40" i="5"/>
  <c r="X40" i="5"/>
  <c r="Y40" i="5"/>
  <c r="Z40" i="5"/>
  <c r="AA40" i="5"/>
  <c r="AB40" i="5"/>
  <c r="AC40" i="5"/>
  <c r="AD40" i="5"/>
  <c r="AE40" i="5"/>
  <c r="AF40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U42" i="5"/>
  <c r="V42" i="5"/>
  <c r="AG42" i="5" s="1"/>
  <c r="W42" i="5"/>
  <c r="X42" i="5"/>
  <c r="Y42" i="5"/>
  <c r="Z42" i="5"/>
  <c r="AA42" i="5"/>
  <c r="AB42" i="5"/>
  <c r="AC42" i="5"/>
  <c r="AD42" i="5"/>
  <c r="AE42" i="5"/>
  <c r="AF42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U44" i="5"/>
  <c r="V44" i="5"/>
  <c r="AG44" i="5" s="1"/>
  <c r="W44" i="5"/>
  <c r="X44" i="5"/>
  <c r="Y44" i="5"/>
  <c r="Z44" i="5"/>
  <c r="AA44" i="5"/>
  <c r="AB44" i="5"/>
  <c r="AC44" i="5"/>
  <c r="AD44" i="5"/>
  <c r="AE44" i="5"/>
  <c r="AF44" i="5"/>
  <c r="U45" i="5"/>
  <c r="V45" i="5"/>
  <c r="W45" i="5"/>
  <c r="AG45" i="5" s="1"/>
  <c r="X45" i="5"/>
  <c r="Y45" i="5"/>
  <c r="Z45" i="5"/>
  <c r="AA45" i="5"/>
  <c r="AB45" i="5"/>
  <c r="AC45" i="5"/>
  <c r="AD45" i="5"/>
  <c r="AE45" i="5"/>
  <c r="AF45" i="5"/>
  <c r="U46" i="5"/>
  <c r="V46" i="5"/>
  <c r="AG46" i="5" s="1"/>
  <c r="W46" i="5"/>
  <c r="X46" i="5"/>
  <c r="Y46" i="5"/>
  <c r="Z46" i="5"/>
  <c r="AA46" i="5"/>
  <c r="AB46" i="5"/>
  <c r="AC46" i="5"/>
  <c r="AD46" i="5"/>
  <c r="AE46" i="5"/>
  <c r="AF46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U48" i="5"/>
  <c r="V48" i="5"/>
  <c r="AG48" i="5" s="1"/>
  <c r="W48" i="5"/>
  <c r="X48" i="5"/>
  <c r="Y48" i="5"/>
  <c r="Z48" i="5"/>
  <c r="AA48" i="5"/>
  <c r="AB48" i="5"/>
  <c r="AC48" i="5"/>
  <c r="AD48" i="5"/>
  <c r="AE48" i="5"/>
  <c r="AF48" i="5"/>
  <c r="U49" i="5"/>
  <c r="V49" i="5"/>
  <c r="W49" i="5"/>
  <c r="AG49" i="5" s="1"/>
  <c r="X49" i="5"/>
  <c r="Y49" i="5"/>
  <c r="Z49" i="5"/>
  <c r="AA49" i="5"/>
  <c r="AB49" i="5"/>
  <c r="AC49" i="5"/>
  <c r="AD49" i="5"/>
  <c r="AE49" i="5"/>
  <c r="AF49" i="5"/>
  <c r="U50" i="5"/>
  <c r="V50" i="5"/>
  <c r="AG50" i="5" s="1"/>
  <c r="W50" i="5"/>
  <c r="X50" i="5"/>
  <c r="Y50" i="5"/>
  <c r="Z50" i="5"/>
  <c r="AA50" i="5"/>
  <c r="AB50" i="5"/>
  <c r="AC50" i="5"/>
  <c r="AD50" i="5"/>
  <c r="AE50" i="5"/>
  <c r="AF50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U52" i="5"/>
  <c r="V52" i="5"/>
  <c r="W52" i="5"/>
  <c r="X52" i="5"/>
  <c r="AG52" i="5" s="1"/>
  <c r="Y52" i="5"/>
  <c r="Z52" i="5"/>
  <c r="AA52" i="5"/>
  <c r="AB52" i="5"/>
  <c r="AC52" i="5"/>
  <c r="AD52" i="5"/>
  <c r="AE52" i="5"/>
  <c r="AF52" i="5"/>
  <c r="U53" i="5"/>
  <c r="V53" i="5"/>
  <c r="AG53" i="5" s="1"/>
  <c r="W53" i="5"/>
  <c r="X53" i="5"/>
  <c r="Y53" i="5"/>
  <c r="Z53" i="5"/>
  <c r="AA53" i="5"/>
  <c r="AB53" i="5"/>
  <c r="AC53" i="5"/>
  <c r="AD53" i="5"/>
  <c r="AE53" i="5"/>
  <c r="AF53" i="5"/>
  <c r="U54" i="5"/>
  <c r="V54" i="5"/>
  <c r="AG54" i="5" s="1"/>
  <c r="W54" i="5"/>
  <c r="X54" i="5"/>
  <c r="Y54" i="5"/>
  <c r="Z54" i="5"/>
  <c r="AA54" i="5"/>
  <c r="AB54" i="5"/>
  <c r="AC54" i="5"/>
  <c r="AD54" i="5"/>
  <c r="AE54" i="5"/>
  <c r="AF54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U56" i="5"/>
  <c r="V56" i="5"/>
  <c r="W56" i="5"/>
  <c r="X56" i="5"/>
  <c r="AG56" i="5" s="1"/>
  <c r="Y56" i="5"/>
  <c r="Z56" i="5"/>
  <c r="AA56" i="5"/>
  <c r="AB56" i="5"/>
  <c r="AC56" i="5"/>
  <c r="AD56" i="5"/>
  <c r="AE56" i="5"/>
  <c r="AF56" i="5"/>
  <c r="U57" i="5"/>
  <c r="V57" i="5"/>
  <c r="AG57" i="5" s="1"/>
  <c r="W57" i="5"/>
  <c r="X57" i="5"/>
  <c r="Y57" i="5"/>
  <c r="Z57" i="5"/>
  <c r="AA57" i="5"/>
  <c r="AB57" i="5"/>
  <c r="AC57" i="5"/>
  <c r="AD57" i="5"/>
  <c r="AE57" i="5"/>
  <c r="AF57" i="5"/>
  <c r="U58" i="5"/>
  <c r="V58" i="5"/>
  <c r="AG58" i="5" s="1"/>
  <c r="W58" i="5"/>
  <c r="X58" i="5"/>
  <c r="Y58" i="5"/>
  <c r="Z58" i="5"/>
  <c r="AA58" i="5"/>
  <c r="AB58" i="5"/>
  <c r="AC58" i="5"/>
  <c r="AD58" i="5"/>
  <c r="AE58" i="5"/>
  <c r="AF58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U60" i="5"/>
  <c r="V60" i="5"/>
  <c r="W60" i="5"/>
  <c r="X60" i="5"/>
  <c r="AG60" i="5" s="1"/>
  <c r="Y60" i="5"/>
  <c r="Z60" i="5"/>
  <c r="AA60" i="5"/>
  <c r="AB60" i="5"/>
  <c r="AC60" i="5"/>
  <c r="AD60" i="5"/>
  <c r="AE60" i="5"/>
  <c r="AF60" i="5"/>
  <c r="U61" i="5"/>
  <c r="V61" i="5"/>
  <c r="AG61" i="5" s="1"/>
  <c r="W61" i="5"/>
  <c r="X61" i="5"/>
  <c r="Y61" i="5"/>
  <c r="Z61" i="5"/>
  <c r="AA61" i="5"/>
  <c r="AB61" i="5"/>
  <c r="AC61" i="5"/>
  <c r="AD61" i="5"/>
  <c r="AE61" i="5"/>
  <c r="AF61" i="5"/>
  <c r="U62" i="5"/>
  <c r="V62" i="5"/>
  <c r="AG62" i="5" s="1"/>
  <c r="W62" i="5"/>
  <c r="X62" i="5"/>
  <c r="Y62" i="5"/>
  <c r="Z62" i="5"/>
  <c r="AA62" i="5"/>
  <c r="AB62" i="5"/>
  <c r="AC62" i="5"/>
  <c r="AD62" i="5"/>
  <c r="AE62" i="5"/>
  <c r="AF62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U64" i="5"/>
  <c r="V64" i="5"/>
  <c r="W64" i="5"/>
  <c r="X64" i="5"/>
  <c r="AG64" i="5" s="1"/>
  <c r="Y64" i="5"/>
  <c r="Z64" i="5"/>
  <c r="AA64" i="5"/>
  <c r="AB64" i="5"/>
  <c r="AC64" i="5"/>
  <c r="AD64" i="5"/>
  <c r="AE64" i="5"/>
  <c r="AF64" i="5"/>
  <c r="AG225" i="6"/>
  <c r="AG224" i="6"/>
  <c r="AG215" i="6"/>
  <c r="AG214" i="6"/>
  <c r="AF226" i="6"/>
  <c r="AE226" i="6"/>
  <c r="AD226" i="6"/>
  <c r="AC226" i="6"/>
  <c r="AB226" i="6"/>
  <c r="AA226" i="6"/>
  <c r="Z226" i="6"/>
  <c r="Y226" i="6"/>
  <c r="X226" i="6"/>
  <c r="W226" i="6"/>
  <c r="V226" i="6"/>
  <c r="U226" i="6"/>
  <c r="AF225" i="6"/>
  <c r="AE225" i="6"/>
  <c r="AD225" i="6"/>
  <c r="AC225" i="6"/>
  <c r="AB225" i="6"/>
  <c r="AA225" i="6"/>
  <c r="Z225" i="6"/>
  <c r="Y225" i="6"/>
  <c r="X225" i="6"/>
  <c r="W225" i="6"/>
  <c r="V225" i="6"/>
  <c r="U225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AF215" i="6"/>
  <c r="AE215" i="6"/>
  <c r="AD215" i="6"/>
  <c r="AC215" i="6"/>
  <c r="AB215" i="6"/>
  <c r="AA215" i="6"/>
  <c r="Z215" i="6"/>
  <c r="Y215" i="6"/>
  <c r="X215" i="6"/>
  <c r="W215" i="6"/>
  <c r="V215" i="6"/>
  <c r="U215" i="6"/>
  <c r="AF214" i="6"/>
  <c r="AE214" i="6"/>
  <c r="AD214" i="6"/>
  <c r="AC214" i="6"/>
  <c r="AB214" i="6"/>
  <c r="AA214" i="6"/>
  <c r="Z214" i="6"/>
  <c r="Y214" i="6"/>
  <c r="X214" i="6"/>
  <c r="W214" i="6"/>
  <c r="V214" i="6"/>
  <c r="U214" i="6"/>
  <c r="U107" i="6"/>
  <c r="V107" i="6"/>
  <c r="W107" i="6"/>
  <c r="AG107" i="6" s="1"/>
  <c r="X107" i="6"/>
  <c r="Y107" i="6"/>
  <c r="Z107" i="6"/>
  <c r="AA107" i="6"/>
  <c r="AB107" i="6"/>
  <c r="AC107" i="6"/>
  <c r="AD107" i="6"/>
  <c r="AE107" i="6"/>
  <c r="AF107" i="6"/>
  <c r="U108" i="6"/>
  <c r="V108" i="6"/>
  <c r="AG108" i="6" s="1"/>
  <c r="W108" i="6"/>
  <c r="X108" i="6"/>
  <c r="Y108" i="6"/>
  <c r="Z108" i="6"/>
  <c r="AA108" i="6"/>
  <c r="AB108" i="6"/>
  <c r="AC108" i="6"/>
  <c r="AD108" i="6"/>
  <c r="AE108" i="6"/>
  <c r="AF108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U110" i="6"/>
  <c r="V110" i="6"/>
  <c r="W110" i="6"/>
  <c r="X110" i="6"/>
  <c r="AG110" i="6" s="1"/>
  <c r="Y110" i="6"/>
  <c r="Z110" i="6"/>
  <c r="AA110" i="6"/>
  <c r="AB110" i="6"/>
  <c r="AC110" i="6"/>
  <c r="AD110" i="6"/>
  <c r="AE110" i="6"/>
  <c r="AF110" i="6"/>
  <c r="U111" i="6"/>
  <c r="V111" i="6"/>
  <c r="W111" i="6"/>
  <c r="AG111" i="6" s="1"/>
  <c r="X111" i="6"/>
  <c r="Y111" i="6"/>
  <c r="Z111" i="6"/>
  <c r="AA111" i="6"/>
  <c r="AB111" i="6"/>
  <c r="AC111" i="6"/>
  <c r="AD111" i="6"/>
  <c r="AE111" i="6"/>
  <c r="AF111" i="6"/>
  <c r="U112" i="6"/>
  <c r="V112" i="6"/>
  <c r="AG112" i="6" s="1"/>
  <c r="W112" i="6"/>
  <c r="X112" i="6"/>
  <c r="Y112" i="6"/>
  <c r="Z112" i="6"/>
  <c r="AA112" i="6"/>
  <c r="AB112" i="6"/>
  <c r="AC112" i="6"/>
  <c r="AD112" i="6"/>
  <c r="AE112" i="6"/>
  <c r="AF112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U114" i="6"/>
  <c r="V114" i="6"/>
  <c r="W114" i="6"/>
  <c r="X114" i="6"/>
  <c r="AG114" i="6" s="1"/>
  <c r="Y114" i="6"/>
  <c r="Z114" i="6"/>
  <c r="AA114" i="6"/>
  <c r="AB114" i="6"/>
  <c r="AC114" i="6"/>
  <c r="AD114" i="6"/>
  <c r="AE114" i="6"/>
  <c r="AF114" i="6"/>
  <c r="U115" i="6"/>
  <c r="V115" i="6"/>
  <c r="W115" i="6"/>
  <c r="AG115" i="6" s="1"/>
  <c r="X115" i="6"/>
  <c r="Y115" i="6"/>
  <c r="Z115" i="6"/>
  <c r="AA115" i="6"/>
  <c r="AB115" i="6"/>
  <c r="AC115" i="6"/>
  <c r="AD115" i="6"/>
  <c r="AE115" i="6"/>
  <c r="AF115" i="6"/>
  <c r="U116" i="6"/>
  <c r="V116" i="6"/>
  <c r="AG116" i="6" s="1"/>
  <c r="W116" i="6"/>
  <c r="X116" i="6"/>
  <c r="Y116" i="6"/>
  <c r="Z116" i="6"/>
  <c r="AA116" i="6"/>
  <c r="AB116" i="6"/>
  <c r="AC116" i="6"/>
  <c r="AD116" i="6"/>
  <c r="AE116" i="6"/>
  <c r="AF116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U118" i="6"/>
  <c r="V118" i="6"/>
  <c r="W118" i="6"/>
  <c r="X118" i="6"/>
  <c r="AG118" i="6" s="1"/>
  <c r="Y118" i="6"/>
  <c r="Z118" i="6"/>
  <c r="AA118" i="6"/>
  <c r="AB118" i="6"/>
  <c r="AC118" i="6"/>
  <c r="AD118" i="6"/>
  <c r="AE118" i="6"/>
  <c r="AF118" i="6"/>
  <c r="U119" i="6"/>
  <c r="V119" i="6"/>
  <c r="W119" i="6"/>
  <c r="AG119" i="6" s="1"/>
  <c r="X119" i="6"/>
  <c r="Y119" i="6"/>
  <c r="Z119" i="6"/>
  <c r="AA119" i="6"/>
  <c r="AB119" i="6"/>
  <c r="AC119" i="6"/>
  <c r="AD119" i="6"/>
  <c r="AE119" i="6"/>
  <c r="AF119" i="6"/>
  <c r="U120" i="6"/>
  <c r="V120" i="6"/>
  <c r="AG120" i="6" s="1"/>
  <c r="W120" i="6"/>
  <c r="X120" i="6"/>
  <c r="Y120" i="6"/>
  <c r="Z120" i="6"/>
  <c r="AA120" i="6"/>
  <c r="AB120" i="6"/>
  <c r="AC120" i="6"/>
  <c r="AD120" i="6"/>
  <c r="AE120" i="6"/>
  <c r="AF120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U122" i="6"/>
  <c r="V122" i="6"/>
  <c r="W122" i="6"/>
  <c r="X122" i="6"/>
  <c r="AG122" i="6" s="1"/>
  <c r="Y122" i="6"/>
  <c r="Z122" i="6"/>
  <c r="AA122" i="6"/>
  <c r="AB122" i="6"/>
  <c r="AC122" i="6"/>
  <c r="AD122" i="6"/>
  <c r="AE122" i="6"/>
  <c r="AF122" i="6"/>
  <c r="U123" i="6"/>
  <c r="V123" i="6"/>
  <c r="W123" i="6"/>
  <c r="AG123" i="6" s="1"/>
  <c r="X123" i="6"/>
  <c r="Y123" i="6"/>
  <c r="Z123" i="6"/>
  <c r="AA123" i="6"/>
  <c r="AB123" i="6"/>
  <c r="AC123" i="6"/>
  <c r="AD123" i="6"/>
  <c r="AE123" i="6"/>
  <c r="AF123" i="6"/>
  <c r="U124" i="6"/>
  <c r="V124" i="6"/>
  <c r="AG124" i="6" s="1"/>
  <c r="W124" i="6"/>
  <c r="X124" i="6"/>
  <c r="Y124" i="6"/>
  <c r="Z124" i="6"/>
  <c r="AA124" i="6"/>
  <c r="AB124" i="6"/>
  <c r="AC124" i="6"/>
  <c r="AD124" i="6"/>
  <c r="AE124" i="6"/>
  <c r="AF124" i="6"/>
  <c r="U125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U126" i="6"/>
  <c r="V126" i="6"/>
  <c r="W126" i="6"/>
  <c r="X126" i="6"/>
  <c r="AG126" i="6" s="1"/>
  <c r="Y126" i="6"/>
  <c r="Z126" i="6"/>
  <c r="AA126" i="6"/>
  <c r="AB126" i="6"/>
  <c r="AC126" i="6"/>
  <c r="AD126" i="6"/>
  <c r="AE126" i="6"/>
  <c r="AF126" i="6"/>
  <c r="U127" i="6"/>
  <c r="V127" i="6"/>
  <c r="W127" i="6"/>
  <c r="AG127" i="6" s="1"/>
  <c r="X127" i="6"/>
  <c r="Y127" i="6"/>
  <c r="Z127" i="6"/>
  <c r="AA127" i="6"/>
  <c r="AB127" i="6"/>
  <c r="AC127" i="6"/>
  <c r="AD127" i="6"/>
  <c r="AE127" i="6"/>
  <c r="AF127" i="6"/>
  <c r="U128" i="6"/>
  <c r="V128" i="6"/>
  <c r="AG128" i="6" s="1"/>
  <c r="W128" i="6"/>
  <c r="X128" i="6"/>
  <c r="Y128" i="6"/>
  <c r="Z128" i="6"/>
  <c r="AA128" i="6"/>
  <c r="AB128" i="6"/>
  <c r="AC128" i="6"/>
  <c r="AD128" i="6"/>
  <c r="AE128" i="6"/>
  <c r="AF128" i="6"/>
  <c r="U129" i="6"/>
  <c r="V129" i="6"/>
  <c r="W129" i="6"/>
  <c r="X129" i="6"/>
  <c r="Y129" i="6"/>
  <c r="Z129" i="6"/>
  <c r="AA129" i="6"/>
  <c r="AB129" i="6"/>
  <c r="AC129" i="6"/>
  <c r="AD129" i="6"/>
  <c r="AE129" i="6"/>
  <c r="AF129" i="6"/>
  <c r="AG129" i="6"/>
  <c r="U130" i="6"/>
  <c r="V130" i="6"/>
  <c r="W130" i="6"/>
  <c r="X130" i="6"/>
  <c r="AG130" i="6" s="1"/>
  <c r="Y130" i="6"/>
  <c r="Z130" i="6"/>
  <c r="AA130" i="6"/>
  <c r="AB130" i="6"/>
  <c r="AC130" i="6"/>
  <c r="AD130" i="6"/>
  <c r="AE130" i="6"/>
  <c r="AF130" i="6"/>
  <c r="U131" i="6"/>
  <c r="V131" i="6"/>
  <c r="W131" i="6"/>
  <c r="AG131" i="6" s="1"/>
  <c r="X131" i="6"/>
  <c r="Y131" i="6"/>
  <c r="Z131" i="6"/>
  <c r="AA131" i="6"/>
  <c r="AB131" i="6"/>
  <c r="AC131" i="6"/>
  <c r="AD131" i="6"/>
  <c r="AE131" i="6"/>
  <c r="AF131" i="6"/>
  <c r="U132" i="6"/>
  <c r="V132" i="6"/>
  <c r="AG132" i="6" s="1"/>
  <c r="W132" i="6"/>
  <c r="X132" i="6"/>
  <c r="Y132" i="6"/>
  <c r="Z132" i="6"/>
  <c r="AA132" i="6"/>
  <c r="AB132" i="6"/>
  <c r="AC132" i="6"/>
  <c r="AD132" i="6"/>
  <c r="AE132" i="6"/>
  <c r="AF132" i="6"/>
  <c r="U133" i="6"/>
  <c r="V133" i="6"/>
  <c r="W133" i="6"/>
  <c r="X133" i="6"/>
  <c r="Y133" i="6"/>
  <c r="Z133" i="6"/>
  <c r="AA133" i="6"/>
  <c r="AB133" i="6"/>
  <c r="AC133" i="6"/>
  <c r="AD133" i="6"/>
  <c r="AE133" i="6"/>
  <c r="AF133" i="6"/>
  <c r="AG133" i="6"/>
  <c r="U134" i="6"/>
  <c r="V134" i="6"/>
  <c r="AG134" i="6" s="1"/>
  <c r="W134" i="6"/>
  <c r="X134" i="6"/>
  <c r="Y134" i="6"/>
  <c r="Z134" i="6"/>
  <c r="AA134" i="6"/>
  <c r="AB134" i="6"/>
  <c r="AC134" i="6"/>
  <c r="AD134" i="6"/>
  <c r="AE134" i="6"/>
  <c r="AF134" i="6"/>
  <c r="U135" i="6"/>
  <c r="V135" i="6"/>
  <c r="W135" i="6"/>
  <c r="AG135" i="6" s="1"/>
  <c r="X135" i="6"/>
  <c r="Y135" i="6"/>
  <c r="Z135" i="6"/>
  <c r="AA135" i="6"/>
  <c r="AB135" i="6"/>
  <c r="AC135" i="6"/>
  <c r="AD135" i="6"/>
  <c r="AE135" i="6"/>
  <c r="AF135" i="6"/>
  <c r="U136" i="6"/>
  <c r="V136" i="6"/>
  <c r="AG136" i="6" s="1"/>
  <c r="W136" i="6"/>
  <c r="X136" i="6"/>
  <c r="Y136" i="6"/>
  <c r="Z136" i="6"/>
  <c r="AA136" i="6"/>
  <c r="AB136" i="6"/>
  <c r="AC136" i="6"/>
  <c r="AD136" i="6"/>
  <c r="AE136" i="6"/>
  <c r="AF136" i="6"/>
  <c r="U137" i="6"/>
  <c r="V137" i="6"/>
  <c r="W137" i="6"/>
  <c r="X137" i="6"/>
  <c r="Y137" i="6"/>
  <c r="Z137" i="6"/>
  <c r="AA137" i="6"/>
  <c r="AB137" i="6"/>
  <c r="AC137" i="6"/>
  <c r="AD137" i="6"/>
  <c r="AE137" i="6"/>
  <c r="AF137" i="6"/>
  <c r="AG137" i="6"/>
  <c r="U138" i="6"/>
  <c r="V138" i="6"/>
  <c r="AG138" i="6" s="1"/>
  <c r="W138" i="6"/>
  <c r="X138" i="6"/>
  <c r="Y138" i="6"/>
  <c r="Z138" i="6"/>
  <c r="AA138" i="6"/>
  <c r="AB138" i="6"/>
  <c r="AC138" i="6"/>
  <c r="AD138" i="6"/>
  <c r="AE138" i="6"/>
  <c r="AF138" i="6"/>
  <c r="U139" i="6"/>
  <c r="V139" i="6"/>
  <c r="W139" i="6"/>
  <c r="AG139" i="6" s="1"/>
  <c r="X139" i="6"/>
  <c r="Y139" i="6"/>
  <c r="Z139" i="6"/>
  <c r="AA139" i="6"/>
  <c r="AB139" i="6"/>
  <c r="AC139" i="6"/>
  <c r="AD139" i="6"/>
  <c r="AE139" i="6"/>
  <c r="AF139" i="6"/>
  <c r="U140" i="6"/>
  <c r="V140" i="6"/>
  <c r="W140" i="6"/>
  <c r="X140" i="6"/>
  <c r="Y140" i="6"/>
  <c r="Z140" i="6"/>
  <c r="AA140" i="6"/>
  <c r="AB140" i="6"/>
  <c r="AC140" i="6"/>
  <c r="AD140" i="6"/>
  <c r="AE140" i="6"/>
  <c r="AF140" i="6"/>
  <c r="AG140" i="6"/>
  <c r="U141" i="6"/>
  <c r="V141" i="6"/>
  <c r="W141" i="6"/>
  <c r="X141" i="6"/>
  <c r="AG141" i="6" s="1"/>
  <c r="Y141" i="6"/>
  <c r="Z141" i="6"/>
  <c r="AA141" i="6"/>
  <c r="AB141" i="6"/>
  <c r="AC141" i="6"/>
  <c r="AD141" i="6"/>
  <c r="AE141" i="6"/>
  <c r="AF141" i="6"/>
  <c r="U142" i="6"/>
  <c r="V142" i="6"/>
  <c r="AG142" i="6" s="1"/>
  <c r="W142" i="6"/>
  <c r="X142" i="6"/>
  <c r="Y142" i="6"/>
  <c r="Z142" i="6"/>
  <c r="AA142" i="6"/>
  <c r="AB142" i="6"/>
  <c r="AC142" i="6"/>
  <c r="AD142" i="6"/>
  <c r="AE142" i="6"/>
  <c r="AF142" i="6"/>
  <c r="U143" i="6"/>
  <c r="V143" i="6"/>
  <c r="AG143" i="6" s="1"/>
  <c r="W143" i="6"/>
  <c r="X143" i="6"/>
  <c r="Y143" i="6"/>
  <c r="Z143" i="6"/>
  <c r="AA143" i="6"/>
  <c r="AB143" i="6"/>
  <c r="AC143" i="6"/>
  <c r="AD143" i="6"/>
  <c r="AE143" i="6"/>
  <c r="AF143" i="6"/>
  <c r="U144" i="6"/>
  <c r="V144" i="6"/>
  <c r="W144" i="6"/>
  <c r="X144" i="6"/>
  <c r="Y144" i="6"/>
  <c r="Z144" i="6"/>
  <c r="AA144" i="6"/>
  <c r="AB144" i="6"/>
  <c r="AC144" i="6"/>
  <c r="AD144" i="6"/>
  <c r="AE144" i="6"/>
  <c r="AF144" i="6"/>
  <c r="AG144" i="6"/>
  <c r="U145" i="6"/>
  <c r="V145" i="6"/>
  <c r="W145" i="6"/>
  <c r="X145" i="6"/>
  <c r="AG145" i="6" s="1"/>
  <c r="Y145" i="6"/>
  <c r="Z145" i="6"/>
  <c r="AA145" i="6"/>
  <c r="AB145" i="6"/>
  <c r="AC145" i="6"/>
  <c r="AD145" i="6"/>
  <c r="AE145" i="6"/>
  <c r="AF145" i="6"/>
  <c r="U146" i="6"/>
  <c r="V146" i="6"/>
  <c r="W146" i="6"/>
  <c r="AG146" i="6" s="1"/>
  <c r="X146" i="6"/>
  <c r="Y146" i="6"/>
  <c r="Z146" i="6"/>
  <c r="AA146" i="6"/>
  <c r="AB146" i="6"/>
  <c r="AC146" i="6"/>
  <c r="AD146" i="6"/>
  <c r="AE146" i="6"/>
  <c r="AF146" i="6"/>
  <c r="U147" i="6"/>
  <c r="V147" i="6"/>
  <c r="AG147" i="6" s="1"/>
  <c r="W147" i="6"/>
  <c r="X147" i="6"/>
  <c r="Y147" i="6"/>
  <c r="Z147" i="6"/>
  <c r="AA147" i="6"/>
  <c r="AB147" i="6"/>
  <c r="AC147" i="6"/>
  <c r="AD147" i="6"/>
  <c r="AE147" i="6"/>
  <c r="AF147" i="6"/>
  <c r="U148" i="6"/>
  <c r="V148" i="6"/>
  <c r="W148" i="6"/>
  <c r="X148" i="6"/>
  <c r="Y148" i="6"/>
  <c r="Z148" i="6"/>
  <c r="AA148" i="6"/>
  <c r="AB148" i="6"/>
  <c r="AC148" i="6"/>
  <c r="AD148" i="6"/>
  <c r="AE148" i="6"/>
  <c r="AF148" i="6"/>
  <c r="AG148" i="6"/>
  <c r="U149" i="6"/>
  <c r="V149" i="6"/>
  <c r="W149" i="6"/>
  <c r="X149" i="6"/>
  <c r="AG149" i="6" s="1"/>
  <c r="Y149" i="6"/>
  <c r="Z149" i="6"/>
  <c r="AA149" i="6"/>
  <c r="AB149" i="6"/>
  <c r="AC149" i="6"/>
  <c r="AD149" i="6"/>
  <c r="AE149" i="6"/>
  <c r="AF149" i="6"/>
  <c r="U150" i="6"/>
  <c r="V150" i="6"/>
  <c r="W150" i="6"/>
  <c r="AG150" i="6" s="1"/>
  <c r="X150" i="6"/>
  <c r="Y150" i="6"/>
  <c r="Z150" i="6"/>
  <c r="AA150" i="6"/>
  <c r="AB150" i="6"/>
  <c r="AC150" i="6"/>
  <c r="AD150" i="6"/>
  <c r="AE150" i="6"/>
  <c r="AF150" i="6"/>
  <c r="U151" i="6"/>
  <c r="V151" i="6"/>
  <c r="AG151" i="6" s="1"/>
  <c r="W151" i="6"/>
  <c r="X151" i="6"/>
  <c r="Y151" i="6"/>
  <c r="Z151" i="6"/>
  <c r="AA151" i="6"/>
  <c r="AB151" i="6"/>
  <c r="AC151" i="6"/>
  <c r="AD151" i="6"/>
  <c r="AE151" i="6"/>
  <c r="AF151" i="6"/>
  <c r="U152" i="6"/>
  <c r="V152" i="6"/>
  <c r="W152" i="6"/>
  <c r="X152" i="6"/>
  <c r="Y152" i="6"/>
  <c r="Z152" i="6"/>
  <c r="AA152" i="6"/>
  <c r="AB152" i="6"/>
  <c r="AC152" i="6"/>
  <c r="AD152" i="6"/>
  <c r="AE152" i="6"/>
  <c r="AF152" i="6"/>
  <c r="AG152" i="6"/>
  <c r="U153" i="6"/>
  <c r="V153" i="6"/>
  <c r="W153" i="6"/>
  <c r="X153" i="6"/>
  <c r="AG153" i="6" s="1"/>
  <c r="Y153" i="6"/>
  <c r="Z153" i="6"/>
  <c r="AA153" i="6"/>
  <c r="AB153" i="6"/>
  <c r="AC153" i="6"/>
  <c r="AD153" i="6"/>
  <c r="AE153" i="6"/>
  <c r="AF153" i="6"/>
  <c r="U154" i="6"/>
  <c r="V154" i="6"/>
  <c r="W154" i="6"/>
  <c r="AG154" i="6" s="1"/>
  <c r="X154" i="6"/>
  <c r="Y154" i="6"/>
  <c r="Z154" i="6"/>
  <c r="AA154" i="6"/>
  <c r="AB154" i="6"/>
  <c r="AC154" i="6"/>
  <c r="AD154" i="6"/>
  <c r="AE154" i="6"/>
  <c r="AF154" i="6"/>
  <c r="U155" i="6"/>
  <c r="V155" i="6"/>
  <c r="AG155" i="6" s="1"/>
  <c r="W155" i="6"/>
  <c r="X155" i="6"/>
  <c r="Y155" i="6"/>
  <c r="Z155" i="6"/>
  <c r="AA155" i="6"/>
  <c r="AB155" i="6"/>
  <c r="AC155" i="6"/>
  <c r="AD155" i="6"/>
  <c r="AE155" i="6"/>
  <c r="AF155" i="6"/>
  <c r="U156" i="6"/>
  <c r="V156" i="6"/>
  <c r="W156" i="6"/>
  <c r="X156" i="6"/>
  <c r="Y156" i="6"/>
  <c r="Z156" i="6"/>
  <c r="AA156" i="6"/>
  <c r="AB156" i="6"/>
  <c r="AC156" i="6"/>
  <c r="AD156" i="6"/>
  <c r="AE156" i="6"/>
  <c r="AF156" i="6"/>
  <c r="AG156" i="6"/>
  <c r="U157" i="6"/>
  <c r="V157" i="6"/>
  <c r="W157" i="6"/>
  <c r="X157" i="6"/>
  <c r="AG157" i="6" s="1"/>
  <c r="Y157" i="6"/>
  <c r="Z157" i="6"/>
  <c r="AA157" i="6"/>
  <c r="AB157" i="6"/>
  <c r="AC157" i="6"/>
  <c r="AD157" i="6"/>
  <c r="AE157" i="6"/>
  <c r="AF157" i="6"/>
  <c r="U158" i="6"/>
  <c r="V158" i="6"/>
  <c r="W158" i="6"/>
  <c r="AG158" i="6" s="1"/>
  <c r="X158" i="6"/>
  <c r="Y158" i="6"/>
  <c r="Z158" i="6"/>
  <c r="AA158" i="6"/>
  <c r="AB158" i="6"/>
  <c r="AC158" i="6"/>
  <c r="AD158" i="6"/>
  <c r="AE158" i="6"/>
  <c r="AF158" i="6"/>
  <c r="U159" i="6"/>
  <c r="V159" i="6"/>
  <c r="AG159" i="6" s="1"/>
  <c r="W159" i="6"/>
  <c r="X159" i="6"/>
  <c r="Y159" i="6"/>
  <c r="Z159" i="6"/>
  <c r="AA159" i="6"/>
  <c r="AB159" i="6"/>
  <c r="AC159" i="6"/>
  <c r="AD159" i="6"/>
  <c r="AE159" i="6"/>
  <c r="AF159" i="6"/>
  <c r="U73" i="6"/>
  <c r="V73" i="6"/>
  <c r="AG73" i="6" s="1"/>
  <c r="W73" i="6"/>
  <c r="X73" i="6"/>
  <c r="Y73" i="6"/>
  <c r="Z73" i="6"/>
  <c r="AA73" i="6"/>
  <c r="AB73" i="6"/>
  <c r="AC73" i="6"/>
  <c r="AD73" i="6"/>
  <c r="AE73" i="6"/>
  <c r="AF73" i="6"/>
  <c r="U74" i="6"/>
  <c r="V74" i="6"/>
  <c r="AG74" i="6" s="1"/>
  <c r="W74" i="6"/>
  <c r="X74" i="6"/>
  <c r="Y74" i="6"/>
  <c r="Z74" i="6"/>
  <c r="AA74" i="6"/>
  <c r="AB74" i="6"/>
  <c r="AC74" i="6"/>
  <c r="AD74" i="6"/>
  <c r="AE74" i="6"/>
  <c r="AF74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U76" i="6"/>
  <c r="V76" i="6"/>
  <c r="W76" i="6"/>
  <c r="X76" i="6"/>
  <c r="AG76" i="6" s="1"/>
  <c r="Y76" i="6"/>
  <c r="Z76" i="6"/>
  <c r="AA76" i="6"/>
  <c r="AB76" i="6"/>
  <c r="AC76" i="6"/>
  <c r="AD76" i="6"/>
  <c r="AE76" i="6"/>
  <c r="AF76" i="6"/>
  <c r="U77" i="6"/>
  <c r="V77" i="6"/>
  <c r="AG77" i="6" s="1"/>
  <c r="W77" i="6"/>
  <c r="X77" i="6"/>
  <c r="Y77" i="6"/>
  <c r="Z77" i="6"/>
  <c r="AA77" i="6"/>
  <c r="AB77" i="6"/>
  <c r="AC77" i="6"/>
  <c r="AD77" i="6"/>
  <c r="AE77" i="6"/>
  <c r="AF77" i="6"/>
  <c r="U78" i="6"/>
  <c r="V78" i="6"/>
  <c r="AG78" i="6" s="1"/>
  <c r="W78" i="6"/>
  <c r="X78" i="6"/>
  <c r="Y78" i="6"/>
  <c r="Z78" i="6"/>
  <c r="AA78" i="6"/>
  <c r="AB78" i="6"/>
  <c r="AC78" i="6"/>
  <c r="AD78" i="6"/>
  <c r="AE78" i="6"/>
  <c r="AF78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U80" i="6"/>
  <c r="V80" i="6"/>
  <c r="W80" i="6"/>
  <c r="AG80" i="6" s="1"/>
  <c r="X80" i="6"/>
  <c r="Y80" i="6"/>
  <c r="Z80" i="6"/>
  <c r="AA80" i="6"/>
  <c r="AB80" i="6"/>
  <c r="AC80" i="6"/>
  <c r="AD80" i="6"/>
  <c r="AE80" i="6"/>
  <c r="AF80" i="6"/>
  <c r="U81" i="6"/>
  <c r="V81" i="6"/>
  <c r="AG81" i="6" s="1"/>
  <c r="W81" i="6"/>
  <c r="X81" i="6"/>
  <c r="Y81" i="6"/>
  <c r="Z81" i="6"/>
  <c r="AA81" i="6"/>
  <c r="AB81" i="6"/>
  <c r="AC81" i="6"/>
  <c r="AD81" i="6"/>
  <c r="AE81" i="6"/>
  <c r="AF81" i="6"/>
  <c r="U82" i="6"/>
  <c r="V82" i="6"/>
  <c r="AG82" i="6" s="1"/>
  <c r="W82" i="6"/>
  <c r="X82" i="6"/>
  <c r="Y82" i="6"/>
  <c r="Z82" i="6"/>
  <c r="AA82" i="6"/>
  <c r="AB82" i="6"/>
  <c r="AC82" i="6"/>
  <c r="AD82" i="6"/>
  <c r="AE82" i="6"/>
  <c r="AF82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U84" i="6"/>
  <c r="V84" i="6"/>
  <c r="W84" i="6"/>
  <c r="AG84" i="6" s="1"/>
  <c r="X84" i="6"/>
  <c r="Y84" i="6"/>
  <c r="Z84" i="6"/>
  <c r="AA84" i="6"/>
  <c r="AB84" i="6"/>
  <c r="AC84" i="6"/>
  <c r="AD84" i="6"/>
  <c r="AE84" i="6"/>
  <c r="AF84" i="6"/>
  <c r="U85" i="6"/>
  <c r="V85" i="6"/>
  <c r="AG85" i="6" s="1"/>
  <c r="W85" i="6"/>
  <c r="X85" i="6"/>
  <c r="Y85" i="6"/>
  <c r="Z85" i="6"/>
  <c r="AA85" i="6"/>
  <c r="AB85" i="6"/>
  <c r="AC85" i="6"/>
  <c r="AD85" i="6"/>
  <c r="AE85" i="6"/>
  <c r="AF85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U87" i="6"/>
  <c r="V87" i="6"/>
  <c r="W87" i="6"/>
  <c r="X87" i="6"/>
  <c r="AG87" i="6" s="1"/>
  <c r="Y87" i="6"/>
  <c r="Z87" i="6"/>
  <c r="AA87" i="6"/>
  <c r="AB87" i="6"/>
  <c r="AC87" i="6"/>
  <c r="AD87" i="6"/>
  <c r="AE87" i="6"/>
  <c r="AF87" i="6"/>
  <c r="U88" i="6"/>
  <c r="V88" i="6"/>
  <c r="W88" i="6"/>
  <c r="AG88" i="6" s="1"/>
  <c r="X88" i="6"/>
  <c r="Y88" i="6"/>
  <c r="Z88" i="6"/>
  <c r="AA88" i="6"/>
  <c r="AB88" i="6"/>
  <c r="AC88" i="6"/>
  <c r="AD88" i="6"/>
  <c r="AE88" i="6"/>
  <c r="AF88" i="6"/>
  <c r="U89" i="6"/>
  <c r="V89" i="6"/>
  <c r="AG89" i="6" s="1"/>
  <c r="W89" i="6"/>
  <c r="X89" i="6"/>
  <c r="Y89" i="6"/>
  <c r="Z89" i="6"/>
  <c r="AA89" i="6"/>
  <c r="AB89" i="6"/>
  <c r="AC89" i="6"/>
  <c r="AD89" i="6"/>
  <c r="AE89" i="6"/>
  <c r="AF89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U92" i="6"/>
  <c r="V92" i="6"/>
  <c r="W92" i="6"/>
  <c r="AG92" i="6" s="1"/>
  <c r="X92" i="6"/>
  <c r="Y92" i="6"/>
  <c r="Z92" i="6"/>
  <c r="AA92" i="6"/>
  <c r="AB92" i="6"/>
  <c r="AC92" i="6"/>
  <c r="AD92" i="6"/>
  <c r="AE92" i="6"/>
  <c r="AF92" i="6"/>
  <c r="U93" i="6"/>
  <c r="V93" i="6"/>
  <c r="AG93" i="6" s="1"/>
  <c r="W93" i="6"/>
  <c r="X93" i="6"/>
  <c r="Y93" i="6"/>
  <c r="Z93" i="6"/>
  <c r="AA93" i="6"/>
  <c r="AB93" i="6"/>
  <c r="AC93" i="6"/>
  <c r="AD93" i="6"/>
  <c r="AE93" i="6"/>
  <c r="AF93" i="6"/>
  <c r="U94" i="6"/>
  <c r="V94" i="6"/>
  <c r="AG94" i="6" s="1"/>
  <c r="W94" i="6"/>
  <c r="X94" i="6"/>
  <c r="Y94" i="6"/>
  <c r="Z94" i="6"/>
  <c r="AA94" i="6"/>
  <c r="AB94" i="6"/>
  <c r="AC94" i="6"/>
  <c r="AD94" i="6"/>
  <c r="AE94" i="6"/>
  <c r="AF94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U96" i="6"/>
  <c r="V96" i="6"/>
  <c r="W96" i="6"/>
  <c r="AG96" i="6" s="1"/>
  <c r="X96" i="6"/>
  <c r="Y96" i="6"/>
  <c r="Z96" i="6"/>
  <c r="AA96" i="6"/>
  <c r="AB96" i="6"/>
  <c r="AC96" i="6"/>
  <c r="AD96" i="6"/>
  <c r="AE96" i="6"/>
  <c r="AF96" i="6"/>
  <c r="U97" i="6"/>
  <c r="V97" i="6"/>
  <c r="AG97" i="6" s="1"/>
  <c r="W97" i="6"/>
  <c r="X97" i="6"/>
  <c r="Y97" i="6"/>
  <c r="Z97" i="6"/>
  <c r="AA97" i="6"/>
  <c r="AB97" i="6"/>
  <c r="AC97" i="6"/>
  <c r="AD97" i="6"/>
  <c r="AE97" i="6"/>
  <c r="AF97" i="6"/>
  <c r="U98" i="6"/>
  <c r="V98" i="6"/>
  <c r="AG98" i="6" s="1"/>
  <c r="W98" i="6"/>
  <c r="X98" i="6"/>
  <c r="Y98" i="6"/>
  <c r="Z98" i="6"/>
  <c r="AA98" i="6"/>
  <c r="AB98" i="6"/>
  <c r="AC98" i="6"/>
  <c r="AD98" i="6"/>
  <c r="AE98" i="6"/>
  <c r="AF98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U100" i="6"/>
  <c r="V100" i="6"/>
  <c r="W100" i="6"/>
  <c r="AG100" i="6" s="1"/>
  <c r="X100" i="6"/>
  <c r="Y100" i="6"/>
  <c r="Z100" i="6"/>
  <c r="AA100" i="6"/>
  <c r="AB100" i="6"/>
  <c r="AC100" i="6"/>
  <c r="AD100" i="6"/>
  <c r="AE100" i="6"/>
  <c r="AF100" i="6"/>
  <c r="U101" i="6"/>
  <c r="V101" i="6"/>
  <c r="AG101" i="6" s="1"/>
  <c r="W101" i="6"/>
  <c r="X101" i="6"/>
  <c r="Y101" i="6"/>
  <c r="Z101" i="6"/>
  <c r="AA101" i="6"/>
  <c r="AB101" i="6"/>
  <c r="AC101" i="6"/>
  <c r="AD101" i="6"/>
  <c r="AE101" i="6"/>
  <c r="AF101" i="6"/>
  <c r="U102" i="6"/>
  <c r="V102" i="6"/>
  <c r="AG102" i="6" s="1"/>
  <c r="W102" i="6"/>
  <c r="X102" i="6"/>
  <c r="Y102" i="6"/>
  <c r="Z102" i="6"/>
  <c r="AA102" i="6"/>
  <c r="AB102" i="6"/>
  <c r="AC102" i="6"/>
  <c r="AD102" i="6"/>
  <c r="AE102" i="6"/>
  <c r="AF102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U104" i="6"/>
  <c r="V104" i="6"/>
  <c r="W104" i="6"/>
  <c r="AG104" i="6" s="1"/>
  <c r="X104" i="6"/>
  <c r="Y104" i="6"/>
  <c r="Z104" i="6"/>
  <c r="AA104" i="6"/>
  <c r="AB104" i="6"/>
  <c r="AC104" i="6"/>
  <c r="AD104" i="6"/>
  <c r="AE104" i="6"/>
  <c r="AF104" i="6"/>
  <c r="U105" i="6"/>
  <c r="V105" i="6"/>
  <c r="AG105" i="6" s="1"/>
  <c r="W105" i="6"/>
  <c r="X105" i="6"/>
  <c r="Y105" i="6"/>
  <c r="Z105" i="6"/>
  <c r="AA105" i="6"/>
  <c r="AB105" i="6"/>
  <c r="AC105" i="6"/>
  <c r="AD105" i="6"/>
  <c r="AE105" i="6"/>
  <c r="AF105" i="6"/>
  <c r="U106" i="6"/>
  <c r="V106" i="6"/>
  <c r="AG106" i="6" s="1"/>
  <c r="W106" i="6"/>
  <c r="X106" i="6"/>
  <c r="Y106" i="6"/>
  <c r="Z106" i="6"/>
  <c r="AA106" i="6"/>
  <c r="AB106" i="6"/>
  <c r="AC106" i="6"/>
  <c r="AD106" i="6"/>
  <c r="AE106" i="6"/>
  <c r="AF106" i="6"/>
  <c r="U14" i="6"/>
  <c r="V14" i="6"/>
  <c r="AG14" i="6" s="1"/>
  <c r="W14" i="6"/>
  <c r="X14" i="6"/>
  <c r="Y14" i="6"/>
  <c r="Z14" i="6"/>
  <c r="AA14" i="6"/>
  <c r="AB14" i="6"/>
  <c r="AC14" i="6"/>
  <c r="AD14" i="6"/>
  <c r="AE14" i="6"/>
  <c r="AF14" i="6"/>
  <c r="U15" i="6"/>
  <c r="V15" i="6"/>
  <c r="W15" i="6"/>
  <c r="AG15" i="6" s="1"/>
  <c r="X15" i="6"/>
  <c r="Y15" i="6"/>
  <c r="Z15" i="6"/>
  <c r="AA15" i="6"/>
  <c r="AB15" i="6"/>
  <c r="AC15" i="6"/>
  <c r="AD15" i="6"/>
  <c r="AE15" i="6"/>
  <c r="AF15" i="6"/>
  <c r="U16" i="6"/>
  <c r="V16" i="6"/>
  <c r="AG16" i="6" s="1"/>
  <c r="W16" i="6"/>
  <c r="X16" i="6"/>
  <c r="Y16" i="6"/>
  <c r="Z16" i="6"/>
  <c r="AA16" i="6"/>
  <c r="AB16" i="6"/>
  <c r="AC16" i="6"/>
  <c r="AD16" i="6"/>
  <c r="AE16" i="6"/>
  <c r="AF16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U18" i="6"/>
  <c r="V18" i="6"/>
  <c r="AG18" i="6" s="1"/>
  <c r="W18" i="6"/>
  <c r="X18" i="6"/>
  <c r="Y18" i="6"/>
  <c r="Z18" i="6"/>
  <c r="AA18" i="6"/>
  <c r="AB18" i="6"/>
  <c r="AC18" i="6"/>
  <c r="AD18" i="6"/>
  <c r="AE18" i="6"/>
  <c r="AF18" i="6"/>
  <c r="U19" i="6"/>
  <c r="V19" i="6"/>
  <c r="W19" i="6"/>
  <c r="AG19" i="6" s="1"/>
  <c r="X19" i="6"/>
  <c r="Y19" i="6"/>
  <c r="Z19" i="6"/>
  <c r="AA19" i="6"/>
  <c r="AB19" i="6"/>
  <c r="AC19" i="6"/>
  <c r="AD19" i="6"/>
  <c r="AE19" i="6"/>
  <c r="AF19" i="6"/>
  <c r="U20" i="6"/>
  <c r="V20" i="6"/>
  <c r="AG20" i="6" s="1"/>
  <c r="W20" i="6"/>
  <c r="X20" i="6"/>
  <c r="Y20" i="6"/>
  <c r="Z20" i="6"/>
  <c r="AA20" i="6"/>
  <c r="AB20" i="6"/>
  <c r="AC20" i="6"/>
  <c r="AD20" i="6"/>
  <c r="AE20" i="6"/>
  <c r="AF20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U22" i="6"/>
  <c r="V22" i="6"/>
  <c r="AG22" i="6" s="1"/>
  <c r="W22" i="6"/>
  <c r="X22" i="6"/>
  <c r="Y22" i="6"/>
  <c r="Z22" i="6"/>
  <c r="AA22" i="6"/>
  <c r="AB22" i="6"/>
  <c r="AC22" i="6"/>
  <c r="AD22" i="6"/>
  <c r="AE22" i="6"/>
  <c r="AF22" i="6"/>
  <c r="U23" i="6"/>
  <c r="V23" i="6"/>
  <c r="W23" i="6"/>
  <c r="AG23" i="6" s="1"/>
  <c r="X23" i="6"/>
  <c r="Y23" i="6"/>
  <c r="Z23" i="6"/>
  <c r="AA23" i="6"/>
  <c r="AB23" i="6"/>
  <c r="AC23" i="6"/>
  <c r="AD23" i="6"/>
  <c r="AE23" i="6"/>
  <c r="AF23" i="6"/>
  <c r="U24" i="6"/>
  <c r="V24" i="6"/>
  <c r="AG24" i="6" s="1"/>
  <c r="W24" i="6"/>
  <c r="X24" i="6"/>
  <c r="Y24" i="6"/>
  <c r="Z24" i="6"/>
  <c r="AA24" i="6"/>
  <c r="AB24" i="6"/>
  <c r="AC24" i="6"/>
  <c r="AD24" i="6"/>
  <c r="AE24" i="6"/>
  <c r="AF24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U26" i="6"/>
  <c r="V26" i="6"/>
  <c r="AG26" i="6" s="1"/>
  <c r="W26" i="6"/>
  <c r="X26" i="6"/>
  <c r="Y26" i="6"/>
  <c r="Z26" i="6"/>
  <c r="AA26" i="6"/>
  <c r="AB26" i="6"/>
  <c r="AC26" i="6"/>
  <c r="AD26" i="6"/>
  <c r="AE26" i="6"/>
  <c r="AF26" i="6"/>
  <c r="U27" i="6"/>
  <c r="V27" i="6"/>
  <c r="W27" i="6"/>
  <c r="AG27" i="6" s="1"/>
  <c r="X27" i="6"/>
  <c r="Y27" i="6"/>
  <c r="Z27" i="6"/>
  <c r="AA27" i="6"/>
  <c r="AB27" i="6"/>
  <c r="AC27" i="6"/>
  <c r="AD27" i="6"/>
  <c r="AE27" i="6"/>
  <c r="AF27" i="6"/>
  <c r="U28" i="6"/>
  <c r="V28" i="6"/>
  <c r="AG28" i="6" s="1"/>
  <c r="W28" i="6"/>
  <c r="X28" i="6"/>
  <c r="Y28" i="6"/>
  <c r="Z28" i="6"/>
  <c r="AA28" i="6"/>
  <c r="AB28" i="6"/>
  <c r="AC28" i="6"/>
  <c r="AD28" i="6"/>
  <c r="AE28" i="6"/>
  <c r="AF28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U30" i="6"/>
  <c r="V30" i="6"/>
  <c r="AG30" i="6" s="1"/>
  <c r="W30" i="6"/>
  <c r="X30" i="6"/>
  <c r="Y30" i="6"/>
  <c r="Z30" i="6"/>
  <c r="AA30" i="6"/>
  <c r="AB30" i="6"/>
  <c r="AC30" i="6"/>
  <c r="AD30" i="6"/>
  <c r="AE30" i="6"/>
  <c r="AF30" i="6"/>
  <c r="U31" i="6"/>
  <c r="V31" i="6"/>
  <c r="W31" i="6"/>
  <c r="AG31" i="6" s="1"/>
  <c r="X31" i="6"/>
  <c r="Y31" i="6"/>
  <c r="Z31" i="6"/>
  <c r="AA31" i="6"/>
  <c r="AB31" i="6"/>
  <c r="AC31" i="6"/>
  <c r="AD31" i="6"/>
  <c r="AE31" i="6"/>
  <c r="AF31" i="6"/>
  <c r="U32" i="6"/>
  <c r="V32" i="6"/>
  <c r="AG32" i="6" s="1"/>
  <c r="W32" i="6"/>
  <c r="X32" i="6"/>
  <c r="Y32" i="6"/>
  <c r="Z32" i="6"/>
  <c r="AA32" i="6"/>
  <c r="AB32" i="6"/>
  <c r="AC32" i="6"/>
  <c r="AD32" i="6"/>
  <c r="AE32" i="6"/>
  <c r="AF32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U34" i="6"/>
  <c r="V34" i="6"/>
  <c r="AG34" i="6" s="1"/>
  <c r="W34" i="6"/>
  <c r="X34" i="6"/>
  <c r="Y34" i="6"/>
  <c r="Z34" i="6"/>
  <c r="AA34" i="6"/>
  <c r="AB34" i="6"/>
  <c r="AC34" i="6"/>
  <c r="AD34" i="6"/>
  <c r="AE34" i="6"/>
  <c r="AF34" i="6"/>
  <c r="U35" i="6"/>
  <c r="V35" i="6"/>
  <c r="W35" i="6"/>
  <c r="AG35" i="6" s="1"/>
  <c r="X35" i="6"/>
  <c r="Y35" i="6"/>
  <c r="Z35" i="6"/>
  <c r="AA35" i="6"/>
  <c r="AB35" i="6"/>
  <c r="AC35" i="6"/>
  <c r="AD35" i="6"/>
  <c r="AE35" i="6"/>
  <c r="AF35" i="6"/>
  <c r="U36" i="6"/>
  <c r="V36" i="6"/>
  <c r="AG36" i="6" s="1"/>
  <c r="W36" i="6"/>
  <c r="X36" i="6"/>
  <c r="Y36" i="6"/>
  <c r="Z36" i="6"/>
  <c r="AA36" i="6"/>
  <c r="AB36" i="6"/>
  <c r="AC36" i="6"/>
  <c r="AD36" i="6"/>
  <c r="AE36" i="6"/>
  <c r="AF36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U38" i="6"/>
  <c r="V38" i="6"/>
  <c r="AG38" i="6" s="1"/>
  <c r="W38" i="6"/>
  <c r="X38" i="6"/>
  <c r="Y38" i="6"/>
  <c r="Z38" i="6"/>
  <c r="AA38" i="6"/>
  <c r="AB38" i="6"/>
  <c r="AC38" i="6"/>
  <c r="AD38" i="6"/>
  <c r="AE38" i="6"/>
  <c r="AF38" i="6"/>
  <c r="U39" i="6"/>
  <c r="V39" i="6"/>
  <c r="W39" i="6"/>
  <c r="AG39" i="6" s="1"/>
  <c r="X39" i="6"/>
  <c r="Y39" i="6"/>
  <c r="Z39" i="6"/>
  <c r="AA39" i="6"/>
  <c r="AB39" i="6"/>
  <c r="AC39" i="6"/>
  <c r="AD39" i="6"/>
  <c r="AE39" i="6"/>
  <c r="AF39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U41" i="6"/>
  <c r="V41" i="6"/>
  <c r="W41" i="6"/>
  <c r="X41" i="6"/>
  <c r="AG41" i="6" s="1"/>
  <c r="Y41" i="6"/>
  <c r="Z41" i="6"/>
  <c r="AA41" i="6"/>
  <c r="AB41" i="6"/>
  <c r="AC41" i="6"/>
  <c r="AD41" i="6"/>
  <c r="AE41" i="6"/>
  <c r="AF41" i="6"/>
  <c r="U42" i="6"/>
  <c r="V42" i="6"/>
  <c r="AG42" i="6" s="1"/>
  <c r="W42" i="6"/>
  <c r="X42" i="6"/>
  <c r="Y42" i="6"/>
  <c r="Z42" i="6"/>
  <c r="AA42" i="6"/>
  <c r="AB42" i="6"/>
  <c r="AC42" i="6"/>
  <c r="AD42" i="6"/>
  <c r="AE42" i="6"/>
  <c r="AF42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U45" i="6"/>
  <c r="V45" i="6"/>
  <c r="W45" i="6"/>
  <c r="X45" i="6"/>
  <c r="Y45" i="6"/>
  <c r="Z45" i="6"/>
  <c r="AA45" i="6"/>
  <c r="AG45" i="6" s="1"/>
  <c r="AB45" i="6"/>
  <c r="AC45" i="6"/>
  <c r="AD45" i="6"/>
  <c r="AE45" i="6"/>
  <c r="AF45" i="6"/>
  <c r="U46" i="6"/>
  <c r="V46" i="6"/>
  <c r="AG46" i="6" s="1"/>
  <c r="W46" i="6"/>
  <c r="X46" i="6"/>
  <c r="Y46" i="6"/>
  <c r="Z46" i="6"/>
  <c r="AA46" i="6"/>
  <c r="AB46" i="6"/>
  <c r="AC46" i="6"/>
  <c r="AD46" i="6"/>
  <c r="AE46" i="6"/>
  <c r="AF46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U48" i="6"/>
  <c r="V48" i="6"/>
  <c r="W48" i="6"/>
  <c r="X48" i="6"/>
  <c r="Y48" i="6"/>
  <c r="Z48" i="6"/>
  <c r="AA48" i="6"/>
  <c r="AB48" i="6"/>
  <c r="AC48" i="6"/>
  <c r="AD48" i="6"/>
  <c r="AG48" i="6" s="1"/>
  <c r="AE48" i="6"/>
  <c r="AF48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U50" i="6"/>
  <c r="V50" i="6"/>
  <c r="AG50" i="6" s="1"/>
  <c r="W50" i="6"/>
  <c r="X50" i="6"/>
  <c r="Y50" i="6"/>
  <c r="Z50" i="6"/>
  <c r="AA50" i="6"/>
  <c r="AB50" i="6"/>
  <c r="AC50" i="6"/>
  <c r="AD50" i="6"/>
  <c r="AE50" i="6"/>
  <c r="AF50" i="6"/>
  <c r="U51" i="6"/>
  <c r="V51" i="6"/>
  <c r="W51" i="6"/>
  <c r="AG51" i="6" s="1"/>
  <c r="X51" i="6"/>
  <c r="Y51" i="6"/>
  <c r="Z51" i="6"/>
  <c r="AA51" i="6"/>
  <c r="AB51" i="6"/>
  <c r="AC51" i="6"/>
  <c r="AD51" i="6"/>
  <c r="AE51" i="6"/>
  <c r="AF51" i="6"/>
  <c r="U52" i="6"/>
  <c r="V52" i="6"/>
  <c r="AG52" i="6" s="1"/>
  <c r="W52" i="6"/>
  <c r="X52" i="6"/>
  <c r="Y52" i="6"/>
  <c r="Z52" i="6"/>
  <c r="AA52" i="6"/>
  <c r="AB52" i="6"/>
  <c r="AC52" i="6"/>
  <c r="AD52" i="6"/>
  <c r="AE52" i="6"/>
  <c r="AF52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U54" i="6"/>
  <c r="V54" i="6"/>
  <c r="AG54" i="6" s="1"/>
  <c r="W54" i="6"/>
  <c r="X54" i="6"/>
  <c r="Y54" i="6"/>
  <c r="Z54" i="6"/>
  <c r="AA54" i="6"/>
  <c r="AB54" i="6"/>
  <c r="AC54" i="6"/>
  <c r="AD54" i="6"/>
  <c r="AE54" i="6"/>
  <c r="AF54" i="6"/>
  <c r="U55" i="6"/>
  <c r="V55" i="6"/>
  <c r="AG55" i="6" s="1"/>
  <c r="W55" i="6"/>
  <c r="X55" i="6"/>
  <c r="Y55" i="6"/>
  <c r="Z55" i="6"/>
  <c r="AA55" i="6"/>
  <c r="AB55" i="6"/>
  <c r="AC55" i="6"/>
  <c r="AD55" i="6"/>
  <c r="AE55" i="6"/>
  <c r="AF55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U57" i="6"/>
  <c r="V57" i="6"/>
  <c r="W57" i="6"/>
  <c r="X57" i="6"/>
  <c r="AG57" i="6" s="1"/>
  <c r="Y57" i="6"/>
  <c r="Z57" i="6"/>
  <c r="AA57" i="6"/>
  <c r="AB57" i="6"/>
  <c r="AC57" i="6"/>
  <c r="AD57" i="6"/>
  <c r="AE57" i="6"/>
  <c r="AF57" i="6"/>
  <c r="U58" i="6"/>
  <c r="V58" i="6"/>
  <c r="AG58" i="6" s="1"/>
  <c r="W58" i="6"/>
  <c r="X58" i="6"/>
  <c r="Y58" i="6"/>
  <c r="Z58" i="6"/>
  <c r="AA58" i="6"/>
  <c r="AB58" i="6"/>
  <c r="AC58" i="6"/>
  <c r="AD58" i="6"/>
  <c r="AE58" i="6"/>
  <c r="AF58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D226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D225" i="6"/>
  <c r="R224" i="6"/>
  <c r="Q224" i="6"/>
  <c r="P224" i="6"/>
  <c r="O224" i="6"/>
  <c r="N224" i="6"/>
  <c r="M224" i="6"/>
  <c r="L224" i="6"/>
  <c r="K224" i="6"/>
  <c r="J224" i="6"/>
  <c r="I224" i="6"/>
  <c r="H224" i="6"/>
  <c r="G224" i="6"/>
  <c r="S224" i="6" s="1"/>
  <c r="D224" i="6"/>
  <c r="S219" i="6"/>
  <c r="R218" i="6"/>
  <c r="N218" i="6"/>
  <c r="J218" i="6"/>
  <c r="R215" i="6"/>
  <c r="Q215" i="6"/>
  <c r="P215" i="6"/>
  <c r="O215" i="6"/>
  <c r="O218" i="6" s="1"/>
  <c r="N215" i="6"/>
  <c r="M215" i="6"/>
  <c r="L215" i="6"/>
  <c r="K215" i="6"/>
  <c r="K218" i="6" s="1"/>
  <c r="J215" i="6"/>
  <c r="I215" i="6"/>
  <c r="H215" i="6"/>
  <c r="G215" i="6"/>
  <c r="S215" i="6" s="1"/>
  <c r="D215" i="6"/>
  <c r="R214" i="6"/>
  <c r="Q214" i="6"/>
  <c r="Q218" i="6" s="1"/>
  <c r="P214" i="6"/>
  <c r="P218" i="6" s="1"/>
  <c r="O214" i="6"/>
  <c r="N214" i="6"/>
  <c r="M214" i="6"/>
  <c r="M218" i="6" s="1"/>
  <c r="L214" i="6"/>
  <c r="L218" i="6" s="1"/>
  <c r="K214" i="6"/>
  <c r="J214" i="6"/>
  <c r="I214" i="6"/>
  <c r="I218" i="6" s="1"/>
  <c r="H214" i="6"/>
  <c r="H218" i="6" s="1"/>
  <c r="G214" i="6"/>
  <c r="S214" i="6" s="1"/>
  <c r="D214" i="6"/>
  <c r="O211" i="6"/>
  <c r="K211" i="6"/>
  <c r="G211" i="6"/>
  <c r="S211" i="6" s="1"/>
  <c r="R209" i="6"/>
  <c r="R211" i="6" s="1"/>
  <c r="Q209" i="6"/>
  <c r="Q211" i="6" s="1"/>
  <c r="P209" i="6"/>
  <c r="P211" i="6" s="1"/>
  <c r="O209" i="6"/>
  <c r="N209" i="6"/>
  <c r="N211" i="6" s="1"/>
  <c r="M209" i="6"/>
  <c r="M211" i="6" s="1"/>
  <c r="L209" i="6"/>
  <c r="L211" i="6" s="1"/>
  <c r="K209" i="6"/>
  <c r="J209" i="6"/>
  <c r="J211" i="6" s="1"/>
  <c r="I209" i="6"/>
  <c r="I211" i="6" s="1"/>
  <c r="H209" i="6"/>
  <c r="H211" i="6" s="1"/>
  <c r="G209" i="6"/>
  <c r="S209" i="6" s="1"/>
  <c r="D209" i="6"/>
  <c r="C209" i="6"/>
  <c r="R202" i="6"/>
  <c r="AF202" i="6" s="1"/>
  <c r="Q202" i="6"/>
  <c r="AE202" i="6" s="1"/>
  <c r="P202" i="6"/>
  <c r="O202" i="6"/>
  <c r="AC202" i="6" s="1"/>
  <c r="N202" i="6"/>
  <c r="AB202" i="6" s="1"/>
  <c r="M202" i="6"/>
  <c r="AA202" i="6" s="1"/>
  <c r="L202" i="6"/>
  <c r="K202" i="6"/>
  <c r="Y202" i="6" s="1"/>
  <c r="J202" i="6"/>
  <c r="X202" i="6" s="1"/>
  <c r="I202" i="6"/>
  <c r="W202" i="6" s="1"/>
  <c r="H202" i="6"/>
  <c r="G202" i="6"/>
  <c r="U202" i="6" s="1"/>
  <c r="D202" i="6"/>
  <c r="AD202" i="6" s="1"/>
  <c r="AF201" i="6"/>
  <c r="AB201" i="6"/>
  <c r="X201" i="6"/>
  <c r="R201" i="6"/>
  <c r="Q201" i="6"/>
  <c r="AE201" i="6" s="1"/>
  <c r="P201" i="6"/>
  <c r="AD201" i="6" s="1"/>
  <c r="O201" i="6"/>
  <c r="AC201" i="6" s="1"/>
  <c r="N201" i="6"/>
  <c r="M201" i="6"/>
  <c r="AA201" i="6" s="1"/>
  <c r="L201" i="6"/>
  <c r="Z201" i="6" s="1"/>
  <c r="K201" i="6"/>
  <c r="Y201" i="6" s="1"/>
  <c r="J201" i="6"/>
  <c r="I201" i="6"/>
  <c r="W201" i="6" s="1"/>
  <c r="H201" i="6"/>
  <c r="V201" i="6" s="1"/>
  <c r="G201" i="6"/>
  <c r="S201" i="6" s="1"/>
  <c r="D201" i="6"/>
  <c r="AD200" i="6"/>
  <c r="Z200" i="6"/>
  <c r="V200" i="6"/>
  <c r="R200" i="6"/>
  <c r="AF200" i="6" s="1"/>
  <c r="Q200" i="6"/>
  <c r="AE200" i="6" s="1"/>
  <c r="P200" i="6"/>
  <c r="O200" i="6"/>
  <c r="N200" i="6"/>
  <c r="AB200" i="6" s="1"/>
  <c r="M200" i="6"/>
  <c r="AA200" i="6" s="1"/>
  <c r="L200" i="6"/>
  <c r="K200" i="6"/>
  <c r="Y200" i="6" s="1"/>
  <c r="J200" i="6"/>
  <c r="X200" i="6" s="1"/>
  <c r="I200" i="6"/>
  <c r="W200" i="6" s="1"/>
  <c r="H200" i="6"/>
  <c r="G200" i="6"/>
  <c r="U200" i="6" s="1"/>
  <c r="D200" i="6"/>
  <c r="AC200" i="6" s="1"/>
  <c r="C200" i="6"/>
  <c r="AC199" i="6"/>
  <c r="Y199" i="6"/>
  <c r="U199" i="6"/>
  <c r="R199" i="6"/>
  <c r="Q199" i="6"/>
  <c r="AE199" i="6" s="1"/>
  <c r="P199" i="6"/>
  <c r="AD199" i="6" s="1"/>
  <c r="O199" i="6"/>
  <c r="N199" i="6"/>
  <c r="AB199" i="6" s="1"/>
  <c r="M199" i="6"/>
  <c r="AA199" i="6" s="1"/>
  <c r="L199" i="6"/>
  <c r="Z199" i="6" s="1"/>
  <c r="K199" i="6"/>
  <c r="J199" i="6"/>
  <c r="X199" i="6" s="1"/>
  <c r="I199" i="6"/>
  <c r="W199" i="6" s="1"/>
  <c r="H199" i="6"/>
  <c r="V199" i="6" s="1"/>
  <c r="G199" i="6"/>
  <c r="S199" i="6" s="1"/>
  <c r="D199" i="6"/>
  <c r="AF199" i="6" s="1"/>
  <c r="C199" i="6"/>
  <c r="AC198" i="6"/>
  <c r="Y198" i="6"/>
  <c r="U198" i="6"/>
  <c r="AG198" i="6" s="1"/>
  <c r="R198" i="6"/>
  <c r="AF198" i="6" s="1"/>
  <c r="Q198" i="6"/>
  <c r="AE198" i="6" s="1"/>
  <c r="P198" i="6"/>
  <c r="AD198" i="6" s="1"/>
  <c r="O198" i="6"/>
  <c r="N198" i="6"/>
  <c r="AB198" i="6" s="1"/>
  <c r="M198" i="6"/>
  <c r="AA198" i="6" s="1"/>
  <c r="L198" i="6"/>
  <c r="Z198" i="6" s="1"/>
  <c r="K198" i="6"/>
  <c r="J198" i="6"/>
  <c r="X198" i="6" s="1"/>
  <c r="I198" i="6"/>
  <c r="W198" i="6" s="1"/>
  <c r="H198" i="6"/>
  <c r="V198" i="6" s="1"/>
  <c r="G198" i="6"/>
  <c r="S198" i="6" s="1"/>
  <c r="D198" i="6"/>
  <c r="C198" i="6"/>
  <c r="AC197" i="6"/>
  <c r="Y197" i="6"/>
  <c r="U197" i="6"/>
  <c r="R197" i="6"/>
  <c r="AF197" i="6" s="1"/>
  <c r="Q197" i="6"/>
  <c r="AE197" i="6" s="1"/>
  <c r="P197" i="6"/>
  <c r="AD197" i="6" s="1"/>
  <c r="O197" i="6"/>
  <c r="N197" i="6"/>
  <c r="AB197" i="6" s="1"/>
  <c r="M197" i="6"/>
  <c r="AA197" i="6" s="1"/>
  <c r="L197" i="6"/>
  <c r="Z197" i="6" s="1"/>
  <c r="K197" i="6"/>
  <c r="J197" i="6"/>
  <c r="X197" i="6" s="1"/>
  <c r="I197" i="6"/>
  <c r="W197" i="6" s="1"/>
  <c r="H197" i="6"/>
  <c r="V197" i="6" s="1"/>
  <c r="G197" i="6"/>
  <c r="S197" i="6" s="1"/>
  <c r="D197" i="6"/>
  <c r="C197" i="6"/>
  <c r="AC196" i="6"/>
  <c r="Y196" i="6"/>
  <c r="U196" i="6"/>
  <c r="R196" i="6"/>
  <c r="AF196" i="6" s="1"/>
  <c r="Q196" i="6"/>
  <c r="AE196" i="6" s="1"/>
  <c r="P196" i="6"/>
  <c r="AD196" i="6" s="1"/>
  <c r="O196" i="6"/>
  <c r="N196" i="6"/>
  <c r="AB196" i="6" s="1"/>
  <c r="M196" i="6"/>
  <c r="AA196" i="6" s="1"/>
  <c r="L196" i="6"/>
  <c r="Z196" i="6" s="1"/>
  <c r="K196" i="6"/>
  <c r="J196" i="6"/>
  <c r="X196" i="6" s="1"/>
  <c r="I196" i="6"/>
  <c r="W196" i="6" s="1"/>
  <c r="H196" i="6"/>
  <c r="V196" i="6" s="1"/>
  <c r="G196" i="6"/>
  <c r="D196" i="6"/>
  <c r="C196" i="6"/>
  <c r="AC195" i="6"/>
  <c r="Y195" i="6"/>
  <c r="U195" i="6"/>
  <c r="AG195" i="6" s="1"/>
  <c r="R195" i="6"/>
  <c r="AF195" i="6" s="1"/>
  <c r="Q195" i="6"/>
  <c r="AE195" i="6" s="1"/>
  <c r="P195" i="6"/>
  <c r="AD195" i="6" s="1"/>
  <c r="O195" i="6"/>
  <c r="N195" i="6"/>
  <c r="AB195" i="6" s="1"/>
  <c r="M195" i="6"/>
  <c r="AA195" i="6" s="1"/>
  <c r="L195" i="6"/>
  <c r="Z195" i="6" s="1"/>
  <c r="K195" i="6"/>
  <c r="J195" i="6"/>
  <c r="X195" i="6" s="1"/>
  <c r="I195" i="6"/>
  <c r="W195" i="6" s="1"/>
  <c r="H195" i="6"/>
  <c r="V195" i="6" s="1"/>
  <c r="G195" i="6"/>
  <c r="D195" i="6"/>
  <c r="C195" i="6"/>
  <c r="AC194" i="6"/>
  <c r="Y194" i="6"/>
  <c r="U194" i="6"/>
  <c r="R194" i="6"/>
  <c r="AF194" i="6" s="1"/>
  <c r="Q194" i="6"/>
  <c r="AE194" i="6" s="1"/>
  <c r="P194" i="6"/>
  <c r="AD194" i="6" s="1"/>
  <c r="O194" i="6"/>
  <c r="N194" i="6"/>
  <c r="AB194" i="6" s="1"/>
  <c r="M194" i="6"/>
  <c r="AA194" i="6" s="1"/>
  <c r="L194" i="6"/>
  <c r="Z194" i="6" s="1"/>
  <c r="K194" i="6"/>
  <c r="J194" i="6"/>
  <c r="X194" i="6" s="1"/>
  <c r="I194" i="6"/>
  <c r="W194" i="6" s="1"/>
  <c r="AG194" i="6" s="1"/>
  <c r="H194" i="6"/>
  <c r="V194" i="6" s="1"/>
  <c r="G194" i="6"/>
  <c r="D194" i="6"/>
  <c r="C194" i="6"/>
  <c r="AC193" i="6"/>
  <c r="Z193" i="6"/>
  <c r="Y193" i="6"/>
  <c r="U193" i="6"/>
  <c r="AG193" i="6" s="1"/>
  <c r="R193" i="6"/>
  <c r="AF193" i="6" s="1"/>
  <c r="Q193" i="6"/>
  <c r="AE193" i="6" s="1"/>
  <c r="P193" i="6"/>
  <c r="AD193" i="6" s="1"/>
  <c r="O193" i="6"/>
  <c r="N193" i="6"/>
  <c r="AB193" i="6" s="1"/>
  <c r="M193" i="6"/>
  <c r="AA193" i="6" s="1"/>
  <c r="L193" i="6"/>
  <c r="K193" i="6"/>
  <c r="J193" i="6"/>
  <c r="X193" i="6" s="1"/>
  <c r="I193" i="6"/>
  <c r="W193" i="6" s="1"/>
  <c r="H193" i="6"/>
  <c r="V193" i="6" s="1"/>
  <c r="G193" i="6"/>
  <c r="D193" i="6"/>
  <c r="C193" i="6"/>
  <c r="AC192" i="6"/>
  <c r="Z192" i="6"/>
  <c r="Y192" i="6"/>
  <c r="U192" i="6"/>
  <c r="R192" i="6"/>
  <c r="AF192" i="6" s="1"/>
  <c r="Q192" i="6"/>
  <c r="AE192" i="6" s="1"/>
  <c r="P192" i="6"/>
  <c r="AD192" i="6" s="1"/>
  <c r="O192" i="6"/>
  <c r="N192" i="6"/>
  <c r="AB192" i="6" s="1"/>
  <c r="M192" i="6"/>
  <c r="AA192" i="6" s="1"/>
  <c r="L192" i="6"/>
  <c r="K192" i="6"/>
  <c r="J192" i="6"/>
  <c r="X192" i="6" s="1"/>
  <c r="I192" i="6"/>
  <c r="W192" i="6" s="1"/>
  <c r="H192" i="6"/>
  <c r="V192" i="6" s="1"/>
  <c r="G192" i="6"/>
  <c r="S192" i="6" s="1"/>
  <c r="D192" i="6"/>
  <c r="C192" i="6"/>
  <c r="AC191" i="6"/>
  <c r="Y191" i="6"/>
  <c r="U191" i="6"/>
  <c r="R191" i="6"/>
  <c r="AF191" i="6" s="1"/>
  <c r="Q191" i="6"/>
  <c r="AE191" i="6" s="1"/>
  <c r="P191" i="6"/>
  <c r="AD191" i="6" s="1"/>
  <c r="O191" i="6"/>
  <c r="N191" i="6"/>
  <c r="AB191" i="6" s="1"/>
  <c r="M191" i="6"/>
  <c r="AA191" i="6" s="1"/>
  <c r="L191" i="6"/>
  <c r="Z191" i="6" s="1"/>
  <c r="K191" i="6"/>
  <c r="J191" i="6"/>
  <c r="X191" i="6" s="1"/>
  <c r="I191" i="6"/>
  <c r="W191" i="6" s="1"/>
  <c r="H191" i="6"/>
  <c r="V191" i="6" s="1"/>
  <c r="G191" i="6"/>
  <c r="D191" i="6"/>
  <c r="C191" i="6"/>
  <c r="AF190" i="6"/>
  <c r="AB190" i="6"/>
  <c r="Y190" i="6"/>
  <c r="X190" i="6"/>
  <c r="R190" i="6"/>
  <c r="Q190" i="6"/>
  <c r="AE190" i="6" s="1"/>
  <c r="P190" i="6"/>
  <c r="AD190" i="6" s="1"/>
  <c r="O190" i="6"/>
  <c r="AC190" i="6" s="1"/>
  <c r="N190" i="6"/>
  <c r="M190" i="6"/>
  <c r="AA190" i="6" s="1"/>
  <c r="L190" i="6"/>
  <c r="Z190" i="6" s="1"/>
  <c r="K190" i="6"/>
  <c r="J190" i="6"/>
  <c r="I190" i="6"/>
  <c r="W190" i="6" s="1"/>
  <c r="H190" i="6"/>
  <c r="V190" i="6" s="1"/>
  <c r="G190" i="6"/>
  <c r="U190" i="6" s="1"/>
  <c r="D190" i="6"/>
  <c r="C190" i="6"/>
  <c r="R189" i="6"/>
  <c r="AF189" i="6" s="1"/>
  <c r="Q189" i="6"/>
  <c r="P189" i="6"/>
  <c r="O189" i="6"/>
  <c r="N189" i="6"/>
  <c r="AB189" i="6" s="1"/>
  <c r="M189" i="6"/>
  <c r="L189" i="6"/>
  <c r="K189" i="6"/>
  <c r="J189" i="6"/>
  <c r="X189" i="6" s="1"/>
  <c r="I189" i="6"/>
  <c r="H189" i="6"/>
  <c r="G189" i="6"/>
  <c r="D189" i="6"/>
  <c r="AE189" i="6" s="1"/>
  <c r="C189" i="6"/>
  <c r="R188" i="6"/>
  <c r="AF188" i="6" s="1"/>
  <c r="Q188" i="6"/>
  <c r="P188" i="6"/>
  <c r="O188" i="6"/>
  <c r="N188" i="6"/>
  <c r="AB188" i="6" s="1"/>
  <c r="M188" i="6"/>
  <c r="AA188" i="6" s="1"/>
  <c r="L188" i="6"/>
  <c r="K188" i="6"/>
  <c r="J188" i="6"/>
  <c r="X188" i="6" s="1"/>
  <c r="I188" i="6"/>
  <c r="W188" i="6" s="1"/>
  <c r="H188" i="6"/>
  <c r="G188" i="6"/>
  <c r="D188" i="6"/>
  <c r="V188" i="6" s="1"/>
  <c r="C188" i="6"/>
  <c r="R187" i="6"/>
  <c r="Q187" i="6"/>
  <c r="AE187" i="6" s="1"/>
  <c r="P187" i="6"/>
  <c r="AD187" i="6" s="1"/>
  <c r="O187" i="6"/>
  <c r="N187" i="6"/>
  <c r="M187" i="6"/>
  <c r="AA187" i="6" s="1"/>
  <c r="L187" i="6"/>
  <c r="Z187" i="6" s="1"/>
  <c r="K187" i="6"/>
  <c r="J187" i="6"/>
  <c r="I187" i="6"/>
  <c r="W187" i="6" s="1"/>
  <c r="H187" i="6"/>
  <c r="V187" i="6" s="1"/>
  <c r="G187" i="6"/>
  <c r="D187" i="6"/>
  <c r="U187" i="6" s="1"/>
  <c r="C187" i="6"/>
  <c r="AB186" i="6"/>
  <c r="X186" i="6"/>
  <c r="R186" i="6"/>
  <c r="AF186" i="6" s="1"/>
  <c r="Q186" i="6"/>
  <c r="P186" i="6"/>
  <c r="AD186" i="6" s="1"/>
  <c r="O186" i="6"/>
  <c r="AC186" i="6" s="1"/>
  <c r="N186" i="6"/>
  <c r="M186" i="6"/>
  <c r="L186" i="6"/>
  <c r="Z186" i="6" s="1"/>
  <c r="K186" i="6"/>
  <c r="Y186" i="6" s="1"/>
  <c r="J186" i="6"/>
  <c r="I186" i="6"/>
  <c r="H186" i="6"/>
  <c r="V186" i="6" s="1"/>
  <c r="G186" i="6"/>
  <c r="U186" i="6" s="1"/>
  <c r="D186" i="6"/>
  <c r="AA186" i="6" s="1"/>
  <c r="C186" i="6"/>
  <c r="R185" i="6"/>
  <c r="AF185" i="6" s="1"/>
  <c r="Q185" i="6"/>
  <c r="P185" i="6"/>
  <c r="O185" i="6"/>
  <c r="AC185" i="6" s="1"/>
  <c r="N185" i="6"/>
  <c r="AB185" i="6" s="1"/>
  <c r="M185" i="6"/>
  <c r="L185" i="6"/>
  <c r="K185" i="6"/>
  <c r="Y185" i="6" s="1"/>
  <c r="J185" i="6"/>
  <c r="X185" i="6" s="1"/>
  <c r="I185" i="6"/>
  <c r="H185" i="6"/>
  <c r="G185" i="6"/>
  <c r="U185" i="6" s="1"/>
  <c r="D185" i="6"/>
  <c r="AD185" i="6" s="1"/>
  <c r="C185" i="6"/>
  <c r="AC184" i="6"/>
  <c r="Y184" i="6"/>
  <c r="U184" i="6"/>
  <c r="R184" i="6"/>
  <c r="AF184" i="6" s="1"/>
  <c r="Q184" i="6"/>
  <c r="AE184" i="6" s="1"/>
  <c r="P184" i="6"/>
  <c r="AD184" i="6" s="1"/>
  <c r="O184" i="6"/>
  <c r="N184" i="6"/>
  <c r="AB184" i="6" s="1"/>
  <c r="M184" i="6"/>
  <c r="AA184" i="6" s="1"/>
  <c r="L184" i="6"/>
  <c r="Z184" i="6" s="1"/>
  <c r="K184" i="6"/>
  <c r="J184" i="6"/>
  <c r="X184" i="6" s="1"/>
  <c r="I184" i="6"/>
  <c r="W184" i="6" s="1"/>
  <c r="H184" i="6"/>
  <c r="V184" i="6" s="1"/>
  <c r="G184" i="6"/>
  <c r="S184" i="6" s="1"/>
  <c r="D184" i="6"/>
  <c r="C184" i="6"/>
  <c r="AF183" i="6"/>
  <c r="AB183" i="6"/>
  <c r="X183" i="6"/>
  <c r="R183" i="6"/>
  <c r="Q183" i="6"/>
  <c r="AE183" i="6" s="1"/>
  <c r="P183" i="6"/>
  <c r="AD183" i="6" s="1"/>
  <c r="O183" i="6"/>
  <c r="AC183" i="6" s="1"/>
  <c r="N183" i="6"/>
  <c r="M183" i="6"/>
  <c r="AA183" i="6" s="1"/>
  <c r="L183" i="6"/>
  <c r="Z183" i="6" s="1"/>
  <c r="K183" i="6"/>
  <c r="Y183" i="6" s="1"/>
  <c r="J183" i="6"/>
  <c r="I183" i="6"/>
  <c r="W183" i="6" s="1"/>
  <c r="H183" i="6"/>
  <c r="V183" i="6" s="1"/>
  <c r="G183" i="6"/>
  <c r="S183" i="6" s="1"/>
  <c r="D183" i="6"/>
  <c r="C183" i="6"/>
  <c r="R182" i="6"/>
  <c r="AF182" i="6" s="1"/>
  <c r="Q182" i="6"/>
  <c r="P182" i="6"/>
  <c r="AD182" i="6" s="1"/>
  <c r="O182" i="6"/>
  <c r="AC182" i="6" s="1"/>
  <c r="N182" i="6"/>
  <c r="AB182" i="6" s="1"/>
  <c r="M182" i="6"/>
  <c r="L182" i="6"/>
  <c r="Z182" i="6" s="1"/>
  <c r="K182" i="6"/>
  <c r="Y182" i="6" s="1"/>
  <c r="J182" i="6"/>
  <c r="X182" i="6" s="1"/>
  <c r="I182" i="6"/>
  <c r="H182" i="6"/>
  <c r="V182" i="6" s="1"/>
  <c r="G182" i="6"/>
  <c r="U182" i="6" s="1"/>
  <c r="D182" i="6"/>
  <c r="AE182" i="6" s="1"/>
  <c r="C182" i="6"/>
  <c r="AD181" i="6"/>
  <c r="Z181" i="6"/>
  <c r="V181" i="6"/>
  <c r="R181" i="6"/>
  <c r="AF181" i="6" s="1"/>
  <c r="Q181" i="6"/>
  <c r="AE181" i="6" s="1"/>
  <c r="P181" i="6"/>
  <c r="O181" i="6"/>
  <c r="AC181" i="6" s="1"/>
  <c r="N181" i="6"/>
  <c r="AB181" i="6" s="1"/>
  <c r="M181" i="6"/>
  <c r="AA181" i="6" s="1"/>
  <c r="L181" i="6"/>
  <c r="K181" i="6"/>
  <c r="Y181" i="6" s="1"/>
  <c r="J181" i="6"/>
  <c r="X181" i="6" s="1"/>
  <c r="I181" i="6"/>
  <c r="W181" i="6" s="1"/>
  <c r="H181" i="6"/>
  <c r="G181" i="6"/>
  <c r="U181" i="6" s="1"/>
  <c r="D181" i="6"/>
  <c r="C181" i="6"/>
  <c r="AC180" i="6"/>
  <c r="Y180" i="6"/>
  <c r="U180" i="6"/>
  <c r="R180" i="6"/>
  <c r="AF180" i="6" s="1"/>
  <c r="Q180" i="6"/>
  <c r="AE180" i="6" s="1"/>
  <c r="P180" i="6"/>
  <c r="AD180" i="6" s="1"/>
  <c r="O180" i="6"/>
  <c r="N180" i="6"/>
  <c r="AB180" i="6" s="1"/>
  <c r="M180" i="6"/>
  <c r="AA180" i="6" s="1"/>
  <c r="L180" i="6"/>
  <c r="Z180" i="6" s="1"/>
  <c r="K180" i="6"/>
  <c r="J180" i="6"/>
  <c r="X180" i="6" s="1"/>
  <c r="I180" i="6"/>
  <c r="W180" i="6" s="1"/>
  <c r="H180" i="6"/>
  <c r="V180" i="6" s="1"/>
  <c r="G180" i="6"/>
  <c r="S180" i="6" s="1"/>
  <c r="D180" i="6"/>
  <c r="C180" i="6"/>
  <c r="AF179" i="6"/>
  <c r="AB179" i="6"/>
  <c r="X179" i="6"/>
  <c r="R179" i="6"/>
  <c r="Q179" i="6"/>
  <c r="AE179" i="6" s="1"/>
  <c r="P179" i="6"/>
  <c r="AD179" i="6" s="1"/>
  <c r="O179" i="6"/>
  <c r="AC179" i="6" s="1"/>
  <c r="N179" i="6"/>
  <c r="M179" i="6"/>
  <c r="AA179" i="6" s="1"/>
  <c r="L179" i="6"/>
  <c r="Z179" i="6" s="1"/>
  <c r="K179" i="6"/>
  <c r="Y179" i="6" s="1"/>
  <c r="J179" i="6"/>
  <c r="I179" i="6"/>
  <c r="W179" i="6" s="1"/>
  <c r="H179" i="6"/>
  <c r="V179" i="6" s="1"/>
  <c r="G179" i="6"/>
  <c r="S179" i="6" s="1"/>
  <c r="D179" i="6"/>
  <c r="C179" i="6"/>
  <c r="R178" i="6"/>
  <c r="AF178" i="6" s="1"/>
  <c r="Q178" i="6"/>
  <c r="P178" i="6"/>
  <c r="AD178" i="6" s="1"/>
  <c r="O178" i="6"/>
  <c r="AC178" i="6" s="1"/>
  <c r="N178" i="6"/>
  <c r="AB178" i="6" s="1"/>
  <c r="M178" i="6"/>
  <c r="L178" i="6"/>
  <c r="Z178" i="6" s="1"/>
  <c r="K178" i="6"/>
  <c r="Y178" i="6" s="1"/>
  <c r="J178" i="6"/>
  <c r="X178" i="6" s="1"/>
  <c r="I178" i="6"/>
  <c r="H178" i="6"/>
  <c r="V178" i="6" s="1"/>
  <c r="G178" i="6"/>
  <c r="U178" i="6" s="1"/>
  <c r="D178" i="6"/>
  <c r="AE178" i="6" s="1"/>
  <c r="C178" i="6"/>
  <c r="AD177" i="6"/>
  <c r="Z177" i="6"/>
  <c r="V177" i="6"/>
  <c r="R177" i="6"/>
  <c r="AF177" i="6" s="1"/>
  <c r="Q177" i="6"/>
  <c r="AE177" i="6" s="1"/>
  <c r="P177" i="6"/>
  <c r="O177" i="6"/>
  <c r="AC177" i="6" s="1"/>
  <c r="N177" i="6"/>
  <c r="AB177" i="6" s="1"/>
  <c r="M177" i="6"/>
  <c r="AA177" i="6" s="1"/>
  <c r="L177" i="6"/>
  <c r="K177" i="6"/>
  <c r="Y177" i="6" s="1"/>
  <c r="J177" i="6"/>
  <c r="X177" i="6" s="1"/>
  <c r="I177" i="6"/>
  <c r="W177" i="6" s="1"/>
  <c r="H177" i="6"/>
  <c r="G177" i="6"/>
  <c r="U177" i="6" s="1"/>
  <c r="D177" i="6"/>
  <c r="C177" i="6"/>
  <c r="AC176" i="6"/>
  <c r="Y176" i="6"/>
  <c r="U176" i="6"/>
  <c r="R176" i="6"/>
  <c r="AF176" i="6" s="1"/>
  <c r="Q176" i="6"/>
  <c r="AE176" i="6" s="1"/>
  <c r="P176" i="6"/>
  <c r="AD176" i="6" s="1"/>
  <c r="O176" i="6"/>
  <c r="N176" i="6"/>
  <c r="AB176" i="6" s="1"/>
  <c r="M176" i="6"/>
  <c r="AA176" i="6" s="1"/>
  <c r="L176" i="6"/>
  <c r="Z176" i="6" s="1"/>
  <c r="K176" i="6"/>
  <c r="J176" i="6"/>
  <c r="X176" i="6" s="1"/>
  <c r="I176" i="6"/>
  <c r="W176" i="6" s="1"/>
  <c r="H176" i="6"/>
  <c r="V176" i="6" s="1"/>
  <c r="G176" i="6"/>
  <c r="S176" i="6" s="1"/>
  <c r="D176" i="6"/>
  <c r="C176" i="6"/>
  <c r="AF175" i="6"/>
  <c r="AB175" i="6"/>
  <c r="X175" i="6"/>
  <c r="R175" i="6"/>
  <c r="Q175" i="6"/>
  <c r="AE175" i="6" s="1"/>
  <c r="P175" i="6"/>
  <c r="AD175" i="6" s="1"/>
  <c r="O175" i="6"/>
  <c r="AC175" i="6" s="1"/>
  <c r="N175" i="6"/>
  <c r="M175" i="6"/>
  <c r="AA175" i="6" s="1"/>
  <c r="L175" i="6"/>
  <c r="Z175" i="6" s="1"/>
  <c r="K175" i="6"/>
  <c r="Y175" i="6" s="1"/>
  <c r="J175" i="6"/>
  <c r="I175" i="6"/>
  <c r="W175" i="6" s="1"/>
  <c r="H175" i="6"/>
  <c r="V175" i="6" s="1"/>
  <c r="G175" i="6"/>
  <c r="D175" i="6"/>
  <c r="C175" i="6"/>
  <c r="AA174" i="6"/>
  <c r="W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D174" i="6"/>
  <c r="AE174" i="6" s="1"/>
  <c r="C174" i="6"/>
  <c r="O169" i="6"/>
  <c r="K169" i="6"/>
  <c r="G169" i="6"/>
  <c r="AC167" i="6"/>
  <c r="Y167" i="6"/>
  <c r="U167" i="6"/>
  <c r="AG167" i="6" s="1"/>
  <c r="R167" i="6"/>
  <c r="AF167" i="6" s="1"/>
  <c r="Q167" i="6"/>
  <c r="AE167" i="6" s="1"/>
  <c r="P167" i="6"/>
  <c r="AD167" i="6" s="1"/>
  <c r="O167" i="6"/>
  <c r="N167" i="6"/>
  <c r="AB167" i="6" s="1"/>
  <c r="M167" i="6"/>
  <c r="AA167" i="6" s="1"/>
  <c r="L167" i="6"/>
  <c r="Z167" i="6" s="1"/>
  <c r="K167" i="6"/>
  <c r="J167" i="6"/>
  <c r="X167" i="6" s="1"/>
  <c r="I167" i="6"/>
  <c r="W167" i="6" s="1"/>
  <c r="H167" i="6"/>
  <c r="V167" i="6" s="1"/>
  <c r="G167" i="6"/>
  <c r="S167" i="6" s="1"/>
  <c r="D167" i="6"/>
  <c r="C167" i="6"/>
  <c r="AC166" i="6"/>
  <c r="Y166" i="6"/>
  <c r="U166" i="6"/>
  <c r="R166" i="6"/>
  <c r="AF166" i="6" s="1"/>
  <c r="Q166" i="6"/>
  <c r="AE166" i="6" s="1"/>
  <c r="P166" i="6"/>
  <c r="AD166" i="6" s="1"/>
  <c r="O166" i="6"/>
  <c r="N166" i="6"/>
  <c r="AB166" i="6" s="1"/>
  <c r="M166" i="6"/>
  <c r="AA166" i="6" s="1"/>
  <c r="L166" i="6"/>
  <c r="Z166" i="6" s="1"/>
  <c r="K166" i="6"/>
  <c r="J166" i="6"/>
  <c r="X166" i="6" s="1"/>
  <c r="I166" i="6"/>
  <c r="W166" i="6" s="1"/>
  <c r="H166" i="6"/>
  <c r="V166" i="6" s="1"/>
  <c r="G166" i="6"/>
  <c r="D166" i="6"/>
  <c r="C166" i="6"/>
  <c r="AC165" i="6"/>
  <c r="Z165" i="6"/>
  <c r="Y165" i="6"/>
  <c r="U165" i="6"/>
  <c r="R165" i="6"/>
  <c r="AF165" i="6" s="1"/>
  <c r="Q165" i="6"/>
  <c r="AE165" i="6" s="1"/>
  <c r="P165" i="6"/>
  <c r="AD165" i="6" s="1"/>
  <c r="O165" i="6"/>
  <c r="N165" i="6"/>
  <c r="AB165" i="6" s="1"/>
  <c r="M165" i="6"/>
  <c r="AA165" i="6" s="1"/>
  <c r="L165" i="6"/>
  <c r="K165" i="6"/>
  <c r="J165" i="6"/>
  <c r="X165" i="6" s="1"/>
  <c r="I165" i="6"/>
  <c r="W165" i="6" s="1"/>
  <c r="H165" i="6"/>
  <c r="V165" i="6" s="1"/>
  <c r="AG165" i="6" s="1"/>
  <c r="G165" i="6"/>
  <c r="D165" i="6"/>
  <c r="C165" i="6"/>
  <c r="R164" i="6"/>
  <c r="Q164" i="6"/>
  <c r="P164" i="6"/>
  <c r="O164" i="6"/>
  <c r="N164" i="6"/>
  <c r="N169" i="6" s="1"/>
  <c r="M164" i="6"/>
  <c r="L164" i="6"/>
  <c r="K164" i="6"/>
  <c r="J164" i="6"/>
  <c r="I164" i="6"/>
  <c r="H164" i="6"/>
  <c r="G164" i="6"/>
  <c r="D164" i="6"/>
  <c r="AC164" i="6" s="1"/>
  <c r="AC169" i="6" s="1"/>
  <c r="C164" i="6"/>
  <c r="I163" i="6"/>
  <c r="H163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S159" i="6" s="1"/>
  <c r="D159" i="6"/>
  <c r="C159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S158" i="6" s="1"/>
  <c r="D158" i="6"/>
  <c r="C158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S157" i="6" s="1"/>
  <c r="D157" i="6"/>
  <c r="C157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S156" i="6" s="1"/>
  <c r="D156" i="6"/>
  <c r="C156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S155" i="6" s="1"/>
  <c r="D155" i="6"/>
  <c r="C155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S154" i="6" s="1"/>
  <c r="D154" i="6"/>
  <c r="C154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S153" i="6" s="1"/>
  <c r="E153" i="6"/>
  <c r="D153" i="6"/>
  <c r="C153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S152" i="6" s="1"/>
  <c r="D152" i="6"/>
  <c r="C152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S151" i="6" s="1"/>
  <c r="D151" i="6"/>
  <c r="C151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S150" i="6" s="1"/>
  <c r="D150" i="6"/>
  <c r="C150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S149" i="6" s="1"/>
  <c r="D149" i="6"/>
  <c r="C149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S148" i="6" s="1"/>
  <c r="D148" i="6"/>
  <c r="C148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S147" i="6" s="1"/>
  <c r="D147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S146" i="6" s="1"/>
  <c r="D146" i="6"/>
  <c r="C146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S145" i="6" s="1"/>
  <c r="D145" i="6"/>
  <c r="C145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S144" i="6" s="1"/>
  <c r="D144" i="6"/>
  <c r="C144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S143" i="6" s="1"/>
  <c r="D143" i="6"/>
  <c r="C143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S142" i="6" s="1"/>
  <c r="D142" i="6"/>
  <c r="C142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S141" i="6" s="1"/>
  <c r="D141" i="6"/>
  <c r="C141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S140" i="6" s="1"/>
  <c r="D140" i="6"/>
  <c r="C140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S139" i="6" s="1"/>
  <c r="D139" i="6"/>
  <c r="C139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S138" i="6" s="1"/>
  <c r="D138" i="6"/>
  <c r="C138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S137" i="6" s="1"/>
  <c r="D137" i="6"/>
  <c r="C137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S136" i="6" s="1"/>
  <c r="D136" i="6"/>
  <c r="C136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S135" i="6" s="1"/>
  <c r="D135" i="6"/>
  <c r="C135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S134" i="6" s="1"/>
  <c r="E134" i="6"/>
  <c r="D134" i="6"/>
  <c r="C134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S133" i="6" s="1"/>
  <c r="D133" i="6"/>
  <c r="C133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S132" i="6" s="1"/>
  <c r="E132" i="6"/>
  <c r="D132" i="6"/>
  <c r="C132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S131" i="6" s="1"/>
  <c r="D131" i="6"/>
  <c r="C131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S130" i="6" s="1"/>
  <c r="D130" i="6"/>
  <c r="C130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S129" i="6" s="1"/>
  <c r="D129" i="6"/>
  <c r="C129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S128" i="6" s="1"/>
  <c r="D128" i="6"/>
  <c r="C128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S127" i="6" s="1"/>
  <c r="D127" i="6"/>
  <c r="C127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D126" i="6"/>
  <c r="C126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D125" i="6"/>
  <c r="C125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S124" i="6" s="1"/>
  <c r="D124" i="6"/>
  <c r="C124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D123" i="6"/>
  <c r="C123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S122" i="6" s="1"/>
  <c r="D122" i="6"/>
  <c r="C122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D121" i="6"/>
  <c r="C121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S120" i="6" s="1"/>
  <c r="E120" i="6"/>
  <c r="D120" i="6"/>
  <c r="C120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S119" i="6" s="1"/>
  <c r="D119" i="6"/>
  <c r="C119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S118" i="6" s="1"/>
  <c r="E118" i="6"/>
  <c r="D118" i="6"/>
  <c r="C118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S117" i="6" s="1"/>
  <c r="D117" i="6"/>
  <c r="C117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S116" i="6" s="1"/>
  <c r="E116" i="6"/>
  <c r="D116" i="6"/>
  <c r="C116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S115" i="6" s="1"/>
  <c r="D115" i="6"/>
  <c r="C115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D114" i="6"/>
  <c r="C114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S113" i="6" s="1"/>
  <c r="D113" i="6"/>
  <c r="C113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S112" i="6" s="1"/>
  <c r="E112" i="6"/>
  <c r="D112" i="6"/>
  <c r="C112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S111" i="6" s="1"/>
  <c r="D111" i="6"/>
  <c r="C111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D110" i="6"/>
  <c r="C110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S109" i="6" s="1"/>
  <c r="D109" i="6"/>
  <c r="C109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S108" i="6" s="1"/>
  <c r="D108" i="6"/>
  <c r="C108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S107" i="6" s="1"/>
  <c r="D107" i="6"/>
  <c r="C107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E106" i="6"/>
  <c r="D106" i="6"/>
  <c r="C106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D105" i="6"/>
  <c r="C105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D104" i="6"/>
  <c r="C104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E103" i="6"/>
  <c r="D103" i="6"/>
  <c r="C103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E102" i="6"/>
  <c r="D102" i="6"/>
  <c r="C102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D101" i="6"/>
  <c r="C101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S100" i="6" s="1"/>
  <c r="D100" i="6"/>
  <c r="C100" i="6"/>
  <c r="R99" i="6"/>
  <c r="Q99" i="6"/>
  <c r="P99" i="6"/>
  <c r="O99" i="6"/>
  <c r="N99" i="6"/>
  <c r="M99" i="6"/>
  <c r="L99" i="6"/>
  <c r="K99" i="6"/>
  <c r="J99" i="6"/>
  <c r="I99" i="6"/>
  <c r="H99" i="6"/>
  <c r="G99" i="6"/>
  <c r="D99" i="6"/>
  <c r="C99" i="6"/>
  <c r="R98" i="6"/>
  <c r="Q98" i="6"/>
  <c r="P98" i="6"/>
  <c r="O98" i="6"/>
  <c r="N98" i="6"/>
  <c r="M98" i="6"/>
  <c r="L98" i="6"/>
  <c r="K98" i="6"/>
  <c r="J98" i="6"/>
  <c r="I98" i="6"/>
  <c r="H98" i="6"/>
  <c r="G98" i="6"/>
  <c r="E98" i="6"/>
  <c r="D98" i="6"/>
  <c r="C98" i="6"/>
  <c r="R97" i="6"/>
  <c r="Q97" i="6"/>
  <c r="P97" i="6"/>
  <c r="O97" i="6"/>
  <c r="N97" i="6"/>
  <c r="M97" i="6"/>
  <c r="L97" i="6"/>
  <c r="K97" i="6"/>
  <c r="J97" i="6"/>
  <c r="I97" i="6"/>
  <c r="H97" i="6"/>
  <c r="G97" i="6"/>
  <c r="D97" i="6"/>
  <c r="C97" i="6"/>
  <c r="R96" i="6"/>
  <c r="Q96" i="6"/>
  <c r="P96" i="6"/>
  <c r="O96" i="6"/>
  <c r="N96" i="6"/>
  <c r="M96" i="6"/>
  <c r="L96" i="6"/>
  <c r="K96" i="6"/>
  <c r="J96" i="6"/>
  <c r="I96" i="6"/>
  <c r="H96" i="6"/>
  <c r="G96" i="6"/>
  <c r="S96" i="6" s="1"/>
  <c r="D96" i="6"/>
  <c r="C96" i="6"/>
  <c r="R95" i="6"/>
  <c r="Q95" i="6"/>
  <c r="P95" i="6"/>
  <c r="O95" i="6"/>
  <c r="N95" i="6"/>
  <c r="M95" i="6"/>
  <c r="L95" i="6"/>
  <c r="K95" i="6"/>
  <c r="J95" i="6"/>
  <c r="I95" i="6"/>
  <c r="H95" i="6"/>
  <c r="G95" i="6"/>
  <c r="E95" i="6"/>
  <c r="D95" i="6"/>
  <c r="C95" i="6"/>
  <c r="R94" i="6"/>
  <c r="Q94" i="6"/>
  <c r="P94" i="6"/>
  <c r="O94" i="6"/>
  <c r="N94" i="6"/>
  <c r="M94" i="6"/>
  <c r="L94" i="6"/>
  <c r="K94" i="6"/>
  <c r="J94" i="6"/>
  <c r="I94" i="6"/>
  <c r="H94" i="6"/>
  <c r="G94" i="6"/>
  <c r="S94" i="6" s="1"/>
  <c r="E94" i="6"/>
  <c r="D94" i="6"/>
  <c r="C94" i="6"/>
  <c r="R93" i="6"/>
  <c r="Q93" i="6"/>
  <c r="P93" i="6"/>
  <c r="O93" i="6"/>
  <c r="N93" i="6"/>
  <c r="M93" i="6"/>
  <c r="L93" i="6"/>
  <c r="K93" i="6"/>
  <c r="J93" i="6"/>
  <c r="I93" i="6"/>
  <c r="H93" i="6"/>
  <c r="G93" i="6"/>
  <c r="E93" i="6"/>
  <c r="D93" i="6"/>
  <c r="C93" i="6"/>
  <c r="R92" i="6"/>
  <c r="Q92" i="6"/>
  <c r="P92" i="6"/>
  <c r="O92" i="6"/>
  <c r="N92" i="6"/>
  <c r="M92" i="6"/>
  <c r="L92" i="6"/>
  <c r="K92" i="6"/>
  <c r="J92" i="6"/>
  <c r="I92" i="6"/>
  <c r="H92" i="6"/>
  <c r="G92" i="6"/>
  <c r="E92" i="6"/>
  <c r="D92" i="6"/>
  <c r="C92" i="6"/>
  <c r="R91" i="6"/>
  <c r="Q91" i="6"/>
  <c r="P91" i="6"/>
  <c r="O91" i="6"/>
  <c r="N91" i="6"/>
  <c r="M91" i="6"/>
  <c r="L91" i="6"/>
  <c r="K91" i="6"/>
  <c r="J91" i="6"/>
  <c r="I91" i="6"/>
  <c r="H91" i="6"/>
  <c r="G91" i="6"/>
  <c r="E91" i="6"/>
  <c r="D91" i="6"/>
  <c r="C91" i="6"/>
  <c r="R90" i="6"/>
  <c r="Q90" i="6"/>
  <c r="P90" i="6"/>
  <c r="O90" i="6"/>
  <c r="N90" i="6"/>
  <c r="M90" i="6"/>
  <c r="L90" i="6"/>
  <c r="K90" i="6"/>
  <c r="J90" i="6"/>
  <c r="I90" i="6"/>
  <c r="H90" i="6"/>
  <c r="G90" i="6"/>
  <c r="E90" i="6"/>
  <c r="D90" i="6"/>
  <c r="C90" i="6"/>
  <c r="R89" i="6"/>
  <c r="Q89" i="6"/>
  <c r="P89" i="6"/>
  <c r="O89" i="6"/>
  <c r="N89" i="6"/>
  <c r="M89" i="6"/>
  <c r="L89" i="6"/>
  <c r="K89" i="6"/>
  <c r="J89" i="6"/>
  <c r="I89" i="6"/>
  <c r="H89" i="6"/>
  <c r="G89" i="6"/>
  <c r="S89" i="6" s="1"/>
  <c r="E89" i="6"/>
  <c r="D89" i="6"/>
  <c r="C89" i="6"/>
  <c r="R88" i="6"/>
  <c r="Q88" i="6"/>
  <c r="P88" i="6"/>
  <c r="O88" i="6"/>
  <c r="N88" i="6"/>
  <c r="M88" i="6"/>
  <c r="L88" i="6"/>
  <c r="K88" i="6"/>
  <c r="J88" i="6"/>
  <c r="I88" i="6"/>
  <c r="H88" i="6"/>
  <c r="G88" i="6"/>
  <c r="E88" i="6"/>
  <c r="D88" i="6"/>
  <c r="R87" i="6"/>
  <c r="Q87" i="6"/>
  <c r="P87" i="6"/>
  <c r="O87" i="6"/>
  <c r="N87" i="6"/>
  <c r="M87" i="6"/>
  <c r="L87" i="6"/>
  <c r="K87" i="6"/>
  <c r="J87" i="6"/>
  <c r="I87" i="6"/>
  <c r="H87" i="6"/>
  <c r="G87" i="6"/>
  <c r="E87" i="6"/>
  <c r="D87" i="6"/>
  <c r="C87" i="6"/>
  <c r="R86" i="6"/>
  <c r="Q86" i="6"/>
  <c r="P86" i="6"/>
  <c r="O86" i="6"/>
  <c r="N86" i="6"/>
  <c r="M86" i="6"/>
  <c r="L86" i="6"/>
  <c r="K86" i="6"/>
  <c r="J86" i="6"/>
  <c r="I86" i="6"/>
  <c r="H86" i="6"/>
  <c r="G86" i="6"/>
  <c r="E86" i="6"/>
  <c r="D86" i="6"/>
  <c r="C86" i="6"/>
  <c r="R85" i="6"/>
  <c r="Q85" i="6"/>
  <c r="P85" i="6"/>
  <c r="O85" i="6"/>
  <c r="N85" i="6"/>
  <c r="M85" i="6"/>
  <c r="L85" i="6"/>
  <c r="K85" i="6"/>
  <c r="J85" i="6"/>
  <c r="I85" i="6"/>
  <c r="H85" i="6"/>
  <c r="G85" i="6"/>
  <c r="E85" i="6"/>
  <c r="D85" i="6"/>
  <c r="C85" i="6"/>
  <c r="R84" i="6"/>
  <c r="Q84" i="6"/>
  <c r="P84" i="6"/>
  <c r="O84" i="6"/>
  <c r="N84" i="6"/>
  <c r="M84" i="6"/>
  <c r="L84" i="6"/>
  <c r="K84" i="6"/>
  <c r="J84" i="6"/>
  <c r="I84" i="6"/>
  <c r="H84" i="6"/>
  <c r="G84" i="6"/>
  <c r="D84" i="6"/>
  <c r="C84" i="6"/>
  <c r="R83" i="6"/>
  <c r="Q83" i="6"/>
  <c r="P83" i="6"/>
  <c r="O83" i="6"/>
  <c r="N83" i="6"/>
  <c r="M83" i="6"/>
  <c r="L83" i="6"/>
  <c r="K83" i="6"/>
  <c r="J83" i="6"/>
  <c r="I83" i="6"/>
  <c r="H83" i="6"/>
  <c r="G83" i="6"/>
  <c r="E83" i="6"/>
  <c r="E84" i="6" s="1"/>
  <c r="D83" i="6"/>
  <c r="C83" i="6"/>
  <c r="R82" i="6"/>
  <c r="Q82" i="6"/>
  <c r="P82" i="6"/>
  <c r="O82" i="6"/>
  <c r="N82" i="6"/>
  <c r="M82" i="6"/>
  <c r="L82" i="6"/>
  <c r="K82" i="6"/>
  <c r="J82" i="6"/>
  <c r="I82" i="6"/>
  <c r="H82" i="6"/>
  <c r="G82" i="6"/>
  <c r="E82" i="6"/>
  <c r="D82" i="6"/>
  <c r="C82" i="6"/>
  <c r="R81" i="6"/>
  <c r="Q81" i="6"/>
  <c r="P81" i="6"/>
  <c r="O81" i="6"/>
  <c r="N81" i="6"/>
  <c r="M81" i="6"/>
  <c r="L81" i="6"/>
  <c r="K81" i="6"/>
  <c r="J81" i="6"/>
  <c r="I81" i="6"/>
  <c r="H81" i="6"/>
  <c r="G81" i="6"/>
  <c r="S81" i="6" s="1"/>
  <c r="D81" i="6"/>
  <c r="C81" i="6"/>
  <c r="R80" i="6"/>
  <c r="Q80" i="6"/>
  <c r="P80" i="6"/>
  <c r="O80" i="6"/>
  <c r="N80" i="6"/>
  <c r="M80" i="6"/>
  <c r="L80" i="6"/>
  <c r="K80" i="6"/>
  <c r="J80" i="6"/>
  <c r="I80" i="6"/>
  <c r="H80" i="6"/>
  <c r="G80" i="6"/>
  <c r="E80" i="6"/>
  <c r="E81" i="6" s="1"/>
  <c r="D80" i="6"/>
  <c r="C80" i="6"/>
  <c r="R79" i="6"/>
  <c r="Q79" i="6"/>
  <c r="P79" i="6"/>
  <c r="O79" i="6"/>
  <c r="N79" i="6"/>
  <c r="M79" i="6"/>
  <c r="L79" i="6"/>
  <c r="K79" i="6"/>
  <c r="J79" i="6"/>
  <c r="I79" i="6"/>
  <c r="H79" i="6"/>
  <c r="G79" i="6"/>
  <c r="D79" i="6"/>
  <c r="C79" i="6"/>
  <c r="R78" i="6"/>
  <c r="Q78" i="6"/>
  <c r="P78" i="6"/>
  <c r="O78" i="6"/>
  <c r="N78" i="6"/>
  <c r="M78" i="6"/>
  <c r="L78" i="6"/>
  <c r="K78" i="6"/>
  <c r="J78" i="6"/>
  <c r="I78" i="6"/>
  <c r="H78" i="6"/>
  <c r="G78" i="6"/>
  <c r="D78" i="6"/>
  <c r="C78" i="6"/>
  <c r="R77" i="6"/>
  <c r="Q77" i="6"/>
  <c r="P77" i="6"/>
  <c r="O77" i="6"/>
  <c r="N77" i="6"/>
  <c r="M77" i="6"/>
  <c r="L77" i="6"/>
  <c r="K77" i="6"/>
  <c r="J77" i="6"/>
  <c r="I77" i="6"/>
  <c r="H77" i="6"/>
  <c r="G77" i="6"/>
  <c r="E77" i="6"/>
  <c r="D77" i="6"/>
  <c r="C77" i="6"/>
  <c r="R76" i="6"/>
  <c r="Q76" i="6"/>
  <c r="P76" i="6"/>
  <c r="O76" i="6"/>
  <c r="N76" i="6"/>
  <c r="M76" i="6"/>
  <c r="L76" i="6"/>
  <c r="K76" i="6"/>
  <c r="J76" i="6"/>
  <c r="I76" i="6"/>
  <c r="H76" i="6"/>
  <c r="G76" i="6"/>
  <c r="S76" i="6" s="1"/>
  <c r="E76" i="6"/>
  <c r="D76" i="6"/>
  <c r="C76" i="6"/>
  <c r="R75" i="6"/>
  <c r="Q75" i="6"/>
  <c r="P75" i="6"/>
  <c r="O75" i="6"/>
  <c r="N75" i="6"/>
  <c r="M75" i="6"/>
  <c r="L75" i="6"/>
  <c r="K75" i="6"/>
  <c r="J75" i="6"/>
  <c r="I75" i="6"/>
  <c r="H75" i="6"/>
  <c r="G75" i="6"/>
  <c r="D75" i="6"/>
  <c r="C75" i="6"/>
  <c r="R74" i="6"/>
  <c r="Q74" i="6"/>
  <c r="P74" i="6"/>
  <c r="O74" i="6"/>
  <c r="N74" i="6"/>
  <c r="M74" i="6"/>
  <c r="L74" i="6"/>
  <c r="K74" i="6"/>
  <c r="J74" i="6"/>
  <c r="I74" i="6"/>
  <c r="H74" i="6"/>
  <c r="G74" i="6"/>
  <c r="E74" i="6"/>
  <c r="D74" i="6"/>
  <c r="C74" i="6"/>
  <c r="R73" i="6"/>
  <c r="Q73" i="6"/>
  <c r="P73" i="6"/>
  <c r="O73" i="6"/>
  <c r="N73" i="6"/>
  <c r="M73" i="6"/>
  <c r="L73" i="6"/>
  <c r="K73" i="6"/>
  <c r="J73" i="6"/>
  <c r="I73" i="6"/>
  <c r="H73" i="6"/>
  <c r="G73" i="6"/>
  <c r="D73" i="6"/>
  <c r="C73" i="6"/>
  <c r="AE72" i="6"/>
  <c r="AC72" i="6"/>
  <c r="AB72" i="6"/>
  <c r="AA72" i="6"/>
  <c r="W72" i="6"/>
  <c r="U72" i="6"/>
  <c r="R72" i="6"/>
  <c r="AF72" i="6" s="1"/>
  <c r="Q72" i="6"/>
  <c r="P72" i="6"/>
  <c r="O72" i="6"/>
  <c r="N72" i="6"/>
  <c r="M72" i="6"/>
  <c r="L72" i="6"/>
  <c r="K72" i="6"/>
  <c r="J72" i="6"/>
  <c r="I72" i="6"/>
  <c r="H72" i="6"/>
  <c r="G72" i="6"/>
  <c r="E72" i="6"/>
  <c r="E73" i="6" s="1"/>
  <c r="E75" i="6" s="1"/>
  <c r="D72" i="6"/>
  <c r="C72" i="6"/>
  <c r="I71" i="6"/>
  <c r="H71" i="6"/>
  <c r="I68" i="6"/>
  <c r="H68" i="6"/>
  <c r="I67" i="6"/>
  <c r="H67" i="6"/>
  <c r="O66" i="6"/>
  <c r="K66" i="6"/>
  <c r="G66" i="6"/>
  <c r="Z64" i="6"/>
  <c r="V64" i="6"/>
  <c r="R64" i="6"/>
  <c r="Q64" i="6"/>
  <c r="P64" i="6"/>
  <c r="O64" i="6"/>
  <c r="N64" i="6"/>
  <c r="M64" i="6"/>
  <c r="L64" i="6"/>
  <c r="K64" i="6"/>
  <c r="J64" i="6"/>
  <c r="I64" i="6"/>
  <c r="H64" i="6"/>
  <c r="G64" i="6"/>
  <c r="S64" i="6" s="1"/>
  <c r="D64" i="6"/>
  <c r="E64" i="6" s="1"/>
  <c r="Z63" i="6"/>
  <c r="Z66" i="6" s="1"/>
  <c r="V63" i="6"/>
  <c r="V66" i="6" s="1"/>
  <c r="R63" i="6"/>
  <c r="Q63" i="6"/>
  <c r="P63" i="6"/>
  <c r="P66" i="6" s="1"/>
  <c r="O63" i="6"/>
  <c r="N63" i="6"/>
  <c r="M63" i="6"/>
  <c r="L63" i="6"/>
  <c r="L66" i="6" s="1"/>
  <c r="K63" i="6"/>
  <c r="J63" i="6"/>
  <c r="I63" i="6"/>
  <c r="H63" i="6"/>
  <c r="H66" i="6" s="1"/>
  <c r="G63" i="6"/>
  <c r="S63" i="6" s="1"/>
  <c r="D63" i="6"/>
  <c r="E63" i="6" s="1"/>
  <c r="I62" i="6"/>
  <c r="H62" i="6"/>
  <c r="I61" i="6"/>
  <c r="H61" i="6"/>
  <c r="R58" i="6"/>
  <c r="Q58" i="6"/>
  <c r="P58" i="6"/>
  <c r="O58" i="6"/>
  <c r="N58" i="6"/>
  <c r="M58" i="6"/>
  <c r="L58" i="6"/>
  <c r="K58" i="6"/>
  <c r="J58" i="6"/>
  <c r="I58" i="6"/>
  <c r="H58" i="6"/>
  <c r="G58" i="6"/>
  <c r="E58" i="6"/>
  <c r="D58" i="6"/>
  <c r="R57" i="6"/>
  <c r="Q57" i="6"/>
  <c r="P57" i="6"/>
  <c r="O57" i="6"/>
  <c r="N57" i="6"/>
  <c r="M57" i="6"/>
  <c r="L57" i="6"/>
  <c r="K57" i="6"/>
  <c r="J57" i="6"/>
  <c r="I57" i="6"/>
  <c r="H57" i="6"/>
  <c r="G57" i="6"/>
  <c r="D57" i="6"/>
  <c r="R56" i="6"/>
  <c r="Q56" i="6"/>
  <c r="P56" i="6"/>
  <c r="O56" i="6"/>
  <c r="N56" i="6"/>
  <c r="M56" i="6"/>
  <c r="L56" i="6"/>
  <c r="K56" i="6"/>
  <c r="J56" i="6"/>
  <c r="I56" i="6"/>
  <c r="H56" i="6"/>
  <c r="G56" i="6"/>
  <c r="S56" i="6" s="1"/>
  <c r="D56" i="6"/>
  <c r="R55" i="6"/>
  <c r="Q55" i="6"/>
  <c r="P55" i="6"/>
  <c r="O55" i="6"/>
  <c r="N55" i="6"/>
  <c r="M55" i="6"/>
  <c r="L55" i="6"/>
  <c r="K55" i="6"/>
  <c r="J55" i="6"/>
  <c r="I55" i="6"/>
  <c r="H55" i="6"/>
  <c r="G55" i="6"/>
  <c r="S55" i="6" s="1"/>
  <c r="D55" i="6"/>
  <c r="R54" i="6"/>
  <c r="Q54" i="6"/>
  <c r="P54" i="6"/>
  <c r="O54" i="6"/>
  <c r="N54" i="6"/>
  <c r="M54" i="6"/>
  <c r="L54" i="6"/>
  <c r="K54" i="6"/>
  <c r="J54" i="6"/>
  <c r="I54" i="6"/>
  <c r="H54" i="6"/>
  <c r="G54" i="6"/>
  <c r="S54" i="6" s="1"/>
  <c r="D54" i="6"/>
  <c r="R53" i="6"/>
  <c r="Q53" i="6"/>
  <c r="P53" i="6"/>
  <c r="O53" i="6"/>
  <c r="N53" i="6"/>
  <c r="M53" i="6"/>
  <c r="L53" i="6"/>
  <c r="K53" i="6"/>
  <c r="J53" i="6"/>
  <c r="I53" i="6"/>
  <c r="H53" i="6"/>
  <c r="G53" i="6"/>
  <c r="D53" i="6"/>
  <c r="R52" i="6"/>
  <c r="Q52" i="6"/>
  <c r="P52" i="6"/>
  <c r="O52" i="6"/>
  <c r="N52" i="6"/>
  <c r="M52" i="6"/>
  <c r="L52" i="6"/>
  <c r="K52" i="6"/>
  <c r="J52" i="6"/>
  <c r="I52" i="6"/>
  <c r="H52" i="6"/>
  <c r="G52" i="6"/>
  <c r="S52" i="6" s="1"/>
  <c r="D52" i="6"/>
  <c r="R51" i="6"/>
  <c r="Q51" i="6"/>
  <c r="P51" i="6"/>
  <c r="O51" i="6"/>
  <c r="N51" i="6"/>
  <c r="M51" i="6"/>
  <c r="L51" i="6"/>
  <c r="K51" i="6"/>
  <c r="J51" i="6"/>
  <c r="I51" i="6"/>
  <c r="H51" i="6"/>
  <c r="G51" i="6"/>
  <c r="D51" i="6"/>
  <c r="R50" i="6"/>
  <c r="Q50" i="6"/>
  <c r="P50" i="6"/>
  <c r="O50" i="6"/>
  <c r="N50" i="6"/>
  <c r="M50" i="6"/>
  <c r="L50" i="6"/>
  <c r="K50" i="6"/>
  <c r="J50" i="6"/>
  <c r="I50" i="6"/>
  <c r="H50" i="6"/>
  <c r="G50" i="6"/>
  <c r="S50" i="6" s="1"/>
  <c r="D50" i="6"/>
  <c r="R49" i="6"/>
  <c r="Q49" i="6"/>
  <c r="P49" i="6"/>
  <c r="O49" i="6"/>
  <c r="N49" i="6"/>
  <c r="M49" i="6"/>
  <c r="L49" i="6"/>
  <c r="K49" i="6"/>
  <c r="J49" i="6"/>
  <c r="I49" i="6"/>
  <c r="H49" i="6"/>
  <c r="G49" i="6"/>
  <c r="S49" i="6" s="1"/>
  <c r="D49" i="6"/>
  <c r="R48" i="6"/>
  <c r="Q48" i="6"/>
  <c r="P48" i="6"/>
  <c r="O48" i="6"/>
  <c r="N48" i="6"/>
  <c r="M48" i="6"/>
  <c r="L48" i="6"/>
  <c r="K48" i="6"/>
  <c r="J48" i="6"/>
  <c r="I48" i="6"/>
  <c r="H48" i="6"/>
  <c r="G48" i="6"/>
  <c r="S48" i="6" s="1"/>
  <c r="D48" i="6"/>
  <c r="R47" i="6"/>
  <c r="Q47" i="6"/>
  <c r="P47" i="6"/>
  <c r="O47" i="6"/>
  <c r="N47" i="6"/>
  <c r="M47" i="6"/>
  <c r="L47" i="6"/>
  <c r="K47" i="6"/>
  <c r="J47" i="6"/>
  <c r="I47" i="6"/>
  <c r="H47" i="6"/>
  <c r="G47" i="6"/>
  <c r="S47" i="6" s="1"/>
  <c r="D47" i="6"/>
  <c r="R46" i="6"/>
  <c r="Q46" i="6"/>
  <c r="P46" i="6"/>
  <c r="O46" i="6"/>
  <c r="N46" i="6"/>
  <c r="M46" i="6"/>
  <c r="L46" i="6"/>
  <c r="K46" i="6"/>
  <c r="J46" i="6"/>
  <c r="I46" i="6"/>
  <c r="H46" i="6"/>
  <c r="G46" i="6"/>
  <c r="S46" i="6" s="1"/>
  <c r="D46" i="6"/>
  <c r="E46" i="6" s="1"/>
  <c r="R45" i="6"/>
  <c r="Q45" i="6"/>
  <c r="P45" i="6"/>
  <c r="O45" i="6"/>
  <c r="N45" i="6"/>
  <c r="M45" i="6"/>
  <c r="L45" i="6"/>
  <c r="K45" i="6"/>
  <c r="J45" i="6"/>
  <c r="I45" i="6"/>
  <c r="H45" i="6"/>
  <c r="G45" i="6"/>
  <c r="S45" i="6" s="1"/>
  <c r="E45" i="6"/>
  <c r="D45" i="6"/>
  <c r="R44" i="6"/>
  <c r="Q44" i="6"/>
  <c r="P44" i="6"/>
  <c r="O44" i="6"/>
  <c r="N44" i="6"/>
  <c r="M44" i="6"/>
  <c r="L44" i="6"/>
  <c r="K44" i="6"/>
  <c r="J44" i="6"/>
  <c r="I44" i="6"/>
  <c r="H44" i="6"/>
  <c r="G44" i="6"/>
  <c r="S44" i="6" s="1"/>
  <c r="E44" i="6"/>
  <c r="D44" i="6"/>
  <c r="R43" i="6"/>
  <c r="Q43" i="6"/>
  <c r="P43" i="6"/>
  <c r="O43" i="6"/>
  <c r="N43" i="6"/>
  <c r="M43" i="6"/>
  <c r="L43" i="6"/>
  <c r="K43" i="6"/>
  <c r="J43" i="6"/>
  <c r="I43" i="6"/>
  <c r="H43" i="6"/>
  <c r="G43" i="6"/>
  <c r="S43" i="6" s="1"/>
  <c r="D43" i="6"/>
  <c r="R42" i="6"/>
  <c r="Q42" i="6"/>
  <c r="P42" i="6"/>
  <c r="O42" i="6"/>
  <c r="N42" i="6"/>
  <c r="M42" i="6"/>
  <c r="L42" i="6"/>
  <c r="K42" i="6"/>
  <c r="J42" i="6"/>
  <c r="I42" i="6"/>
  <c r="H42" i="6"/>
  <c r="G42" i="6"/>
  <c r="S42" i="6" s="1"/>
  <c r="D42" i="6"/>
  <c r="R41" i="6"/>
  <c r="Q41" i="6"/>
  <c r="P41" i="6"/>
  <c r="O41" i="6"/>
  <c r="N41" i="6"/>
  <c r="M41" i="6"/>
  <c r="L41" i="6"/>
  <c r="K41" i="6"/>
  <c r="J41" i="6"/>
  <c r="I41" i="6"/>
  <c r="H41" i="6"/>
  <c r="G41" i="6"/>
  <c r="S41" i="6" s="1"/>
  <c r="D41" i="6"/>
  <c r="E41" i="6" s="1"/>
  <c r="R40" i="6"/>
  <c r="Q40" i="6"/>
  <c r="P40" i="6"/>
  <c r="O40" i="6"/>
  <c r="N40" i="6"/>
  <c r="M40" i="6"/>
  <c r="L40" i="6"/>
  <c r="K40" i="6"/>
  <c r="J40" i="6"/>
  <c r="I40" i="6"/>
  <c r="H40" i="6"/>
  <c r="G40" i="6"/>
  <c r="S40" i="6" s="1"/>
  <c r="D40" i="6"/>
  <c r="R39" i="6"/>
  <c r="Q39" i="6"/>
  <c r="P39" i="6"/>
  <c r="O39" i="6"/>
  <c r="N39" i="6"/>
  <c r="M39" i="6"/>
  <c r="L39" i="6"/>
  <c r="K39" i="6"/>
  <c r="J39" i="6"/>
  <c r="I39" i="6"/>
  <c r="H39" i="6"/>
  <c r="G39" i="6"/>
  <c r="S39" i="6" s="1"/>
  <c r="E39" i="6"/>
  <c r="D39" i="6"/>
  <c r="R38" i="6"/>
  <c r="Q38" i="6"/>
  <c r="P38" i="6"/>
  <c r="O38" i="6"/>
  <c r="N38" i="6"/>
  <c r="M38" i="6"/>
  <c r="L38" i="6"/>
  <c r="K38" i="6"/>
  <c r="J38" i="6"/>
  <c r="I38" i="6"/>
  <c r="H38" i="6"/>
  <c r="G38" i="6"/>
  <c r="S38" i="6" s="1"/>
  <c r="D38" i="6"/>
  <c r="E38" i="6" s="1"/>
  <c r="R37" i="6"/>
  <c r="Q37" i="6"/>
  <c r="P37" i="6"/>
  <c r="O37" i="6"/>
  <c r="N37" i="6"/>
  <c r="M37" i="6"/>
  <c r="L37" i="6"/>
  <c r="K37" i="6"/>
  <c r="J37" i="6"/>
  <c r="I37" i="6"/>
  <c r="H37" i="6"/>
  <c r="G37" i="6"/>
  <c r="S37" i="6" s="1"/>
  <c r="D37" i="6"/>
  <c r="R36" i="6"/>
  <c r="Q36" i="6"/>
  <c r="P36" i="6"/>
  <c r="O36" i="6"/>
  <c r="N36" i="6"/>
  <c r="M36" i="6"/>
  <c r="L36" i="6"/>
  <c r="K36" i="6"/>
  <c r="J36" i="6"/>
  <c r="I36" i="6"/>
  <c r="H36" i="6"/>
  <c r="G36" i="6"/>
  <c r="S36" i="6" s="1"/>
  <c r="D36" i="6"/>
  <c r="R35" i="6"/>
  <c r="Q35" i="6"/>
  <c r="P35" i="6"/>
  <c r="O35" i="6"/>
  <c r="N35" i="6"/>
  <c r="M35" i="6"/>
  <c r="L35" i="6"/>
  <c r="K35" i="6"/>
  <c r="J35" i="6"/>
  <c r="I35" i="6"/>
  <c r="H35" i="6"/>
  <c r="G35" i="6"/>
  <c r="S35" i="6" s="1"/>
  <c r="D35" i="6"/>
  <c r="R34" i="6"/>
  <c r="Q34" i="6"/>
  <c r="P34" i="6"/>
  <c r="O34" i="6"/>
  <c r="N34" i="6"/>
  <c r="M34" i="6"/>
  <c r="L34" i="6"/>
  <c r="K34" i="6"/>
  <c r="J34" i="6"/>
  <c r="I34" i="6"/>
  <c r="H34" i="6"/>
  <c r="G34" i="6"/>
  <c r="D34" i="6"/>
  <c r="R33" i="6"/>
  <c r="Q33" i="6"/>
  <c r="P33" i="6"/>
  <c r="O33" i="6"/>
  <c r="N33" i="6"/>
  <c r="M33" i="6"/>
  <c r="L33" i="6"/>
  <c r="K33" i="6"/>
  <c r="J33" i="6"/>
  <c r="I33" i="6"/>
  <c r="H33" i="6"/>
  <c r="G33" i="6"/>
  <c r="S33" i="6" s="1"/>
  <c r="E33" i="6"/>
  <c r="D33" i="6"/>
  <c r="R32" i="6"/>
  <c r="Q32" i="6"/>
  <c r="P32" i="6"/>
  <c r="O32" i="6"/>
  <c r="N32" i="6"/>
  <c r="M32" i="6"/>
  <c r="L32" i="6"/>
  <c r="K32" i="6"/>
  <c r="J32" i="6"/>
  <c r="I32" i="6"/>
  <c r="H32" i="6"/>
  <c r="G32" i="6"/>
  <c r="S32" i="6" s="1"/>
  <c r="E32" i="6"/>
  <c r="D32" i="6"/>
  <c r="R31" i="6"/>
  <c r="Q31" i="6"/>
  <c r="P31" i="6"/>
  <c r="O31" i="6"/>
  <c r="N31" i="6"/>
  <c r="M31" i="6"/>
  <c r="L31" i="6"/>
  <c r="K31" i="6"/>
  <c r="J31" i="6"/>
  <c r="I31" i="6"/>
  <c r="H31" i="6"/>
  <c r="G31" i="6"/>
  <c r="S31" i="6" s="1"/>
  <c r="E31" i="6"/>
  <c r="D31" i="6"/>
  <c r="R30" i="6"/>
  <c r="Q30" i="6"/>
  <c r="P30" i="6"/>
  <c r="O30" i="6"/>
  <c r="N30" i="6"/>
  <c r="M30" i="6"/>
  <c r="L30" i="6"/>
  <c r="K30" i="6"/>
  <c r="J30" i="6"/>
  <c r="I30" i="6"/>
  <c r="H30" i="6"/>
  <c r="G30" i="6"/>
  <c r="S30" i="6" s="1"/>
  <c r="D30" i="6"/>
  <c r="E30" i="6" s="1"/>
  <c r="R29" i="6"/>
  <c r="Q29" i="6"/>
  <c r="P29" i="6"/>
  <c r="O29" i="6"/>
  <c r="N29" i="6"/>
  <c r="M29" i="6"/>
  <c r="L29" i="6"/>
  <c r="K29" i="6"/>
  <c r="J29" i="6"/>
  <c r="I29" i="6"/>
  <c r="H29" i="6"/>
  <c r="G29" i="6"/>
  <c r="S29" i="6" s="1"/>
  <c r="D29" i="6"/>
  <c r="E29" i="6" s="1"/>
  <c r="R28" i="6"/>
  <c r="Q28" i="6"/>
  <c r="P28" i="6"/>
  <c r="O28" i="6"/>
  <c r="N28" i="6"/>
  <c r="M28" i="6"/>
  <c r="L28" i="6"/>
  <c r="K28" i="6"/>
  <c r="J28" i="6"/>
  <c r="I28" i="6"/>
  <c r="H28" i="6"/>
  <c r="G28" i="6"/>
  <c r="S28" i="6" s="1"/>
  <c r="D28" i="6"/>
  <c r="E28" i="6" s="1"/>
  <c r="R27" i="6"/>
  <c r="Q27" i="6"/>
  <c r="P27" i="6"/>
  <c r="O27" i="6"/>
  <c r="N27" i="6"/>
  <c r="M27" i="6"/>
  <c r="L27" i="6"/>
  <c r="K27" i="6"/>
  <c r="J27" i="6"/>
  <c r="I27" i="6"/>
  <c r="H27" i="6"/>
  <c r="G27" i="6"/>
  <c r="S27" i="6" s="1"/>
  <c r="D27" i="6"/>
  <c r="E27" i="6" s="1"/>
  <c r="R26" i="6"/>
  <c r="Q26" i="6"/>
  <c r="P26" i="6"/>
  <c r="O26" i="6"/>
  <c r="N26" i="6"/>
  <c r="M26" i="6"/>
  <c r="L26" i="6"/>
  <c r="K26" i="6"/>
  <c r="J26" i="6"/>
  <c r="I26" i="6"/>
  <c r="H26" i="6"/>
  <c r="G26" i="6"/>
  <c r="S26" i="6" s="1"/>
  <c r="D26" i="6"/>
  <c r="E26" i="6" s="1"/>
  <c r="R25" i="6"/>
  <c r="Q25" i="6"/>
  <c r="P25" i="6"/>
  <c r="O25" i="6"/>
  <c r="N25" i="6"/>
  <c r="M25" i="6"/>
  <c r="L25" i="6"/>
  <c r="K25" i="6"/>
  <c r="J25" i="6"/>
  <c r="I25" i="6"/>
  <c r="H25" i="6"/>
  <c r="G25" i="6"/>
  <c r="S25" i="6" s="1"/>
  <c r="D25" i="6"/>
  <c r="E25" i="6" s="1"/>
  <c r="R24" i="6"/>
  <c r="Q24" i="6"/>
  <c r="P24" i="6"/>
  <c r="O24" i="6"/>
  <c r="N24" i="6"/>
  <c r="M24" i="6"/>
  <c r="L24" i="6"/>
  <c r="K24" i="6"/>
  <c r="J24" i="6"/>
  <c r="I24" i="6"/>
  <c r="H24" i="6"/>
  <c r="G24" i="6"/>
  <c r="S24" i="6" s="1"/>
  <c r="D24" i="6"/>
  <c r="E24" i="6" s="1"/>
  <c r="R23" i="6"/>
  <c r="Q23" i="6"/>
  <c r="P23" i="6"/>
  <c r="O23" i="6"/>
  <c r="N23" i="6"/>
  <c r="M23" i="6"/>
  <c r="L23" i="6"/>
  <c r="K23" i="6"/>
  <c r="J23" i="6"/>
  <c r="I23" i="6"/>
  <c r="H23" i="6"/>
  <c r="G23" i="6"/>
  <c r="S23" i="6" s="1"/>
  <c r="D23" i="6"/>
  <c r="E23" i="6" s="1"/>
  <c r="R22" i="6"/>
  <c r="Q22" i="6"/>
  <c r="P22" i="6"/>
  <c r="O22" i="6"/>
  <c r="N22" i="6"/>
  <c r="M22" i="6"/>
  <c r="L22" i="6"/>
  <c r="K22" i="6"/>
  <c r="J22" i="6"/>
  <c r="I22" i="6"/>
  <c r="H22" i="6"/>
  <c r="G22" i="6"/>
  <c r="S22" i="6" s="1"/>
  <c r="D22" i="6"/>
  <c r="E22" i="6" s="1"/>
  <c r="R21" i="6"/>
  <c r="Q21" i="6"/>
  <c r="P21" i="6"/>
  <c r="O21" i="6"/>
  <c r="N21" i="6"/>
  <c r="M21" i="6"/>
  <c r="L21" i="6"/>
  <c r="K21" i="6"/>
  <c r="J21" i="6"/>
  <c r="I21" i="6"/>
  <c r="H21" i="6"/>
  <c r="G21" i="6"/>
  <c r="S21" i="6" s="1"/>
  <c r="D21" i="6"/>
  <c r="E21" i="6" s="1"/>
  <c r="R20" i="6"/>
  <c r="Q20" i="6"/>
  <c r="P20" i="6"/>
  <c r="O20" i="6"/>
  <c r="N20" i="6"/>
  <c r="M20" i="6"/>
  <c r="L20" i="6"/>
  <c r="K20" i="6"/>
  <c r="J20" i="6"/>
  <c r="I20" i="6"/>
  <c r="H20" i="6"/>
  <c r="G20" i="6"/>
  <c r="S20" i="6" s="1"/>
  <c r="D20" i="6"/>
  <c r="E20" i="6" s="1"/>
  <c r="R19" i="6"/>
  <c r="Q19" i="6"/>
  <c r="P19" i="6"/>
  <c r="O19" i="6"/>
  <c r="N19" i="6"/>
  <c r="M19" i="6"/>
  <c r="L19" i="6"/>
  <c r="K19" i="6"/>
  <c r="J19" i="6"/>
  <c r="I19" i="6"/>
  <c r="H19" i="6"/>
  <c r="G19" i="6"/>
  <c r="S19" i="6" s="1"/>
  <c r="D19" i="6"/>
  <c r="E19" i="6" s="1"/>
  <c r="R18" i="6"/>
  <c r="Q18" i="6"/>
  <c r="P18" i="6"/>
  <c r="O18" i="6"/>
  <c r="N18" i="6"/>
  <c r="M18" i="6"/>
  <c r="L18" i="6"/>
  <c r="K18" i="6"/>
  <c r="J18" i="6"/>
  <c r="I18" i="6"/>
  <c r="H18" i="6"/>
  <c r="G18" i="6"/>
  <c r="S18" i="6" s="1"/>
  <c r="D18" i="6"/>
  <c r="E18" i="6" s="1"/>
  <c r="R17" i="6"/>
  <c r="Q17" i="6"/>
  <c r="P17" i="6"/>
  <c r="O17" i="6"/>
  <c r="N17" i="6"/>
  <c r="M17" i="6"/>
  <c r="L17" i="6"/>
  <c r="K17" i="6"/>
  <c r="J17" i="6"/>
  <c r="I17" i="6"/>
  <c r="H17" i="6"/>
  <c r="G17" i="6"/>
  <c r="S17" i="6" s="1"/>
  <c r="D17" i="6"/>
  <c r="E17" i="6" s="1"/>
  <c r="R16" i="6"/>
  <c r="Q16" i="6"/>
  <c r="P16" i="6"/>
  <c r="O16" i="6"/>
  <c r="N16" i="6"/>
  <c r="M16" i="6"/>
  <c r="L16" i="6"/>
  <c r="K16" i="6"/>
  <c r="J16" i="6"/>
  <c r="I16" i="6"/>
  <c r="H16" i="6"/>
  <c r="G16" i="6"/>
  <c r="S16" i="6" s="1"/>
  <c r="D16" i="6"/>
  <c r="E16" i="6" s="1"/>
  <c r="R15" i="6"/>
  <c r="Q15" i="6"/>
  <c r="P15" i="6"/>
  <c r="O15" i="6"/>
  <c r="N15" i="6"/>
  <c r="M15" i="6"/>
  <c r="L15" i="6"/>
  <c r="K15" i="6"/>
  <c r="J15" i="6"/>
  <c r="I15" i="6"/>
  <c r="H15" i="6"/>
  <c r="G15" i="6"/>
  <c r="S15" i="6" s="1"/>
  <c r="D15" i="6"/>
  <c r="E15" i="6" s="1"/>
  <c r="R14" i="6"/>
  <c r="Q14" i="6"/>
  <c r="P14" i="6"/>
  <c r="O14" i="6"/>
  <c r="N14" i="6"/>
  <c r="M14" i="6"/>
  <c r="L14" i="6"/>
  <c r="K14" i="6"/>
  <c r="J14" i="6"/>
  <c r="I14" i="6"/>
  <c r="H14" i="6"/>
  <c r="G14" i="6"/>
  <c r="S14" i="6" s="1"/>
  <c r="E14" i="6"/>
  <c r="D14" i="6"/>
  <c r="AF13" i="6"/>
  <c r="AB13" i="6"/>
  <c r="X13" i="6"/>
  <c r="R13" i="6"/>
  <c r="R60" i="6" s="1"/>
  <c r="Q13" i="6"/>
  <c r="Q60" i="6" s="1"/>
  <c r="P13" i="6"/>
  <c r="AD13" i="6" s="1"/>
  <c r="O13" i="6"/>
  <c r="O60" i="6" s="1"/>
  <c r="N13" i="6"/>
  <c r="N60" i="6" s="1"/>
  <c r="M13" i="6"/>
  <c r="M60" i="6" s="1"/>
  <c r="L13" i="6"/>
  <c r="Z13" i="6" s="1"/>
  <c r="K13" i="6"/>
  <c r="K60" i="6" s="1"/>
  <c r="J13" i="6"/>
  <c r="J60" i="6" s="1"/>
  <c r="I13" i="6"/>
  <c r="I60" i="6" s="1"/>
  <c r="H13" i="6"/>
  <c r="V13" i="6" s="1"/>
  <c r="G13" i="6"/>
  <c r="G60" i="6" s="1"/>
  <c r="E13" i="6"/>
  <c r="AE13" i="6" s="1"/>
  <c r="D13" i="6"/>
  <c r="D6" i="6"/>
  <c r="G5" i="6" s="1"/>
  <c r="U5" i="6" s="1"/>
  <c r="B4" i="6"/>
  <c r="Q257" i="5"/>
  <c r="M257" i="5"/>
  <c r="I257" i="5"/>
  <c r="R255" i="5"/>
  <c r="R257" i="5" s="1"/>
  <c r="Q255" i="5"/>
  <c r="P255" i="5"/>
  <c r="O255" i="5"/>
  <c r="N255" i="5"/>
  <c r="N257" i="5" s="1"/>
  <c r="M255" i="5"/>
  <c r="L255" i="5"/>
  <c r="K255" i="5"/>
  <c r="J255" i="5"/>
  <c r="J257" i="5" s="1"/>
  <c r="I255" i="5"/>
  <c r="H255" i="5"/>
  <c r="G255" i="5"/>
  <c r="S255" i="5" s="1"/>
  <c r="R254" i="5"/>
  <c r="Q254" i="5"/>
  <c r="P254" i="5"/>
  <c r="P257" i="5" s="1"/>
  <c r="O254" i="5"/>
  <c r="O257" i="5" s="1"/>
  <c r="N254" i="5"/>
  <c r="M254" i="5"/>
  <c r="L254" i="5"/>
  <c r="L257" i="5" s="1"/>
  <c r="K254" i="5"/>
  <c r="K257" i="5" s="1"/>
  <c r="J254" i="5"/>
  <c r="I254" i="5"/>
  <c r="H254" i="5"/>
  <c r="H257" i="5" s="1"/>
  <c r="G254" i="5"/>
  <c r="S254" i="5" s="1"/>
  <c r="I253" i="5"/>
  <c r="H253" i="5"/>
  <c r="R251" i="5"/>
  <c r="Q251" i="5"/>
  <c r="N251" i="5"/>
  <c r="M251" i="5"/>
  <c r="J251" i="5"/>
  <c r="I251" i="5"/>
  <c r="R249" i="5"/>
  <c r="Q249" i="5"/>
  <c r="P249" i="5"/>
  <c r="P251" i="5" s="1"/>
  <c r="O249" i="5"/>
  <c r="O251" i="5" s="1"/>
  <c r="N249" i="5"/>
  <c r="M249" i="5"/>
  <c r="L249" i="5"/>
  <c r="L251" i="5" s="1"/>
  <c r="K249" i="5"/>
  <c r="K251" i="5" s="1"/>
  <c r="J249" i="5"/>
  <c r="I249" i="5"/>
  <c r="H249" i="5"/>
  <c r="H251" i="5" s="1"/>
  <c r="G249" i="5"/>
  <c r="G251" i="5" s="1"/>
  <c r="D249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S244" i="5" s="1"/>
  <c r="D244" i="5"/>
  <c r="C244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S243" i="5" s="1"/>
  <c r="D243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S242" i="5" s="1"/>
  <c r="D242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S241" i="5" s="1"/>
  <c r="D241" i="5"/>
  <c r="C241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S240" i="5" s="1"/>
  <c r="D240" i="5"/>
  <c r="C240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S239" i="5" s="1"/>
  <c r="D239" i="5"/>
  <c r="C239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D238" i="5"/>
  <c r="C238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S237" i="5" s="1"/>
  <c r="D237" i="5"/>
  <c r="C237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S236" i="5" s="1"/>
  <c r="D236" i="5"/>
  <c r="C236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D235" i="5"/>
  <c r="C235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D234" i="5"/>
  <c r="C234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D233" i="5"/>
  <c r="C233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D232" i="5"/>
  <c r="C232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D231" i="5"/>
  <c r="C231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D230" i="5"/>
  <c r="C230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D229" i="5"/>
  <c r="C229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S228" i="5" s="1"/>
  <c r="D228" i="5"/>
  <c r="C228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S227" i="5" s="1"/>
  <c r="D227" i="5"/>
  <c r="C227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D226" i="5"/>
  <c r="C226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S225" i="5" s="1"/>
  <c r="D225" i="5"/>
  <c r="C225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S224" i="5" s="1"/>
  <c r="D224" i="5"/>
  <c r="C224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D223" i="5"/>
  <c r="C223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D222" i="5"/>
  <c r="C222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S221" i="5" s="1"/>
  <c r="D221" i="5"/>
  <c r="C221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S220" i="5" s="1"/>
  <c r="D220" i="5"/>
  <c r="C220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D219" i="5"/>
  <c r="C219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S218" i="5" s="1"/>
  <c r="D218" i="5"/>
  <c r="C218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D217" i="5"/>
  <c r="C217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S216" i="5" s="1"/>
  <c r="D216" i="5"/>
  <c r="C216" i="5"/>
  <c r="R215" i="5"/>
  <c r="Q215" i="5"/>
  <c r="Q246" i="5" s="1"/>
  <c r="P215" i="5"/>
  <c r="O215" i="5"/>
  <c r="N215" i="5"/>
  <c r="M215" i="5"/>
  <c r="M246" i="5" s="1"/>
  <c r="L215" i="5"/>
  <c r="K215" i="5"/>
  <c r="J215" i="5"/>
  <c r="I215" i="5"/>
  <c r="I246" i="5" s="1"/>
  <c r="H215" i="5"/>
  <c r="G215" i="5"/>
  <c r="D215" i="5"/>
  <c r="C215" i="5"/>
  <c r="AG210" i="5"/>
  <c r="AF210" i="5"/>
  <c r="AE210" i="5"/>
  <c r="AD210" i="5"/>
  <c r="AC210" i="5"/>
  <c r="AB210" i="5"/>
  <c r="AA210" i="5"/>
  <c r="Z210" i="5"/>
  <c r="Y210" i="5"/>
  <c r="X210" i="5"/>
  <c r="W210" i="5"/>
  <c r="V210" i="5"/>
  <c r="U210" i="5"/>
  <c r="Q210" i="5"/>
  <c r="M210" i="5"/>
  <c r="I210" i="5"/>
  <c r="G209" i="5"/>
  <c r="R208" i="5"/>
  <c r="Q208" i="5"/>
  <c r="P208" i="5"/>
  <c r="O208" i="5"/>
  <c r="O210" i="5" s="1"/>
  <c r="N208" i="5"/>
  <c r="M208" i="5"/>
  <c r="L208" i="5"/>
  <c r="K208" i="5"/>
  <c r="K210" i="5" s="1"/>
  <c r="J208" i="5"/>
  <c r="I208" i="5"/>
  <c r="H208" i="5"/>
  <c r="G208" i="5"/>
  <c r="G210" i="5" s="1"/>
  <c r="S210" i="5" s="1"/>
  <c r="D208" i="5"/>
  <c r="C208" i="5"/>
  <c r="R207" i="5"/>
  <c r="R210" i="5" s="1"/>
  <c r="Q207" i="5"/>
  <c r="P207" i="5"/>
  <c r="P210" i="5" s="1"/>
  <c r="O207" i="5"/>
  <c r="N207" i="5"/>
  <c r="N210" i="5" s="1"/>
  <c r="M207" i="5"/>
  <c r="L207" i="5"/>
  <c r="L210" i="5" s="1"/>
  <c r="K207" i="5"/>
  <c r="J207" i="5"/>
  <c r="J210" i="5" s="1"/>
  <c r="I207" i="5"/>
  <c r="H207" i="5"/>
  <c r="H210" i="5" s="1"/>
  <c r="G207" i="5"/>
  <c r="S207" i="5" s="1"/>
  <c r="D207" i="5"/>
  <c r="C207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S202" i="5" s="1"/>
  <c r="D202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S201" i="5" s="1"/>
  <c r="D201" i="5"/>
  <c r="C201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S200" i="5" s="1"/>
  <c r="D200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S199" i="5" s="1"/>
  <c r="D199" i="5"/>
  <c r="C199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S198" i="5" s="1"/>
  <c r="D198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S197" i="5" s="1"/>
  <c r="D197" i="5"/>
  <c r="C197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S196" i="5" s="1"/>
  <c r="D196" i="5"/>
  <c r="C196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S195" i="5" s="1"/>
  <c r="D195" i="5"/>
  <c r="C195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S194" i="5" s="1"/>
  <c r="D194" i="5"/>
  <c r="C194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S193" i="5" s="1"/>
  <c r="D193" i="5"/>
  <c r="C193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S192" i="5" s="1"/>
  <c r="D192" i="5"/>
  <c r="C192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S191" i="5" s="1"/>
  <c r="D191" i="5"/>
  <c r="C191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S190" i="5" s="1"/>
  <c r="D190" i="5"/>
  <c r="C190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S189" i="5" s="1"/>
  <c r="D189" i="5"/>
  <c r="C189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S188" i="5" s="1"/>
  <c r="E188" i="5"/>
  <c r="D188" i="5"/>
  <c r="C188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E187" i="5"/>
  <c r="D187" i="5"/>
  <c r="C187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S186" i="5" s="1"/>
  <c r="D186" i="5"/>
  <c r="C186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S185" i="5" s="1"/>
  <c r="D185" i="5"/>
  <c r="C185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S184" i="5" s="1"/>
  <c r="D184" i="5"/>
  <c r="C184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S183" i="5" s="1"/>
  <c r="D183" i="5"/>
  <c r="C183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S182" i="5" s="1"/>
  <c r="D182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S181" i="5" s="1"/>
  <c r="E181" i="5"/>
  <c r="D181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S180" i="5" s="1"/>
  <c r="E180" i="5"/>
  <c r="D180" i="5"/>
  <c r="C180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S179" i="5" s="1"/>
  <c r="D179" i="5"/>
  <c r="C179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S178" i="5" s="1"/>
  <c r="D178" i="5"/>
  <c r="C178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S177" i="5" s="1"/>
  <c r="D177" i="5"/>
  <c r="C177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S176" i="5" s="1"/>
  <c r="D176" i="5"/>
  <c r="C176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S175" i="5" s="1"/>
  <c r="D175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S174" i="5" s="1"/>
  <c r="D174" i="5"/>
  <c r="C174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S173" i="5" s="1"/>
  <c r="D173" i="5"/>
  <c r="C173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E172" i="5"/>
  <c r="D172" i="5"/>
  <c r="C172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D171" i="5"/>
  <c r="C171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S170" i="5" s="1"/>
  <c r="D170" i="5"/>
  <c r="C170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S169" i="5" s="1"/>
  <c r="D169" i="5"/>
  <c r="C169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S168" i="5" s="1"/>
  <c r="D168" i="5"/>
  <c r="C168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S167" i="5" s="1"/>
  <c r="D167" i="5"/>
  <c r="C167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E166" i="5"/>
  <c r="D166" i="5"/>
  <c r="C166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S165" i="5" s="1"/>
  <c r="E165" i="5"/>
  <c r="D165" i="5"/>
  <c r="C165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D164" i="5"/>
  <c r="C164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S163" i="5" s="1"/>
  <c r="D163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S162" i="5" s="1"/>
  <c r="D162" i="5"/>
  <c r="C162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S161" i="5" s="1"/>
  <c r="D161" i="5"/>
  <c r="C161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D160" i="5"/>
  <c r="C160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S159" i="5" s="1"/>
  <c r="D159" i="5"/>
  <c r="C159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E158" i="5"/>
  <c r="D158" i="5"/>
  <c r="C158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S157" i="5" s="1"/>
  <c r="E157" i="5"/>
  <c r="D157" i="5"/>
  <c r="C157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D156" i="5"/>
  <c r="C156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D155" i="5"/>
  <c r="C155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D154" i="5"/>
  <c r="C154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D153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E152" i="5"/>
  <c r="D152" i="5"/>
  <c r="C152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E151" i="5"/>
  <c r="D151" i="5"/>
  <c r="C151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D150" i="5"/>
  <c r="C150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S149" i="5" s="1"/>
  <c r="D149" i="5"/>
  <c r="C149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S148" i="5" s="1"/>
  <c r="D148" i="5"/>
  <c r="C148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S147" i="5" s="1"/>
  <c r="E147" i="5"/>
  <c r="D147" i="5"/>
  <c r="C147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S146" i="5" s="1"/>
  <c r="D146" i="5"/>
  <c r="C146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S145" i="5" s="1"/>
  <c r="D145" i="5"/>
  <c r="C145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E144" i="5"/>
  <c r="D144" i="5"/>
  <c r="C144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S143" i="5" s="1"/>
  <c r="E143" i="5"/>
  <c r="D143" i="5"/>
  <c r="C143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S142" i="5" s="1"/>
  <c r="E142" i="5"/>
  <c r="D142" i="5"/>
  <c r="C142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S141" i="5" s="1"/>
  <c r="E141" i="5"/>
  <c r="D141" i="5"/>
  <c r="C141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D140" i="5"/>
  <c r="C140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D139" i="5"/>
  <c r="C139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S138" i="5" s="1"/>
  <c r="D138" i="5"/>
  <c r="C138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S137" i="5" s="1"/>
  <c r="E137" i="5"/>
  <c r="D137" i="5"/>
  <c r="C137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S136" i="5" s="1"/>
  <c r="E136" i="5"/>
  <c r="D136" i="5"/>
  <c r="C136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E135" i="5"/>
  <c r="D135" i="5"/>
  <c r="C135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D134" i="5"/>
  <c r="C134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D133" i="5"/>
  <c r="C133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S132" i="5" s="1"/>
  <c r="D132" i="5"/>
  <c r="C132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S131" i="5" s="1"/>
  <c r="E131" i="5"/>
  <c r="D131" i="5"/>
  <c r="C131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E130" i="5"/>
  <c r="D130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E129" i="5"/>
  <c r="D129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E128" i="5"/>
  <c r="D128" i="5"/>
  <c r="C128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S127" i="5" s="1"/>
  <c r="E127" i="5"/>
  <c r="D127" i="5"/>
  <c r="C127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S126" i="5" s="1"/>
  <c r="D126" i="5"/>
  <c r="C126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S125" i="5" s="1"/>
  <c r="D125" i="5"/>
  <c r="C125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S124" i="5" s="1"/>
  <c r="D124" i="5"/>
  <c r="C124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S123" i="5" s="1"/>
  <c r="D123" i="5"/>
  <c r="C123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S122" i="5" s="1"/>
  <c r="D122" i="5"/>
  <c r="C122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S121" i="5" s="1"/>
  <c r="E121" i="5"/>
  <c r="D121" i="5"/>
  <c r="C121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E120" i="5"/>
  <c r="D120" i="5"/>
  <c r="C120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S119" i="5" s="1"/>
  <c r="E119" i="5"/>
  <c r="D119" i="5"/>
  <c r="C119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S118" i="5" s="1"/>
  <c r="E118" i="5"/>
  <c r="D118" i="5"/>
  <c r="C118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S117" i="5" s="1"/>
  <c r="D117" i="5"/>
  <c r="C117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S116" i="5" s="1"/>
  <c r="D116" i="5"/>
  <c r="C116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S115" i="5" s="1"/>
  <c r="D115" i="5"/>
  <c r="C115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S114" i="5" s="1"/>
  <c r="D114" i="5"/>
  <c r="C114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S113" i="5" s="1"/>
  <c r="E113" i="5"/>
  <c r="D113" i="5"/>
  <c r="C113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S112" i="5" s="1"/>
  <c r="E112" i="5"/>
  <c r="D112" i="5"/>
  <c r="C112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S111" i="5" s="1"/>
  <c r="E111" i="5"/>
  <c r="D111" i="5"/>
  <c r="C111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D110" i="5"/>
  <c r="C110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D109" i="5"/>
  <c r="C109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S108" i="5" s="1"/>
  <c r="D108" i="5"/>
  <c r="C108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S107" i="5" s="1"/>
  <c r="D107" i="5"/>
  <c r="C107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S106" i="5" s="1"/>
  <c r="E106" i="5"/>
  <c r="D106" i="5"/>
  <c r="C106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S105" i="5" s="1"/>
  <c r="E105" i="5"/>
  <c r="D105" i="5"/>
  <c r="C105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D104" i="5"/>
  <c r="C104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S103" i="5" s="1"/>
  <c r="D103" i="5"/>
  <c r="C103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S102" i="5" s="1"/>
  <c r="D102" i="5"/>
  <c r="C102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S101" i="5" s="1"/>
  <c r="D101" i="5"/>
  <c r="C101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S100" i="5" s="1"/>
  <c r="D100" i="5"/>
  <c r="C100" i="5"/>
  <c r="R99" i="5"/>
  <c r="Q99" i="5"/>
  <c r="P99" i="5"/>
  <c r="O99" i="5"/>
  <c r="N99" i="5"/>
  <c r="M99" i="5"/>
  <c r="L99" i="5"/>
  <c r="K99" i="5"/>
  <c r="J99" i="5"/>
  <c r="I99" i="5"/>
  <c r="H99" i="5"/>
  <c r="G99" i="5"/>
  <c r="S99" i="5" s="1"/>
  <c r="D99" i="5"/>
  <c r="C99" i="5"/>
  <c r="R98" i="5"/>
  <c r="Q98" i="5"/>
  <c r="P98" i="5"/>
  <c r="O98" i="5"/>
  <c r="N98" i="5"/>
  <c r="M98" i="5"/>
  <c r="L98" i="5"/>
  <c r="K98" i="5"/>
  <c r="J98" i="5"/>
  <c r="I98" i="5"/>
  <c r="H98" i="5"/>
  <c r="G98" i="5"/>
  <c r="S98" i="5" s="1"/>
  <c r="D98" i="5"/>
  <c r="C98" i="5"/>
  <c r="R97" i="5"/>
  <c r="Q97" i="5"/>
  <c r="P97" i="5"/>
  <c r="O97" i="5"/>
  <c r="N97" i="5"/>
  <c r="M97" i="5"/>
  <c r="L97" i="5"/>
  <c r="K97" i="5"/>
  <c r="J97" i="5"/>
  <c r="I97" i="5"/>
  <c r="H97" i="5"/>
  <c r="G97" i="5"/>
  <c r="S97" i="5" s="1"/>
  <c r="D97" i="5"/>
  <c r="C97" i="5"/>
  <c r="R96" i="5"/>
  <c r="Q96" i="5"/>
  <c r="P96" i="5"/>
  <c r="O96" i="5"/>
  <c r="N96" i="5"/>
  <c r="M96" i="5"/>
  <c r="L96" i="5"/>
  <c r="K96" i="5"/>
  <c r="J96" i="5"/>
  <c r="I96" i="5"/>
  <c r="H96" i="5"/>
  <c r="G96" i="5"/>
  <c r="S96" i="5" s="1"/>
  <c r="D96" i="5"/>
  <c r="C96" i="5"/>
  <c r="R95" i="5"/>
  <c r="Q95" i="5"/>
  <c r="P95" i="5"/>
  <c r="O95" i="5"/>
  <c r="N95" i="5"/>
  <c r="M95" i="5"/>
  <c r="L95" i="5"/>
  <c r="K95" i="5"/>
  <c r="J95" i="5"/>
  <c r="I95" i="5"/>
  <c r="H95" i="5"/>
  <c r="G95" i="5"/>
  <c r="S95" i="5" s="1"/>
  <c r="D95" i="5"/>
  <c r="C95" i="5"/>
  <c r="R94" i="5"/>
  <c r="Q94" i="5"/>
  <c r="P94" i="5"/>
  <c r="O94" i="5"/>
  <c r="N94" i="5"/>
  <c r="M94" i="5"/>
  <c r="L94" i="5"/>
  <c r="K94" i="5"/>
  <c r="J94" i="5"/>
  <c r="I94" i="5"/>
  <c r="H94" i="5"/>
  <c r="G94" i="5"/>
  <c r="S94" i="5" s="1"/>
  <c r="D94" i="5"/>
  <c r="C94" i="5"/>
  <c r="R93" i="5"/>
  <c r="Q93" i="5"/>
  <c r="P93" i="5"/>
  <c r="O93" i="5"/>
  <c r="N93" i="5"/>
  <c r="M93" i="5"/>
  <c r="L93" i="5"/>
  <c r="K93" i="5"/>
  <c r="J93" i="5"/>
  <c r="I93" i="5"/>
  <c r="H93" i="5"/>
  <c r="G93" i="5"/>
  <c r="S93" i="5" s="1"/>
  <c r="E93" i="5"/>
  <c r="D93" i="5"/>
  <c r="C93" i="5"/>
  <c r="R92" i="5"/>
  <c r="Q92" i="5"/>
  <c r="P92" i="5"/>
  <c r="O92" i="5"/>
  <c r="N92" i="5"/>
  <c r="M92" i="5"/>
  <c r="L92" i="5"/>
  <c r="K92" i="5"/>
  <c r="J92" i="5"/>
  <c r="I92" i="5"/>
  <c r="H92" i="5"/>
  <c r="G92" i="5"/>
  <c r="S92" i="5" s="1"/>
  <c r="E92" i="5"/>
  <c r="D92" i="5"/>
  <c r="C92" i="5"/>
  <c r="R91" i="5"/>
  <c r="Q91" i="5"/>
  <c r="P91" i="5"/>
  <c r="O91" i="5"/>
  <c r="N91" i="5"/>
  <c r="M91" i="5"/>
  <c r="L91" i="5"/>
  <c r="K91" i="5"/>
  <c r="J91" i="5"/>
  <c r="I91" i="5"/>
  <c r="H91" i="5"/>
  <c r="G91" i="5"/>
  <c r="S91" i="5" s="1"/>
  <c r="D91" i="5"/>
  <c r="C91" i="5"/>
  <c r="R90" i="5"/>
  <c r="Q90" i="5"/>
  <c r="P90" i="5"/>
  <c r="O90" i="5"/>
  <c r="N90" i="5"/>
  <c r="M90" i="5"/>
  <c r="L90" i="5"/>
  <c r="K90" i="5"/>
  <c r="J90" i="5"/>
  <c r="I90" i="5"/>
  <c r="H90" i="5"/>
  <c r="G90" i="5"/>
  <c r="S90" i="5" s="1"/>
  <c r="D90" i="5"/>
  <c r="C90" i="5"/>
  <c r="R89" i="5"/>
  <c r="Q89" i="5"/>
  <c r="P89" i="5"/>
  <c r="O89" i="5"/>
  <c r="N89" i="5"/>
  <c r="M89" i="5"/>
  <c r="L89" i="5"/>
  <c r="K89" i="5"/>
  <c r="J89" i="5"/>
  <c r="I89" i="5"/>
  <c r="H89" i="5"/>
  <c r="G89" i="5"/>
  <c r="S89" i="5" s="1"/>
  <c r="E89" i="5"/>
  <c r="D89" i="5"/>
  <c r="C89" i="5"/>
  <c r="R88" i="5"/>
  <c r="Q88" i="5"/>
  <c r="P88" i="5"/>
  <c r="O88" i="5"/>
  <c r="N88" i="5"/>
  <c r="M88" i="5"/>
  <c r="L88" i="5"/>
  <c r="K88" i="5"/>
  <c r="J88" i="5"/>
  <c r="I88" i="5"/>
  <c r="H88" i="5"/>
  <c r="G88" i="5"/>
  <c r="S88" i="5" s="1"/>
  <c r="D88" i="5"/>
  <c r="C88" i="5"/>
  <c r="R87" i="5"/>
  <c r="Q87" i="5"/>
  <c r="P87" i="5"/>
  <c r="O87" i="5"/>
  <c r="N87" i="5"/>
  <c r="M87" i="5"/>
  <c r="L87" i="5"/>
  <c r="K87" i="5"/>
  <c r="J87" i="5"/>
  <c r="I87" i="5"/>
  <c r="H87" i="5"/>
  <c r="G87" i="5"/>
  <c r="S87" i="5" s="1"/>
  <c r="D87" i="5"/>
  <c r="C87" i="5"/>
  <c r="R86" i="5"/>
  <c r="Q86" i="5"/>
  <c r="P86" i="5"/>
  <c r="O86" i="5"/>
  <c r="N86" i="5"/>
  <c r="M86" i="5"/>
  <c r="L86" i="5"/>
  <c r="K86" i="5"/>
  <c r="J86" i="5"/>
  <c r="I86" i="5"/>
  <c r="H86" i="5"/>
  <c r="G86" i="5"/>
  <c r="S86" i="5" s="1"/>
  <c r="D86" i="5"/>
  <c r="C86" i="5"/>
  <c r="R85" i="5"/>
  <c r="Q85" i="5"/>
  <c r="P85" i="5"/>
  <c r="O85" i="5"/>
  <c r="N85" i="5"/>
  <c r="M85" i="5"/>
  <c r="L85" i="5"/>
  <c r="K85" i="5"/>
  <c r="J85" i="5"/>
  <c r="I85" i="5"/>
  <c r="H85" i="5"/>
  <c r="G85" i="5"/>
  <c r="S85" i="5" s="1"/>
  <c r="D85" i="5"/>
  <c r="C85" i="5"/>
  <c r="R84" i="5"/>
  <c r="Q84" i="5"/>
  <c r="P84" i="5"/>
  <c r="O84" i="5"/>
  <c r="N84" i="5"/>
  <c r="M84" i="5"/>
  <c r="L84" i="5"/>
  <c r="K84" i="5"/>
  <c r="J84" i="5"/>
  <c r="I84" i="5"/>
  <c r="H84" i="5"/>
  <c r="G84" i="5"/>
  <c r="S84" i="5" s="1"/>
  <c r="D84" i="5"/>
  <c r="R83" i="5"/>
  <c r="Q83" i="5"/>
  <c r="P83" i="5"/>
  <c r="O83" i="5"/>
  <c r="N83" i="5"/>
  <c r="M83" i="5"/>
  <c r="L83" i="5"/>
  <c r="K83" i="5"/>
  <c r="J83" i="5"/>
  <c r="I83" i="5"/>
  <c r="H83" i="5"/>
  <c r="G83" i="5"/>
  <c r="S83" i="5" s="1"/>
  <c r="D83" i="5"/>
  <c r="C83" i="5"/>
  <c r="AE82" i="5"/>
  <c r="AC82" i="5"/>
  <c r="AA82" i="5"/>
  <c r="Y82" i="5"/>
  <c r="W82" i="5"/>
  <c r="U82" i="5"/>
  <c r="AG82" i="5" s="1"/>
  <c r="R82" i="5"/>
  <c r="AF82" i="5" s="1"/>
  <c r="Q82" i="5"/>
  <c r="P82" i="5"/>
  <c r="AD82" i="5" s="1"/>
  <c r="O82" i="5"/>
  <c r="N82" i="5"/>
  <c r="AB82" i="5" s="1"/>
  <c r="M82" i="5"/>
  <c r="L82" i="5"/>
  <c r="Z82" i="5" s="1"/>
  <c r="K82" i="5"/>
  <c r="J82" i="5"/>
  <c r="X82" i="5" s="1"/>
  <c r="I82" i="5"/>
  <c r="H82" i="5"/>
  <c r="V82" i="5" s="1"/>
  <c r="G82" i="5"/>
  <c r="S82" i="5" s="1"/>
  <c r="E82" i="5"/>
  <c r="D82" i="5"/>
  <c r="C82" i="5"/>
  <c r="R81" i="5"/>
  <c r="Q81" i="5"/>
  <c r="AE81" i="5" s="1"/>
  <c r="P81" i="5"/>
  <c r="O81" i="5"/>
  <c r="AC81" i="5" s="1"/>
  <c r="N81" i="5"/>
  <c r="M81" i="5"/>
  <c r="AA81" i="5" s="1"/>
  <c r="L81" i="5"/>
  <c r="K81" i="5"/>
  <c r="Y81" i="5" s="1"/>
  <c r="J81" i="5"/>
  <c r="I81" i="5"/>
  <c r="W81" i="5" s="1"/>
  <c r="H81" i="5"/>
  <c r="G81" i="5"/>
  <c r="S81" i="5" s="1"/>
  <c r="D81" i="5"/>
  <c r="AF81" i="5" s="1"/>
  <c r="C81" i="5"/>
  <c r="AE80" i="5"/>
  <c r="AC80" i="5"/>
  <c r="AA80" i="5"/>
  <c r="Y80" i="5"/>
  <c r="W80" i="5"/>
  <c r="U80" i="5"/>
  <c r="R80" i="5"/>
  <c r="AF80" i="5" s="1"/>
  <c r="Q80" i="5"/>
  <c r="P80" i="5"/>
  <c r="AD80" i="5" s="1"/>
  <c r="O80" i="5"/>
  <c r="N80" i="5"/>
  <c r="AB80" i="5" s="1"/>
  <c r="M80" i="5"/>
  <c r="L80" i="5"/>
  <c r="Z80" i="5" s="1"/>
  <c r="K80" i="5"/>
  <c r="J80" i="5"/>
  <c r="X80" i="5" s="1"/>
  <c r="I80" i="5"/>
  <c r="H80" i="5"/>
  <c r="V80" i="5" s="1"/>
  <c r="G80" i="5"/>
  <c r="S80" i="5" s="1"/>
  <c r="E80" i="5"/>
  <c r="E81" i="5" s="1"/>
  <c r="D80" i="5"/>
  <c r="C80" i="5"/>
  <c r="AF79" i="5"/>
  <c r="AB79" i="5"/>
  <c r="X79" i="5"/>
  <c r="R79" i="5"/>
  <c r="Q79" i="5"/>
  <c r="AE79" i="5" s="1"/>
  <c r="P79" i="5"/>
  <c r="O79" i="5"/>
  <c r="AC79" i="5" s="1"/>
  <c r="N79" i="5"/>
  <c r="M79" i="5"/>
  <c r="AA79" i="5" s="1"/>
  <c r="L79" i="5"/>
  <c r="K79" i="5"/>
  <c r="Y79" i="5" s="1"/>
  <c r="J79" i="5"/>
  <c r="I79" i="5"/>
  <c r="W79" i="5" s="1"/>
  <c r="H79" i="5"/>
  <c r="G79" i="5"/>
  <c r="U79" i="5" s="1"/>
  <c r="E79" i="5"/>
  <c r="D79" i="5"/>
  <c r="AD79" i="5" s="1"/>
  <c r="C79" i="5"/>
  <c r="AE78" i="5"/>
  <c r="AC78" i="5"/>
  <c r="AA78" i="5"/>
  <c r="Y78" i="5"/>
  <c r="W78" i="5"/>
  <c r="U78" i="5"/>
  <c r="R78" i="5"/>
  <c r="AF78" i="5" s="1"/>
  <c r="Q78" i="5"/>
  <c r="P78" i="5"/>
  <c r="P204" i="5" s="1"/>
  <c r="O78" i="5"/>
  <c r="N78" i="5"/>
  <c r="AB78" i="5" s="1"/>
  <c r="M78" i="5"/>
  <c r="L78" i="5"/>
  <c r="L204" i="5" s="1"/>
  <c r="K78" i="5"/>
  <c r="J78" i="5"/>
  <c r="X78" i="5" s="1"/>
  <c r="I78" i="5"/>
  <c r="H78" i="5"/>
  <c r="H204" i="5" s="1"/>
  <c r="G78" i="5"/>
  <c r="E78" i="5"/>
  <c r="D78" i="5"/>
  <c r="C78" i="5"/>
  <c r="I74" i="5"/>
  <c r="H74" i="5"/>
  <c r="I73" i="5"/>
  <c r="H73" i="5"/>
  <c r="AD72" i="5"/>
  <c r="Z72" i="5"/>
  <c r="V72" i="5"/>
  <c r="R72" i="5"/>
  <c r="Q72" i="5"/>
  <c r="N72" i="5"/>
  <c r="M72" i="5"/>
  <c r="J72" i="5"/>
  <c r="I72" i="5"/>
  <c r="AF70" i="5"/>
  <c r="AD70" i="5"/>
  <c r="AB70" i="5"/>
  <c r="Z70" i="5"/>
  <c r="X70" i="5"/>
  <c r="V70" i="5"/>
  <c r="R70" i="5"/>
  <c r="Q70" i="5"/>
  <c r="AE70" i="5" s="1"/>
  <c r="P70" i="5"/>
  <c r="O70" i="5"/>
  <c r="AC70" i="5" s="1"/>
  <c r="N70" i="5"/>
  <c r="M70" i="5"/>
  <c r="AA70" i="5" s="1"/>
  <c r="L70" i="5"/>
  <c r="K70" i="5"/>
  <c r="Y70" i="5" s="1"/>
  <c r="J70" i="5"/>
  <c r="I70" i="5"/>
  <c r="W70" i="5" s="1"/>
  <c r="H70" i="5"/>
  <c r="G70" i="5"/>
  <c r="U70" i="5" s="1"/>
  <c r="AG70" i="5" s="1"/>
  <c r="D70" i="5"/>
  <c r="C70" i="5"/>
  <c r="AF69" i="5"/>
  <c r="AF72" i="5" s="1"/>
  <c r="AD69" i="5"/>
  <c r="AB69" i="5"/>
  <c r="AB72" i="5" s="1"/>
  <c r="Z69" i="5"/>
  <c r="X69" i="5"/>
  <c r="X72" i="5" s="1"/>
  <c r="V69" i="5"/>
  <c r="R69" i="5"/>
  <c r="Q69" i="5"/>
  <c r="AE69" i="5" s="1"/>
  <c r="AE72" i="5" s="1"/>
  <c r="P69" i="5"/>
  <c r="P72" i="5" s="1"/>
  <c r="O69" i="5"/>
  <c r="O72" i="5" s="1"/>
  <c r="N69" i="5"/>
  <c r="M69" i="5"/>
  <c r="AA69" i="5" s="1"/>
  <c r="AA72" i="5" s="1"/>
  <c r="L69" i="5"/>
  <c r="L72" i="5" s="1"/>
  <c r="K69" i="5"/>
  <c r="K72" i="5" s="1"/>
  <c r="J69" i="5"/>
  <c r="I69" i="5"/>
  <c r="W69" i="5" s="1"/>
  <c r="W72" i="5" s="1"/>
  <c r="H69" i="5"/>
  <c r="H72" i="5" s="1"/>
  <c r="G69" i="5"/>
  <c r="G72" i="5" s="1"/>
  <c r="S72" i="5" s="1"/>
  <c r="D69" i="5"/>
  <c r="C69" i="5"/>
  <c r="I68" i="5"/>
  <c r="H68" i="5"/>
  <c r="I67" i="5"/>
  <c r="H67" i="5"/>
  <c r="R64" i="5"/>
  <c r="Q64" i="5"/>
  <c r="P64" i="5"/>
  <c r="O64" i="5"/>
  <c r="N64" i="5"/>
  <c r="M64" i="5"/>
  <c r="L64" i="5"/>
  <c r="K64" i="5"/>
  <c r="J64" i="5"/>
  <c r="I64" i="5"/>
  <c r="H64" i="5"/>
  <c r="G64" i="5"/>
  <c r="S64" i="5" s="1"/>
  <c r="D64" i="5"/>
  <c r="C64" i="5"/>
  <c r="R63" i="5"/>
  <c r="Q63" i="5"/>
  <c r="P63" i="5"/>
  <c r="O63" i="5"/>
  <c r="N63" i="5"/>
  <c r="M63" i="5"/>
  <c r="L63" i="5"/>
  <c r="K63" i="5"/>
  <c r="J63" i="5"/>
  <c r="I63" i="5"/>
  <c r="H63" i="5"/>
  <c r="G63" i="5"/>
  <c r="S63" i="5" s="1"/>
  <c r="D63" i="5"/>
  <c r="C63" i="5"/>
  <c r="R62" i="5"/>
  <c r="Q62" i="5"/>
  <c r="P62" i="5"/>
  <c r="O62" i="5"/>
  <c r="N62" i="5"/>
  <c r="M62" i="5"/>
  <c r="L62" i="5"/>
  <c r="K62" i="5"/>
  <c r="J62" i="5"/>
  <c r="I62" i="5"/>
  <c r="H62" i="5"/>
  <c r="G62" i="5"/>
  <c r="S62" i="5" s="1"/>
  <c r="D62" i="5"/>
  <c r="C62" i="5"/>
  <c r="R61" i="5"/>
  <c r="Q61" i="5"/>
  <c r="P61" i="5"/>
  <c r="O61" i="5"/>
  <c r="N61" i="5"/>
  <c r="M61" i="5"/>
  <c r="L61" i="5"/>
  <c r="K61" i="5"/>
  <c r="J61" i="5"/>
  <c r="I61" i="5"/>
  <c r="H61" i="5"/>
  <c r="G61" i="5"/>
  <c r="D61" i="5"/>
  <c r="C61" i="5"/>
  <c r="R60" i="5"/>
  <c r="Q60" i="5"/>
  <c r="P60" i="5"/>
  <c r="O60" i="5"/>
  <c r="N60" i="5"/>
  <c r="M60" i="5"/>
  <c r="L60" i="5"/>
  <c r="K60" i="5"/>
  <c r="J60" i="5"/>
  <c r="I60" i="5"/>
  <c r="H60" i="5"/>
  <c r="G60" i="5"/>
  <c r="S60" i="5" s="1"/>
  <c r="D60" i="5"/>
  <c r="C60" i="5"/>
  <c r="R59" i="5"/>
  <c r="Q59" i="5"/>
  <c r="P59" i="5"/>
  <c r="O59" i="5"/>
  <c r="N59" i="5"/>
  <c r="M59" i="5"/>
  <c r="L59" i="5"/>
  <c r="K59" i="5"/>
  <c r="J59" i="5"/>
  <c r="I59" i="5"/>
  <c r="H59" i="5"/>
  <c r="G59" i="5"/>
  <c r="S59" i="5" s="1"/>
  <c r="D59" i="5"/>
  <c r="C59" i="5"/>
  <c r="R58" i="5"/>
  <c r="Q58" i="5"/>
  <c r="P58" i="5"/>
  <c r="O58" i="5"/>
  <c r="N58" i="5"/>
  <c r="M58" i="5"/>
  <c r="L58" i="5"/>
  <c r="K58" i="5"/>
  <c r="J58" i="5"/>
  <c r="I58" i="5"/>
  <c r="H58" i="5"/>
  <c r="G58" i="5"/>
  <c r="D58" i="5"/>
  <c r="C58" i="5"/>
  <c r="R57" i="5"/>
  <c r="Q57" i="5"/>
  <c r="P57" i="5"/>
  <c r="O57" i="5"/>
  <c r="N57" i="5"/>
  <c r="M57" i="5"/>
  <c r="L57" i="5"/>
  <c r="K57" i="5"/>
  <c r="J57" i="5"/>
  <c r="I57" i="5"/>
  <c r="H57" i="5"/>
  <c r="G57" i="5"/>
  <c r="S57" i="5" s="1"/>
  <c r="D57" i="5"/>
  <c r="C57" i="5"/>
  <c r="R56" i="5"/>
  <c r="Q56" i="5"/>
  <c r="P56" i="5"/>
  <c r="O56" i="5"/>
  <c r="N56" i="5"/>
  <c r="M56" i="5"/>
  <c r="L56" i="5"/>
  <c r="K56" i="5"/>
  <c r="J56" i="5"/>
  <c r="I56" i="5"/>
  <c r="H56" i="5"/>
  <c r="G56" i="5"/>
  <c r="S56" i="5" s="1"/>
  <c r="D56" i="5"/>
  <c r="R55" i="5"/>
  <c r="Q55" i="5"/>
  <c r="P55" i="5"/>
  <c r="O55" i="5"/>
  <c r="N55" i="5"/>
  <c r="M55" i="5"/>
  <c r="L55" i="5"/>
  <c r="K55" i="5"/>
  <c r="J55" i="5"/>
  <c r="I55" i="5"/>
  <c r="H55" i="5"/>
  <c r="G55" i="5"/>
  <c r="S55" i="5" s="1"/>
  <c r="D55" i="5"/>
  <c r="R54" i="5"/>
  <c r="Q54" i="5"/>
  <c r="P54" i="5"/>
  <c r="O54" i="5"/>
  <c r="N54" i="5"/>
  <c r="M54" i="5"/>
  <c r="L54" i="5"/>
  <c r="K54" i="5"/>
  <c r="J54" i="5"/>
  <c r="I54" i="5"/>
  <c r="H54" i="5"/>
  <c r="G54" i="5"/>
  <c r="S54" i="5" s="1"/>
  <c r="D54" i="5"/>
  <c r="R53" i="5"/>
  <c r="Q53" i="5"/>
  <c r="P53" i="5"/>
  <c r="O53" i="5"/>
  <c r="N53" i="5"/>
  <c r="M53" i="5"/>
  <c r="L53" i="5"/>
  <c r="K53" i="5"/>
  <c r="J53" i="5"/>
  <c r="I53" i="5"/>
  <c r="H53" i="5"/>
  <c r="G53" i="5"/>
  <c r="S53" i="5" s="1"/>
  <c r="D53" i="5"/>
  <c r="C53" i="5"/>
  <c r="R52" i="5"/>
  <c r="Q52" i="5"/>
  <c r="P52" i="5"/>
  <c r="O52" i="5"/>
  <c r="N52" i="5"/>
  <c r="M52" i="5"/>
  <c r="L52" i="5"/>
  <c r="K52" i="5"/>
  <c r="J52" i="5"/>
  <c r="I52" i="5"/>
  <c r="H52" i="5"/>
  <c r="G52" i="5"/>
  <c r="S52" i="5" s="1"/>
  <c r="D52" i="5"/>
  <c r="C52" i="5"/>
  <c r="R51" i="5"/>
  <c r="Q51" i="5"/>
  <c r="P51" i="5"/>
  <c r="O51" i="5"/>
  <c r="N51" i="5"/>
  <c r="M51" i="5"/>
  <c r="L51" i="5"/>
  <c r="K51" i="5"/>
  <c r="J51" i="5"/>
  <c r="I51" i="5"/>
  <c r="H51" i="5"/>
  <c r="G51" i="5"/>
  <c r="D51" i="5"/>
  <c r="C51" i="5"/>
  <c r="R50" i="5"/>
  <c r="Q50" i="5"/>
  <c r="P50" i="5"/>
  <c r="O50" i="5"/>
  <c r="N50" i="5"/>
  <c r="M50" i="5"/>
  <c r="L50" i="5"/>
  <c r="K50" i="5"/>
  <c r="J50" i="5"/>
  <c r="I50" i="5"/>
  <c r="H50" i="5"/>
  <c r="G50" i="5"/>
  <c r="S50" i="5" s="1"/>
  <c r="E50" i="5"/>
  <c r="D50" i="5"/>
  <c r="C50" i="5"/>
  <c r="R49" i="5"/>
  <c r="Q49" i="5"/>
  <c r="P49" i="5"/>
  <c r="O49" i="5"/>
  <c r="N49" i="5"/>
  <c r="M49" i="5"/>
  <c r="L49" i="5"/>
  <c r="K49" i="5"/>
  <c r="J49" i="5"/>
  <c r="I49" i="5"/>
  <c r="H49" i="5"/>
  <c r="G49" i="5"/>
  <c r="D49" i="5"/>
  <c r="E49" i="5" s="1"/>
  <c r="C49" i="5"/>
  <c r="R48" i="5"/>
  <c r="Q48" i="5"/>
  <c r="P48" i="5"/>
  <c r="O48" i="5"/>
  <c r="N48" i="5"/>
  <c r="M48" i="5"/>
  <c r="L48" i="5"/>
  <c r="K48" i="5"/>
  <c r="J48" i="5"/>
  <c r="I48" i="5"/>
  <c r="H48" i="5"/>
  <c r="G48" i="5"/>
  <c r="D48" i="5"/>
  <c r="E48" i="5" s="1"/>
  <c r="C48" i="5"/>
  <c r="R47" i="5"/>
  <c r="Q47" i="5"/>
  <c r="P47" i="5"/>
  <c r="O47" i="5"/>
  <c r="N47" i="5"/>
  <c r="M47" i="5"/>
  <c r="L47" i="5"/>
  <c r="K47" i="5"/>
  <c r="J47" i="5"/>
  <c r="I47" i="5"/>
  <c r="H47" i="5"/>
  <c r="G47" i="5"/>
  <c r="D47" i="5"/>
  <c r="E47" i="5" s="1"/>
  <c r="C47" i="5"/>
  <c r="R46" i="5"/>
  <c r="Q46" i="5"/>
  <c r="P46" i="5"/>
  <c r="O46" i="5"/>
  <c r="N46" i="5"/>
  <c r="M46" i="5"/>
  <c r="L46" i="5"/>
  <c r="K46" i="5"/>
  <c r="J46" i="5"/>
  <c r="I46" i="5"/>
  <c r="H46" i="5"/>
  <c r="G46" i="5"/>
  <c r="D46" i="5"/>
  <c r="C46" i="5"/>
  <c r="R45" i="5"/>
  <c r="Q45" i="5"/>
  <c r="P45" i="5"/>
  <c r="O45" i="5"/>
  <c r="N45" i="5"/>
  <c r="M45" i="5"/>
  <c r="L45" i="5"/>
  <c r="K45" i="5"/>
  <c r="J45" i="5"/>
  <c r="I45" i="5"/>
  <c r="H45" i="5"/>
  <c r="G45" i="5"/>
  <c r="S45" i="5" s="1"/>
  <c r="D45" i="5"/>
  <c r="E45" i="5" s="1"/>
  <c r="C45" i="5"/>
  <c r="R44" i="5"/>
  <c r="Q44" i="5"/>
  <c r="P44" i="5"/>
  <c r="O44" i="5"/>
  <c r="N44" i="5"/>
  <c r="M44" i="5"/>
  <c r="L44" i="5"/>
  <c r="K44" i="5"/>
  <c r="J44" i="5"/>
  <c r="I44" i="5"/>
  <c r="H44" i="5"/>
  <c r="G44" i="5"/>
  <c r="S44" i="5" s="1"/>
  <c r="D44" i="5"/>
  <c r="E44" i="5" s="1"/>
  <c r="C44" i="5"/>
  <c r="R43" i="5"/>
  <c r="Q43" i="5"/>
  <c r="P43" i="5"/>
  <c r="O43" i="5"/>
  <c r="N43" i="5"/>
  <c r="M43" i="5"/>
  <c r="L43" i="5"/>
  <c r="K43" i="5"/>
  <c r="J43" i="5"/>
  <c r="I43" i="5"/>
  <c r="H43" i="5"/>
  <c r="G43" i="5"/>
  <c r="D43" i="5"/>
  <c r="E43" i="5" s="1"/>
  <c r="C43" i="5"/>
  <c r="R42" i="5"/>
  <c r="Q42" i="5"/>
  <c r="P42" i="5"/>
  <c r="O42" i="5"/>
  <c r="N42" i="5"/>
  <c r="M42" i="5"/>
  <c r="L42" i="5"/>
  <c r="K42" i="5"/>
  <c r="J42" i="5"/>
  <c r="I42" i="5"/>
  <c r="H42" i="5"/>
  <c r="G42" i="5"/>
  <c r="D42" i="5"/>
  <c r="C42" i="5"/>
  <c r="R41" i="5"/>
  <c r="Q41" i="5"/>
  <c r="P41" i="5"/>
  <c r="O41" i="5"/>
  <c r="N41" i="5"/>
  <c r="M41" i="5"/>
  <c r="L41" i="5"/>
  <c r="K41" i="5"/>
  <c r="J41" i="5"/>
  <c r="I41" i="5"/>
  <c r="H41" i="5"/>
  <c r="G41" i="5"/>
  <c r="E41" i="5"/>
  <c r="D41" i="5"/>
  <c r="C41" i="5"/>
  <c r="R40" i="5"/>
  <c r="Q40" i="5"/>
  <c r="P40" i="5"/>
  <c r="O40" i="5"/>
  <c r="N40" i="5"/>
  <c r="M40" i="5"/>
  <c r="L40" i="5"/>
  <c r="K40" i="5"/>
  <c r="J40" i="5"/>
  <c r="I40" i="5"/>
  <c r="H40" i="5"/>
  <c r="G40" i="5"/>
  <c r="S40" i="5" s="1"/>
  <c r="D40" i="5"/>
  <c r="C40" i="5"/>
  <c r="R39" i="5"/>
  <c r="Q39" i="5"/>
  <c r="P39" i="5"/>
  <c r="O39" i="5"/>
  <c r="N39" i="5"/>
  <c r="M39" i="5"/>
  <c r="L39" i="5"/>
  <c r="K39" i="5"/>
  <c r="J39" i="5"/>
  <c r="I39" i="5"/>
  <c r="H39" i="5"/>
  <c r="G39" i="5"/>
  <c r="D39" i="5"/>
  <c r="C39" i="5"/>
  <c r="R38" i="5"/>
  <c r="Q38" i="5"/>
  <c r="P38" i="5"/>
  <c r="O38" i="5"/>
  <c r="N38" i="5"/>
  <c r="M38" i="5"/>
  <c r="L38" i="5"/>
  <c r="K38" i="5"/>
  <c r="J38" i="5"/>
  <c r="I38" i="5"/>
  <c r="H38" i="5"/>
  <c r="G38" i="5"/>
  <c r="S38" i="5" s="1"/>
  <c r="D38" i="5"/>
  <c r="C38" i="5"/>
  <c r="R37" i="5"/>
  <c r="Q37" i="5"/>
  <c r="P37" i="5"/>
  <c r="O37" i="5"/>
  <c r="N37" i="5"/>
  <c r="M37" i="5"/>
  <c r="L37" i="5"/>
  <c r="K37" i="5"/>
  <c r="J37" i="5"/>
  <c r="I37" i="5"/>
  <c r="H37" i="5"/>
  <c r="G37" i="5"/>
  <c r="D37" i="5"/>
  <c r="E37" i="5" s="1"/>
  <c r="C37" i="5"/>
  <c r="R36" i="5"/>
  <c r="Q36" i="5"/>
  <c r="P36" i="5"/>
  <c r="O36" i="5"/>
  <c r="N36" i="5"/>
  <c r="M36" i="5"/>
  <c r="L36" i="5"/>
  <c r="K36" i="5"/>
  <c r="J36" i="5"/>
  <c r="I36" i="5"/>
  <c r="H36" i="5"/>
  <c r="G36" i="5"/>
  <c r="S36" i="5" s="1"/>
  <c r="E36" i="5"/>
  <c r="D36" i="5"/>
  <c r="C36" i="5"/>
  <c r="R35" i="5"/>
  <c r="Q35" i="5"/>
  <c r="P35" i="5"/>
  <c r="O35" i="5"/>
  <c r="N35" i="5"/>
  <c r="M35" i="5"/>
  <c r="L35" i="5"/>
  <c r="K35" i="5"/>
  <c r="J35" i="5"/>
  <c r="I35" i="5"/>
  <c r="H35" i="5"/>
  <c r="G35" i="5"/>
  <c r="E35" i="5"/>
  <c r="D35" i="5"/>
  <c r="C35" i="5"/>
  <c r="R34" i="5"/>
  <c r="Q34" i="5"/>
  <c r="P34" i="5"/>
  <c r="O34" i="5"/>
  <c r="N34" i="5"/>
  <c r="M34" i="5"/>
  <c r="L34" i="5"/>
  <c r="K34" i="5"/>
  <c r="J34" i="5"/>
  <c r="I34" i="5"/>
  <c r="H34" i="5"/>
  <c r="G34" i="5"/>
  <c r="D34" i="5"/>
  <c r="E34" i="5" s="1"/>
  <c r="C34" i="5"/>
  <c r="R33" i="5"/>
  <c r="Q33" i="5"/>
  <c r="P33" i="5"/>
  <c r="O33" i="5"/>
  <c r="N33" i="5"/>
  <c r="M33" i="5"/>
  <c r="L33" i="5"/>
  <c r="K33" i="5"/>
  <c r="J33" i="5"/>
  <c r="I33" i="5"/>
  <c r="H33" i="5"/>
  <c r="G33" i="5"/>
  <c r="D33" i="5"/>
  <c r="E33" i="5" s="1"/>
  <c r="C33" i="5"/>
  <c r="R32" i="5"/>
  <c r="Q32" i="5"/>
  <c r="P32" i="5"/>
  <c r="O32" i="5"/>
  <c r="N32" i="5"/>
  <c r="M32" i="5"/>
  <c r="L32" i="5"/>
  <c r="K32" i="5"/>
  <c r="J32" i="5"/>
  <c r="I32" i="5"/>
  <c r="H32" i="5"/>
  <c r="G32" i="5"/>
  <c r="E32" i="5"/>
  <c r="D32" i="5"/>
  <c r="C32" i="5"/>
  <c r="R31" i="5"/>
  <c r="Q31" i="5"/>
  <c r="P31" i="5"/>
  <c r="O31" i="5"/>
  <c r="N31" i="5"/>
  <c r="M31" i="5"/>
  <c r="L31" i="5"/>
  <c r="K31" i="5"/>
  <c r="J31" i="5"/>
  <c r="I31" i="5"/>
  <c r="H31" i="5"/>
  <c r="G31" i="5"/>
  <c r="E31" i="5"/>
  <c r="D31" i="5"/>
  <c r="C31" i="5"/>
  <c r="R30" i="5"/>
  <c r="Q30" i="5"/>
  <c r="P30" i="5"/>
  <c r="O30" i="5"/>
  <c r="N30" i="5"/>
  <c r="M30" i="5"/>
  <c r="L30" i="5"/>
  <c r="K30" i="5"/>
  <c r="J30" i="5"/>
  <c r="I30" i="5"/>
  <c r="H30" i="5"/>
  <c r="G30" i="5"/>
  <c r="D30" i="5"/>
  <c r="E30" i="5" s="1"/>
  <c r="C30" i="5"/>
  <c r="R29" i="5"/>
  <c r="Q29" i="5"/>
  <c r="P29" i="5"/>
  <c r="O29" i="5"/>
  <c r="N29" i="5"/>
  <c r="M29" i="5"/>
  <c r="L29" i="5"/>
  <c r="K29" i="5"/>
  <c r="J29" i="5"/>
  <c r="I29" i="5"/>
  <c r="H29" i="5"/>
  <c r="G29" i="5"/>
  <c r="D29" i="5"/>
  <c r="E29" i="5" s="1"/>
  <c r="C29" i="5"/>
  <c r="R28" i="5"/>
  <c r="Q28" i="5"/>
  <c r="P28" i="5"/>
  <c r="O28" i="5"/>
  <c r="N28" i="5"/>
  <c r="M28" i="5"/>
  <c r="L28" i="5"/>
  <c r="K28" i="5"/>
  <c r="J28" i="5"/>
  <c r="I28" i="5"/>
  <c r="H28" i="5"/>
  <c r="G28" i="5"/>
  <c r="S28" i="5" s="1"/>
  <c r="E28" i="5"/>
  <c r="D28" i="5"/>
  <c r="C28" i="5"/>
  <c r="R27" i="5"/>
  <c r="Q27" i="5"/>
  <c r="P27" i="5"/>
  <c r="O27" i="5"/>
  <c r="N27" i="5"/>
  <c r="M27" i="5"/>
  <c r="L27" i="5"/>
  <c r="K27" i="5"/>
  <c r="J27" i="5"/>
  <c r="I27" i="5"/>
  <c r="H27" i="5"/>
  <c r="G27" i="5"/>
  <c r="D27" i="5"/>
  <c r="C27" i="5"/>
  <c r="R26" i="5"/>
  <c r="Q26" i="5"/>
  <c r="P26" i="5"/>
  <c r="O26" i="5"/>
  <c r="N26" i="5"/>
  <c r="M26" i="5"/>
  <c r="L26" i="5"/>
  <c r="K26" i="5"/>
  <c r="J26" i="5"/>
  <c r="I26" i="5"/>
  <c r="H26" i="5"/>
  <c r="G26" i="5"/>
  <c r="E26" i="5"/>
  <c r="D26" i="5"/>
  <c r="R25" i="5"/>
  <c r="Q25" i="5"/>
  <c r="P25" i="5"/>
  <c r="O25" i="5"/>
  <c r="N25" i="5"/>
  <c r="M25" i="5"/>
  <c r="L25" i="5"/>
  <c r="K25" i="5"/>
  <c r="J25" i="5"/>
  <c r="I25" i="5"/>
  <c r="H25" i="5"/>
  <c r="G25" i="5"/>
  <c r="D25" i="5"/>
  <c r="E25" i="5" s="1"/>
  <c r="R24" i="5"/>
  <c r="Q24" i="5"/>
  <c r="P24" i="5"/>
  <c r="O24" i="5"/>
  <c r="N24" i="5"/>
  <c r="M24" i="5"/>
  <c r="L24" i="5"/>
  <c r="K24" i="5"/>
  <c r="J24" i="5"/>
  <c r="I24" i="5"/>
  <c r="H24" i="5"/>
  <c r="G24" i="5"/>
  <c r="S24" i="5" s="1"/>
  <c r="D24" i="5"/>
  <c r="E24" i="5" s="1"/>
  <c r="E3" i="5" s="1"/>
  <c r="C24" i="5"/>
  <c r="R23" i="5"/>
  <c r="Q23" i="5"/>
  <c r="P23" i="5"/>
  <c r="O23" i="5"/>
  <c r="N23" i="5"/>
  <c r="M23" i="5"/>
  <c r="L23" i="5"/>
  <c r="K23" i="5"/>
  <c r="J23" i="5"/>
  <c r="I23" i="5"/>
  <c r="H23" i="5"/>
  <c r="G23" i="5"/>
  <c r="E23" i="5"/>
  <c r="D23" i="5"/>
  <c r="C23" i="5"/>
  <c r="R22" i="5"/>
  <c r="Q22" i="5"/>
  <c r="P22" i="5"/>
  <c r="O22" i="5"/>
  <c r="N22" i="5"/>
  <c r="M22" i="5"/>
  <c r="L22" i="5"/>
  <c r="K22" i="5"/>
  <c r="J22" i="5"/>
  <c r="I22" i="5"/>
  <c r="H22" i="5"/>
  <c r="G22" i="5"/>
  <c r="E22" i="5"/>
  <c r="D22" i="5"/>
  <c r="C22" i="5"/>
  <c r="R21" i="5"/>
  <c r="Q21" i="5"/>
  <c r="P21" i="5"/>
  <c r="O21" i="5"/>
  <c r="N21" i="5"/>
  <c r="M21" i="5"/>
  <c r="L21" i="5"/>
  <c r="K21" i="5"/>
  <c r="J21" i="5"/>
  <c r="I21" i="5"/>
  <c r="H21" i="5"/>
  <c r="G21" i="5"/>
  <c r="S21" i="5" s="1"/>
  <c r="D21" i="5"/>
  <c r="E21" i="5" s="1"/>
  <c r="C21" i="5"/>
  <c r="R20" i="5"/>
  <c r="Q20" i="5"/>
  <c r="P20" i="5"/>
  <c r="O20" i="5"/>
  <c r="N20" i="5"/>
  <c r="M20" i="5"/>
  <c r="L20" i="5"/>
  <c r="K20" i="5"/>
  <c r="J20" i="5"/>
  <c r="I20" i="5"/>
  <c r="H20" i="5"/>
  <c r="G20" i="5"/>
  <c r="D20" i="5"/>
  <c r="E20" i="5" s="1"/>
  <c r="C20" i="5"/>
  <c r="R19" i="5"/>
  <c r="Q19" i="5"/>
  <c r="P19" i="5"/>
  <c r="O19" i="5"/>
  <c r="N19" i="5"/>
  <c r="M19" i="5"/>
  <c r="L19" i="5"/>
  <c r="K19" i="5"/>
  <c r="J19" i="5"/>
  <c r="I19" i="5"/>
  <c r="H19" i="5"/>
  <c r="G19" i="5"/>
  <c r="D19" i="5"/>
  <c r="E19" i="5" s="1"/>
  <c r="C19" i="5"/>
  <c r="R18" i="5"/>
  <c r="Q18" i="5"/>
  <c r="P18" i="5"/>
  <c r="O18" i="5"/>
  <c r="N18" i="5"/>
  <c r="M18" i="5"/>
  <c r="L18" i="5"/>
  <c r="K18" i="5"/>
  <c r="J18" i="5"/>
  <c r="I18" i="5"/>
  <c r="H18" i="5"/>
  <c r="G18" i="5"/>
  <c r="E18" i="5"/>
  <c r="D18" i="5"/>
  <c r="C18" i="5"/>
  <c r="R17" i="5"/>
  <c r="Q17" i="5"/>
  <c r="P17" i="5"/>
  <c r="O17" i="5"/>
  <c r="N17" i="5"/>
  <c r="M17" i="5"/>
  <c r="L17" i="5"/>
  <c r="K17" i="5"/>
  <c r="J17" i="5"/>
  <c r="I17" i="5"/>
  <c r="H17" i="5"/>
  <c r="G17" i="5"/>
  <c r="S17" i="5" s="1"/>
  <c r="D17" i="5"/>
  <c r="E17" i="5" s="1"/>
  <c r="C17" i="5"/>
  <c r="R16" i="5"/>
  <c r="Q16" i="5"/>
  <c r="P16" i="5"/>
  <c r="O16" i="5"/>
  <c r="N16" i="5"/>
  <c r="M16" i="5"/>
  <c r="L16" i="5"/>
  <c r="K16" i="5"/>
  <c r="J16" i="5"/>
  <c r="I16" i="5"/>
  <c r="H16" i="5"/>
  <c r="G16" i="5"/>
  <c r="S16" i="5" s="1"/>
  <c r="D16" i="5"/>
  <c r="E16" i="5" s="1"/>
  <c r="C16" i="5"/>
  <c r="R15" i="5"/>
  <c r="Q15" i="5"/>
  <c r="P15" i="5"/>
  <c r="O15" i="5"/>
  <c r="N15" i="5"/>
  <c r="M15" i="5"/>
  <c r="L15" i="5"/>
  <c r="K15" i="5"/>
  <c r="J15" i="5"/>
  <c r="I15" i="5"/>
  <c r="H15" i="5"/>
  <c r="G15" i="5"/>
  <c r="E15" i="5"/>
  <c r="D15" i="5"/>
  <c r="C15" i="5"/>
  <c r="R14" i="5"/>
  <c r="Q14" i="5"/>
  <c r="P14" i="5"/>
  <c r="O14" i="5"/>
  <c r="N14" i="5"/>
  <c r="M14" i="5"/>
  <c r="L14" i="5"/>
  <c r="K14" i="5"/>
  <c r="J14" i="5"/>
  <c r="I14" i="5"/>
  <c r="H14" i="5"/>
  <c r="G14" i="5"/>
  <c r="D14" i="5"/>
  <c r="E14" i="5" s="1"/>
  <c r="R13" i="5"/>
  <c r="Q13" i="5"/>
  <c r="Q66" i="5" s="1"/>
  <c r="P13" i="5"/>
  <c r="O13" i="5"/>
  <c r="N13" i="5"/>
  <c r="M13" i="5"/>
  <c r="M66" i="5" s="1"/>
  <c r="L13" i="5"/>
  <c r="K13" i="5"/>
  <c r="J13" i="5"/>
  <c r="I13" i="5"/>
  <c r="I66" i="5" s="1"/>
  <c r="H13" i="5"/>
  <c r="G13" i="5"/>
  <c r="D13" i="5"/>
  <c r="E13" i="5" s="1"/>
  <c r="C13" i="5"/>
  <c r="V5" i="5"/>
  <c r="I5" i="5"/>
  <c r="J5" i="5" s="1"/>
  <c r="H5" i="5"/>
  <c r="G5" i="5"/>
  <c r="U5" i="5" s="1"/>
  <c r="AD13" i="5" l="1"/>
  <c r="V13" i="5"/>
  <c r="Z13" i="5"/>
  <c r="J66" i="5"/>
  <c r="X13" i="5"/>
  <c r="W13" i="5"/>
  <c r="AE13" i="5"/>
  <c r="S20" i="5"/>
  <c r="S22" i="5"/>
  <c r="S25" i="5"/>
  <c r="S34" i="5"/>
  <c r="S39" i="5"/>
  <c r="S51" i="5"/>
  <c r="K5" i="5"/>
  <c r="X5" i="5"/>
  <c r="S29" i="5"/>
  <c r="S31" i="5"/>
  <c r="S37" i="5"/>
  <c r="S43" i="5"/>
  <c r="S46" i="5"/>
  <c r="S48" i="5"/>
  <c r="N66" i="5"/>
  <c r="AB13" i="5"/>
  <c r="S26" i="5"/>
  <c r="S41" i="5"/>
  <c r="R66" i="5"/>
  <c r="AF13" i="5"/>
  <c r="AA13" i="5"/>
  <c r="AA66" i="5" s="1"/>
  <c r="S18" i="5"/>
  <c r="S30" i="5"/>
  <c r="W5" i="5"/>
  <c r="G66" i="5"/>
  <c r="K66" i="5"/>
  <c r="O66" i="5"/>
  <c r="S14" i="5"/>
  <c r="H66" i="5"/>
  <c r="L66" i="5"/>
  <c r="P66" i="5"/>
  <c r="S27" i="5"/>
  <c r="S32" i="5"/>
  <c r="S33" i="5"/>
  <c r="S35" i="5"/>
  <c r="S42" i="5"/>
  <c r="S47" i="5"/>
  <c r="S49" i="5"/>
  <c r="AG80" i="5"/>
  <c r="S13" i="5"/>
  <c r="S15" i="5"/>
  <c r="S19" i="5"/>
  <c r="S23" i="5"/>
  <c r="U13" i="5"/>
  <c r="Y13" i="5"/>
  <c r="Y66" i="5" s="1"/>
  <c r="AC13" i="5"/>
  <c r="G204" i="5"/>
  <c r="K204" i="5"/>
  <c r="O204" i="5"/>
  <c r="S78" i="5"/>
  <c r="U81" i="5"/>
  <c r="S139" i="5"/>
  <c r="S144" i="5"/>
  <c r="S151" i="5"/>
  <c r="S154" i="5"/>
  <c r="S156" i="5"/>
  <c r="S160" i="5"/>
  <c r="S172" i="5"/>
  <c r="S58" i="5"/>
  <c r="S69" i="5"/>
  <c r="S70" i="5"/>
  <c r="S79" i="5"/>
  <c r="V81" i="5"/>
  <c r="Z81" i="5"/>
  <c r="AD81" i="5"/>
  <c r="S104" i="5"/>
  <c r="S109" i="5"/>
  <c r="S110" i="5"/>
  <c r="W204" i="5"/>
  <c r="AA204" i="5"/>
  <c r="S120" i="5"/>
  <c r="AF204" i="5"/>
  <c r="S128" i="5"/>
  <c r="S129" i="5"/>
  <c r="S130" i="5"/>
  <c r="S133" i="5"/>
  <c r="S134" i="5"/>
  <c r="AC204" i="5"/>
  <c r="S150" i="5"/>
  <c r="S153" i="5"/>
  <c r="S158" i="5"/>
  <c r="S171" i="5"/>
  <c r="S61" i="5"/>
  <c r="U69" i="5"/>
  <c r="Y69" i="5"/>
  <c r="Y72" i="5" s="1"/>
  <c r="AC69" i="5"/>
  <c r="AC72" i="5" s="1"/>
  <c r="I204" i="5"/>
  <c r="I259" i="5" s="1"/>
  <c r="M204" i="5"/>
  <c r="Q204" i="5"/>
  <c r="V78" i="5"/>
  <c r="Z78" i="5"/>
  <c r="AD78" i="5"/>
  <c r="S135" i="5"/>
  <c r="Y204" i="5"/>
  <c r="S140" i="5"/>
  <c r="S152" i="5"/>
  <c r="S155" i="5"/>
  <c r="S166" i="5"/>
  <c r="J204" i="5"/>
  <c r="N204" i="5"/>
  <c r="N259" i="5" s="1"/>
  <c r="R204" i="5"/>
  <c r="V79" i="5"/>
  <c r="AG79" i="5" s="1"/>
  <c r="Z79" i="5"/>
  <c r="X81" i="5"/>
  <c r="X204" i="5" s="1"/>
  <c r="AB81" i="5"/>
  <c r="AB204" i="5" s="1"/>
  <c r="AE204" i="5"/>
  <c r="S208" i="5"/>
  <c r="S217" i="5"/>
  <c r="AF246" i="5"/>
  <c r="S223" i="5"/>
  <c r="S230" i="5"/>
  <c r="S231" i="5"/>
  <c r="S232" i="5"/>
  <c r="S233" i="5"/>
  <c r="S234" i="5"/>
  <c r="S235" i="5"/>
  <c r="H259" i="5"/>
  <c r="M259" i="5"/>
  <c r="J246" i="5"/>
  <c r="J259" i="5" s="1"/>
  <c r="N246" i="5"/>
  <c r="R246" i="5"/>
  <c r="S222" i="5"/>
  <c r="S226" i="5"/>
  <c r="Q259" i="5"/>
  <c r="AF60" i="6"/>
  <c r="S164" i="5"/>
  <c r="S187" i="5"/>
  <c r="G246" i="5"/>
  <c r="K246" i="5"/>
  <c r="O246" i="5"/>
  <c r="S215" i="5"/>
  <c r="AB246" i="5"/>
  <c r="S219" i="5"/>
  <c r="V246" i="5"/>
  <c r="Z246" i="5"/>
  <c r="S238" i="5"/>
  <c r="R259" i="5"/>
  <c r="Z60" i="6"/>
  <c r="AD60" i="6"/>
  <c r="V60" i="6"/>
  <c r="H246" i="5"/>
  <c r="L246" i="5"/>
  <c r="L259" i="5" s="1"/>
  <c r="P246" i="5"/>
  <c r="P259" i="5" s="1"/>
  <c r="AC246" i="5"/>
  <c r="AD246" i="5"/>
  <c r="S229" i="5"/>
  <c r="S251" i="5"/>
  <c r="K259" i="5"/>
  <c r="O259" i="5"/>
  <c r="AE60" i="6"/>
  <c r="G257" i="5"/>
  <c r="H5" i="6"/>
  <c r="S57" i="6"/>
  <c r="AC63" i="6"/>
  <c r="AC66" i="6" s="1"/>
  <c r="Y63" i="6"/>
  <c r="U63" i="6"/>
  <c r="X63" i="6"/>
  <c r="X66" i="6" s="1"/>
  <c r="AB63" i="6"/>
  <c r="AB66" i="6" s="1"/>
  <c r="AF63" i="6"/>
  <c r="AC64" i="6"/>
  <c r="Y64" i="6"/>
  <c r="U64" i="6"/>
  <c r="X64" i="6"/>
  <c r="AB64" i="6"/>
  <c r="AF64" i="6"/>
  <c r="W13" i="6"/>
  <c r="AA13" i="6"/>
  <c r="S73" i="6"/>
  <c r="AF161" i="6"/>
  <c r="S249" i="5"/>
  <c r="S13" i="6"/>
  <c r="X60" i="6"/>
  <c r="AB60" i="6"/>
  <c r="S34" i="6"/>
  <c r="S53" i="6"/>
  <c r="S58" i="6"/>
  <c r="H60" i="6"/>
  <c r="L60" i="6"/>
  <c r="P60" i="6"/>
  <c r="U13" i="6"/>
  <c r="Y13" i="6"/>
  <c r="Y60" i="6" s="1"/>
  <c r="AC13" i="6"/>
  <c r="S51" i="6"/>
  <c r="I66" i="6"/>
  <c r="I220" i="6" s="1"/>
  <c r="W63" i="6"/>
  <c r="W66" i="6" s="1"/>
  <c r="M66" i="6"/>
  <c r="AA63" i="6"/>
  <c r="Q66" i="6"/>
  <c r="Q220" i="6" s="1"/>
  <c r="AE63" i="6"/>
  <c r="AD63" i="6"/>
  <c r="W64" i="6"/>
  <c r="AA64" i="6"/>
  <c r="AE64" i="6"/>
  <c r="AD64" i="6"/>
  <c r="J66" i="6"/>
  <c r="J220" i="6" s="1"/>
  <c r="N66" i="6"/>
  <c r="N220" i="6" s="1"/>
  <c r="R66" i="6"/>
  <c r="R220" i="6" s="1"/>
  <c r="H161" i="6"/>
  <c r="V72" i="6"/>
  <c r="L161" i="6"/>
  <c r="Z72" i="6"/>
  <c r="AD72" i="6"/>
  <c r="P161" i="6"/>
  <c r="W161" i="6"/>
  <c r="S86" i="6"/>
  <c r="E100" i="6"/>
  <c r="E99" i="6"/>
  <c r="E101" i="6"/>
  <c r="AB161" i="6"/>
  <c r="S82" i="6"/>
  <c r="AA161" i="6"/>
  <c r="S85" i="6"/>
  <c r="AE161" i="6"/>
  <c r="S91" i="6"/>
  <c r="J161" i="6"/>
  <c r="N161" i="6"/>
  <c r="R161" i="6"/>
  <c r="X72" i="6"/>
  <c r="S74" i="6"/>
  <c r="S75" i="6"/>
  <c r="S77" i="6"/>
  <c r="S78" i="6"/>
  <c r="AC161" i="6"/>
  <c r="S79" i="6"/>
  <c r="G161" i="6"/>
  <c r="K161" i="6"/>
  <c r="K220" i="6" s="1"/>
  <c r="O161" i="6"/>
  <c r="O220" i="6" s="1"/>
  <c r="S72" i="6"/>
  <c r="Y72" i="6"/>
  <c r="S80" i="6"/>
  <c r="S83" i="6"/>
  <c r="S84" i="6"/>
  <c r="S90" i="6"/>
  <c r="S97" i="6"/>
  <c r="S87" i="6"/>
  <c r="S88" i="6"/>
  <c r="S103" i="6"/>
  <c r="S104" i="6"/>
  <c r="S105" i="6"/>
  <c r="AG166" i="6"/>
  <c r="AE206" i="6"/>
  <c r="S101" i="6"/>
  <c r="S106" i="6"/>
  <c r="S114" i="6"/>
  <c r="S92" i="6"/>
  <c r="S95" i="6"/>
  <c r="S98" i="6"/>
  <c r="S110" i="6"/>
  <c r="S93" i="6"/>
  <c r="S99" i="6"/>
  <c r="S102" i="6"/>
  <c r="I169" i="6"/>
  <c r="W164" i="6"/>
  <c r="W169" i="6" s="1"/>
  <c r="M169" i="6"/>
  <c r="AA164" i="6"/>
  <c r="AA169" i="6" s="1"/>
  <c r="Q169" i="6"/>
  <c r="AE164" i="6"/>
  <c r="AE169" i="6" s="1"/>
  <c r="Y164" i="6"/>
  <c r="Y169" i="6" s="1"/>
  <c r="S166" i="6"/>
  <c r="AG192" i="6"/>
  <c r="S121" i="6"/>
  <c r="S123" i="6"/>
  <c r="S125" i="6"/>
  <c r="S126" i="6"/>
  <c r="X164" i="6"/>
  <c r="X169" i="6" s="1"/>
  <c r="AB164" i="6"/>
  <c r="AB169" i="6" s="1"/>
  <c r="AF164" i="6"/>
  <c r="AF169" i="6" s="1"/>
  <c r="Z164" i="6"/>
  <c r="Z169" i="6" s="1"/>
  <c r="S175" i="6"/>
  <c r="U175" i="6"/>
  <c r="I161" i="6"/>
  <c r="M161" i="6"/>
  <c r="M220" i="6" s="1"/>
  <c r="Q161" i="6"/>
  <c r="S164" i="6"/>
  <c r="U164" i="6"/>
  <c r="J169" i="6"/>
  <c r="R169" i="6"/>
  <c r="H169" i="6"/>
  <c r="S169" i="6" s="1"/>
  <c r="L169" i="6"/>
  <c r="P169" i="6"/>
  <c r="V164" i="6"/>
  <c r="V169" i="6" s="1"/>
  <c r="AD164" i="6"/>
  <c r="AD169" i="6" s="1"/>
  <c r="S165" i="6"/>
  <c r="J206" i="6"/>
  <c r="X174" i="6"/>
  <c r="X206" i="6" s="1"/>
  <c r="N206" i="6"/>
  <c r="AB174" i="6"/>
  <c r="AB206" i="6" s="1"/>
  <c r="R206" i="6"/>
  <c r="AF174" i="6"/>
  <c r="AG191" i="6"/>
  <c r="G206" i="6"/>
  <c r="K206" i="6"/>
  <c r="O206" i="6"/>
  <c r="S174" i="6"/>
  <c r="S178" i="6"/>
  <c r="U179" i="6"/>
  <c r="S182" i="6"/>
  <c r="U183" i="6"/>
  <c r="W185" i="6"/>
  <c r="AA185" i="6"/>
  <c r="AE185" i="6"/>
  <c r="S186" i="6"/>
  <c r="AC187" i="6"/>
  <c r="AD188" i="6"/>
  <c r="AA189" i="6"/>
  <c r="S195" i="6"/>
  <c r="H206" i="6"/>
  <c r="L206" i="6"/>
  <c r="P206" i="6"/>
  <c r="U174" i="6"/>
  <c r="Y174" i="6"/>
  <c r="AC174" i="6"/>
  <c r="S177" i="6"/>
  <c r="S181" i="6"/>
  <c r="S185" i="6"/>
  <c r="X187" i="6"/>
  <c r="AB187" i="6"/>
  <c r="AF187" i="6"/>
  <c r="Y187" i="6"/>
  <c r="U188" i="6"/>
  <c r="Y188" i="6"/>
  <c r="AC188" i="6"/>
  <c r="S188" i="6"/>
  <c r="Z188" i="6"/>
  <c r="AE188" i="6"/>
  <c r="U189" i="6"/>
  <c r="Y189" i="6"/>
  <c r="AC189" i="6"/>
  <c r="S189" i="6"/>
  <c r="S193" i="6"/>
  <c r="I206" i="6"/>
  <c r="M206" i="6"/>
  <c r="Q206" i="6"/>
  <c r="V174" i="6"/>
  <c r="Z174" i="6"/>
  <c r="Z206" i="6" s="1"/>
  <c r="AD174" i="6"/>
  <c r="AE186" i="6"/>
  <c r="S187" i="6"/>
  <c r="V189" i="6"/>
  <c r="Z189" i="6"/>
  <c r="AD189" i="6"/>
  <c r="W189" i="6"/>
  <c r="S190" i="6"/>
  <c r="S194" i="6"/>
  <c r="S196" i="6"/>
  <c r="AG196" i="6"/>
  <c r="W178" i="6"/>
  <c r="W206" i="6" s="1"/>
  <c r="AA178" i="6"/>
  <c r="W182" i="6"/>
  <c r="AA182" i="6"/>
  <c r="AA206" i="6" s="1"/>
  <c r="V185" i="6"/>
  <c r="Z185" i="6"/>
  <c r="W186" i="6"/>
  <c r="S191" i="6"/>
  <c r="AG197" i="6"/>
  <c r="U201" i="6"/>
  <c r="G218" i="6"/>
  <c r="S218" i="6" s="1"/>
  <c r="S200" i="6"/>
  <c r="S202" i="6"/>
  <c r="S226" i="6"/>
  <c r="S225" i="6"/>
  <c r="V202" i="6"/>
  <c r="Z202" i="6"/>
  <c r="AD161" i="6" l="1"/>
  <c r="AE66" i="6"/>
  <c r="H220" i="6"/>
  <c r="W60" i="6"/>
  <c r="AG64" i="6"/>
  <c r="AA246" i="5"/>
  <c r="Z204" i="5"/>
  <c r="Y5" i="5"/>
  <c r="L5" i="5"/>
  <c r="W66" i="5"/>
  <c r="X66" i="5"/>
  <c r="Y206" i="6"/>
  <c r="Z161" i="6"/>
  <c r="U60" i="6"/>
  <c r="AG13" i="6"/>
  <c r="S60" i="6"/>
  <c r="I5" i="6"/>
  <c r="V5" i="6"/>
  <c r="X246" i="5"/>
  <c r="S246" i="5"/>
  <c r="W246" i="5"/>
  <c r="S66" i="6"/>
  <c r="V204" i="5"/>
  <c r="U66" i="5"/>
  <c r="AG13" i="5"/>
  <c r="AB66" i="5"/>
  <c r="Z66" i="5"/>
  <c r="V206" i="6"/>
  <c r="Y161" i="6"/>
  <c r="S161" i="6"/>
  <c r="X161" i="6"/>
  <c r="U161" i="6"/>
  <c r="AA66" i="6"/>
  <c r="P220" i="6"/>
  <c r="G220" i="6"/>
  <c r="S220" i="6" s="1"/>
  <c r="S228" i="6" s="1"/>
  <c r="U66" i="6"/>
  <c r="AG63" i="6"/>
  <c r="AG66" i="6" s="1"/>
  <c r="G259" i="5"/>
  <c r="S259" i="5" s="1"/>
  <c r="S257" i="5"/>
  <c r="Y246" i="5"/>
  <c r="U204" i="5"/>
  <c r="AG81" i="5"/>
  <c r="S204" i="5"/>
  <c r="S66" i="5"/>
  <c r="AF66" i="5"/>
  <c r="V66" i="5"/>
  <c r="S206" i="6"/>
  <c r="U206" i="6"/>
  <c r="AG206" i="6"/>
  <c r="AF206" i="6"/>
  <c r="U169" i="6"/>
  <c r="AG164" i="6"/>
  <c r="AG169" i="6" s="1"/>
  <c r="AD206" i="6"/>
  <c r="AC206" i="6"/>
  <c r="V161" i="6"/>
  <c r="AG72" i="6"/>
  <c r="AD66" i="6"/>
  <c r="AC60" i="6"/>
  <c r="L220" i="6"/>
  <c r="AA60" i="6"/>
  <c r="AF66" i="6"/>
  <c r="Y66" i="6"/>
  <c r="AG246" i="5"/>
  <c r="U246" i="5"/>
  <c r="AE246" i="5"/>
  <c r="AD204" i="5"/>
  <c r="AG69" i="5"/>
  <c r="AG72" i="5" s="1"/>
  <c r="U72" i="5"/>
  <c r="AG78" i="5"/>
  <c r="AC66" i="5"/>
  <c r="AE66" i="5"/>
  <c r="AD66" i="5"/>
  <c r="AG66" i="5" l="1"/>
  <c r="AG60" i="6"/>
  <c r="AG161" i="6"/>
  <c r="AG204" i="5"/>
  <c r="J5" i="6"/>
  <c r="W5" i="6"/>
  <c r="M5" i="5"/>
  <c r="Z5" i="5"/>
  <c r="AH203" i="5" l="1"/>
  <c r="N5" i="5"/>
  <c r="AA5" i="5"/>
  <c r="K5" i="6"/>
  <c r="X5" i="6"/>
  <c r="AH66" i="5"/>
  <c r="Y5" i="6" l="1"/>
  <c r="L5" i="6"/>
  <c r="O5" i="5"/>
  <c r="AB5" i="5"/>
  <c r="AC5" i="5" l="1"/>
  <c r="P5" i="5"/>
  <c r="M5" i="6"/>
  <c r="Z5" i="6"/>
  <c r="N5" i="6" l="1"/>
  <c r="AA5" i="6"/>
  <c r="AD5" i="5"/>
  <c r="Q5" i="5"/>
  <c r="R5" i="5" l="1"/>
  <c r="AF5" i="5" s="1"/>
  <c r="AE5" i="5"/>
  <c r="O5" i="6"/>
  <c r="AB5" i="6"/>
  <c r="AC5" i="6" l="1"/>
  <c r="P5" i="6"/>
  <c r="Q5" i="6" l="1"/>
  <c r="AD5" i="6"/>
  <c r="R5" i="6" l="1"/>
  <c r="AF5" i="6" s="1"/>
  <c r="AE5" i="6"/>
  <c r="J5" i="1" l="1"/>
  <c r="AK5" i="6" l="1"/>
  <c r="AK5" i="5"/>
  <c r="G527" i="1"/>
  <c r="G526" i="1"/>
  <c r="G525" i="1"/>
  <c r="G524" i="1"/>
  <c r="G523" i="1"/>
  <c r="G353" i="1"/>
  <c r="G354" i="1"/>
  <c r="G346" i="1"/>
  <c r="G347" i="1"/>
  <c r="G307" i="1"/>
  <c r="G304" i="1"/>
  <c r="G305" i="1"/>
  <c r="G306" i="1"/>
  <c r="G291" i="1"/>
  <c r="G292" i="1"/>
  <c r="G284" i="1"/>
  <c r="G285" i="1"/>
  <c r="G245" i="1"/>
  <c r="G246" i="1"/>
  <c r="G247" i="1"/>
  <c r="B149" i="1"/>
  <c r="B150" i="1" s="1"/>
  <c r="B108" i="1"/>
  <c r="B109" i="1" s="1"/>
  <c r="B110" i="1" s="1"/>
  <c r="B111" i="1" s="1"/>
  <c r="B112" i="1" s="1"/>
  <c r="B113" i="1" s="1"/>
  <c r="AJ243" i="5" l="1"/>
  <c r="AK243" i="5" s="1"/>
  <c r="AJ239" i="5"/>
  <c r="AK239" i="5" s="1"/>
  <c r="AJ227" i="5"/>
  <c r="AK227" i="5" s="1"/>
  <c r="AJ223" i="5"/>
  <c r="AK223" i="5" s="1"/>
  <c r="AJ219" i="5"/>
  <c r="AK219" i="5" s="1"/>
  <c r="AJ215" i="5"/>
  <c r="AK215" i="5" s="1"/>
  <c r="AJ201" i="5"/>
  <c r="AK201" i="5" s="1"/>
  <c r="AJ197" i="5"/>
  <c r="AK197" i="5" s="1"/>
  <c r="AJ193" i="5"/>
  <c r="AK193" i="5" s="1"/>
  <c r="AJ189" i="5"/>
  <c r="AK189" i="5" s="1"/>
  <c r="AJ181" i="5"/>
  <c r="AK181" i="5" s="1"/>
  <c r="AJ177" i="5"/>
  <c r="AK177" i="5" s="1"/>
  <c r="AJ173" i="5"/>
  <c r="AK173" i="5" s="1"/>
  <c r="AJ165" i="5"/>
  <c r="AK165" i="5" s="1"/>
  <c r="AJ157" i="5"/>
  <c r="AK157" i="5" s="1"/>
  <c r="AJ153" i="5"/>
  <c r="AK153" i="5" s="1"/>
  <c r="AJ149" i="5"/>
  <c r="AK149" i="5" s="1"/>
  <c r="AJ145" i="5"/>
  <c r="AK145" i="5" s="1"/>
  <c r="AJ141" i="5"/>
  <c r="AK141" i="5" s="1"/>
  <c r="AJ137" i="5"/>
  <c r="AK137" i="5" s="1"/>
  <c r="AJ133" i="5"/>
  <c r="AK133" i="5" s="1"/>
  <c r="AJ130" i="5"/>
  <c r="AK130" i="5" s="1"/>
  <c r="AJ127" i="5"/>
  <c r="AK127" i="5" s="1"/>
  <c r="AJ117" i="5"/>
  <c r="AK117" i="5" s="1"/>
  <c r="AJ113" i="5"/>
  <c r="AK113" i="5" s="1"/>
  <c r="AJ109" i="5"/>
  <c r="AK109" i="5" s="1"/>
  <c r="AJ105" i="5"/>
  <c r="AK105" i="5" s="1"/>
  <c r="AJ101" i="5"/>
  <c r="AK101" i="5" s="1"/>
  <c r="AJ97" i="5"/>
  <c r="AK97" i="5" s="1"/>
  <c r="AJ93" i="5"/>
  <c r="AK93" i="5" s="1"/>
  <c r="AJ89" i="5"/>
  <c r="AK89" i="5" s="1"/>
  <c r="AJ85" i="5"/>
  <c r="AK85" i="5" s="1"/>
  <c r="AJ81" i="5"/>
  <c r="AK81" i="5" s="1"/>
  <c r="AJ242" i="5"/>
  <c r="AK242" i="5" s="1"/>
  <c r="AJ238" i="5"/>
  <c r="AK238" i="5" s="1"/>
  <c r="AJ226" i="5"/>
  <c r="AK226" i="5" s="1"/>
  <c r="AJ222" i="5"/>
  <c r="AK222" i="5" s="1"/>
  <c r="AJ218" i="5"/>
  <c r="AK218" i="5" s="1"/>
  <c r="AJ200" i="5"/>
  <c r="AK200" i="5" s="1"/>
  <c r="AJ196" i="5"/>
  <c r="AK196" i="5" s="1"/>
  <c r="AJ192" i="5"/>
  <c r="AK192" i="5" s="1"/>
  <c r="AJ188" i="5"/>
  <c r="AK188" i="5" s="1"/>
  <c r="AJ184" i="5"/>
  <c r="AK184" i="5" s="1"/>
  <c r="AJ180" i="5"/>
  <c r="AK180" i="5" s="1"/>
  <c r="AJ172" i="5"/>
  <c r="AK172" i="5" s="1"/>
  <c r="AJ164" i="5"/>
  <c r="AK164" i="5" s="1"/>
  <c r="AJ156" i="5"/>
  <c r="AK156" i="5" s="1"/>
  <c r="AJ152" i="5"/>
  <c r="AK152" i="5" s="1"/>
  <c r="AJ148" i="5"/>
  <c r="AK148" i="5" s="1"/>
  <c r="AJ144" i="5"/>
  <c r="AK144" i="5" s="1"/>
  <c r="AJ140" i="5"/>
  <c r="AK140" i="5" s="1"/>
  <c r="AJ136" i="5"/>
  <c r="AK136" i="5" s="1"/>
  <c r="AJ129" i="5"/>
  <c r="AK129" i="5" s="1"/>
  <c r="AJ126" i="5"/>
  <c r="AK126" i="5" s="1"/>
  <c r="AJ123" i="5"/>
  <c r="AK123" i="5" s="1"/>
  <c r="AJ120" i="5"/>
  <c r="AK120" i="5" s="1"/>
  <c r="AJ116" i="5"/>
  <c r="AK116" i="5" s="1"/>
  <c r="AJ112" i="5"/>
  <c r="AK112" i="5" s="1"/>
  <c r="AJ104" i="5"/>
  <c r="AK104" i="5" s="1"/>
  <c r="AJ100" i="5"/>
  <c r="AK100" i="5" s="1"/>
  <c r="AJ96" i="5"/>
  <c r="AK96" i="5" s="1"/>
  <c r="AJ92" i="5"/>
  <c r="AK92" i="5" s="1"/>
  <c r="AJ88" i="5"/>
  <c r="AK88" i="5" s="1"/>
  <c r="AJ84" i="5"/>
  <c r="AK84" i="5" s="1"/>
  <c r="AJ80" i="5"/>
  <c r="AK80" i="5" s="1"/>
  <c r="AJ17" i="5"/>
  <c r="AK17" i="5" s="1"/>
  <c r="AJ21" i="5"/>
  <c r="AK21" i="5" s="1"/>
  <c r="AJ25" i="5"/>
  <c r="AK25" i="5" s="1"/>
  <c r="AJ29" i="5"/>
  <c r="AK29" i="5" s="1"/>
  <c r="AJ254" i="5"/>
  <c r="AK254" i="5" s="1"/>
  <c r="AJ241" i="5"/>
  <c r="AK241" i="5" s="1"/>
  <c r="AJ237" i="5"/>
  <c r="AK237" i="5" s="1"/>
  <c r="AJ225" i="5"/>
  <c r="AK225" i="5" s="1"/>
  <c r="AJ221" i="5"/>
  <c r="AK221" i="5" s="1"/>
  <c r="AJ217" i="5"/>
  <c r="AK217" i="5" s="1"/>
  <c r="AJ199" i="5"/>
  <c r="AK199" i="5" s="1"/>
  <c r="AJ195" i="5"/>
  <c r="AK195" i="5" s="1"/>
  <c r="AJ191" i="5"/>
  <c r="AK191" i="5" s="1"/>
  <c r="AJ187" i="5"/>
  <c r="AK187" i="5" s="1"/>
  <c r="AJ183" i="5"/>
  <c r="AK183" i="5" s="1"/>
  <c r="AJ179" i="5"/>
  <c r="AK179" i="5" s="1"/>
  <c r="AJ171" i="5"/>
  <c r="AK171" i="5" s="1"/>
  <c r="AJ167" i="5"/>
  <c r="AK167" i="5" s="1"/>
  <c r="AJ163" i="5"/>
  <c r="AK163" i="5" s="1"/>
  <c r="AJ159" i="5"/>
  <c r="AK159" i="5" s="1"/>
  <c r="AJ151" i="5"/>
  <c r="AK151" i="5" s="1"/>
  <c r="AJ147" i="5"/>
  <c r="AK147" i="5" s="1"/>
  <c r="AJ143" i="5"/>
  <c r="AK143" i="5" s="1"/>
  <c r="AJ139" i="5"/>
  <c r="AK139" i="5" s="1"/>
  <c r="AJ135" i="5"/>
  <c r="AK135" i="5" s="1"/>
  <c r="AJ132" i="5"/>
  <c r="AK132" i="5" s="1"/>
  <c r="AJ125" i="5"/>
  <c r="AK125" i="5" s="1"/>
  <c r="AJ122" i="5"/>
  <c r="AK122" i="5" s="1"/>
  <c r="AJ119" i="5"/>
  <c r="AK119" i="5" s="1"/>
  <c r="AJ111" i="5"/>
  <c r="AK111" i="5" s="1"/>
  <c r="AJ107" i="5"/>
  <c r="AK107" i="5" s="1"/>
  <c r="AJ103" i="5"/>
  <c r="AK103" i="5" s="1"/>
  <c r="AJ99" i="5"/>
  <c r="AK99" i="5" s="1"/>
  <c r="AJ95" i="5"/>
  <c r="AK95" i="5" s="1"/>
  <c r="AJ91" i="5"/>
  <c r="AK91" i="5" s="1"/>
  <c r="AJ87" i="5"/>
  <c r="AK87" i="5" s="1"/>
  <c r="AJ83" i="5"/>
  <c r="AK83" i="5" s="1"/>
  <c r="AJ79" i="5"/>
  <c r="AK79" i="5" s="1"/>
  <c r="AJ70" i="5"/>
  <c r="AK70" i="5" s="1"/>
  <c r="AJ14" i="5"/>
  <c r="AK14" i="5" s="1"/>
  <c r="AJ18" i="5"/>
  <c r="AK18" i="5" s="1"/>
  <c r="AJ22" i="5"/>
  <c r="AK22" i="5" s="1"/>
  <c r="AJ26" i="5"/>
  <c r="AK26" i="5" s="1"/>
  <c r="AJ30" i="5"/>
  <c r="AK30" i="5" s="1"/>
  <c r="AJ255" i="5"/>
  <c r="AK255" i="5" s="1"/>
  <c r="AJ244" i="5"/>
  <c r="AK244" i="5" s="1"/>
  <c r="AJ240" i="5"/>
  <c r="AK240" i="5" s="1"/>
  <c r="AJ228" i="5"/>
  <c r="AK228" i="5" s="1"/>
  <c r="AJ224" i="5"/>
  <c r="AK224" i="5" s="1"/>
  <c r="AJ220" i="5"/>
  <c r="AK220" i="5" s="1"/>
  <c r="AJ216" i="5"/>
  <c r="AK216" i="5" s="1"/>
  <c r="AJ202" i="5"/>
  <c r="AK202" i="5" s="1"/>
  <c r="AJ198" i="5"/>
  <c r="AK198" i="5" s="1"/>
  <c r="AJ194" i="5"/>
  <c r="AK194" i="5" s="1"/>
  <c r="AJ190" i="5"/>
  <c r="AK190" i="5" s="1"/>
  <c r="AJ178" i="5"/>
  <c r="AK178" i="5" s="1"/>
  <c r="AJ166" i="5"/>
  <c r="AK166" i="5" s="1"/>
  <c r="AJ162" i="5"/>
  <c r="AK162" i="5" s="1"/>
  <c r="AJ158" i="5"/>
  <c r="AK158" i="5" s="1"/>
  <c r="AJ150" i="5"/>
  <c r="AK150" i="5" s="1"/>
  <c r="AJ146" i="5"/>
  <c r="AK146" i="5" s="1"/>
  <c r="AJ142" i="5"/>
  <c r="AK142" i="5" s="1"/>
  <c r="AJ138" i="5"/>
  <c r="AK138" i="5" s="1"/>
  <c r="AJ134" i="5"/>
  <c r="AK134" i="5" s="1"/>
  <c r="AJ131" i="5"/>
  <c r="AK131" i="5" s="1"/>
  <c r="AJ128" i="5"/>
  <c r="AK128" i="5" s="1"/>
  <c r="AJ121" i="5"/>
  <c r="AK121" i="5" s="1"/>
  <c r="AJ118" i="5"/>
  <c r="AK118" i="5" s="1"/>
  <c r="AJ114" i="5"/>
  <c r="AK114" i="5" s="1"/>
  <c r="AJ110" i="5"/>
  <c r="AK110" i="5" s="1"/>
  <c r="AJ106" i="5"/>
  <c r="AK106" i="5" s="1"/>
  <c r="AJ102" i="5"/>
  <c r="AK102" i="5" s="1"/>
  <c r="AJ98" i="5"/>
  <c r="AK98" i="5" s="1"/>
  <c r="AJ94" i="5"/>
  <c r="AK94" i="5" s="1"/>
  <c r="AJ90" i="5"/>
  <c r="AK90" i="5" s="1"/>
  <c r="AJ16" i="5"/>
  <c r="AK16" i="5" s="1"/>
  <c r="AJ24" i="5"/>
  <c r="AK24" i="5" s="1"/>
  <c r="AJ32" i="5"/>
  <c r="AK32" i="5" s="1"/>
  <c r="AJ36" i="5"/>
  <c r="AK36" i="5" s="1"/>
  <c r="AJ40" i="5"/>
  <c r="AK40" i="5" s="1"/>
  <c r="AJ44" i="5"/>
  <c r="AK44" i="5" s="1"/>
  <c r="AJ48" i="5"/>
  <c r="AK48" i="5" s="1"/>
  <c r="AJ52" i="5"/>
  <c r="AK52" i="5" s="1"/>
  <c r="AJ56" i="5"/>
  <c r="AK56" i="5" s="1"/>
  <c r="AJ60" i="5"/>
  <c r="AK60" i="5" s="1"/>
  <c r="AJ64" i="5"/>
  <c r="AK64" i="5" s="1"/>
  <c r="AJ35" i="5"/>
  <c r="AK35" i="5" s="1"/>
  <c r="AJ55" i="5"/>
  <c r="AK55" i="5" s="1"/>
  <c r="AJ86" i="5"/>
  <c r="AK86" i="5" s="1"/>
  <c r="AJ69" i="5"/>
  <c r="AK69" i="5" s="1"/>
  <c r="AJ19" i="5"/>
  <c r="AK19" i="5" s="1"/>
  <c r="AJ27" i="5"/>
  <c r="AK27" i="5" s="1"/>
  <c r="AJ33" i="5"/>
  <c r="AK33" i="5" s="1"/>
  <c r="AJ37" i="5"/>
  <c r="AK37" i="5" s="1"/>
  <c r="AJ41" i="5"/>
  <c r="AK41" i="5" s="1"/>
  <c r="AJ45" i="5"/>
  <c r="AK45" i="5" s="1"/>
  <c r="AJ49" i="5"/>
  <c r="AK49" i="5" s="1"/>
  <c r="AJ53" i="5"/>
  <c r="AK53" i="5" s="1"/>
  <c r="AJ57" i="5"/>
  <c r="AK57" i="5" s="1"/>
  <c r="AJ61" i="5"/>
  <c r="AK61" i="5" s="1"/>
  <c r="AJ13" i="5"/>
  <c r="AK13" i="5" s="1"/>
  <c r="AJ20" i="5"/>
  <c r="AK20" i="5" s="1"/>
  <c r="AJ34" i="5"/>
  <c r="AK34" i="5" s="1"/>
  <c r="AJ42" i="5"/>
  <c r="AK42" i="5" s="1"/>
  <c r="AJ50" i="5"/>
  <c r="AK50" i="5" s="1"/>
  <c r="AJ58" i="5"/>
  <c r="AK58" i="5" s="1"/>
  <c r="AJ62" i="5"/>
  <c r="AK62" i="5" s="1"/>
  <c r="AJ78" i="5"/>
  <c r="AK78" i="5" s="1"/>
  <c r="AJ15" i="5"/>
  <c r="AK15" i="5" s="1"/>
  <c r="AJ39" i="5"/>
  <c r="AK39" i="5" s="1"/>
  <c r="AJ47" i="5"/>
  <c r="AK47" i="5" s="1"/>
  <c r="AJ63" i="5"/>
  <c r="AK63" i="5" s="1"/>
  <c r="AJ82" i="5"/>
  <c r="AK82" i="5" s="1"/>
  <c r="AJ28" i="5"/>
  <c r="AK28" i="5" s="1"/>
  <c r="AJ38" i="5"/>
  <c r="AK38" i="5" s="1"/>
  <c r="AJ46" i="5"/>
  <c r="AK46" i="5" s="1"/>
  <c r="AJ54" i="5"/>
  <c r="AK54" i="5" s="1"/>
  <c r="AJ23" i="5"/>
  <c r="AK23" i="5" s="1"/>
  <c r="AJ43" i="5"/>
  <c r="AK43" i="5" s="1"/>
  <c r="AJ51" i="5"/>
  <c r="AK51" i="5" s="1"/>
  <c r="AJ31" i="5"/>
  <c r="AK31" i="5" s="1"/>
  <c r="AJ59" i="5"/>
  <c r="AK59" i="5" s="1"/>
  <c r="AJ214" i="6"/>
  <c r="AK214" i="6" s="1"/>
  <c r="AJ203" i="6"/>
  <c r="AK203" i="6" s="1"/>
  <c r="AJ199" i="6"/>
  <c r="AK199" i="6" s="1"/>
  <c r="AJ187" i="6"/>
  <c r="AK187" i="6" s="1"/>
  <c r="AJ183" i="6"/>
  <c r="AK183" i="6" s="1"/>
  <c r="AJ179" i="6"/>
  <c r="AK179" i="6" s="1"/>
  <c r="AJ175" i="6"/>
  <c r="AK175" i="6" s="1"/>
  <c r="AJ157" i="6"/>
  <c r="AK157" i="6" s="1"/>
  <c r="AJ153" i="6"/>
  <c r="AK153" i="6" s="1"/>
  <c r="AJ149" i="6"/>
  <c r="AK149" i="6" s="1"/>
  <c r="AJ145" i="6"/>
  <c r="AK145" i="6" s="1"/>
  <c r="AJ141" i="6"/>
  <c r="AK141" i="6" s="1"/>
  <c r="AJ129" i="6"/>
  <c r="AK129" i="6" s="1"/>
  <c r="AJ126" i="6"/>
  <c r="AK126" i="6" s="1"/>
  <c r="AJ123" i="6"/>
  <c r="AK123" i="6" s="1"/>
  <c r="AJ118" i="6"/>
  <c r="AK118" i="6" s="1"/>
  <c r="AJ115" i="6"/>
  <c r="AK115" i="6" s="1"/>
  <c r="AJ110" i="6"/>
  <c r="AK110" i="6" s="1"/>
  <c r="AJ107" i="6"/>
  <c r="AK107" i="6" s="1"/>
  <c r="AJ102" i="6"/>
  <c r="AK102" i="6" s="1"/>
  <c r="AJ99" i="6"/>
  <c r="AK99" i="6" s="1"/>
  <c r="AJ92" i="6"/>
  <c r="AK92" i="6" s="1"/>
  <c r="AJ89" i="6"/>
  <c r="AK89" i="6" s="1"/>
  <c r="AJ86" i="6"/>
  <c r="AK86" i="6" s="1"/>
  <c r="AJ83" i="6"/>
  <c r="AK83" i="6" s="1"/>
  <c r="AJ226" i="6"/>
  <c r="AK226" i="6" s="1"/>
  <c r="AJ202" i="6"/>
  <c r="AK202" i="6" s="1"/>
  <c r="AJ190" i="6"/>
  <c r="AK190" i="6" s="1"/>
  <c r="AJ186" i="6"/>
  <c r="AK186" i="6" s="1"/>
  <c r="AJ182" i="6"/>
  <c r="AK182" i="6" s="1"/>
  <c r="AJ178" i="6"/>
  <c r="AK178" i="6" s="1"/>
  <c r="AJ174" i="6"/>
  <c r="AK174" i="6" s="1"/>
  <c r="AJ156" i="6"/>
  <c r="AK156" i="6" s="1"/>
  <c r="AJ152" i="6"/>
  <c r="AK152" i="6" s="1"/>
  <c r="AJ148" i="6"/>
  <c r="AK148" i="6" s="1"/>
  <c r="AJ144" i="6"/>
  <c r="AK144" i="6" s="1"/>
  <c r="AJ125" i="6"/>
  <c r="AK125" i="6" s="1"/>
  <c r="AJ120" i="6"/>
  <c r="AK120" i="6" s="1"/>
  <c r="AJ117" i="6"/>
  <c r="AK117" i="6" s="1"/>
  <c r="AJ112" i="6"/>
  <c r="AK112" i="6" s="1"/>
  <c r="AJ109" i="6"/>
  <c r="AK109" i="6" s="1"/>
  <c r="AJ104" i="6"/>
  <c r="AK104" i="6" s="1"/>
  <c r="AJ101" i="6"/>
  <c r="AK101" i="6" s="1"/>
  <c r="AJ98" i="6"/>
  <c r="AK98" i="6" s="1"/>
  <c r="AJ95" i="6"/>
  <c r="AK95" i="6" s="1"/>
  <c r="AJ88" i="6"/>
  <c r="AK88" i="6" s="1"/>
  <c r="AJ85" i="6"/>
  <c r="AK85" i="6" s="1"/>
  <c r="AJ82" i="6"/>
  <c r="AK82" i="6" s="1"/>
  <c r="AJ79" i="6"/>
  <c r="AK79" i="6" s="1"/>
  <c r="AJ75" i="6"/>
  <c r="AK75" i="6" s="1"/>
  <c r="AJ14" i="6"/>
  <c r="AK14" i="6" s="1"/>
  <c r="AJ16" i="6"/>
  <c r="AK16" i="6" s="1"/>
  <c r="AJ18" i="6"/>
  <c r="AK18" i="6" s="1"/>
  <c r="AJ20" i="6"/>
  <c r="AK20" i="6" s="1"/>
  <c r="AJ22" i="6"/>
  <c r="AK22" i="6" s="1"/>
  <c r="AJ24" i="6"/>
  <c r="AK24" i="6" s="1"/>
  <c r="AJ26" i="6"/>
  <c r="AK26" i="6" s="1"/>
  <c r="AJ28" i="6"/>
  <c r="AK28" i="6" s="1"/>
  <c r="AJ30" i="6"/>
  <c r="AK30" i="6" s="1"/>
  <c r="AJ32" i="6"/>
  <c r="AK32" i="6" s="1"/>
  <c r="AJ34" i="6"/>
  <c r="AK34" i="6" s="1"/>
  <c r="AJ225" i="6"/>
  <c r="AK225" i="6" s="1"/>
  <c r="AJ189" i="6"/>
  <c r="AK189" i="6" s="1"/>
  <c r="AJ185" i="6"/>
  <c r="AK185" i="6" s="1"/>
  <c r="AJ181" i="6"/>
  <c r="AK181" i="6" s="1"/>
  <c r="AJ177" i="6"/>
  <c r="AK177" i="6" s="1"/>
  <c r="AJ159" i="6"/>
  <c r="AK159" i="6" s="1"/>
  <c r="AJ155" i="6"/>
  <c r="AK155" i="6" s="1"/>
  <c r="AJ151" i="6"/>
  <c r="AK151" i="6" s="1"/>
  <c r="AJ147" i="6"/>
  <c r="AK147" i="6" s="1"/>
  <c r="AJ122" i="6"/>
  <c r="AK122" i="6" s="1"/>
  <c r="AJ119" i="6"/>
  <c r="AK119" i="6" s="1"/>
  <c r="AJ114" i="6"/>
  <c r="AK114" i="6" s="1"/>
  <c r="AJ111" i="6"/>
  <c r="AK111" i="6" s="1"/>
  <c r="AJ106" i="6"/>
  <c r="AK106" i="6" s="1"/>
  <c r="AJ103" i="6"/>
  <c r="AK103" i="6" s="1"/>
  <c r="AJ100" i="6"/>
  <c r="AK100" i="6" s="1"/>
  <c r="AJ97" i="6"/>
  <c r="AK97" i="6" s="1"/>
  <c r="AJ94" i="6"/>
  <c r="AK94" i="6" s="1"/>
  <c r="AJ91" i="6"/>
  <c r="AK91" i="6" s="1"/>
  <c r="AJ84" i="6"/>
  <c r="AK84" i="6" s="1"/>
  <c r="AJ81" i="6"/>
  <c r="AK81" i="6" s="1"/>
  <c r="AJ78" i="6"/>
  <c r="AK78" i="6" s="1"/>
  <c r="AJ74" i="6"/>
  <c r="AK74" i="6" s="1"/>
  <c r="AJ224" i="6"/>
  <c r="AK224" i="6" s="1"/>
  <c r="AJ215" i="6"/>
  <c r="AK215" i="6" s="1"/>
  <c r="AJ200" i="6"/>
  <c r="AK200" i="6" s="1"/>
  <c r="AJ188" i="6"/>
  <c r="AK188" i="6" s="1"/>
  <c r="AJ180" i="6"/>
  <c r="AK180" i="6" s="1"/>
  <c r="AJ176" i="6"/>
  <c r="AK176" i="6" s="1"/>
  <c r="AJ158" i="6"/>
  <c r="AK158" i="6" s="1"/>
  <c r="AJ154" i="6"/>
  <c r="AK154" i="6" s="1"/>
  <c r="AJ150" i="6"/>
  <c r="AK150" i="6" s="1"/>
  <c r="AJ146" i="6"/>
  <c r="AK146" i="6" s="1"/>
  <c r="AJ142" i="6"/>
  <c r="AK142" i="6" s="1"/>
  <c r="AJ124" i="6"/>
  <c r="AK124" i="6" s="1"/>
  <c r="AJ121" i="6"/>
  <c r="AK121" i="6" s="1"/>
  <c r="AJ116" i="6"/>
  <c r="AK116" i="6" s="1"/>
  <c r="AJ113" i="6"/>
  <c r="AK113" i="6" s="1"/>
  <c r="AJ108" i="6"/>
  <c r="AK108" i="6" s="1"/>
  <c r="AJ105" i="6"/>
  <c r="AK105" i="6" s="1"/>
  <c r="AJ96" i="6"/>
  <c r="AK96" i="6" s="1"/>
  <c r="AJ93" i="6"/>
  <c r="AK93" i="6" s="1"/>
  <c r="AJ90" i="6"/>
  <c r="AK90" i="6" s="1"/>
  <c r="AJ87" i="6"/>
  <c r="AK87" i="6" s="1"/>
  <c r="AJ80" i="6"/>
  <c r="AK80" i="6" s="1"/>
  <c r="AJ77" i="6"/>
  <c r="AK77" i="6" s="1"/>
  <c r="AJ73" i="6"/>
  <c r="AK73" i="6" s="1"/>
  <c r="AJ64" i="6"/>
  <c r="AK64" i="6" s="1"/>
  <c r="AJ63" i="6"/>
  <c r="AK63" i="6" s="1"/>
  <c r="AJ37" i="6"/>
  <c r="AK37" i="6" s="1"/>
  <c r="AJ42" i="6"/>
  <c r="AK42" i="6" s="1"/>
  <c r="AJ56" i="6"/>
  <c r="AK56" i="6" s="1"/>
  <c r="AJ13" i="6"/>
  <c r="AK13" i="6" s="1"/>
  <c r="AJ15" i="6"/>
  <c r="AK15" i="6" s="1"/>
  <c r="AJ19" i="6"/>
  <c r="AK19" i="6" s="1"/>
  <c r="AJ23" i="6"/>
  <c r="AK23" i="6" s="1"/>
  <c r="AJ27" i="6"/>
  <c r="AK27" i="6" s="1"/>
  <c r="AJ31" i="6"/>
  <c r="AK31" i="6" s="1"/>
  <c r="AJ35" i="6"/>
  <c r="AK35" i="6" s="1"/>
  <c r="AJ40" i="6"/>
  <c r="AK40" i="6" s="1"/>
  <c r="AJ43" i="6"/>
  <c r="AK43" i="6" s="1"/>
  <c r="AJ45" i="6"/>
  <c r="AK45" i="6" s="1"/>
  <c r="AJ47" i="6"/>
  <c r="AK47" i="6" s="1"/>
  <c r="AJ49" i="6"/>
  <c r="AK49" i="6" s="1"/>
  <c r="AJ51" i="6"/>
  <c r="AK51" i="6" s="1"/>
  <c r="AJ53" i="6"/>
  <c r="AK53" i="6" s="1"/>
  <c r="AJ58" i="6"/>
  <c r="AK58" i="6" s="1"/>
  <c r="AJ76" i="6"/>
  <c r="AK76" i="6" s="1"/>
  <c r="AJ38" i="6"/>
  <c r="AK38" i="6" s="1"/>
  <c r="AJ41" i="6"/>
  <c r="AK41" i="6" s="1"/>
  <c r="AJ55" i="6"/>
  <c r="AK55" i="6" s="1"/>
  <c r="AJ72" i="6"/>
  <c r="AK72" i="6" s="1"/>
  <c r="AJ17" i="6"/>
  <c r="AK17" i="6" s="1"/>
  <c r="AJ21" i="6"/>
  <c r="AK21" i="6" s="1"/>
  <c r="AJ25" i="6"/>
  <c r="AK25" i="6" s="1"/>
  <c r="AJ29" i="6"/>
  <c r="AK29" i="6" s="1"/>
  <c r="AJ33" i="6"/>
  <c r="AK33" i="6" s="1"/>
  <c r="AJ36" i="6"/>
  <c r="AK36" i="6" s="1"/>
  <c r="AJ39" i="6"/>
  <c r="AK39" i="6" s="1"/>
  <c r="AJ44" i="6"/>
  <c r="AK44" i="6" s="1"/>
  <c r="AJ46" i="6"/>
  <c r="AK46" i="6" s="1"/>
  <c r="AJ48" i="6"/>
  <c r="AK48" i="6" s="1"/>
  <c r="AJ50" i="6"/>
  <c r="AK50" i="6" s="1"/>
  <c r="AJ52" i="6"/>
  <c r="AK52" i="6" s="1"/>
  <c r="AJ54" i="6"/>
  <c r="AK54" i="6" s="1"/>
  <c r="AJ57" i="6"/>
  <c r="AK57" i="6" s="1"/>
  <c r="B151" i="1"/>
  <c r="AL29" i="6" l="1"/>
  <c r="AN29" i="6"/>
  <c r="AL23" i="6"/>
  <c r="AN23" i="6"/>
  <c r="AL121" i="6"/>
  <c r="AN121" i="6"/>
  <c r="AL94" i="6"/>
  <c r="AN94" i="6"/>
  <c r="AL122" i="6"/>
  <c r="AN122" i="6"/>
  <c r="AL201" i="6"/>
  <c r="AN201" i="6"/>
  <c r="AL30" i="6"/>
  <c r="AN30" i="6"/>
  <c r="AL22" i="6"/>
  <c r="AN22" i="6"/>
  <c r="AL14" i="6"/>
  <c r="AN14" i="6"/>
  <c r="AL85" i="6"/>
  <c r="AN85" i="6"/>
  <c r="AL101" i="6"/>
  <c r="AN101" i="6"/>
  <c r="AL117" i="6"/>
  <c r="AN117" i="6"/>
  <c r="AL132" i="6"/>
  <c r="AN132" i="6"/>
  <c r="AL148" i="6"/>
  <c r="AN148" i="6"/>
  <c r="AL178" i="6"/>
  <c r="AN178" i="6"/>
  <c r="AL194" i="6"/>
  <c r="AN194" i="6"/>
  <c r="AL83" i="6"/>
  <c r="AN83" i="6"/>
  <c r="AL99" i="6"/>
  <c r="AN99" i="6"/>
  <c r="AL115" i="6"/>
  <c r="AN115" i="6"/>
  <c r="AL129" i="6"/>
  <c r="AN129" i="6"/>
  <c r="AL145" i="6"/>
  <c r="AN145" i="6"/>
  <c r="AN175" i="6"/>
  <c r="AL175" i="6"/>
  <c r="AL191" i="6"/>
  <c r="AN191" i="6"/>
  <c r="AL214" i="6"/>
  <c r="AN214" i="6"/>
  <c r="AL43" i="5"/>
  <c r="AN43" i="5"/>
  <c r="AN38" i="5"/>
  <c r="AL38" i="5"/>
  <c r="AL47" i="5"/>
  <c r="AN47" i="5"/>
  <c r="AN62" i="5"/>
  <c r="AL62" i="5"/>
  <c r="AN34" i="5"/>
  <c r="AL34" i="5"/>
  <c r="AL57" i="5"/>
  <c r="AN57" i="5"/>
  <c r="AL41" i="5"/>
  <c r="AN41" i="5"/>
  <c r="AL19" i="5"/>
  <c r="AN19" i="5"/>
  <c r="AL35" i="5"/>
  <c r="AN35" i="5"/>
  <c r="AN52" i="5"/>
  <c r="AL52" i="5"/>
  <c r="AN36" i="5"/>
  <c r="AL36" i="5"/>
  <c r="AL90" i="5"/>
  <c r="AN90" i="5"/>
  <c r="AL106" i="5"/>
  <c r="AN106" i="5"/>
  <c r="AL121" i="5"/>
  <c r="AN121" i="5"/>
  <c r="AL138" i="5"/>
  <c r="AN138" i="5"/>
  <c r="AL154" i="5"/>
  <c r="AN154" i="5"/>
  <c r="AL170" i="5"/>
  <c r="AN170" i="5"/>
  <c r="AL186" i="5"/>
  <c r="AN186" i="5"/>
  <c r="AL202" i="5"/>
  <c r="AN202" i="5"/>
  <c r="AL228" i="5"/>
  <c r="AN228" i="5"/>
  <c r="AL244" i="5"/>
  <c r="AN244" i="5"/>
  <c r="AN22" i="5"/>
  <c r="AL22" i="5"/>
  <c r="AL79" i="5"/>
  <c r="AN79" i="5"/>
  <c r="AL95" i="5"/>
  <c r="AN95" i="5"/>
  <c r="AL111" i="5"/>
  <c r="AN111" i="5"/>
  <c r="AL125" i="5"/>
  <c r="AN125" i="5"/>
  <c r="AL143" i="5"/>
  <c r="AN143" i="5"/>
  <c r="AL159" i="5"/>
  <c r="AN159" i="5"/>
  <c r="AL175" i="5"/>
  <c r="AN175" i="5"/>
  <c r="AL191" i="5"/>
  <c r="AN191" i="5"/>
  <c r="AL221" i="5"/>
  <c r="AN221" i="5"/>
  <c r="AL237" i="5"/>
  <c r="AN237" i="5"/>
  <c r="AL25" i="5"/>
  <c r="AN25" i="5"/>
  <c r="AL84" i="5"/>
  <c r="AN84" i="5"/>
  <c r="AL100" i="5"/>
  <c r="AN100" i="5"/>
  <c r="AL116" i="5"/>
  <c r="AN116" i="5"/>
  <c r="AL129" i="5"/>
  <c r="AN129" i="5"/>
  <c r="AL148" i="5"/>
  <c r="AN148" i="5"/>
  <c r="AL164" i="5"/>
  <c r="AN164" i="5"/>
  <c r="AL180" i="5"/>
  <c r="AN180" i="5"/>
  <c r="AL196" i="5"/>
  <c r="AN196" i="5"/>
  <c r="AL226" i="5"/>
  <c r="AN226" i="5"/>
  <c r="AL242" i="5"/>
  <c r="AN242" i="5"/>
  <c r="AL93" i="5"/>
  <c r="AN93" i="5"/>
  <c r="AL109" i="5"/>
  <c r="AN109" i="5"/>
  <c r="AL127" i="5"/>
  <c r="AN127" i="5"/>
  <c r="AL141" i="5"/>
  <c r="AN141" i="5"/>
  <c r="AL157" i="5"/>
  <c r="AN157" i="5"/>
  <c r="AL173" i="5"/>
  <c r="AN173" i="5"/>
  <c r="AL189" i="5"/>
  <c r="AN189" i="5"/>
  <c r="AL215" i="5"/>
  <c r="AN215" i="5"/>
  <c r="AL231" i="5"/>
  <c r="AN231" i="5"/>
  <c r="AL76" i="6"/>
  <c r="AN76" i="6"/>
  <c r="AL64" i="6"/>
  <c r="AN64" i="6"/>
  <c r="AL154" i="6"/>
  <c r="AN154" i="6"/>
  <c r="AL78" i="6"/>
  <c r="AN78" i="6"/>
  <c r="AL139" i="6"/>
  <c r="AN139" i="6"/>
  <c r="AL39" i="6"/>
  <c r="AN39" i="6"/>
  <c r="AL47" i="6"/>
  <c r="AN47" i="6"/>
  <c r="AL90" i="6"/>
  <c r="AN90" i="6"/>
  <c r="AL124" i="6"/>
  <c r="AN124" i="6"/>
  <c r="AN188" i="6"/>
  <c r="AL188" i="6"/>
  <c r="AL97" i="6"/>
  <c r="AN97" i="6"/>
  <c r="AL111" i="6"/>
  <c r="AN111" i="6"/>
  <c r="AL143" i="6"/>
  <c r="AN143" i="6"/>
  <c r="AL189" i="6"/>
  <c r="AN189" i="6"/>
  <c r="AL225" i="6"/>
  <c r="AN225" i="6"/>
  <c r="AL28" i="6"/>
  <c r="AN28" i="6"/>
  <c r="AL20" i="6"/>
  <c r="AN20" i="6"/>
  <c r="AL75" i="6"/>
  <c r="AN75" i="6"/>
  <c r="AL88" i="6"/>
  <c r="AN88" i="6"/>
  <c r="AL104" i="6"/>
  <c r="AN104" i="6"/>
  <c r="AL120" i="6"/>
  <c r="AN120" i="6"/>
  <c r="AL136" i="6"/>
  <c r="AN136" i="6"/>
  <c r="AL152" i="6"/>
  <c r="AN152" i="6"/>
  <c r="AL182" i="6"/>
  <c r="AN182" i="6"/>
  <c r="AL198" i="6"/>
  <c r="AN198" i="6"/>
  <c r="AL86" i="6"/>
  <c r="AN86" i="6"/>
  <c r="AL102" i="6"/>
  <c r="AN102" i="6"/>
  <c r="AL118" i="6"/>
  <c r="AN118" i="6"/>
  <c r="AL133" i="6"/>
  <c r="AN133" i="6"/>
  <c r="AL149" i="6"/>
  <c r="AN149" i="6"/>
  <c r="AN179" i="6"/>
  <c r="AL179" i="6"/>
  <c r="AL195" i="6"/>
  <c r="AN195" i="6"/>
  <c r="AL59" i="5"/>
  <c r="AN59" i="5"/>
  <c r="AL23" i="5"/>
  <c r="AN23" i="5"/>
  <c r="AN28" i="5"/>
  <c r="AL28" i="5"/>
  <c r="AL39" i="5"/>
  <c r="AN39" i="5"/>
  <c r="AN58" i="5"/>
  <c r="AL58" i="5"/>
  <c r="AN20" i="5"/>
  <c r="AL20" i="5"/>
  <c r="AL53" i="5"/>
  <c r="AN53" i="5"/>
  <c r="AL37" i="5"/>
  <c r="AN37" i="5"/>
  <c r="AL69" i="5"/>
  <c r="AN69" i="5"/>
  <c r="AN64" i="5"/>
  <c r="AL64" i="5"/>
  <c r="AN48" i="5"/>
  <c r="AL48" i="5"/>
  <c r="AN32" i="5"/>
  <c r="AL32" i="5"/>
  <c r="AL94" i="5"/>
  <c r="AN94" i="5"/>
  <c r="AL110" i="5"/>
  <c r="AN110" i="5"/>
  <c r="AL128" i="5"/>
  <c r="AN128" i="5"/>
  <c r="AL142" i="5"/>
  <c r="AN142" i="5"/>
  <c r="AL158" i="5"/>
  <c r="AN158" i="5"/>
  <c r="AL174" i="5"/>
  <c r="AN174" i="5"/>
  <c r="AL190" i="5"/>
  <c r="AN190" i="5"/>
  <c r="AL216" i="5"/>
  <c r="AN216" i="5"/>
  <c r="AL232" i="5"/>
  <c r="AN232" i="5"/>
  <c r="AL255" i="5"/>
  <c r="AN255" i="5"/>
  <c r="AN18" i="5"/>
  <c r="AL18" i="5"/>
  <c r="AL83" i="5"/>
  <c r="AN83" i="5"/>
  <c r="AL99" i="5"/>
  <c r="AN99" i="5"/>
  <c r="AL115" i="5"/>
  <c r="AN115" i="5"/>
  <c r="AL132" i="5"/>
  <c r="AN132" i="5"/>
  <c r="AL147" i="5"/>
  <c r="AN147" i="5"/>
  <c r="AL163" i="5"/>
  <c r="AN163" i="5"/>
  <c r="AL179" i="5"/>
  <c r="AN179" i="5"/>
  <c r="AL195" i="5"/>
  <c r="AN195" i="5"/>
  <c r="AL225" i="5"/>
  <c r="AN225" i="5"/>
  <c r="AL241" i="5"/>
  <c r="AN241" i="5"/>
  <c r="AL21" i="5"/>
  <c r="AN21" i="5"/>
  <c r="AL88" i="5"/>
  <c r="AN88" i="5"/>
  <c r="AL104" i="5"/>
  <c r="AN104" i="5"/>
  <c r="AL120" i="5"/>
  <c r="AN120" i="5"/>
  <c r="AL136" i="5"/>
  <c r="AN136" i="5"/>
  <c r="AL152" i="5"/>
  <c r="AN152" i="5"/>
  <c r="AL168" i="5"/>
  <c r="AN168" i="5"/>
  <c r="AL184" i="5"/>
  <c r="AN184" i="5"/>
  <c r="AL200" i="5"/>
  <c r="AN200" i="5"/>
  <c r="AL230" i="5"/>
  <c r="AN230" i="5"/>
  <c r="AL81" i="5"/>
  <c r="AN81" i="5"/>
  <c r="AL97" i="5"/>
  <c r="AN97" i="5"/>
  <c r="AL113" i="5"/>
  <c r="AN113" i="5"/>
  <c r="AL130" i="5"/>
  <c r="AN130" i="5"/>
  <c r="AL145" i="5"/>
  <c r="AN145" i="5"/>
  <c r="AL161" i="5"/>
  <c r="AN161" i="5"/>
  <c r="AL177" i="5"/>
  <c r="AN177" i="5"/>
  <c r="AL193" i="5"/>
  <c r="AN193" i="5"/>
  <c r="AL219" i="5"/>
  <c r="AN219" i="5"/>
  <c r="AL235" i="5"/>
  <c r="AN235" i="5"/>
  <c r="AL44" i="6"/>
  <c r="AN44" i="6"/>
  <c r="AL40" i="6"/>
  <c r="AN40" i="6"/>
  <c r="AL87" i="6"/>
  <c r="AN87" i="6"/>
  <c r="AL138" i="6"/>
  <c r="AN138" i="6"/>
  <c r="AN200" i="6"/>
  <c r="AL200" i="6"/>
  <c r="AL155" i="6"/>
  <c r="AN155" i="6"/>
  <c r="AL25" i="6"/>
  <c r="AN25" i="6"/>
  <c r="AL58" i="6"/>
  <c r="AN58" i="6"/>
  <c r="AL19" i="6"/>
  <c r="AN19" i="6"/>
  <c r="AL73" i="6"/>
  <c r="AN73" i="6"/>
  <c r="AL142" i="6"/>
  <c r="AN142" i="6"/>
  <c r="AL215" i="6"/>
  <c r="AN215" i="6"/>
  <c r="AL127" i="6"/>
  <c r="AN127" i="6"/>
  <c r="AL57" i="6"/>
  <c r="AN57" i="6"/>
  <c r="AL21" i="6"/>
  <c r="AN21" i="6"/>
  <c r="AL45" i="6"/>
  <c r="AN45" i="6"/>
  <c r="AL15" i="6"/>
  <c r="AN15" i="6"/>
  <c r="AL37" i="6"/>
  <c r="AN37" i="6"/>
  <c r="AL77" i="6"/>
  <c r="AN77" i="6"/>
  <c r="AL93" i="6"/>
  <c r="AN93" i="6"/>
  <c r="AL113" i="6"/>
  <c r="AN113" i="6"/>
  <c r="AL130" i="6"/>
  <c r="AN130" i="6"/>
  <c r="AL146" i="6"/>
  <c r="AN146" i="6"/>
  <c r="AN176" i="6"/>
  <c r="AL176" i="6"/>
  <c r="AL192" i="6"/>
  <c r="AN192" i="6"/>
  <c r="AL224" i="6"/>
  <c r="AN224" i="6"/>
  <c r="AL84" i="6"/>
  <c r="AN84" i="6"/>
  <c r="AL100" i="6"/>
  <c r="AN100" i="6"/>
  <c r="AL114" i="6"/>
  <c r="AN114" i="6"/>
  <c r="AL131" i="6"/>
  <c r="AN131" i="6"/>
  <c r="AL147" i="6"/>
  <c r="AN147" i="6"/>
  <c r="AL177" i="6"/>
  <c r="AN177" i="6"/>
  <c r="AL193" i="6"/>
  <c r="AN193" i="6"/>
  <c r="AL34" i="6"/>
  <c r="AN34" i="6"/>
  <c r="AL26" i="6"/>
  <c r="AN26" i="6"/>
  <c r="AL18" i="6"/>
  <c r="AN18" i="6"/>
  <c r="AL79" i="6"/>
  <c r="AN79" i="6"/>
  <c r="AL95" i="6"/>
  <c r="AN95" i="6"/>
  <c r="AL109" i="6"/>
  <c r="AN109" i="6"/>
  <c r="AL125" i="6"/>
  <c r="AN125" i="6"/>
  <c r="AL140" i="6"/>
  <c r="AN140" i="6"/>
  <c r="AL156" i="6"/>
  <c r="AN156" i="6"/>
  <c r="AL186" i="6"/>
  <c r="AN186" i="6"/>
  <c r="AL202" i="6"/>
  <c r="AN202" i="6"/>
  <c r="AL89" i="6"/>
  <c r="AN89" i="6"/>
  <c r="AL107" i="6"/>
  <c r="AN107" i="6"/>
  <c r="AL123" i="6"/>
  <c r="AN123" i="6"/>
  <c r="AL137" i="6"/>
  <c r="AN137" i="6"/>
  <c r="AL153" i="6"/>
  <c r="AN153" i="6"/>
  <c r="AN183" i="6"/>
  <c r="AL183" i="6"/>
  <c r="AN199" i="6"/>
  <c r="AL199" i="6"/>
  <c r="AL31" i="5"/>
  <c r="AN31" i="5"/>
  <c r="AN54" i="5"/>
  <c r="AL54" i="5"/>
  <c r="AL82" i="5"/>
  <c r="AN82" i="5"/>
  <c r="AL15" i="5"/>
  <c r="AN15" i="5"/>
  <c r="AN50" i="5"/>
  <c r="AL50" i="5"/>
  <c r="AN13" i="5"/>
  <c r="AL13" i="5"/>
  <c r="AL49" i="5"/>
  <c r="AN49" i="5"/>
  <c r="AL33" i="5"/>
  <c r="AN33" i="5"/>
  <c r="AL86" i="5"/>
  <c r="AN86" i="5"/>
  <c r="AN60" i="5"/>
  <c r="AL60" i="5"/>
  <c r="AN44" i="5"/>
  <c r="AL44" i="5"/>
  <c r="AN24" i="5"/>
  <c r="AL24" i="5"/>
  <c r="AL98" i="5"/>
  <c r="AN98" i="5"/>
  <c r="AL114" i="5"/>
  <c r="AN114" i="5"/>
  <c r="AL131" i="5"/>
  <c r="AN131" i="5"/>
  <c r="AL146" i="5"/>
  <c r="AN146" i="5"/>
  <c r="AL162" i="5"/>
  <c r="AN162" i="5"/>
  <c r="AL178" i="5"/>
  <c r="AN178" i="5"/>
  <c r="AL194" i="5"/>
  <c r="AN194" i="5"/>
  <c r="AL220" i="5"/>
  <c r="AN220" i="5"/>
  <c r="AL236" i="5"/>
  <c r="AN236" i="5"/>
  <c r="AN30" i="5"/>
  <c r="AL30" i="5"/>
  <c r="AN14" i="5"/>
  <c r="AL14" i="5"/>
  <c r="AL87" i="5"/>
  <c r="AN87" i="5"/>
  <c r="AL103" i="5"/>
  <c r="AN103" i="5"/>
  <c r="AL119" i="5"/>
  <c r="AN119" i="5"/>
  <c r="AL135" i="5"/>
  <c r="AN135" i="5"/>
  <c r="AL151" i="5"/>
  <c r="AN151" i="5"/>
  <c r="AL167" i="5"/>
  <c r="AN167" i="5"/>
  <c r="AL183" i="5"/>
  <c r="AN183" i="5"/>
  <c r="AL199" i="5"/>
  <c r="AN199" i="5"/>
  <c r="AL229" i="5"/>
  <c r="AN229" i="5"/>
  <c r="AL254" i="5"/>
  <c r="AN254" i="5"/>
  <c r="AL17" i="5"/>
  <c r="AN17" i="5"/>
  <c r="AL92" i="5"/>
  <c r="AN92" i="5"/>
  <c r="AL108" i="5"/>
  <c r="AN108" i="5"/>
  <c r="AL123" i="5"/>
  <c r="AN123" i="5"/>
  <c r="AL140" i="5"/>
  <c r="AN140" i="5"/>
  <c r="AL156" i="5"/>
  <c r="AN156" i="5"/>
  <c r="AL172" i="5"/>
  <c r="AN172" i="5"/>
  <c r="AL188" i="5"/>
  <c r="AN188" i="5"/>
  <c r="AL218" i="5"/>
  <c r="AN218" i="5"/>
  <c r="AL234" i="5"/>
  <c r="AN234" i="5"/>
  <c r="AL85" i="5"/>
  <c r="AN85" i="5"/>
  <c r="AL101" i="5"/>
  <c r="AN101" i="5"/>
  <c r="AL117" i="5"/>
  <c r="AN117" i="5"/>
  <c r="AL133" i="5"/>
  <c r="AN133" i="5"/>
  <c r="AL149" i="5"/>
  <c r="AN149" i="5"/>
  <c r="AL165" i="5"/>
  <c r="AN165" i="5"/>
  <c r="AL181" i="5"/>
  <c r="AN181" i="5"/>
  <c r="AL197" i="5"/>
  <c r="AN197" i="5"/>
  <c r="AL223" i="5"/>
  <c r="AN223" i="5"/>
  <c r="AL239" i="5"/>
  <c r="AN239" i="5"/>
  <c r="AL52" i="6"/>
  <c r="AN52" i="6"/>
  <c r="AL72" i="6"/>
  <c r="AN72" i="6"/>
  <c r="AL49" i="6"/>
  <c r="AN49" i="6"/>
  <c r="AL56" i="6"/>
  <c r="AN56" i="6"/>
  <c r="AL105" i="6"/>
  <c r="AN105" i="6"/>
  <c r="AN184" i="6"/>
  <c r="AL184" i="6"/>
  <c r="AL106" i="6"/>
  <c r="AN106" i="6"/>
  <c r="AL185" i="6"/>
  <c r="AN185" i="6"/>
  <c r="AL50" i="6"/>
  <c r="AN50" i="6"/>
  <c r="AL55" i="6"/>
  <c r="AN55" i="6"/>
  <c r="AL35" i="6"/>
  <c r="AN35" i="6"/>
  <c r="AL42" i="6"/>
  <c r="AN42" i="6"/>
  <c r="AL108" i="6"/>
  <c r="AN108" i="6"/>
  <c r="AL158" i="6"/>
  <c r="AN158" i="6"/>
  <c r="AL81" i="6"/>
  <c r="AN81" i="6"/>
  <c r="AL159" i="6"/>
  <c r="AN159" i="6"/>
  <c r="AL48" i="6"/>
  <c r="AN48" i="6"/>
  <c r="AL36" i="6"/>
  <c r="AN36" i="6"/>
  <c r="AL41" i="6"/>
  <c r="AN41" i="6"/>
  <c r="AL53" i="6"/>
  <c r="AN53" i="6"/>
  <c r="AL31" i="6"/>
  <c r="AN31" i="6"/>
  <c r="AL54" i="6"/>
  <c r="AN54" i="6"/>
  <c r="AL46" i="6"/>
  <c r="AN46" i="6"/>
  <c r="AL33" i="6"/>
  <c r="AN33" i="6"/>
  <c r="AL17" i="6"/>
  <c r="AN17" i="6"/>
  <c r="AL38" i="6"/>
  <c r="AN38" i="6"/>
  <c r="AL51" i="6"/>
  <c r="AN51" i="6"/>
  <c r="AL43" i="6"/>
  <c r="AN43" i="6"/>
  <c r="AL27" i="6"/>
  <c r="AN27" i="6"/>
  <c r="AN13" i="6"/>
  <c r="AL13" i="6"/>
  <c r="AL63" i="6"/>
  <c r="AN63" i="6"/>
  <c r="AL80" i="6"/>
  <c r="AN80" i="6"/>
  <c r="AL96" i="6"/>
  <c r="AN96" i="6"/>
  <c r="AL116" i="6"/>
  <c r="AN116" i="6"/>
  <c r="AL134" i="6"/>
  <c r="AN134" i="6"/>
  <c r="AL150" i="6"/>
  <c r="AN150" i="6"/>
  <c r="AN180" i="6"/>
  <c r="AL180" i="6"/>
  <c r="AL196" i="6"/>
  <c r="AN196" i="6"/>
  <c r="AL74" i="6"/>
  <c r="AN74" i="6"/>
  <c r="AL91" i="6"/>
  <c r="AN91" i="6"/>
  <c r="AL103" i="6"/>
  <c r="AN103" i="6"/>
  <c r="AL119" i="6"/>
  <c r="AN119" i="6"/>
  <c r="AL135" i="6"/>
  <c r="AN135" i="6"/>
  <c r="AL151" i="6"/>
  <c r="AN151" i="6"/>
  <c r="AL181" i="6"/>
  <c r="AN181" i="6"/>
  <c r="AL197" i="6"/>
  <c r="AN197" i="6"/>
  <c r="AL32" i="6"/>
  <c r="AN32" i="6"/>
  <c r="AL24" i="6"/>
  <c r="AN24" i="6"/>
  <c r="AL16" i="6"/>
  <c r="AN16" i="6"/>
  <c r="AL82" i="6"/>
  <c r="AN82" i="6"/>
  <c r="AL98" i="6"/>
  <c r="AN98" i="6"/>
  <c r="AL112" i="6"/>
  <c r="AN112" i="6"/>
  <c r="AL128" i="6"/>
  <c r="AN128" i="6"/>
  <c r="AL144" i="6"/>
  <c r="AN144" i="6"/>
  <c r="AL174" i="6"/>
  <c r="AN174" i="6"/>
  <c r="AL190" i="6"/>
  <c r="AN190" i="6"/>
  <c r="AL226" i="6"/>
  <c r="AN226" i="6"/>
  <c r="AL92" i="6"/>
  <c r="AN92" i="6"/>
  <c r="AL110" i="6"/>
  <c r="AN110" i="6"/>
  <c r="AL126" i="6"/>
  <c r="AN126" i="6"/>
  <c r="AL141" i="6"/>
  <c r="AN141" i="6"/>
  <c r="AL157" i="6"/>
  <c r="AN157" i="6"/>
  <c r="AN187" i="6"/>
  <c r="AL187" i="6"/>
  <c r="AL203" i="6"/>
  <c r="AN203" i="6"/>
  <c r="AL51" i="5"/>
  <c r="AN51" i="5"/>
  <c r="AN46" i="5"/>
  <c r="AL46" i="5"/>
  <c r="AL63" i="5"/>
  <c r="AN63" i="5"/>
  <c r="AL78" i="5"/>
  <c r="AN78" i="5"/>
  <c r="AN42" i="5"/>
  <c r="AL42" i="5"/>
  <c r="AL61" i="5"/>
  <c r="AN61" i="5"/>
  <c r="AL45" i="5"/>
  <c r="AN45" i="5"/>
  <c r="AL27" i="5"/>
  <c r="AN27" i="5"/>
  <c r="AL55" i="5"/>
  <c r="AN55" i="5"/>
  <c r="AN56" i="5"/>
  <c r="AL56" i="5"/>
  <c r="AN40" i="5"/>
  <c r="AL40" i="5"/>
  <c r="AN16" i="5"/>
  <c r="AL16" i="5"/>
  <c r="AL102" i="5"/>
  <c r="AN102" i="5"/>
  <c r="AL118" i="5"/>
  <c r="AN118" i="5"/>
  <c r="AL134" i="5"/>
  <c r="AN134" i="5"/>
  <c r="AL150" i="5"/>
  <c r="AN150" i="5"/>
  <c r="AL166" i="5"/>
  <c r="AN166" i="5"/>
  <c r="AL182" i="5"/>
  <c r="AN182" i="5"/>
  <c r="AL198" i="5"/>
  <c r="AN198" i="5"/>
  <c r="AL224" i="5"/>
  <c r="AN224" i="5"/>
  <c r="AL240" i="5"/>
  <c r="AN240" i="5"/>
  <c r="AN26" i="5"/>
  <c r="AL26" i="5"/>
  <c r="AL70" i="5"/>
  <c r="AN70" i="5"/>
  <c r="AL91" i="5"/>
  <c r="AN91" i="5"/>
  <c r="AL107" i="5"/>
  <c r="AN107" i="5"/>
  <c r="AL122" i="5"/>
  <c r="AN122" i="5"/>
  <c r="AL139" i="5"/>
  <c r="AN139" i="5"/>
  <c r="AL155" i="5"/>
  <c r="AN155" i="5"/>
  <c r="AL171" i="5"/>
  <c r="AN171" i="5"/>
  <c r="AL187" i="5"/>
  <c r="AN187" i="5"/>
  <c r="AL217" i="5"/>
  <c r="AN217" i="5"/>
  <c r="AL233" i="5"/>
  <c r="AN233" i="5"/>
  <c r="AL29" i="5"/>
  <c r="AN29" i="5"/>
  <c r="AL80" i="5"/>
  <c r="AN80" i="5"/>
  <c r="AL96" i="5"/>
  <c r="AN96" i="5"/>
  <c r="AL112" i="5"/>
  <c r="AN112" i="5"/>
  <c r="AL126" i="5"/>
  <c r="AN126" i="5"/>
  <c r="AL144" i="5"/>
  <c r="AN144" i="5"/>
  <c r="AL160" i="5"/>
  <c r="AN160" i="5"/>
  <c r="AL176" i="5"/>
  <c r="AN176" i="5"/>
  <c r="AL192" i="5"/>
  <c r="AN192" i="5"/>
  <c r="AL222" i="5"/>
  <c r="AN222" i="5"/>
  <c r="AL238" i="5"/>
  <c r="AN238" i="5"/>
  <c r="AL89" i="5"/>
  <c r="AN89" i="5"/>
  <c r="AL105" i="5"/>
  <c r="AN105" i="5"/>
  <c r="AL124" i="5"/>
  <c r="AN124" i="5"/>
  <c r="AL137" i="5"/>
  <c r="AN137" i="5"/>
  <c r="AL153" i="5"/>
  <c r="AN153" i="5"/>
  <c r="AL169" i="5"/>
  <c r="AN169" i="5"/>
  <c r="AL185" i="5"/>
  <c r="AN185" i="5"/>
  <c r="AL201" i="5"/>
  <c r="AN201" i="5"/>
  <c r="AL227" i="5"/>
  <c r="AN227" i="5"/>
  <c r="AL243" i="5"/>
  <c r="AN243" i="5"/>
  <c r="B152" i="1"/>
  <c r="AM124" i="5" l="1"/>
  <c r="AO124" i="5"/>
  <c r="AM40" i="5"/>
  <c r="AO40" i="5"/>
  <c r="AM200" i="6"/>
  <c r="AO200" i="6"/>
  <c r="AM32" i="5"/>
  <c r="AO32" i="5"/>
  <c r="AM64" i="5"/>
  <c r="AO64" i="5"/>
  <c r="AM20" i="5"/>
  <c r="AO20" i="5"/>
  <c r="AM188" i="6"/>
  <c r="AO188" i="6"/>
  <c r="AM22" i="5"/>
  <c r="AO22" i="5"/>
  <c r="AM52" i="5"/>
  <c r="AO52" i="5"/>
  <c r="AM62" i="5"/>
  <c r="AO62" i="5"/>
  <c r="AM38" i="5"/>
  <c r="AO38" i="5"/>
  <c r="AM175" i="6"/>
  <c r="AO175" i="6"/>
  <c r="AM227" i="5"/>
  <c r="AO227" i="5"/>
  <c r="AM153" i="5"/>
  <c r="AO153" i="5"/>
  <c r="AM89" i="5"/>
  <c r="AO89" i="5"/>
  <c r="AM222" i="5"/>
  <c r="AO222" i="5"/>
  <c r="AM176" i="5"/>
  <c r="AO176" i="5"/>
  <c r="AM144" i="5"/>
  <c r="AO144" i="5"/>
  <c r="AM112" i="5"/>
  <c r="AO112" i="5"/>
  <c r="AM42" i="5"/>
  <c r="AO42" i="5"/>
  <c r="AM187" i="6"/>
  <c r="AO187" i="6"/>
  <c r="AM180" i="6"/>
  <c r="AO180" i="6"/>
  <c r="AM60" i="5"/>
  <c r="AO60" i="5"/>
  <c r="AL66" i="5"/>
  <c r="AO13" i="5"/>
  <c r="AM13" i="5"/>
  <c r="AM54" i="5"/>
  <c r="AO54" i="5"/>
  <c r="AM201" i="5"/>
  <c r="AO201" i="5"/>
  <c r="AM137" i="5"/>
  <c r="AO137" i="5"/>
  <c r="AM238" i="5"/>
  <c r="AO238" i="5"/>
  <c r="AM126" i="5"/>
  <c r="AO126" i="5"/>
  <c r="AM217" i="5"/>
  <c r="AO217" i="5"/>
  <c r="AM70" i="5"/>
  <c r="AO70" i="5"/>
  <c r="AM166" i="5"/>
  <c r="AO166" i="5"/>
  <c r="AM102" i="5"/>
  <c r="AO102" i="5"/>
  <c r="AM45" i="5"/>
  <c r="AO45" i="5"/>
  <c r="AM63" i="5"/>
  <c r="AO63" i="5"/>
  <c r="AM110" i="6"/>
  <c r="AO110" i="6"/>
  <c r="AM226" i="6"/>
  <c r="AO226" i="6"/>
  <c r="AM128" i="6"/>
  <c r="AO128" i="6"/>
  <c r="AM98" i="6"/>
  <c r="AO98" i="6"/>
  <c r="AM16" i="6"/>
  <c r="AO16" i="6"/>
  <c r="AM32" i="6"/>
  <c r="AO32" i="6"/>
  <c r="AM181" i="6"/>
  <c r="AO181" i="6"/>
  <c r="AM135" i="6"/>
  <c r="AO135" i="6"/>
  <c r="AM103" i="6"/>
  <c r="AO103" i="6"/>
  <c r="AM74" i="6"/>
  <c r="AO74" i="6"/>
  <c r="AM134" i="6"/>
  <c r="AO134" i="6"/>
  <c r="AM96" i="6"/>
  <c r="AO96" i="6"/>
  <c r="AM63" i="6"/>
  <c r="AO63" i="6"/>
  <c r="AL66" i="6"/>
  <c r="AM27" i="6"/>
  <c r="AO27" i="6"/>
  <c r="AM51" i="6"/>
  <c r="AO51" i="6"/>
  <c r="AM17" i="6"/>
  <c r="AO17" i="6"/>
  <c r="AM46" i="6"/>
  <c r="AO46" i="6"/>
  <c r="AM31" i="6"/>
  <c r="AO31" i="6"/>
  <c r="AM41" i="6"/>
  <c r="AO41" i="6"/>
  <c r="AM48" i="6"/>
  <c r="AO48" i="6"/>
  <c r="AM81" i="6"/>
  <c r="AO81" i="6"/>
  <c r="AM108" i="6"/>
  <c r="AO108" i="6"/>
  <c r="AM35" i="6"/>
  <c r="AO35" i="6"/>
  <c r="AM50" i="6"/>
  <c r="AO50" i="6"/>
  <c r="AM106" i="6"/>
  <c r="AO106" i="6"/>
  <c r="AM105" i="6"/>
  <c r="AO105" i="6"/>
  <c r="AM49" i="6"/>
  <c r="AO49" i="6"/>
  <c r="AM52" i="6"/>
  <c r="AO52" i="6"/>
  <c r="AM223" i="5"/>
  <c r="AO223" i="5"/>
  <c r="AM181" i="5"/>
  <c r="AO181" i="5"/>
  <c r="AM149" i="5"/>
  <c r="AO149" i="5"/>
  <c r="AM117" i="5"/>
  <c r="AO117" i="5"/>
  <c r="AM85" i="5"/>
  <c r="AO85" i="5"/>
  <c r="AM218" i="5"/>
  <c r="AO218" i="5"/>
  <c r="AM172" i="5"/>
  <c r="AO172" i="5"/>
  <c r="AM140" i="5"/>
  <c r="AO140" i="5"/>
  <c r="AM108" i="5"/>
  <c r="AO108" i="5"/>
  <c r="AM17" i="5"/>
  <c r="AO17" i="5"/>
  <c r="AM229" i="5"/>
  <c r="AO229" i="5"/>
  <c r="AM183" i="5"/>
  <c r="AO183" i="5"/>
  <c r="AM151" i="5"/>
  <c r="AO151" i="5"/>
  <c r="AM119" i="5"/>
  <c r="AO119" i="5"/>
  <c r="AM87" i="5"/>
  <c r="AO87" i="5"/>
  <c r="AM220" i="5"/>
  <c r="AO220" i="5"/>
  <c r="AM178" i="5"/>
  <c r="AO178" i="5"/>
  <c r="AM146" i="5"/>
  <c r="AO146" i="5"/>
  <c r="AM114" i="5"/>
  <c r="AO114" i="5"/>
  <c r="AM33" i="5"/>
  <c r="AO33" i="5"/>
  <c r="AM15" i="5"/>
  <c r="AO15" i="5"/>
  <c r="AM153" i="6"/>
  <c r="AO153" i="6"/>
  <c r="AM123" i="6"/>
  <c r="AO123" i="6"/>
  <c r="AM89" i="6"/>
  <c r="AO89" i="6"/>
  <c r="AM186" i="6"/>
  <c r="AO186" i="6"/>
  <c r="AM140" i="6"/>
  <c r="AO140" i="6"/>
  <c r="AM109" i="6"/>
  <c r="AO109" i="6"/>
  <c r="AM79" i="6"/>
  <c r="AO79" i="6"/>
  <c r="AM26" i="6"/>
  <c r="AO26" i="6"/>
  <c r="AM193" i="6"/>
  <c r="AO193" i="6"/>
  <c r="AM147" i="6"/>
  <c r="AO147" i="6"/>
  <c r="AM114" i="6"/>
  <c r="AO114" i="6"/>
  <c r="AM84" i="6"/>
  <c r="AO84" i="6"/>
  <c r="AM192" i="6"/>
  <c r="AO192" i="6"/>
  <c r="AM146" i="6"/>
  <c r="AO146" i="6"/>
  <c r="AM113" i="6"/>
  <c r="AO113" i="6"/>
  <c r="AM77" i="6"/>
  <c r="AO77" i="6"/>
  <c r="AM15" i="6"/>
  <c r="AO15" i="6"/>
  <c r="AM21" i="6"/>
  <c r="AO21" i="6"/>
  <c r="AM127" i="6"/>
  <c r="AO127" i="6"/>
  <c r="AM142" i="6"/>
  <c r="AO142" i="6"/>
  <c r="AM19" i="6"/>
  <c r="AO19" i="6"/>
  <c r="AM25" i="6"/>
  <c r="AO25" i="6"/>
  <c r="AM87" i="6"/>
  <c r="AO87" i="6"/>
  <c r="AM44" i="6"/>
  <c r="AO44" i="6"/>
  <c r="AM219" i="5"/>
  <c r="AO219" i="5"/>
  <c r="AM177" i="5"/>
  <c r="AO177" i="5"/>
  <c r="AM145" i="5"/>
  <c r="AO145" i="5"/>
  <c r="AM113" i="5"/>
  <c r="AO113" i="5"/>
  <c r="AM81" i="5"/>
  <c r="AO81" i="5"/>
  <c r="AM200" i="5"/>
  <c r="AO200" i="5"/>
  <c r="AM168" i="5"/>
  <c r="AO168" i="5"/>
  <c r="AM136" i="5"/>
  <c r="AO136" i="5"/>
  <c r="AM104" i="5"/>
  <c r="AO104" i="5"/>
  <c r="AM21" i="5"/>
  <c r="AO21" i="5"/>
  <c r="AM225" i="5"/>
  <c r="AO225" i="5"/>
  <c r="AM179" i="5"/>
  <c r="AO179" i="5"/>
  <c r="AM147" i="5"/>
  <c r="AO147" i="5"/>
  <c r="AM115" i="5"/>
  <c r="AO115" i="5"/>
  <c r="AM83" i="5"/>
  <c r="AO83" i="5"/>
  <c r="AM255" i="5"/>
  <c r="AO255" i="5"/>
  <c r="AM216" i="5"/>
  <c r="AO216" i="5"/>
  <c r="AM174" i="5"/>
  <c r="AO174" i="5"/>
  <c r="AM142" i="5"/>
  <c r="AO142" i="5"/>
  <c r="AM110" i="5"/>
  <c r="AO110" i="5"/>
  <c r="AM37" i="5"/>
  <c r="AO37" i="5"/>
  <c r="AM39" i="5"/>
  <c r="AO39" i="5"/>
  <c r="AM23" i="5"/>
  <c r="AO23" i="5"/>
  <c r="AM195" i="6"/>
  <c r="AO195" i="6"/>
  <c r="AM149" i="6"/>
  <c r="AO149" i="6"/>
  <c r="AM118" i="6"/>
  <c r="AO118" i="6"/>
  <c r="AM86" i="6"/>
  <c r="AO86" i="6"/>
  <c r="AM182" i="6"/>
  <c r="AO182" i="6"/>
  <c r="AM136" i="6"/>
  <c r="AO136" i="6"/>
  <c r="AM104" i="6"/>
  <c r="AO104" i="6"/>
  <c r="AM75" i="6"/>
  <c r="AO75" i="6"/>
  <c r="AM28" i="6"/>
  <c r="AO28" i="6"/>
  <c r="AM189" i="6"/>
  <c r="AO189" i="6"/>
  <c r="AM111" i="6"/>
  <c r="AO111" i="6"/>
  <c r="AM90" i="6"/>
  <c r="AO90" i="6"/>
  <c r="AM39" i="6"/>
  <c r="AO39" i="6"/>
  <c r="AM78" i="6"/>
  <c r="AO78" i="6"/>
  <c r="AM64" i="6"/>
  <c r="AO64" i="6"/>
  <c r="AM231" i="5"/>
  <c r="AO231" i="5"/>
  <c r="AM189" i="5"/>
  <c r="AO189" i="5"/>
  <c r="AM157" i="5"/>
  <c r="AO157" i="5"/>
  <c r="AM127" i="5"/>
  <c r="AO127" i="5"/>
  <c r="AM93" i="5"/>
  <c r="AO93" i="5"/>
  <c r="AM226" i="5"/>
  <c r="AO226" i="5"/>
  <c r="AM180" i="5"/>
  <c r="AO180" i="5"/>
  <c r="AM148" i="5"/>
  <c r="AO148" i="5"/>
  <c r="AM116" i="5"/>
  <c r="AO116" i="5"/>
  <c r="AM84" i="5"/>
  <c r="AO84" i="5"/>
  <c r="AM237" i="5"/>
  <c r="AO237" i="5"/>
  <c r="AM191" i="5"/>
  <c r="AO191" i="5"/>
  <c r="AM159" i="5"/>
  <c r="AO159" i="5"/>
  <c r="AM125" i="5"/>
  <c r="AO125" i="5"/>
  <c r="AM95" i="5"/>
  <c r="AO95" i="5"/>
  <c r="AM228" i="5"/>
  <c r="AO228" i="5"/>
  <c r="AM186" i="5"/>
  <c r="AO186" i="5"/>
  <c r="AM154" i="5"/>
  <c r="AO154" i="5"/>
  <c r="AM121" i="5"/>
  <c r="AO121" i="5"/>
  <c r="AM90" i="5"/>
  <c r="AO90" i="5"/>
  <c r="AM19" i="5"/>
  <c r="AO19" i="5"/>
  <c r="AM57" i="5"/>
  <c r="AO57" i="5"/>
  <c r="AM214" i="6"/>
  <c r="AO214" i="6"/>
  <c r="AL218" i="6"/>
  <c r="AM129" i="6"/>
  <c r="AO129" i="6"/>
  <c r="AM99" i="6"/>
  <c r="AO99" i="6"/>
  <c r="AM194" i="6"/>
  <c r="AO194" i="6"/>
  <c r="AM148" i="6"/>
  <c r="AO148" i="6"/>
  <c r="AM117" i="6"/>
  <c r="AO117" i="6"/>
  <c r="AM85" i="6"/>
  <c r="AO85" i="6"/>
  <c r="AM22" i="6"/>
  <c r="AO22" i="6"/>
  <c r="AM201" i="6"/>
  <c r="AO201" i="6"/>
  <c r="AM94" i="6"/>
  <c r="AO94" i="6"/>
  <c r="AM23" i="6"/>
  <c r="AO23" i="6"/>
  <c r="AM185" i="5"/>
  <c r="AO185" i="5"/>
  <c r="AM30" i="5"/>
  <c r="AO30" i="5"/>
  <c r="AM24" i="5"/>
  <c r="AO24" i="5"/>
  <c r="AM199" i="6"/>
  <c r="AO199" i="6"/>
  <c r="AM243" i="5"/>
  <c r="AO243" i="5"/>
  <c r="AM169" i="5"/>
  <c r="AO169" i="5"/>
  <c r="AM105" i="5"/>
  <c r="AO105" i="5"/>
  <c r="AM192" i="5"/>
  <c r="AO192" i="5"/>
  <c r="AM160" i="5"/>
  <c r="AO160" i="5"/>
  <c r="AM96" i="5"/>
  <c r="AO96" i="5"/>
  <c r="AM29" i="5"/>
  <c r="AO29" i="5"/>
  <c r="AM171" i="5"/>
  <c r="AO171" i="5"/>
  <c r="AM139" i="5"/>
  <c r="AO139" i="5"/>
  <c r="AM107" i="5"/>
  <c r="AO107" i="5"/>
  <c r="AM240" i="5"/>
  <c r="AO240" i="5"/>
  <c r="AM198" i="5"/>
  <c r="AO198" i="5"/>
  <c r="AM134" i="5"/>
  <c r="AO134" i="5"/>
  <c r="AM55" i="5"/>
  <c r="AO55" i="5"/>
  <c r="AM51" i="5"/>
  <c r="AO51" i="5"/>
  <c r="AM141" i="6"/>
  <c r="AO141" i="6"/>
  <c r="AM174" i="6"/>
  <c r="AO174" i="6"/>
  <c r="AL206" i="6"/>
  <c r="AM26" i="5"/>
  <c r="AO26" i="5"/>
  <c r="AM16" i="5"/>
  <c r="AO16" i="5"/>
  <c r="AM56" i="5"/>
  <c r="AO56" i="5"/>
  <c r="AM46" i="5"/>
  <c r="AO46" i="5"/>
  <c r="AM13" i="6"/>
  <c r="AO13" i="6"/>
  <c r="AL60" i="6"/>
  <c r="AM184" i="6"/>
  <c r="AO184" i="6"/>
  <c r="AM14" i="5"/>
  <c r="AO14" i="5"/>
  <c r="AM44" i="5"/>
  <c r="AO44" i="5"/>
  <c r="AM50" i="5"/>
  <c r="AO50" i="5"/>
  <c r="AM183" i="6"/>
  <c r="AO183" i="6"/>
  <c r="AM176" i="6"/>
  <c r="AO176" i="6"/>
  <c r="AM18" i="5"/>
  <c r="AO18" i="5"/>
  <c r="AM48" i="5"/>
  <c r="AO48" i="5"/>
  <c r="AM58" i="5"/>
  <c r="AO58" i="5"/>
  <c r="AM28" i="5"/>
  <c r="AO28" i="5"/>
  <c r="AM179" i="6"/>
  <c r="AO179" i="6"/>
  <c r="AM36" i="5"/>
  <c r="AO36" i="5"/>
  <c r="AM34" i="5"/>
  <c r="AO34" i="5"/>
  <c r="AM80" i="5"/>
  <c r="AO80" i="5"/>
  <c r="AM233" i="5"/>
  <c r="AO233" i="5"/>
  <c r="AM187" i="5"/>
  <c r="AO187" i="5"/>
  <c r="AM155" i="5"/>
  <c r="AO155" i="5"/>
  <c r="AM122" i="5"/>
  <c r="AO122" i="5"/>
  <c r="AM91" i="5"/>
  <c r="AO91" i="5"/>
  <c r="AM224" i="5"/>
  <c r="AO224" i="5"/>
  <c r="AM182" i="5"/>
  <c r="AO182" i="5"/>
  <c r="AM150" i="5"/>
  <c r="AO150" i="5"/>
  <c r="AM118" i="5"/>
  <c r="AO118" i="5"/>
  <c r="AM27" i="5"/>
  <c r="AO27" i="5"/>
  <c r="AM61" i="5"/>
  <c r="AO61" i="5"/>
  <c r="AM78" i="5"/>
  <c r="AO78" i="5"/>
  <c r="AL204" i="5"/>
  <c r="AM203" i="6"/>
  <c r="AO203" i="6"/>
  <c r="AM157" i="6"/>
  <c r="AO157" i="6"/>
  <c r="AM126" i="6"/>
  <c r="AO126" i="6"/>
  <c r="AM92" i="6"/>
  <c r="AO92" i="6"/>
  <c r="AM190" i="6"/>
  <c r="AO190" i="6"/>
  <c r="AM144" i="6"/>
  <c r="AO144" i="6"/>
  <c r="AM112" i="6"/>
  <c r="AO112" i="6"/>
  <c r="AM82" i="6"/>
  <c r="AO82" i="6"/>
  <c r="AM24" i="6"/>
  <c r="AO24" i="6"/>
  <c r="AM197" i="6"/>
  <c r="AO197" i="6"/>
  <c r="AM151" i="6"/>
  <c r="AO151" i="6"/>
  <c r="AM119" i="6"/>
  <c r="AO119" i="6"/>
  <c r="AM91" i="6"/>
  <c r="AO91" i="6"/>
  <c r="AM196" i="6"/>
  <c r="AO196" i="6"/>
  <c r="AM150" i="6"/>
  <c r="AO150" i="6"/>
  <c r="AM116" i="6"/>
  <c r="AO116" i="6"/>
  <c r="AM80" i="6"/>
  <c r="AO80" i="6"/>
  <c r="AM43" i="6"/>
  <c r="AO43" i="6"/>
  <c r="AM38" i="6"/>
  <c r="AO38" i="6"/>
  <c r="AM33" i="6"/>
  <c r="AO33" i="6"/>
  <c r="AO54" i="6"/>
  <c r="AM54" i="6"/>
  <c r="AM53" i="6"/>
  <c r="AO53" i="6"/>
  <c r="AM36" i="6"/>
  <c r="AO36" i="6"/>
  <c r="AM159" i="6"/>
  <c r="AO159" i="6"/>
  <c r="AM158" i="6"/>
  <c r="AO158" i="6"/>
  <c r="AM42" i="6"/>
  <c r="AO42" i="6"/>
  <c r="AM55" i="6"/>
  <c r="AO55" i="6"/>
  <c r="AM185" i="6"/>
  <c r="AO185" i="6"/>
  <c r="AO56" i="6"/>
  <c r="AM56" i="6"/>
  <c r="AM72" i="6"/>
  <c r="AO72" i="6"/>
  <c r="AL161" i="6"/>
  <c r="AM239" i="5"/>
  <c r="AO239" i="5"/>
  <c r="AM197" i="5"/>
  <c r="AO197" i="5"/>
  <c r="AM165" i="5"/>
  <c r="AO165" i="5"/>
  <c r="AM133" i="5"/>
  <c r="AO133" i="5"/>
  <c r="AM101" i="5"/>
  <c r="AO101" i="5"/>
  <c r="AM234" i="5"/>
  <c r="AO234" i="5"/>
  <c r="AM188" i="5"/>
  <c r="AO188" i="5"/>
  <c r="AM156" i="5"/>
  <c r="AO156" i="5"/>
  <c r="AM123" i="5"/>
  <c r="AO123" i="5"/>
  <c r="AM92" i="5"/>
  <c r="AO92" i="5"/>
  <c r="AM254" i="5"/>
  <c r="AM257" i="5" s="1"/>
  <c r="AO254" i="5"/>
  <c r="AL257" i="5"/>
  <c r="AM199" i="5"/>
  <c r="AO199" i="5"/>
  <c r="AM167" i="5"/>
  <c r="AO167" i="5"/>
  <c r="AM135" i="5"/>
  <c r="AO135" i="5"/>
  <c r="AM103" i="5"/>
  <c r="AO103" i="5"/>
  <c r="AM236" i="5"/>
  <c r="AO236" i="5"/>
  <c r="AM194" i="5"/>
  <c r="AO194" i="5"/>
  <c r="AM162" i="5"/>
  <c r="AO162" i="5"/>
  <c r="AM131" i="5"/>
  <c r="AO131" i="5"/>
  <c r="AM98" i="5"/>
  <c r="AO98" i="5"/>
  <c r="AM86" i="5"/>
  <c r="AO86" i="5"/>
  <c r="AM49" i="5"/>
  <c r="AO49" i="5"/>
  <c r="AM82" i="5"/>
  <c r="AO82" i="5"/>
  <c r="AM31" i="5"/>
  <c r="AO31" i="5"/>
  <c r="AM137" i="6"/>
  <c r="AO137" i="6"/>
  <c r="AM107" i="6"/>
  <c r="AO107" i="6"/>
  <c r="AM202" i="6"/>
  <c r="AO202" i="6"/>
  <c r="AM156" i="6"/>
  <c r="AO156" i="6"/>
  <c r="AM125" i="6"/>
  <c r="AO125" i="6"/>
  <c r="AM95" i="6"/>
  <c r="AO95" i="6"/>
  <c r="AM18" i="6"/>
  <c r="AO18" i="6"/>
  <c r="AM34" i="6"/>
  <c r="AO34" i="6"/>
  <c r="AM177" i="6"/>
  <c r="AO177" i="6"/>
  <c r="AM131" i="6"/>
  <c r="AO131" i="6"/>
  <c r="AM100" i="6"/>
  <c r="AO100" i="6"/>
  <c r="AM224" i="6"/>
  <c r="AO224" i="6"/>
  <c r="AL228" i="6"/>
  <c r="AM130" i="6"/>
  <c r="AO130" i="6"/>
  <c r="AM93" i="6"/>
  <c r="AO93" i="6"/>
  <c r="AM37" i="6"/>
  <c r="AO37" i="6"/>
  <c r="AM45" i="6"/>
  <c r="AO45" i="6"/>
  <c r="AM57" i="6"/>
  <c r="AO57" i="6"/>
  <c r="AM215" i="6"/>
  <c r="AO215" i="6"/>
  <c r="AM73" i="6"/>
  <c r="AO73" i="6"/>
  <c r="AO58" i="6"/>
  <c r="AM58" i="6"/>
  <c r="AM155" i="6"/>
  <c r="AO155" i="6"/>
  <c r="AM138" i="6"/>
  <c r="AO138" i="6"/>
  <c r="AM40" i="6"/>
  <c r="AO40" i="6"/>
  <c r="AM235" i="5"/>
  <c r="AO235" i="5"/>
  <c r="AM193" i="5"/>
  <c r="AO193" i="5"/>
  <c r="AM161" i="5"/>
  <c r="AO161" i="5"/>
  <c r="AM130" i="5"/>
  <c r="AO130" i="5"/>
  <c r="AM97" i="5"/>
  <c r="AO97" i="5"/>
  <c r="AM230" i="5"/>
  <c r="AO230" i="5"/>
  <c r="AM184" i="5"/>
  <c r="AO184" i="5"/>
  <c r="AM152" i="5"/>
  <c r="AO152" i="5"/>
  <c r="AM120" i="5"/>
  <c r="AO120" i="5"/>
  <c r="AM88" i="5"/>
  <c r="AO88" i="5"/>
  <c r="AM241" i="5"/>
  <c r="AO241" i="5"/>
  <c r="AM195" i="5"/>
  <c r="AO195" i="5"/>
  <c r="AM163" i="5"/>
  <c r="AO163" i="5"/>
  <c r="AM132" i="5"/>
  <c r="AO132" i="5"/>
  <c r="AM99" i="5"/>
  <c r="AO99" i="5"/>
  <c r="AM232" i="5"/>
  <c r="AO232" i="5"/>
  <c r="AM190" i="5"/>
  <c r="AO190" i="5"/>
  <c r="AM158" i="5"/>
  <c r="AO158" i="5"/>
  <c r="AM128" i="5"/>
  <c r="AO128" i="5"/>
  <c r="AM94" i="5"/>
  <c r="AO94" i="5"/>
  <c r="AM69" i="5"/>
  <c r="AM72" i="5" s="1"/>
  <c r="AL72" i="5"/>
  <c r="AO69" i="5"/>
  <c r="AM53" i="5"/>
  <c r="AO53" i="5"/>
  <c r="AM59" i="5"/>
  <c r="AO59" i="5"/>
  <c r="AM133" i="6"/>
  <c r="AO133" i="6"/>
  <c r="AM102" i="6"/>
  <c r="AO102" i="6"/>
  <c r="AM198" i="6"/>
  <c r="AO198" i="6"/>
  <c r="AM152" i="6"/>
  <c r="AO152" i="6"/>
  <c r="AM120" i="6"/>
  <c r="AO120" i="6"/>
  <c r="AM88" i="6"/>
  <c r="AO88" i="6"/>
  <c r="AM20" i="6"/>
  <c r="AO20" i="6"/>
  <c r="AM225" i="6"/>
  <c r="AO225" i="6"/>
  <c r="AM143" i="6"/>
  <c r="AO143" i="6"/>
  <c r="AM97" i="6"/>
  <c r="AO97" i="6"/>
  <c r="AM124" i="6"/>
  <c r="AO124" i="6"/>
  <c r="AM47" i="6"/>
  <c r="AO47" i="6"/>
  <c r="AM139" i="6"/>
  <c r="AO139" i="6"/>
  <c r="AM154" i="6"/>
  <c r="AO154" i="6"/>
  <c r="AM76" i="6"/>
  <c r="AO76" i="6"/>
  <c r="AM215" i="5"/>
  <c r="AO215" i="5"/>
  <c r="AL246" i="5"/>
  <c r="AM173" i="5"/>
  <c r="AO173" i="5"/>
  <c r="AM141" i="5"/>
  <c r="AO141" i="5"/>
  <c r="AM109" i="5"/>
  <c r="AO109" i="5"/>
  <c r="AM242" i="5"/>
  <c r="AO242" i="5"/>
  <c r="AM196" i="5"/>
  <c r="AO196" i="5"/>
  <c r="AM164" i="5"/>
  <c r="AO164" i="5"/>
  <c r="AM129" i="5"/>
  <c r="AO129" i="5"/>
  <c r="AM100" i="5"/>
  <c r="AO100" i="5"/>
  <c r="AM25" i="5"/>
  <c r="AO25" i="5"/>
  <c r="AM221" i="5"/>
  <c r="AO221" i="5"/>
  <c r="AM175" i="5"/>
  <c r="AO175" i="5"/>
  <c r="AM143" i="5"/>
  <c r="AO143" i="5"/>
  <c r="AM111" i="5"/>
  <c r="AO111" i="5"/>
  <c r="AM79" i="5"/>
  <c r="AO79" i="5"/>
  <c r="AM244" i="5"/>
  <c r="AO244" i="5"/>
  <c r="AM202" i="5"/>
  <c r="AO202" i="5"/>
  <c r="AM170" i="5"/>
  <c r="AO170" i="5"/>
  <c r="AM138" i="5"/>
  <c r="AO138" i="5"/>
  <c r="AM106" i="5"/>
  <c r="AO106" i="5"/>
  <c r="AM35" i="5"/>
  <c r="AO35" i="5"/>
  <c r="AM41" i="5"/>
  <c r="AO41" i="5"/>
  <c r="AM47" i="5"/>
  <c r="AO47" i="5"/>
  <c r="AM43" i="5"/>
  <c r="AO43" i="5"/>
  <c r="AM191" i="6"/>
  <c r="AO191" i="6"/>
  <c r="AM145" i="6"/>
  <c r="AO145" i="6"/>
  <c r="AM115" i="6"/>
  <c r="AO115" i="6"/>
  <c r="AM83" i="6"/>
  <c r="AO83" i="6"/>
  <c r="AM178" i="6"/>
  <c r="AO178" i="6"/>
  <c r="AM132" i="6"/>
  <c r="AO132" i="6"/>
  <c r="AM101" i="6"/>
  <c r="AO101" i="6"/>
  <c r="AM14" i="6"/>
  <c r="AO14" i="6"/>
  <c r="AM30" i="6"/>
  <c r="AO30" i="6"/>
  <c r="AM122" i="6"/>
  <c r="AO122" i="6"/>
  <c r="AM121" i="6"/>
  <c r="AO121" i="6"/>
  <c r="AM29" i="6"/>
  <c r="AO29" i="6"/>
  <c r="B153" i="1"/>
  <c r="AL230" i="6" l="1"/>
  <c r="AO230" i="6" s="1"/>
  <c r="AL259" i="5"/>
  <c r="AO259" i="5" s="1"/>
  <c r="AM66" i="6"/>
  <c r="AM246" i="5"/>
  <c r="AM161" i="6"/>
  <c r="AM218" i="6"/>
  <c r="AM204" i="5"/>
  <c r="AM206" i="6"/>
  <c r="AM228" i="6"/>
  <c r="AM60" i="6"/>
  <c r="AM66" i="5"/>
  <c r="B154" i="1"/>
  <c r="AM230" i="6" l="1"/>
  <c r="AM259" i="5"/>
  <c r="G517" i="1"/>
  <c r="G488" i="1"/>
  <c r="G352" i="1"/>
  <c r="G351" i="1"/>
  <c r="G350" i="1"/>
  <c r="G345" i="1"/>
  <c r="G344" i="1"/>
  <c r="G343" i="1"/>
  <c r="G303" i="1"/>
  <c r="G302" i="1"/>
  <c r="G301" i="1"/>
  <c r="G520" i="1"/>
  <c r="G519" i="1"/>
  <c r="G518" i="1"/>
  <c r="G516" i="1"/>
  <c r="G491" i="1"/>
  <c r="G490" i="1"/>
  <c r="G489" i="1"/>
  <c r="G487" i="1"/>
  <c r="G290" i="1"/>
  <c r="G289" i="1"/>
  <c r="G288" i="1"/>
  <c r="G244" i="1"/>
  <c r="G243" i="1"/>
  <c r="G242" i="1"/>
  <c r="G238" i="1"/>
  <c r="G237" i="1"/>
  <c r="G235" i="1"/>
  <c r="G233" i="1"/>
  <c r="J3" i="1"/>
  <c r="J4" i="1" s="1"/>
  <c r="G2" i="1" l="1"/>
  <c r="G281" i="1"/>
  <c r="G282" i="1"/>
  <c r="G283" i="1"/>
  <c r="E404" i="1" l="1"/>
  <c r="G404" i="1" s="1"/>
  <c r="E437" i="1"/>
  <c r="G437" i="1" s="1"/>
  <c r="E529" i="1"/>
  <c r="G529" i="1" s="1"/>
  <c r="E530" i="1"/>
  <c r="G530" i="1" s="1"/>
  <c r="E482" i="1"/>
  <c r="G482" i="1" s="1"/>
  <c r="E483" i="1"/>
  <c r="G483" i="1" s="1"/>
  <c r="E462" i="1"/>
  <c r="G462" i="1" s="1"/>
  <c r="E464" i="1"/>
  <c r="G464" i="1" s="1"/>
  <c r="E463" i="1"/>
  <c r="G463" i="1" s="1"/>
  <c r="E461" i="1"/>
  <c r="G461" i="1" s="1"/>
  <c r="E378" i="1"/>
  <c r="G378" i="1" s="1"/>
  <c r="E103" i="1"/>
  <c r="G103" i="1" s="1"/>
  <c r="E144" i="1"/>
  <c r="G144" i="1" s="1"/>
  <c r="E567" i="1"/>
  <c r="E562" i="1"/>
  <c r="E558" i="1"/>
  <c r="E551" i="1"/>
  <c r="E540" i="1"/>
  <c r="E533" i="1"/>
  <c r="E511" i="1"/>
  <c r="E505" i="1"/>
  <c r="E499" i="1"/>
  <c r="E495" i="1"/>
  <c r="E471" i="1"/>
  <c r="E450" i="1"/>
  <c r="E446" i="1"/>
  <c r="E435" i="1"/>
  <c r="E418" i="1"/>
  <c r="E411" i="1"/>
  <c r="E402" i="1"/>
  <c r="E389" i="1"/>
  <c r="E382" i="1"/>
  <c r="E362" i="1"/>
  <c r="E339" i="1"/>
  <c r="E333" i="1"/>
  <c r="E329" i="1"/>
  <c r="E316" i="1"/>
  <c r="E312" i="1"/>
  <c r="E295" i="1"/>
  <c r="E275" i="1"/>
  <c r="E269" i="1"/>
  <c r="E252" i="1"/>
  <c r="E228" i="1"/>
  <c r="E223" i="1"/>
  <c r="E213" i="1"/>
  <c r="E205" i="1"/>
  <c r="E196" i="1"/>
  <c r="E190" i="1"/>
  <c r="E183" i="1"/>
  <c r="E175" i="1"/>
  <c r="E167" i="1"/>
  <c r="E161" i="1"/>
  <c r="E154" i="1"/>
  <c r="E150" i="1"/>
  <c r="E140" i="1"/>
  <c r="E134" i="1"/>
  <c r="E128" i="1"/>
  <c r="E123" i="1"/>
  <c r="E119" i="1"/>
  <c r="E111" i="1"/>
  <c r="E107" i="1"/>
  <c r="E97" i="1"/>
  <c r="E91" i="1"/>
  <c r="E85" i="1"/>
  <c r="E80" i="1"/>
  <c r="E73" i="1"/>
  <c r="E66" i="1"/>
  <c r="E60" i="1"/>
  <c r="E52" i="1"/>
  <c r="E44" i="1"/>
  <c r="E40" i="1"/>
  <c r="E29" i="1"/>
  <c r="E21" i="1"/>
  <c r="E11" i="1"/>
  <c r="E566" i="1"/>
  <c r="E561" i="1"/>
  <c r="G561" i="1" s="1"/>
  <c r="E557" i="1"/>
  <c r="E539" i="1"/>
  <c r="E532" i="1"/>
  <c r="E510" i="1"/>
  <c r="E504" i="1"/>
  <c r="E498" i="1"/>
  <c r="E480" i="1"/>
  <c r="E466" i="1"/>
  <c r="E449" i="1"/>
  <c r="E442" i="1"/>
  <c r="E417" i="1"/>
  <c r="E409" i="1"/>
  <c r="E388" i="1"/>
  <c r="E381" i="1"/>
  <c r="E359" i="1"/>
  <c r="E338" i="1"/>
  <c r="E332" i="1"/>
  <c r="E315" i="1"/>
  <c r="E311" i="1"/>
  <c r="E278" i="1"/>
  <c r="E274" i="1"/>
  <c r="E268" i="1"/>
  <c r="E255" i="1"/>
  <c r="E251" i="1"/>
  <c r="E226" i="1"/>
  <c r="E222" i="1"/>
  <c r="E209" i="1"/>
  <c r="E201" i="1"/>
  <c r="E195" i="1"/>
  <c r="E189" i="1"/>
  <c r="E180" i="1"/>
  <c r="E174" i="1"/>
  <c r="E166" i="1"/>
  <c r="E160" i="1"/>
  <c r="E153" i="1"/>
  <c r="E149" i="1"/>
  <c r="E139" i="1"/>
  <c r="E133" i="1"/>
  <c r="E127" i="1"/>
  <c r="E122" i="1"/>
  <c r="E115" i="1"/>
  <c r="E110" i="1"/>
  <c r="E102" i="1"/>
  <c r="E96" i="1"/>
  <c r="E90" i="1"/>
  <c r="E83" i="1"/>
  <c r="E79" i="1"/>
  <c r="E72" i="1"/>
  <c r="E65" i="1"/>
  <c r="E57" i="1"/>
  <c r="E47" i="1"/>
  <c r="E43" i="1"/>
  <c r="E36" i="1"/>
  <c r="E28" i="1"/>
  <c r="E19" i="1"/>
  <c r="E565" i="1"/>
  <c r="E560" i="1"/>
  <c r="E553" i="1"/>
  <c r="E542" i="1"/>
  <c r="E538" i="1"/>
  <c r="E513" i="1"/>
  <c r="E509" i="1"/>
  <c r="E503" i="1"/>
  <c r="G503" i="1" s="1"/>
  <c r="E497" i="1"/>
  <c r="E477" i="1"/>
  <c r="E448" i="1"/>
  <c r="E440" i="1"/>
  <c r="E416" i="1"/>
  <c r="E408" i="1"/>
  <c r="E385" i="1"/>
  <c r="E364" i="1"/>
  <c r="E357" i="1"/>
  <c r="E337" i="1"/>
  <c r="E331" i="1"/>
  <c r="E314" i="1"/>
  <c r="E310" i="1"/>
  <c r="E277" i="1"/>
  <c r="E271" i="1"/>
  <c r="E267" i="1"/>
  <c r="G267" i="1" s="1"/>
  <c r="E254" i="1"/>
  <c r="E250" i="1"/>
  <c r="E225" i="1"/>
  <c r="E221" i="1"/>
  <c r="E208" i="1"/>
  <c r="E200" i="1"/>
  <c r="E194" i="1"/>
  <c r="G194" i="1" s="1"/>
  <c r="E185" i="1"/>
  <c r="E179" i="1"/>
  <c r="E173" i="1"/>
  <c r="E165" i="1"/>
  <c r="E159" i="1"/>
  <c r="G159" i="1" s="1"/>
  <c r="E152" i="1"/>
  <c r="E148" i="1"/>
  <c r="E138" i="1"/>
  <c r="E132" i="1"/>
  <c r="E126" i="1"/>
  <c r="E121" i="1"/>
  <c r="E113" i="1"/>
  <c r="E109" i="1"/>
  <c r="E99" i="1"/>
  <c r="G99" i="1" s="1"/>
  <c r="E93" i="1"/>
  <c r="E87" i="1"/>
  <c r="E82" i="1"/>
  <c r="E78" i="1"/>
  <c r="E69" i="1"/>
  <c r="E62" i="1"/>
  <c r="E56" i="1"/>
  <c r="G56" i="1" s="1"/>
  <c r="E46" i="1"/>
  <c r="E42" i="1"/>
  <c r="E35" i="1"/>
  <c r="E25" i="1"/>
  <c r="E18" i="1"/>
  <c r="E564" i="1"/>
  <c r="G564" i="1" s="1"/>
  <c r="E559" i="1"/>
  <c r="E552" i="1"/>
  <c r="E541" i="1"/>
  <c r="G541" i="1" s="1"/>
  <c r="G548" i="1" s="1"/>
  <c r="E548" i="1" s="1"/>
  <c r="E534" i="1"/>
  <c r="G534" i="1" s="1"/>
  <c r="E512" i="1"/>
  <c r="E506" i="1"/>
  <c r="E502" i="1"/>
  <c r="G502" i="1" s="1"/>
  <c r="E496" i="1"/>
  <c r="G496" i="1" s="1"/>
  <c r="E473" i="1"/>
  <c r="E447" i="1"/>
  <c r="G447" i="1" s="1"/>
  <c r="G454" i="1" s="1"/>
  <c r="E454" i="1" s="1"/>
  <c r="E419" i="1"/>
  <c r="E415" i="1"/>
  <c r="E407" i="1"/>
  <c r="E390" i="1"/>
  <c r="E383" i="1"/>
  <c r="E376" i="1"/>
  <c r="E363" i="1"/>
  <c r="E340" i="1"/>
  <c r="E336" i="1"/>
  <c r="E330" i="1"/>
  <c r="E313" i="1"/>
  <c r="E297" i="1"/>
  <c r="G297" i="1" s="1"/>
  <c r="E276" i="1"/>
  <c r="E270" i="1"/>
  <c r="E253" i="1"/>
  <c r="E229" i="1"/>
  <c r="E224" i="1"/>
  <c r="G224" i="1" s="1"/>
  <c r="E217" i="1"/>
  <c r="E206" i="1"/>
  <c r="E199" i="1"/>
  <c r="G199" i="1" s="1"/>
  <c r="E191" i="1"/>
  <c r="E184" i="1"/>
  <c r="G184" i="1" s="1"/>
  <c r="E178" i="1"/>
  <c r="E168" i="1"/>
  <c r="G168" i="1" s="1"/>
  <c r="E162" i="1"/>
  <c r="G162" i="1" s="1"/>
  <c r="E156" i="1"/>
  <c r="E151" i="1"/>
  <c r="E143" i="1"/>
  <c r="G143" i="1" s="1"/>
  <c r="E137" i="1"/>
  <c r="E131" i="1"/>
  <c r="E124" i="1"/>
  <c r="E120" i="1"/>
  <c r="G120" i="1" s="1"/>
  <c r="E112" i="1"/>
  <c r="E108" i="1"/>
  <c r="G108" i="1" s="1"/>
  <c r="E98" i="1"/>
  <c r="E92" i="1"/>
  <c r="G92" i="1" s="1"/>
  <c r="E86" i="1"/>
  <c r="G86" i="1" s="1"/>
  <c r="E81" i="1"/>
  <c r="E74" i="1"/>
  <c r="G74" i="1" s="1"/>
  <c r="E67" i="1"/>
  <c r="G67" i="1" s="1"/>
  <c r="E61" i="1"/>
  <c r="G61" i="1" s="1"/>
  <c r="E53" i="1"/>
  <c r="G53" i="1" s="1"/>
  <c r="E45" i="1"/>
  <c r="G45" i="1" s="1"/>
  <c r="E41" i="1"/>
  <c r="G41" i="1" s="1"/>
  <c r="E32" i="1"/>
  <c r="E22" i="1"/>
  <c r="G22" i="1" s="1"/>
  <c r="E14" i="1"/>
  <c r="G14" i="1" s="1"/>
  <c r="G229" i="1"/>
  <c r="G228" i="1"/>
  <c r="G312" i="1"/>
  <c r="G321" i="1" s="1"/>
  <c r="E321" i="1" s="1"/>
  <c r="G60" i="1"/>
  <c r="G383" i="1"/>
  <c r="G551" i="1"/>
  <c r="G553" i="1"/>
  <c r="G565" i="1"/>
  <c r="G566" i="1"/>
  <c r="G552" i="1"/>
  <c r="G44" i="1"/>
  <c r="G329" i="1"/>
  <c r="G174" i="1"/>
  <c r="G252" i="1"/>
  <c r="G260" i="1" s="1"/>
  <c r="E260" i="1" s="1"/>
  <c r="G539" i="1"/>
  <c r="G546" i="1" s="1"/>
  <c r="E546" i="1" s="1"/>
  <c r="G542" i="1"/>
  <c r="G549" i="1" s="1"/>
  <c r="E549" i="1" s="1"/>
  <c r="G538" i="1"/>
  <c r="G545" i="1" s="1"/>
  <c r="E545" i="1" s="1"/>
  <c r="G540" i="1"/>
  <c r="G547" i="1" s="1"/>
  <c r="E547" i="1" s="1"/>
  <c r="G221" i="1"/>
  <c r="G559" i="1"/>
  <c r="G558" i="1"/>
  <c r="G223" i="1"/>
  <c r="G533" i="1"/>
  <c r="G268" i="1"/>
  <c r="G567" i="1"/>
  <c r="G274" i="1"/>
  <c r="G21" i="1"/>
  <c r="G175" i="1"/>
  <c r="G225" i="1"/>
  <c r="G382" i="1"/>
  <c r="G363" i="1"/>
  <c r="G368" i="1" s="1"/>
  <c r="G532" i="1"/>
  <c r="G498" i="1"/>
  <c r="G195" i="1"/>
  <c r="G562" i="1"/>
  <c r="G11" i="1"/>
  <c r="G52" i="1"/>
  <c r="G183" i="1"/>
  <c r="G18" i="1"/>
  <c r="G196" i="1"/>
  <c r="G226" i="1"/>
  <c r="G310" i="1"/>
  <c r="G319" i="1" s="1"/>
  <c r="E319" i="1" s="1"/>
  <c r="G364" i="1"/>
  <c r="G369" i="1" s="1"/>
  <c r="G411" i="1"/>
  <c r="G93" i="1"/>
  <c r="G29" i="1"/>
  <c r="G560" i="1"/>
  <c r="G275" i="1"/>
  <c r="G178" i="1"/>
  <c r="G65" i="1"/>
  <c r="G25" i="1"/>
  <c r="G213" i="1"/>
  <c r="G222" i="1"/>
  <c r="G173" i="1"/>
  <c r="G28" i="1"/>
  <c r="G505" i="1"/>
  <c r="G499" i="1"/>
  <c r="G43" i="1"/>
  <c r="G185" i="1"/>
  <c r="G201" i="1"/>
  <c r="G336" i="1"/>
  <c r="G407" i="1"/>
  <c r="G480" i="1"/>
  <c r="G477" i="1"/>
  <c r="G473" i="1"/>
  <c r="G449" i="1"/>
  <c r="G456" i="1" s="1"/>
  <c r="E456" i="1" s="1"/>
  <c r="G450" i="1"/>
  <c r="G457" i="1" s="1"/>
  <c r="E457" i="1" s="1"/>
  <c r="G471" i="1"/>
  <c r="G448" i="1"/>
  <c r="G455" i="1" s="1"/>
  <c r="E455" i="1" s="1"/>
  <c r="G446" i="1"/>
  <c r="G453" i="1" s="1"/>
  <c r="G466" i="1"/>
  <c r="G276" i="1"/>
  <c r="G161" i="1"/>
  <c r="G385" i="1"/>
  <c r="G85" i="1"/>
  <c r="G251" i="1"/>
  <c r="G259" i="1" s="1"/>
  <c r="E259" i="1" s="1"/>
  <c r="G512" i="1"/>
  <c r="G160" i="1"/>
  <c r="G66" i="1"/>
  <c r="G497" i="1"/>
  <c r="G179" i="1"/>
  <c r="G511" i="1"/>
  <c r="G381" i="1"/>
  <c r="G250" i="1"/>
  <c r="G258" i="1" s="1"/>
  <c r="E258" i="1" s="1"/>
  <c r="G72" i="1"/>
  <c r="G205" i="1"/>
  <c r="G19" i="1"/>
  <c r="G46" i="1"/>
  <c r="G102" i="1"/>
  <c r="G191" i="1"/>
  <c r="G166" i="1"/>
  <c r="G311" i="1"/>
  <c r="G320" i="1" s="1"/>
  <c r="E320" i="1" s="1"/>
  <c r="G330" i="1"/>
  <c r="G338" i="1"/>
  <c r="G388" i="1"/>
  <c r="G393" i="1" s="1"/>
  <c r="G389" i="1"/>
  <c r="G394" i="1" s="1"/>
  <c r="G390" i="1"/>
  <c r="G395" i="1" s="1"/>
  <c r="G495" i="1"/>
  <c r="G189" i="1"/>
  <c r="G504" i="1"/>
  <c r="G190" i="1"/>
  <c r="G269" i="1"/>
  <c r="G509" i="1"/>
  <c r="G78" i="1"/>
  <c r="G62" i="1"/>
  <c r="G506" i="1"/>
  <c r="G73" i="1"/>
  <c r="G40" i="1"/>
  <c r="G98" i="1"/>
  <c r="G513" i="1"/>
  <c r="G200" i="1"/>
  <c r="G295" i="1"/>
  <c r="G87" i="1"/>
  <c r="G362" i="1"/>
  <c r="G367" i="1" s="1"/>
  <c r="G206" i="1"/>
  <c r="G47" i="1"/>
  <c r="G42" i="1"/>
  <c r="G167" i="1"/>
  <c r="G165" i="1"/>
  <c r="G180" i="1"/>
  <c r="G217" i="1"/>
  <c r="G337" i="1"/>
  <c r="G331" i="1"/>
  <c r="G376" i="1"/>
  <c r="G415" i="1"/>
  <c r="G422" i="1" s="1"/>
  <c r="G440" i="1"/>
  <c r="G418" i="1"/>
  <c r="G425" i="1" s="1"/>
  <c r="G408" i="1"/>
  <c r="G442" i="1"/>
  <c r="G435" i="1"/>
  <c r="G417" i="1"/>
  <c r="G424" i="1" s="1"/>
  <c r="G409" i="1"/>
  <c r="G416" i="1"/>
  <c r="G423" i="1" s="1"/>
  <c r="G419" i="1"/>
  <c r="G426" i="1" s="1"/>
  <c r="G359" i="1"/>
  <c r="G357" i="1"/>
  <c r="G339" i="1"/>
  <c r="G332" i="1"/>
  <c r="G313" i="1"/>
  <c r="G322" i="1" s="1"/>
  <c r="E322" i="1" s="1"/>
  <c r="G340" i="1"/>
  <c r="G333" i="1"/>
  <c r="G314" i="1"/>
  <c r="G323" i="1" s="1"/>
  <c r="E323" i="1" s="1"/>
  <c r="G315" i="1"/>
  <c r="G324" i="1" s="1"/>
  <c r="E324" i="1" s="1"/>
  <c r="G316" i="1"/>
  <c r="G325" i="1" s="1"/>
  <c r="E325" i="1" s="1"/>
  <c r="G271" i="1"/>
  <c r="G278" i="1"/>
  <c r="G277" i="1"/>
  <c r="G270" i="1"/>
  <c r="G253" i="1"/>
  <c r="G261" i="1" s="1"/>
  <c r="E261" i="1" s="1"/>
  <c r="G254" i="1"/>
  <c r="G262" i="1" s="1"/>
  <c r="E262" i="1" s="1"/>
  <c r="G255" i="1"/>
  <c r="G263" i="1" s="1"/>
  <c r="E263" i="1" s="1"/>
  <c r="G208" i="1"/>
  <c r="G209" i="1"/>
  <c r="G156" i="1"/>
  <c r="G139" i="1"/>
  <c r="G134" i="1"/>
  <c r="G119" i="1"/>
  <c r="G97" i="1"/>
  <c r="G148" i="1"/>
  <c r="G123" i="1"/>
  <c r="G115" i="1"/>
  <c r="G140" i="1"/>
  <c r="G133" i="1"/>
  <c r="G127" i="1"/>
  <c r="G122" i="1"/>
  <c r="G96" i="1"/>
  <c r="G132" i="1"/>
  <c r="G126" i="1"/>
  <c r="G121" i="1"/>
  <c r="G107" i="1"/>
  <c r="G138" i="1"/>
  <c r="G131" i="1"/>
  <c r="G124" i="1"/>
  <c r="G90" i="1"/>
  <c r="G137" i="1"/>
  <c r="G128" i="1"/>
  <c r="G91" i="1"/>
  <c r="G111" i="1"/>
  <c r="G149" i="1"/>
  <c r="G113" i="1"/>
  <c r="G112" i="1"/>
  <c r="G109" i="1"/>
  <c r="G110" i="1"/>
  <c r="G150" i="1"/>
  <c r="G151" i="1"/>
  <c r="G152" i="1"/>
  <c r="G153" i="1"/>
  <c r="G154" i="1"/>
  <c r="G79" i="1"/>
  <c r="G81" i="1"/>
  <c r="G83" i="1"/>
  <c r="G82" i="1"/>
  <c r="G57" i="1"/>
  <c r="G69" i="1"/>
  <c r="G80" i="1"/>
  <c r="G402" i="1"/>
  <c r="G510" i="1"/>
  <c r="G557" i="1"/>
  <c r="G36" i="1"/>
  <c r="G35" i="1"/>
  <c r="G32" i="1"/>
  <c r="G433" i="1" l="1"/>
  <c r="E433" i="1" s="1"/>
  <c r="E426" i="1"/>
  <c r="E394" i="1"/>
  <c r="G399" i="1"/>
  <c r="E399" i="1" s="1"/>
  <c r="E393" i="1"/>
  <c r="G398" i="1"/>
  <c r="E398" i="1" s="1"/>
  <c r="G460" i="1"/>
  <c r="E460" i="1" s="1"/>
  <c r="E453" i="1"/>
  <c r="G429" i="1"/>
  <c r="E429" i="1" s="1"/>
  <c r="E422" i="1"/>
  <c r="G430" i="1"/>
  <c r="E430" i="1" s="1"/>
  <c r="E423" i="1"/>
  <c r="E424" i="1"/>
  <c r="G431" i="1"/>
  <c r="E431" i="1" s="1"/>
  <c r="G432" i="1"/>
  <c r="E432" i="1" s="1"/>
  <c r="E425" i="1"/>
  <c r="G400" i="1"/>
  <c r="E400" i="1" s="1"/>
  <c r="E395" i="1"/>
  <c r="E367" i="1"/>
  <c r="G372" i="1"/>
  <c r="E372" i="1" s="1"/>
  <c r="E369" i="1"/>
  <c r="G374" i="1"/>
  <c r="E374" i="1" s="1"/>
  <c r="G373" i="1"/>
  <c r="E373" i="1" s="1"/>
  <c r="E368" i="1"/>
</calcChain>
</file>

<file path=xl/comments1.xml><?xml version="1.0" encoding="utf-8"?>
<comments xmlns="http://schemas.openxmlformats.org/spreadsheetml/2006/main">
  <authors>
    <author>WCNX</author>
    <author>Adam Balogh</author>
    <author>Heather Garland</author>
    <author>Jennifer Bergheim</author>
  </authors>
  <commentList>
    <comment ref="D5" authorId="0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Billed at UTC Tariff Rates.</t>
        </r>
      </text>
    </comment>
    <comment ref="E5" authorId="0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Billed at UTC Tariff Rates.</t>
        </r>
      </text>
    </comment>
    <comment ref="C13" authorId="1">
      <text>
        <r>
          <rPr>
            <b/>
            <sz val="9"/>
            <color indexed="81"/>
            <rFont val="Tahoma"/>
            <family val="2"/>
          </rPr>
          <t>Adam Balogh:</t>
        </r>
        <r>
          <rPr>
            <sz val="9"/>
            <color indexed="81"/>
            <rFont val="Tahoma"/>
            <family val="2"/>
          </rPr>
          <t xml:space="preserve">
Same service code, but description updated mid year. Changed vlookup formulas to right to accommodate</t>
        </r>
      </text>
    </comment>
    <comment ref="C24" authorId="1">
      <text>
        <r>
          <rPr>
            <b/>
            <sz val="9"/>
            <color indexed="81"/>
            <rFont val="Tahoma"/>
            <family val="2"/>
          </rPr>
          <t>Adam Balogh:</t>
        </r>
        <r>
          <rPr>
            <sz val="9"/>
            <color indexed="81"/>
            <rFont val="Tahoma"/>
            <family val="2"/>
          </rPr>
          <t xml:space="preserve">
Same service code, but description updated mid year. Changed vlookup formulas to right to accommodate</t>
        </r>
      </text>
    </comment>
    <comment ref="E25" authorId="2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What is this rate?
This is just the description. The service is 35RM1 and is charged the correct rate. Description needs to be updated</t>
        </r>
      </text>
    </comment>
    <comment ref="C41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is this a per pick up fee or per month? Tariff states per month</t>
        </r>
      </text>
    </comment>
    <comment ref="C42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Tariff state per month rate of $1.65</t>
        </r>
      </text>
    </comment>
    <comment ref="C44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where is this rate? No current customers, invalid service code?</t>
        </r>
      </text>
    </comment>
    <comment ref="C45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where is this rate? No current customers, invalid service code?</t>
        </r>
      </text>
    </comment>
    <comment ref="C46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where is this rate? No current customers, invalid service code?</t>
        </r>
      </text>
    </comment>
    <comment ref="C47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where is this rate? No current customers, invalid service code?</t>
        </r>
      </text>
    </comment>
    <comment ref="C50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no service code, how is this being billed?</t>
        </r>
      </text>
    </comment>
    <comment ref="C51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no service code, how is this being billed?</t>
        </r>
      </text>
    </comment>
    <comment ref="C52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no service code, how is this being billed?</t>
        </r>
      </text>
    </comment>
    <comment ref="C54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This is a container rate, cart rate is $.56 per cart/ per pickup</t>
        </r>
      </text>
    </comment>
    <comment ref="E54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tariff state rate is per pick up</t>
        </r>
      </text>
    </comment>
    <comment ref="C55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This is a container rate, cart rate is $.56 per cart/ per pickup</t>
        </r>
      </text>
    </comment>
    <comment ref="E55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tariff state rate is per pick up</t>
        </r>
      </text>
    </comment>
    <comment ref="C56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This is a container rate, cart rate is $.56 per cart/ per pickup</t>
        </r>
      </text>
    </comment>
    <comment ref="E56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tariff state rate is per pick up</t>
        </r>
      </text>
    </comment>
    <comment ref="C69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every other week service</t>
        </r>
      </text>
    </comment>
    <comment ref="C70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35-96 gal rate</t>
        </r>
      </text>
    </comment>
    <comment ref="E80" authorId="1">
      <text>
        <r>
          <rPr>
            <b/>
            <sz val="9"/>
            <color indexed="81"/>
            <rFont val="Tahoma"/>
            <family val="2"/>
          </rPr>
          <t>Adam Balogh:</t>
        </r>
        <r>
          <rPr>
            <sz val="9"/>
            <color indexed="81"/>
            <rFont val="Tahoma"/>
            <family val="2"/>
          </rPr>
          <t xml:space="preserve">
Small Diff</t>
        </r>
      </text>
    </comment>
    <comment ref="E81" authorId="1">
      <text>
        <r>
          <rPr>
            <b/>
            <sz val="9"/>
            <color indexed="81"/>
            <rFont val="Tahoma"/>
            <family val="2"/>
          </rPr>
          <t>Adam Balogh:</t>
        </r>
        <r>
          <rPr>
            <sz val="9"/>
            <color indexed="81"/>
            <rFont val="Tahoma"/>
            <family val="2"/>
          </rPr>
          <t xml:space="preserve">
Small Diff</t>
        </r>
      </text>
    </comment>
    <comment ref="E82" authorId="1">
      <text>
        <r>
          <rPr>
            <b/>
            <sz val="9"/>
            <color indexed="81"/>
            <rFont val="Tahoma"/>
            <family val="2"/>
          </rPr>
          <t>Adam Balogh:</t>
        </r>
        <r>
          <rPr>
            <sz val="9"/>
            <color indexed="81"/>
            <rFont val="Tahoma"/>
            <family val="2"/>
          </rPr>
          <t xml:space="preserve">
Small Diff</t>
        </r>
      </text>
    </comment>
    <comment ref="D84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tariff rate $.83</t>
        </r>
      </text>
    </comment>
    <comment ref="E94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is there a rate in the tariff for this?</t>
        </r>
      </text>
    </comment>
    <comment ref="E223" authorId="1">
      <text>
        <r>
          <rPr>
            <b/>
            <sz val="9"/>
            <color indexed="81"/>
            <rFont val="Tahoma"/>
            <family val="2"/>
          </rPr>
          <t>Adam Balogh:</t>
        </r>
        <r>
          <rPr>
            <sz val="9"/>
            <color indexed="81"/>
            <rFont val="Tahoma"/>
            <family val="2"/>
          </rPr>
          <t xml:space="preserve">
Difference</t>
        </r>
      </text>
    </comment>
    <comment ref="E254" authorId="3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1% of billing amount</t>
        </r>
      </text>
    </comment>
  </commentList>
</comments>
</file>

<file path=xl/comments2.xml><?xml version="1.0" encoding="utf-8"?>
<comments xmlns="http://schemas.openxmlformats.org/spreadsheetml/2006/main">
  <authors>
    <author>WCNX</author>
    <author>Adam Balogh</author>
    <author>Jennifer Bergheim</author>
  </authors>
  <commentList>
    <comment ref="D5" authorId="0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Billed at UTC Tariff Rates.</t>
        </r>
      </text>
    </comment>
    <comment ref="E5" authorId="0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Billed at UTC Tariff Rates.</t>
        </r>
      </text>
    </comment>
    <comment ref="C13" authorId="1">
      <text>
        <r>
          <rPr>
            <b/>
            <sz val="9"/>
            <color indexed="81"/>
            <rFont val="Tahoma"/>
            <family val="2"/>
          </rPr>
          <t>Adam Balogh:</t>
        </r>
        <r>
          <rPr>
            <sz val="9"/>
            <color indexed="81"/>
            <rFont val="Tahoma"/>
            <family val="2"/>
          </rPr>
          <t xml:space="preserve">
Same service code, but description updated mid year. Changed vlookup formulas to right to accommodate</t>
        </r>
      </text>
    </comment>
    <comment ref="D37" authorId="2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tariff rate $1.65</t>
        </r>
      </text>
    </comment>
    <comment ref="D40" authorId="2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EOW rate?</t>
        </r>
      </text>
    </comment>
    <comment ref="C42" authorId="2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service code?</t>
        </r>
      </text>
    </comment>
    <comment ref="C44" authorId="2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This is a container rate, cart rate is $.56 per cart/ per pickup</t>
        </r>
      </text>
    </comment>
    <comment ref="E44" authorId="2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tariff state rate is per pick up</t>
        </r>
      </text>
    </comment>
    <comment ref="D98" authorId="2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this is noted as a minimum charge in the tariff</t>
        </r>
      </text>
    </comment>
    <comment ref="E98" authorId="2">
      <text>
        <r>
          <rPr>
            <b/>
            <sz val="9"/>
            <color indexed="81"/>
            <rFont val="Tahoma"/>
            <family val="2"/>
          </rPr>
          <t>Jennifer Bergheim:</t>
        </r>
        <r>
          <rPr>
            <sz val="9"/>
            <color indexed="81"/>
            <rFont val="Tahoma"/>
            <family val="2"/>
          </rPr>
          <t xml:space="preserve">
rate per pick up $5.64, less than minumum charge</t>
        </r>
      </text>
    </comment>
  </commentList>
</comments>
</file>

<file path=xl/sharedStrings.xml><?xml version="1.0" encoding="utf-8"?>
<sst xmlns="http://schemas.openxmlformats.org/spreadsheetml/2006/main" count="1784" uniqueCount="537">
  <si>
    <t>Increases per LG:</t>
  </si>
  <si>
    <t>Garbage</t>
  </si>
  <si>
    <t>B&amp;O Increase Percentage</t>
  </si>
  <si>
    <t>Gross Up Factor</t>
  </si>
  <si>
    <t>Grossed Up B&amp;O Increase Percentage</t>
  </si>
  <si>
    <t>Grossed Up for Operating Margin</t>
  </si>
  <si>
    <t>Current</t>
  </si>
  <si>
    <t>Proposed</t>
  </si>
  <si>
    <t>Tariff</t>
  </si>
  <si>
    <t>Rate</t>
  </si>
  <si>
    <t>Rates</t>
  </si>
  <si>
    <t>Increase</t>
  </si>
  <si>
    <t>Item 50, pg 14</t>
  </si>
  <si>
    <t>Returned check charge:</t>
  </si>
  <si>
    <t>x</t>
  </si>
  <si>
    <t>Item 51, pg 15</t>
  </si>
  <si>
    <t xml:space="preserve">  Restart fees</t>
  </si>
  <si>
    <t>Item 52, pg 15</t>
  </si>
  <si>
    <t>Redelivery, containers:</t>
  </si>
  <si>
    <t xml:space="preserve"> Oversized can</t>
  </si>
  <si>
    <t>Overtime charge per hr:</t>
  </si>
  <si>
    <t>Minimum</t>
  </si>
  <si>
    <t>Item 70, pg 17</t>
  </si>
  <si>
    <t>Return Trip:</t>
  </si>
  <si>
    <t>Cans</t>
  </si>
  <si>
    <t>Drop Box</t>
  </si>
  <si>
    <t>Container</t>
  </si>
  <si>
    <t>Item 80, pg 19</t>
  </si>
  <si>
    <t>Carry-Out:</t>
  </si>
  <si>
    <t>Residential:</t>
  </si>
  <si>
    <t>5-25 feet</t>
  </si>
  <si>
    <t>No Change</t>
  </si>
  <si>
    <t>25- plus add</t>
  </si>
  <si>
    <t>Commercial:</t>
  </si>
  <si>
    <t>Drive-in:</t>
  </si>
  <si>
    <t>250 feet - 1/10 mile</t>
  </si>
  <si>
    <t>Additional 1/10 mile</t>
  </si>
  <si>
    <t>Item 90, pg 20</t>
  </si>
  <si>
    <t>Stairs - each step</t>
  </si>
  <si>
    <t>Overhead Obstruction</t>
  </si>
  <si>
    <t>Sunken</t>
  </si>
  <si>
    <t xml:space="preserve"> Mini</t>
  </si>
  <si>
    <t>Bag</t>
  </si>
  <si>
    <t>On Call</t>
  </si>
  <si>
    <t>Loose and Bulky</t>
  </si>
  <si>
    <t>Additional</t>
  </si>
  <si>
    <t>Carry Chrg</t>
  </si>
  <si>
    <t>Item 160, pg 29</t>
  </si>
  <si>
    <t>Single Rear Drive Axle:</t>
  </si>
  <si>
    <t>Truck and Driver:</t>
  </si>
  <si>
    <t>Non-packer</t>
  </si>
  <si>
    <t>Packer</t>
  </si>
  <si>
    <t>Each Extra Person:</t>
  </si>
  <si>
    <t>Minimum Charge:</t>
  </si>
  <si>
    <t>Tandem Rear Drive Axle:</t>
  </si>
  <si>
    <t>RO</t>
  </si>
  <si>
    <t>Item 205, pg 31</t>
  </si>
  <si>
    <t>Roll-Out:</t>
  </si>
  <si>
    <t>Excess Weight:</t>
  </si>
  <si>
    <t>1 yard</t>
  </si>
  <si>
    <t>20 yard</t>
  </si>
  <si>
    <t>25 yard</t>
  </si>
  <si>
    <t>30 yard</t>
  </si>
  <si>
    <t>40 yard</t>
  </si>
  <si>
    <t>Item 210, pg 33</t>
  </si>
  <si>
    <t>Washing:</t>
  </si>
  <si>
    <t>Per yard</t>
  </si>
  <si>
    <t>Item 230, pg 34</t>
  </si>
  <si>
    <t>Disposal Fees:</t>
  </si>
  <si>
    <t>Permanent Container Rent:</t>
  </si>
  <si>
    <t>2 yard</t>
  </si>
  <si>
    <t>Pickups:</t>
  </si>
  <si>
    <t xml:space="preserve"> </t>
  </si>
  <si>
    <t xml:space="preserve">Special Pickups: </t>
  </si>
  <si>
    <t>Temporary:</t>
  </si>
  <si>
    <t>Container Delivery:</t>
  </si>
  <si>
    <t>Rent per Day:</t>
  </si>
  <si>
    <t>Rent per Month:</t>
  </si>
  <si>
    <t>Unlocking/Unlatching:</t>
  </si>
  <si>
    <t>Per pickup</t>
  </si>
  <si>
    <t>Special Pickups</t>
  </si>
  <si>
    <t>Latching, Unlocking</t>
  </si>
  <si>
    <t>Permanent Rent;</t>
  </si>
  <si>
    <t>Hauls:</t>
  </si>
  <si>
    <t>Temporary Delivery Fee:</t>
  </si>
  <si>
    <t>Temporary DB (rent per day)</t>
  </si>
  <si>
    <t>Mileage</t>
  </si>
  <si>
    <t>Tarp fee</t>
  </si>
  <si>
    <t>Disconnect/reconnect compactor</t>
  </si>
  <si>
    <t>Customer owned comp</t>
  </si>
  <si>
    <t>15 Yard</t>
  </si>
  <si>
    <t>Effective Date 09/01/2020</t>
  </si>
  <si>
    <t xml:space="preserve">  Up to 8 Yards</t>
  </si>
  <si>
    <t xml:space="preserve">  Over 8 Yards</t>
  </si>
  <si>
    <t>Redelivery, Automated Carts:</t>
  </si>
  <si>
    <t>Drum</t>
  </si>
  <si>
    <t>Bale</t>
  </si>
  <si>
    <t>Litter Receptacle</t>
  </si>
  <si>
    <t>Garbage Cart</t>
  </si>
  <si>
    <t>Recycling Cart</t>
  </si>
  <si>
    <t>50 Feet - 250 Feet</t>
  </si>
  <si>
    <t>Weekly:</t>
  </si>
  <si>
    <t>35 Gallon</t>
  </si>
  <si>
    <t>EOW</t>
  </si>
  <si>
    <t>Monthly:</t>
  </si>
  <si>
    <t>Recycle Rate</t>
  </si>
  <si>
    <t>Non-Packer</t>
  </si>
  <si>
    <t>All Containers</t>
  </si>
  <si>
    <t>Steam Cleaning</t>
  </si>
  <si>
    <t>No change</t>
  </si>
  <si>
    <t>Additional Items (per Yard)</t>
  </si>
  <si>
    <t>35 gal</t>
  </si>
  <si>
    <t>96 gal</t>
  </si>
  <si>
    <t>Item 260, pg 39</t>
  </si>
  <si>
    <t>10 yard</t>
  </si>
  <si>
    <t>Item 275, pg 42</t>
  </si>
  <si>
    <t>January 1, 2019 - December 31, 2019</t>
  </si>
  <si>
    <t>Tariff Rate</t>
  </si>
  <si>
    <t>Total</t>
  </si>
  <si>
    <t>Service Code</t>
  </si>
  <si>
    <t>Service Code Description</t>
  </si>
  <si>
    <t>Revenue</t>
  </si>
  <si>
    <t>Customers</t>
  </si>
  <si>
    <t>RESIDENTIAL SERVICES</t>
  </si>
  <si>
    <t>RESIDENTIAL GARBAGE</t>
  </si>
  <si>
    <t>32RE1</t>
  </si>
  <si>
    <t>32RE2</t>
  </si>
  <si>
    <t>35RE1</t>
  </si>
  <si>
    <t>96RE1</t>
  </si>
  <si>
    <t>20RW1</t>
  </si>
  <si>
    <t>32RW1</t>
  </si>
  <si>
    <t>32RW2</t>
  </si>
  <si>
    <t>32RW3</t>
  </si>
  <si>
    <t>32RW4</t>
  </si>
  <si>
    <t>35RW1</t>
  </si>
  <si>
    <t>64RW1</t>
  </si>
  <si>
    <t>96RW1</t>
  </si>
  <si>
    <t>32RM1</t>
  </si>
  <si>
    <t>35RM1</t>
  </si>
  <si>
    <t>96RM1</t>
  </si>
  <si>
    <t>EXTRAR</t>
  </si>
  <si>
    <t>32ROCPU</t>
  </si>
  <si>
    <t>35ROCC1</t>
  </si>
  <si>
    <t>DRVNRE1</t>
  </si>
  <si>
    <t>DRVNRW1</t>
  </si>
  <si>
    <t>DRVNRM2</t>
  </si>
  <si>
    <t>DRVNRW2</t>
  </si>
  <si>
    <t>DRVNRM1</t>
  </si>
  <si>
    <t>DRVNRE2</t>
  </si>
  <si>
    <t>RESTART</t>
  </si>
  <si>
    <t>TRIPRCARTS</t>
  </si>
  <si>
    <t>OFOWR</t>
  </si>
  <si>
    <t>TRIPRCANS</t>
  </si>
  <si>
    <t>ADJRES</t>
  </si>
  <si>
    <t>TOTAL RESIDENTIAL GARBAGE</t>
  </si>
  <si>
    <t>RESIDENTIAL RECYCLING</t>
  </si>
  <si>
    <t>TOTAL RESIDENTIAL RECYCLING</t>
  </si>
  <si>
    <t>COMMERCIAL GARBAGE</t>
  </si>
  <si>
    <t>R1YDRENTM</t>
  </si>
  <si>
    <t>R1.5YDRENTM</t>
  </si>
  <si>
    <t>R2YDRENTM</t>
  </si>
  <si>
    <t>R2YDRENTT</t>
  </si>
  <si>
    <t>R1.5YDRENTT</t>
  </si>
  <si>
    <t>ROLLOUTOC</t>
  </si>
  <si>
    <t>DAMAGE</t>
  </si>
  <si>
    <t>CTRIPCAN</t>
  </si>
  <si>
    <t>CTRIP</t>
  </si>
  <si>
    <t>CEXYD</t>
  </si>
  <si>
    <t>TOTAL COMMERCIAL GARBAGE</t>
  </si>
  <si>
    <t>R2YDOCCW</t>
  </si>
  <si>
    <t>WLKNRECY</t>
  </si>
  <si>
    <t>COMMERCIAL RECYCLING</t>
  </si>
  <si>
    <t>DROP BOX SERVICES</t>
  </si>
  <si>
    <t>DROP BOX HAULS/RENTAL</t>
  </si>
  <si>
    <t>ROHAUL20</t>
  </si>
  <si>
    <t>ROHAUL30</t>
  </si>
  <si>
    <t>ROHAUL40</t>
  </si>
  <si>
    <t>ROHAUL10T</t>
  </si>
  <si>
    <t>ROHAUL20T</t>
  </si>
  <si>
    <t>CPHAUL15</t>
  </si>
  <si>
    <t>CPHAUL20</t>
  </si>
  <si>
    <t>CPHAUL25</t>
  </si>
  <si>
    <t>CPHAUL30</t>
  </si>
  <si>
    <t>RORENT10D</t>
  </si>
  <si>
    <t>RORENT20D</t>
  </si>
  <si>
    <t>RORENT20M</t>
  </si>
  <si>
    <t>RORENT40M</t>
  </si>
  <si>
    <t>RODEL</t>
  </si>
  <si>
    <t>ROMILE</t>
  </si>
  <si>
    <t>ROWAIT</t>
  </si>
  <si>
    <t>RORELOCATE</t>
  </si>
  <si>
    <t>PASSTHROUGH DISPOSAL</t>
  </si>
  <si>
    <t>TOTAL PASSTHROUGH DISPOSAL</t>
  </si>
  <si>
    <t>Service Charges</t>
  </si>
  <si>
    <t>FINCHG</t>
  </si>
  <si>
    <t>NSF FEES</t>
  </si>
  <si>
    <t>TOTAL SERVICE CHARGES</t>
  </si>
  <si>
    <t>TOTAL REVENUE</t>
  </si>
  <si>
    <t>CLOCK</t>
  </si>
  <si>
    <t>ADJRO</t>
  </si>
  <si>
    <t xml:space="preserve"> Revised Rates with B&amp;O Increase </t>
  </si>
  <si>
    <t xml:space="preserve"> Tariff Increase </t>
  </si>
  <si>
    <t xml:space="preserve"> Annual Increase </t>
  </si>
  <si>
    <t xml:space="preserve"> Proposed Annual Revenue </t>
  </si>
  <si>
    <t>B&amp;O Increase (with Gross Up)</t>
  </si>
  <si>
    <t>Olympic Disposal, G-9</t>
  </si>
  <si>
    <t>Redelivery, Container</t>
  </si>
  <si>
    <t>Item 55, pg 16 - Jefferson County</t>
  </si>
  <si>
    <t>Item 60, pg 16 - Jefferson County</t>
  </si>
  <si>
    <t>Item 55, pg 16A - Clallam County</t>
  </si>
  <si>
    <t>Item 60, pg 16A - Clallam County</t>
  </si>
  <si>
    <t>Locking or Unlocking Gates</t>
  </si>
  <si>
    <t>Jefferson</t>
  </si>
  <si>
    <t>Clallam</t>
  </si>
  <si>
    <t>Item 100, pg 21 - Jefferson County</t>
  </si>
  <si>
    <t>Item 100, pg 22A - Clallam County</t>
  </si>
  <si>
    <t>Item 150, pg 28 - Jefferson County</t>
  </si>
  <si>
    <t>Item 150, pg 28A - Clallam County</t>
  </si>
  <si>
    <t>Item 207, pg 32 Jefferson County</t>
  </si>
  <si>
    <t>Item 207, pg 32A Clallam County</t>
  </si>
  <si>
    <t>Item 240, pg 35 - Jefferson County</t>
  </si>
  <si>
    <t>Item 240, pg 35A - Clallam County</t>
  </si>
  <si>
    <t>Item 245, pg 36 - Jefferson County</t>
  </si>
  <si>
    <t>Item 245, pg 36A - Clallam County</t>
  </si>
  <si>
    <t>1 can</t>
  </si>
  <si>
    <t>2 cans</t>
  </si>
  <si>
    <t>3 cans</t>
  </si>
  <si>
    <t>4 cans</t>
  </si>
  <si>
    <t xml:space="preserve">5 cans </t>
  </si>
  <si>
    <t>60 Gallon</t>
  </si>
  <si>
    <t>95 Gallon</t>
  </si>
  <si>
    <t>Item 100, pg 22 - Clallam County</t>
  </si>
  <si>
    <t>Item 100, pg 21A - Jefferson County</t>
  </si>
  <si>
    <t>32-gal can or unit</t>
  </si>
  <si>
    <t>Mini-can</t>
  </si>
  <si>
    <t>Micro-minican</t>
  </si>
  <si>
    <t>35-gallon toter</t>
  </si>
  <si>
    <t>60-gallon toter</t>
  </si>
  <si>
    <t>95-gallon toter</t>
  </si>
  <si>
    <t>Monthly Rates:</t>
  </si>
  <si>
    <t>Carts/Toters</t>
  </si>
  <si>
    <t xml:space="preserve">  Over 25 feet</t>
  </si>
  <si>
    <t>Sanitizing</t>
  </si>
  <si>
    <t>City of Port Angeles</t>
  </si>
  <si>
    <t>Jeffereson Co. Dept. of Public Works</t>
  </si>
  <si>
    <t>Refrigerators</t>
  </si>
  <si>
    <t xml:space="preserve">  Plus - Environment Fee</t>
  </si>
  <si>
    <t>1.5 yard</t>
  </si>
  <si>
    <t>3 yard</t>
  </si>
  <si>
    <t>4 yard</t>
  </si>
  <si>
    <t>6 yard</t>
  </si>
  <si>
    <t>8 yard</t>
  </si>
  <si>
    <t>60 gal</t>
  </si>
  <si>
    <t>Monthly Minimum charge;</t>
  </si>
  <si>
    <t>Additional Unit</t>
  </si>
  <si>
    <t>Each Pickup</t>
  </si>
  <si>
    <t>32 gal</t>
  </si>
  <si>
    <t>Special Pickup</t>
  </si>
  <si>
    <t>Item 255, pg 38</t>
  </si>
  <si>
    <t>First, Additional</t>
  </si>
  <si>
    <t>Temp Drop Box</t>
  </si>
  <si>
    <t>Temporary DB (rent per month)</t>
  </si>
  <si>
    <t>Item 265, pg 40</t>
  </si>
  <si>
    <t>Permanent Pickup</t>
  </si>
  <si>
    <t>Temporary Pickup</t>
  </si>
  <si>
    <t>Item 240, pg 35.5A - Clallam County</t>
  </si>
  <si>
    <t>Item 240, pg 35.5 - Jefferson County</t>
  </si>
  <si>
    <t>Up to 8 yds</t>
  </si>
  <si>
    <t>Over 8 yds</t>
  </si>
  <si>
    <t>Murrey's Disposal Co., Inc. G-9</t>
  </si>
  <si>
    <t>1-Confirm monthly rates are accurate</t>
  </si>
  <si>
    <t>dba Olympic Disposal</t>
  </si>
  <si>
    <t>2-Make sure formulas include all the data. If Data tab goes to row 10,000 so should the formula</t>
  </si>
  <si>
    <t>Clallam Regulated Price Out</t>
  </si>
  <si>
    <t>3-If cells in columns F-Q don't have any formulas, copy formulas down. #N/A means there is no revenue associated with that code. Verify there is no revenue for that code and remove the formula again.</t>
  </si>
  <si>
    <t>Monthly Rate</t>
  </si>
  <si>
    <t>Average customer</t>
  </si>
  <si>
    <t>Tariff Item</t>
  </si>
  <si>
    <t>1-20 GAL CART WEEKLY SVC</t>
  </si>
  <si>
    <t>1-32 GL/MONTH SVC WALK IN</t>
  </si>
  <si>
    <t>1-35 GAL MONTHLY</t>
  </si>
  <si>
    <t>60RE1</t>
  </si>
  <si>
    <t>60RE2</t>
  </si>
  <si>
    <t>60RM1</t>
  </si>
  <si>
    <t>60RW1</t>
  </si>
  <si>
    <t>60RW2</t>
  </si>
  <si>
    <t>CARRYRE</t>
  </si>
  <si>
    <t>CARRYRM</t>
  </si>
  <si>
    <t>CARRYRW</t>
  </si>
  <si>
    <t>DRVNRW3</t>
  </si>
  <si>
    <t>RCARRYOUT 5-25</t>
  </si>
  <si>
    <t>RCARRYOUT OVER 25</t>
  </si>
  <si>
    <t>RDELCART</t>
  </si>
  <si>
    <t>ROLLE-RESI</t>
  </si>
  <si>
    <t>ROLLOUT RESI EOW UP TO 25</t>
  </si>
  <si>
    <t>ROLLM-RESI</t>
  </si>
  <si>
    <t xml:space="preserve">ROLLOUT RESI MTHLY UP TO </t>
  </si>
  <si>
    <t>ROLLW-RESI</t>
  </si>
  <si>
    <t>ROLLOUT RESI WKLY UP TO 2</t>
  </si>
  <si>
    <t>RGATE</t>
  </si>
  <si>
    <t>SP35-RES</t>
  </si>
  <si>
    <t>SP60-RES</t>
  </si>
  <si>
    <t>SP96-RES</t>
  </si>
  <si>
    <t>TIME-RES</t>
  </si>
  <si>
    <t>recyonlypre</t>
  </si>
  <si>
    <t>recyrpre</t>
  </si>
  <si>
    <t>COMMERCIAL SERVICES</t>
  </si>
  <si>
    <t>32CW1</t>
  </si>
  <si>
    <t>35CW1</t>
  </si>
  <si>
    <t>60CW1</t>
  </si>
  <si>
    <t>60CW2</t>
  </si>
  <si>
    <t>96CW1</t>
  </si>
  <si>
    <t>ADJJ</t>
  </si>
  <si>
    <t>ADDTLPACK25</t>
  </si>
  <si>
    <t>OVER 25FT ROLLOUT FOR CONTAINERS</t>
  </si>
  <si>
    <t>CCARRYOUT 5-25</t>
  </si>
  <si>
    <t>CCARRYOUT OVER 25</t>
  </si>
  <si>
    <t>CCLEAN</t>
  </si>
  <si>
    <t>240, 245</t>
  </si>
  <si>
    <t>CGATE</t>
  </si>
  <si>
    <t>CGATEEOW</t>
  </si>
  <si>
    <t>CLOCKEOW</t>
  </si>
  <si>
    <t>CLOCKWKLY</t>
  </si>
  <si>
    <t>CTDEL</t>
  </si>
  <si>
    <t>CTIME</t>
  </si>
  <si>
    <t>DEL1.5TEMP-COM</t>
  </si>
  <si>
    <t>DEL1TEMP-COM</t>
  </si>
  <si>
    <t>DEL2TEMP-COM</t>
  </si>
  <si>
    <t>DEL3TEMP-COM</t>
  </si>
  <si>
    <t>DEL4TEMP-COM</t>
  </si>
  <si>
    <t>DRVNCW2</t>
  </si>
  <si>
    <t>F1.5YD1M</t>
  </si>
  <si>
    <t>F1.5YD1W</t>
  </si>
  <si>
    <t>F1.5YDEOW</t>
  </si>
  <si>
    <t>F1.5YDEX</t>
  </si>
  <si>
    <t>F1.5YDRENTT</t>
  </si>
  <si>
    <t>F1.5YDTPU</t>
  </si>
  <si>
    <t>F1YD1M</t>
  </si>
  <si>
    <t>F1YD1W</t>
  </si>
  <si>
    <t>F1YD2W</t>
  </si>
  <si>
    <t>F1YDEOW</t>
  </si>
  <si>
    <t>F1YDEX</t>
  </si>
  <si>
    <t>F1YDRENTT</t>
  </si>
  <si>
    <t>F1YDTPU</t>
  </si>
  <si>
    <t>F2YD1M</t>
  </si>
  <si>
    <t>F2YD1W</t>
  </si>
  <si>
    <t>F2YD1WCO</t>
  </si>
  <si>
    <t>F2YD2W</t>
  </si>
  <si>
    <t>F2YDEOW</t>
  </si>
  <si>
    <t>F2YDEX</t>
  </si>
  <si>
    <t>F2YDEXCO</t>
  </si>
  <si>
    <t>F2YDRENTT</t>
  </si>
  <si>
    <t>F2YDTPU</t>
  </si>
  <si>
    <t>F3TC-COM</t>
  </si>
  <si>
    <t>F3YD1M</t>
  </si>
  <si>
    <t>F3YD1W</t>
  </si>
  <si>
    <t>R3YD1W</t>
  </si>
  <si>
    <t>3YD CONT 1XWEEKLY SVC</t>
  </si>
  <si>
    <t>F3YD2W</t>
  </si>
  <si>
    <t>3YD CONT 2X WEEKLY SVC</t>
  </si>
  <si>
    <t>F3YDEOW</t>
  </si>
  <si>
    <t>F3YDEX</t>
  </si>
  <si>
    <t>F4TC-COM</t>
  </si>
  <si>
    <t>F4YD1M</t>
  </si>
  <si>
    <t>F4YD1W</t>
  </si>
  <si>
    <t>F4YD2W</t>
  </si>
  <si>
    <t>F4YDEOW</t>
  </si>
  <si>
    <t>F4YDEX</t>
  </si>
  <si>
    <t>F4YDRNTL</t>
  </si>
  <si>
    <t>F6YD1M</t>
  </si>
  <si>
    <t>F6YD1W</t>
  </si>
  <si>
    <t>F6YD2W</t>
  </si>
  <si>
    <t>F6YD3W</t>
  </si>
  <si>
    <t>F6YDEOW</t>
  </si>
  <si>
    <t>F6YDEX</t>
  </si>
  <si>
    <t>F6YDRNTL</t>
  </si>
  <si>
    <t>F8YD1W</t>
  </si>
  <si>
    <t>FCP4YD1W</t>
  </si>
  <si>
    <t>FL4C - OC</t>
  </si>
  <si>
    <t>JLOCK-REF</t>
  </si>
  <si>
    <t>R1.5YD1W</t>
  </si>
  <si>
    <t>R1.5YDEOW</t>
  </si>
  <si>
    <t>R1.5YD1M</t>
  </si>
  <si>
    <t>1.5YD CONT 1X MONTH SVC</t>
  </si>
  <si>
    <t>R1.5YDRENTTD</t>
  </si>
  <si>
    <t>R1YD1M</t>
  </si>
  <si>
    <t>R1YD1W</t>
  </si>
  <si>
    <t>R1YDEOW</t>
  </si>
  <si>
    <t>R1YDEX</t>
  </si>
  <si>
    <t>R1YDRENTTD</t>
  </si>
  <si>
    <t>R1YDTPU</t>
  </si>
  <si>
    <t>R1.5YDTPU</t>
  </si>
  <si>
    <t>1.5YD TEMP CONTAINER PU</t>
  </si>
  <si>
    <t>R2YD1M</t>
  </si>
  <si>
    <t>R2YD1W</t>
  </si>
  <si>
    <t>R2YDEOW</t>
  </si>
  <si>
    <t>R2YDEX</t>
  </si>
  <si>
    <t>R2YDRENTTD</t>
  </si>
  <si>
    <t>R2YDTPU</t>
  </si>
  <si>
    <t>R3YDEOW</t>
  </si>
  <si>
    <t>R3YDEX</t>
  </si>
  <si>
    <t>R3YDRENTM</t>
  </si>
  <si>
    <t>R3YDRENTT</t>
  </si>
  <si>
    <t>CONTAINER RENT 3 YD TEMP</t>
  </si>
  <si>
    <t>R3YDRENTTD</t>
  </si>
  <si>
    <t>R3YDTPU</t>
  </si>
  <si>
    <t>R3TC-COM</t>
  </si>
  <si>
    <t>R4TC-COM</t>
  </si>
  <si>
    <t>R4YD1W</t>
  </si>
  <si>
    <t>R4YDEOW</t>
  </si>
  <si>
    <t>4 YD CONT EOW SVC</t>
  </si>
  <si>
    <t>R4YDRENTM</t>
  </si>
  <si>
    <t>4YD CONTAINER RENT-MTHLY</t>
  </si>
  <si>
    <t>R4YDEX</t>
  </si>
  <si>
    <t>R6YDEX</t>
  </si>
  <si>
    <t>R4YDRENTT</t>
  </si>
  <si>
    <t>R4YDRENTTD</t>
  </si>
  <si>
    <t>R6YD1W</t>
  </si>
  <si>
    <t>R6YDEOW</t>
  </si>
  <si>
    <t>RDELBINS</t>
  </si>
  <si>
    <t>RDELTO8</t>
  </si>
  <si>
    <t>SP1.5-COM</t>
  </si>
  <si>
    <t>SP1-COM</t>
  </si>
  <si>
    <t>SP2-COM</t>
  </si>
  <si>
    <t>SP3-COM</t>
  </si>
  <si>
    <t>SP4-COM</t>
  </si>
  <si>
    <t>SP6-COM</t>
  </si>
  <si>
    <t>SP35-COM</t>
  </si>
  <si>
    <t>SP60-COM</t>
  </si>
  <si>
    <t>SPECIAL PICKUP 60GL COM</t>
  </si>
  <si>
    <t>SP96-COM</t>
  </si>
  <si>
    <t>CROLL</t>
  </si>
  <si>
    <t>ROLLOUT CHARGE</t>
  </si>
  <si>
    <t>ROLL OUT</t>
  </si>
  <si>
    <t>96COMINGLEEOW</t>
  </si>
  <si>
    <t>F2YDOCC1W</t>
  </si>
  <si>
    <t>TOTAL COMMERCIAL RECYCLING</t>
  </si>
  <si>
    <t>ROHAUL25</t>
  </si>
  <si>
    <t>ROHAUL30T</t>
  </si>
  <si>
    <t>ROHAUL30CO</t>
  </si>
  <si>
    <t>RORENT</t>
  </si>
  <si>
    <t>RORENT25M</t>
  </si>
  <si>
    <t>RORENT30D</t>
  </si>
  <si>
    <t>RORENT30M</t>
  </si>
  <si>
    <t>ROTARP</t>
  </si>
  <si>
    <t>DELVRO</t>
  </si>
  <si>
    <t>RECYHAUL30</t>
  </si>
  <si>
    <t>ROLL OFF RELOCATE</t>
  </si>
  <si>
    <t>CONNECTFEE</t>
  </si>
  <si>
    <t>CONNECT/DISCONNECT</t>
  </si>
  <si>
    <t>ROHAUL40CO</t>
  </si>
  <si>
    <t>DISP</t>
  </si>
  <si>
    <t>DISPOSAL FEE PER TON</t>
  </si>
  <si>
    <t>LATE FEE</t>
  </si>
  <si>
    <t>RETURNED CHECK FEE</t>
  </si>
  <si>
    <t>Jefferson Regulated Price Out</t>
  </si>
  <si>
    <t>1-20 GAL CAN WEEKLY SVC</t>
  </si>
  <si>
    <t>1-32 GAL CAN-WEEKLY SVC</t>
  </si>
  <si>
    <t>2-32 GAL CANS-WEEKLY SVC</t>
  </si>
  <si>
    <t>3-32 GAL CANS-WEEKLY SVC</t>
  </si>
  <si>
    <t>4-32 GAL CANS-WEEKLY SVC</t>
  </si>
  <si>
    <t>1-35 GAL CART WEEKLY SVC</t>
  </si>
  <si>
    <t>1-60 GAL CART WEEKLY SVC</t>
  </si>
  <si>
    <t>1-96 GAL CART WEEKLY SVC</t>
  </si>
  <si>
    <t>2-60 GAL CARTS WEEKLY SVC</t>
  </si>
  <si>
    <t>1-32 GAL CAN-EOW SVC</t>
  </si>
  <si>
    <t>2-32 GAL CAN-EOW SVC</t>
  </si>
  <si>
    <t>1-35 GAL CART EOW SVC</t>
  </si>
  <si>
    <t>1-60GAL CART EOW SVC</t>
  </si>
  <si>
    <t>1-96 GAL EOW</t>
  </si>
  <si>
    <t>1-32 GAL CAN-MONTHLY SVC</t>
  </si>
  <si>
    <t>1-35 GAL CART MONTHLY SVC</t>
  </si>
  <si>
    <t>1-60 GAL CART MONTHLY SVC</t>
  </si>
  <si>
    <t>1-96 GAL MONTHLY</t>
  </si>
  <si>
    <t>1-32 GAL CAN-ON CALL SVC</t>
  </si>
  <si>
    <t>EXTRA CAN/BAGS</t>
  </si>
  <si>
    <t>OVERFILL/OVERWEIGHT CHG</t>
  </si>
  <si>
    <t>CARRYOUT PER CAN-EOW</t>
  </si>
  <si>
    <t>CARRYOUT PER CAN-WKLY</t>
  </si>
  <si>
    <t>DRIVE IN UP TO 250'-EOW</t>
  </si>
  <si>
    <t>DRIVE IN OVER 250'-EOW</t>
  </si>
  <si>
    <t>DRIVE IN UP TO 250'</t>
  </si>
  <si>
    <t>RESI CARRYOUT FEE 5-25 FT</t>
  </si>
  <si>
    <t>RESI CARRYOUT FEE 25+ FT</t>
  </si>
  <si>
    <t>RE-DELIVERY FEE-CART</t>
  </si>
  <si>
    <t>SERVICE RESTART FEE</t>
  </si>
  <si>
    <t>SP32-RES</t>
  </si>
  <si>
    <t xml:space="preserve">SPECIAL PICKUP 32GAL </t>
  </si>
  <si>
    <t>SPECIAL PICKUP 35GL RES</t>
  </si>
  <si>
    <t>SPECIAL PICKUP 60GL RES</t>
  </si>
  <si>
    <t>SPECIAL PICKUP 96GL RES</t>
  </si>
  <si>
    <t>RETURN TRIP CHARGE - CANS</t>
  </si>
  <si>
    <t>ADDTLPACK</t>
  </si>
  <si>
    <t>ADDITIONAL PACKOUT FEE</t>
  </si>
  <si>
    <t>CARRYOUT PER CAN -MONTHLY</t>
  </si>
  <si>
    <t>DRIVE IN UP TO 250'-MTHLY</t>
  </si>
  <si>
    <t>EMPLOYEER</t>
  </si>
  <si>
    <t>EMPLOYEE SERVICE</t>
  </si>
  <si>
    <t>RESI GATE CHARGE</t>
  </si>
  <si>
    <t>RECYCLE SERVICE ONLY</t>
  </si>
  <si>
    <t>RECYCLE SERVICE</t>
  </si>
  <si>
    <t>R1YD2W</t>
  </si>
  <si>
    <t>R1YD3W</t>
  </si>
  <si>
    <t>R1.5YD2W</t>
  </si>
  <si>
    <t>4YD CONT EOW SVC</t>
  </si>
  <si>
    <t>R2YD2W</t>
  </si>
  <si>
    <t>R2YD3W</t>
  </si>
  <si>
    <t>32CW2</t>
  </si>
  <si>
    <t>32CW3</t>
  </si>
  <si>
    <t>32CW4</t>
  </si>
  <si>
    <t>60CRE1</t>
  </si>
  <si>
    <t>CEX</t>
  </si>
  <si>
    <t>R1.5YDEX</t>
  </si>
  <si>
    <t>R1YDRENTT</t>
  </si>
  <si>
    <t>ADJCOM</t>
  </si>
  <si>
    <t>CRENT</t>
  </si>
  <si>
    <t>RDELOVER8</t>
  </si>
  <si>
    <t>JLOCK</t>
  </si>
  <si>
    <t>R2YDOCC1W</t>
  </si>
  <si>
    <t>ADJQRENT</t>
  </si>
  <si>
    <t>STORENT22</t>
  </si>
  <si>
    <t>PORTABLE STORAGE RENT 22</t>
  </si>
  <si>
    <t>STORMV</t>
  </si>
  <si>
    <t>PORTABLE STORAGE REMOVAL</t>
  </si>
  <si>
    <t>Rabanco</t>
  </si>
  <si>
    <t>PTPC</t>
  </si>
  <si>
    <t>ROWKND</t>
  </si>
  <si>
    <t>Weekly</t>
  </si>
  <si>
    <t>Unique formula based on how tariff is currently set up</t>
  </si>
  <si>
    <t>Overfilled Container</t>
  </si>
  <si>
    <t>I think we grabbed the wrong number when we did this in the tariff</t>
  </si>
  <si>
    <t>Disconnect/Reconnect</t>
  </si>
  <si>
    <t>Unlocking</t>
  </si>
  <si>
    <t>Intermodel &amp; Chassis Charge</t>
  </si>
  <si>
    <t>Additional Time Charge</t>
  </si>
  <si>
    <t>Rent</t>
  </si>
  <si>
    <t>Total Increase: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</si>
</sst>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%"/>
    <numFmt numFmtId="166" formatCode="_-* #,##0.00_-;\-* #,##0.00_-;_-* &quot;-&quot;??_-;_-@_-"/>
    <numFmt numFmtId="167" formatCode="&quot;$&quot;#,##0.00\ ;\(&quot;$&quot;#,##0.00\)"/>
    <numFmt numFmtId="168" formatCode="&quot;$&quot;#,##0\ ;\(&quot;$&quot;#,##0\)"/>
    <numFmt numFmtId="169" formatCode="_([$€-2]* #,##0.00_);_([$€-2]* \(#,##0.00\);_([$€-2]* &quot;-&quot;??_)"/>
    <numFmt numFmtId="170" formatCode="0.0%"/>
    <numFmt numFmtId="171" formatCode="mm\-yy;\-0;;@"/>
    <numFmt numFmtId="172" formatCode=".00#####;\-.00####;;@"/>
    <numFmt numFmtId="173" formatCode="_(* #,##0_);_(* \(#,##0\);_(* &quot;-&quot;??_);_(@_)"/>
    <numFmt numFmtId="176" formatCode="_(&quot;$&quot;* #,##0_);_(&quot;$&quot;* \(#,##0\);_(&quot;$&quot;* &quot;-&quot;??_);_(@_)"/>
  </numFmts>
  <fonts count="1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name val="Helv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color indexed="8"/>
      <name val="Arial"/>
      <family val="2"/>
    </font>
    <font>
      <b/>
      <sz val="10"/>
      <color indexed="8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color rgb="FFFF0000"/>
      <name val="Calibri"/>
      <family val="2"/>
      <scheme val="minor"/>
    </font>
    <font>
      <sz val="8"/>
      <name val="Helv"/>
    </font>
    <font>
      <sz val="10"/>
      <name val="Helv"/>
    </font>
    <font>
      <sz val="10"/>
      <name val="SWISS"/>
    </font>
    <font>
      <b/>
      <sz val="10"/>
      <name val="Helv"/>
    </font>
    <font>
      <b/>
      <sz val="10"/>
      <name val="SWISS"/>
    </font>
    <font>
      <sz val="8"/>
      <name val="SWISS"/>
    </font>
    <font>
      <b/>
      <sz val="8"/>
      <name val="SWISS"/>
    </font>
    <font>
      <b/>
      <sz val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10"/>
      <name val="Arial"/>
      <family val="2"/>
    </font>
    <font>
      <b/>
      <sz val="12"/>
      <color indexed="12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51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18"/>
      <name val="Britannic Bold"/>
      <family val="2"/>
    </font>
    <font>
      <sz val="12"/>
      <name val="CG Omega"/>
    </font>
    <font>
      <sz val="12"/>
      <name val="CG Omega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Times New Roman"/>
      <family val="1"/>
    </font>
    <font>
      <sz val="12"/>
      <name val="Courier"/>
      <family val="3"/>
    </font>
    <font>
      <sz val="9"/>
      <color indexed="8"/>
      <name val="Arial"/>
      <family val="2"/>
    </font>
    <font>
      <sz val="12"/>
      <color indexed="8"/>
      <name val="Calibri"/>
      <family val="2"/>
    </font>
    <font>
      <sz val="11"/>
      <name val="Bookman Old Style"/>
      <family val="1"/>
    </font>
    <font>
      <sz val="10"/>
      <name val="Tahoma"/>
      <family val="2"/>
    </font>
    <font>
      <b/>
      <sz val="10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1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1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1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9.35"/>
      <color theme="10"/>
      <name val="Calibri"/>
      <family val="2"/>
    </font>
    <font>
      <u/>
      <sz val="8.8000000000000007"/>
      <color theme="10"/>
      <name val="Calibri"/>
      <family val="2"/>
    </font>
    <font>
      <u/>
      <sz val="10"/>
      <name val="Arial"/>
      <family val="2"/>
    </font>
    <font>
      <u/>
      <sz val="8"/>
      <color theme="10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u/>
      <sz val="7.5"/>
      <color indexed="12"/>
      <name val="Arial"/>
      <family val="2"/>
    </font>
    <font>
      <u/>
      <sz val="11"/>
      <color indexed="12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entury Gothic"/>
      <family val="2"/>
    </font>
    <font>
      <sz val="11"/>
      <color indexed="61"/>
      <name val="Calibri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4"/>
      <name val="Helv"/>
    </font>
    <font>
      <sz val="11"/>
      <color indexed="52"/>
      <name val="Calibri"/>
      <family val="2"/>
    </font>
    <font>
      <sz val="11"/>
      <color indexed="51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59"/>
      <name val="Calibri"/>
      <family val="2"/>
    </font>
    <font>
      <sz val="11"/>
      <color indexed="19"/>
      <name val="Calibri"/>
      <family val="2"/>
    </font>
    <font>
      <sz val="12"/>
      <name val="Arial MT"/>
    </font>
    <font>
      <sz val="10"/>
      <color rgb="FF000000"/>
      <name val="Arial"/>
      <family val="2"/>
    </font>
    <font>
      <sz val="12"/>
      <name val="SWISS"/>
    </font>
    <font>
      <sz val="11"/>
      <color rgb="FF000000"/>
      <name val="Calibri"/>
      <family val="2"/>
      <scheme val="minor"/>
    </font>
    <font>
      <sz val="11"/>
      <color theme="1"/>
      <name val="Century Gothic"/>
      <family val="2"/>
    </font>
    <font>
      <i/>
      <sz val="10"/>
      <color indexed="10"/>
      <name val="Arial"/>
      <family val="2"/>
    </font>
    <font>
      <b/>
      <sz val="11"/>
      <color theme="1" tint="0.14996795556505021"/>
      <name val="Calibri"/>
      <family val="2"/>
      <scheme val="minor"/>
    </font>
    <font>
      <b/>
      <sz val="11"/>
      <name val="Century Gothic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8"/>
      <color indexed="56"/>
      <name val="Arial"/>
      <family val="2"/>
    </font>
    <font>
      <b/>
      <sz val="10"/>
      <name val="MS Sans Serif"/>
      <family val="2"/>
    </font>
    <font>
      <b/>
      <u/>
      <sz val="11"/>
      <name val="Arial"/>
      <family val="2"/>
    </font>
    <font>
      <b/>
      <sz val="10"/>
      <name val="Times New Roman"/>
      <family val="1"/>
    </font>
    <font>
      <sz val="18"/>
      <color indexed="13"/>
      <name val="Helv"/>
    </font>
    <font>
      <sz val="12"/>
      <color indexed="13"/>
      <name val="Helv"/>
    </font>
    <font>
      <b/>
      <sz val="18"/>
      <color indexed="62"/>
      <name val="Cambria"/>
      <family val="2"/>
    </font>
    <font>
      <b/>
      <sz val="18"/>
      <color indexed="61"/>
      <name val="Cambria"/>
      <family val="2"/>
    </font>
    <font>
      <b/>
      <sz val="18"/>
      <color indexed="56"/>
      <name val="Cambria"/>
      <family val="2"/>
    </font>
    <font>
      <sz val="10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50"/>
      <name val="Calibri"/>
      <family val="2"/>
      <scheme val="minor"/>
    </font>
    <font>
      <u/>
      <sz val="10"/>
      <color indexed="8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u/>
      <sz val="10"/>
      <name val="Calibri"/>
      <family val="2"/>
      <scheme val="minor"/>
    </font>
    <font>
      <sz val="11"/>
      <name val="Calibri"/>
      <family val="2"/>
      <scheme val="minor"/>
    </font>
  </fonts>
  <fills count="8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48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solid">
        <fgColor indexed="55"/>
      </patternFill>
    </fill>
    <fill>
      <patternFill patternType="solid">
        <fgColor indexed="42"/>
        <bgColor indexed="29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10"/>
      </patternFill>
    </fill>
    <fill>
      <patternFill patternType="gray125">
        <f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13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mediumGray">
        <fgColor indexed="22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9" tint="0.5999938962981048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1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6249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9" fillId="0" borderId="0"/>
    <xf numFmtId="0" fontId="22" fillId="0" borderId="0"/>
    <xf numFmtId="0" fontId="24" fillId="0" borderId="0"/>
    <xf numFmtId="9" fontId="25" fillId="0" borderId="0" applyFont="0" applyFill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6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8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43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37" borderId="0" applyNumberFormat="0" applyBorder="0" applyAlignment="0" applyProtection="0"/>
    <xf numFmtId="0" fontId="36" fillId="44" borderId="0" applyNumberFormat="0" applyBorder="0" applyAlignment="0" applyProtection="0"/>
    <xf numFmtId="0" fontId="36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6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45" borderId="0" applyNumberFormat="0" applyBorder="0" applyAlignment="0" applyProtection="0"/>
    <xf numFmtId="0" fontId="36" fillId="38" borderId="0" applyNumberFormat="0" applyBorder="0" applyAlignment="0" applyProtection="0"/>
    <xf numFmtId="0" fontId="36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6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6" fillId="38" borderId="0" applyNumberFormat="0" applyBorder="0" applyAlignment="0" applyProtection="0"/>
    <xf numFmtId="0" fontId="1" fillId="11" borderId="0" applyNumberFormat="0" applyBorder="0" applyAlignment="0" applyProtection="0"/>
    <xf numFmtId="0" fontId="36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6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6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6" fillId="46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7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6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6" fillId="44" borderId="0" applyNumberFormat="0" applyBorder="0" applyAlignment="0" applyProtection="0"/>
    <xf numFmtId="0" fontId="1" fillId="23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38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2" borderId="0" applyNumberFormat="0" applyBorder="0" applyAlignment="0" applyProtection="0"/>
    <xf numFmtId="0" fontId="36" fillId="48" borderId="0" applyNumberFormat="0" applyBorder="0" applyAlignment="0" applyProtection="0"/>
    <xf numFmtId="0" fontId="36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8" borderId="0" applyNumberFormat="0" applyBorder="0" applyAlignment="0" applyProtection="0"/>
    <xf numFmtId="0" fontId="1" fillId="31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37" fillId="45" borderId="0" applyNumberFormat="0" applyBorder="0" applyAlignment="0" applyProtection="0"/>
    <xf numFmtId="0" fontId="37" fillId="51" borderId="0" applyNumberFormat="0" applyBorder="0" applyAlignment="0" applyProtection="0"/>
    <xf numFmtId="0" fontId="37" fillId="45" borderId="0" applyNumberFormat="0" applyBorder="0" applyAlignment="0" applyProtection="0"/>
    <xf numFmtId="0" fontId="17" fillId="12" borderId="0" applyNumberFormat="0" applyBorder="0" applyAlignment="0" applyProtection="0"/>
    <xf numFmtId="0" fontId="37" fillId="45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40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4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17" fillId="20" borderId="0" applyNumberFormat="0" applyBorder="0" applyAlignment="0" applyProtection="0"/>
    <xf numFmtId="0" fontId="37" fillId="48" borderId="0" applyNumberFormat="0" applyBorder="0" applyAlignment="0" applyProtection="0"/>
    <xf numFmtId="0" fontId="17" fillId="20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41" borderId="0" applyNumberFormat="0" applyBorder="0" applyAlignment="0" applyProtection="0"/>
    <xf numFmtId="0" fontId="37" fillId="53" borderId="0" applyNumberFormat="0" applyBorder="0" applyAlignment="0" applyProtection="0"/>
    <xf numFmtId="0" fontId="37" fillId="41" borderId="0" applyNumberFormat="0" applyBorder="0" applyAlignment="0" applyProtection="0"/>
    <xf numFmtId="0" fontId="17" fillId="24" borderId="0" applyNumberFormat="0" applyBorder="0" applyAlignment="0" applyProtection="0"/>
    <xf numFmtId="0" fontId="37" fillId="41" borderId="0" applyNumberFormat="0" applyBorder="0" applyAlignment="0" applyProtection="0"/>
    <xf numFmtId="0" fontId="17" fillId="24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9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0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54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5" borderId="0" applyNumberFormat="0" applyBorder="0" applyAlignment="0" applyProtection="0"/>
    <xf numFmtId="0" fontId="17" fillId="9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7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5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5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5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2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7" fillId="5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7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4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2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41" fontId="24" fillId="0" borderId="0"/>
    <xf numFmtId="41" fontId="24" fillId="0" borderId="0"/>
    <xf numFmtId="41" fontId="24" fillId="0" borderId="0"/>
    <xf numFmtId="41" fontId="24" fillId="0" borderId="0"/>
    <xf numFmtId="41" fontId="24" fillId="0" borderId="0"/>
    <xf numFmtId="41" fontId="24" fillId="0" borderId="0"/>
    <xf numFmtId="41" fontId="24" fillId="0" borderId="0"/>
    <xf numFmtId="41" fontId="24" fillId="0" borderId="0"/>
    <xf numFmtId="41" fontId="24" fillId="0" borderId="0"/>
    <xf numFmtId="49" fontId="38" fillId="0" borderId="0" applyFill="0" applyBorder="0" applyAlignment="0" applyProtection="0"/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39" fillId="0" borderId="10" applyBorder="0">
      <alignment horizontal="center" vertical="center" wrapText="1"/>
    </xf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3" fontId="24" fillId="0" borderId="0"/>
    <xf numFmtId="3" fontId="24" fillId="0" borderId="0"/>
    <xf numFmtId="3" fontId="24" fillId="0" borderId="0"/>
    <xf numFmtId="3" fontId="24" fillId="0" borderId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2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2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1" fillId="61" borderId="11" applyNumberFormat="0" applyAlignment="0" applyProtection="0"/>
    <xf numFmtId="0" fontId="41" fillId="61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1" fillId="36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60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1" fillId="36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1" fillId="61" borderId="11" applyNumberFormat="0" applyAlignment="0" applyProtection="0"/>
    <xf numFmtId="0" fontId="41" fillId="61" borderId="11" applyNumberFormat="0" applyAlignment="0" applyProtection="0"/>
    <xf numFmtId="0" fontId="11" fillId="6" borderId="4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3" fillId="60" borderId="11" applyNumberFormat="0" applyAlignment="0" applyProtection="0"/>
    <xf numFmtId="0" fontId="44" fillId="61" borderId="12" applyNumberFormat="0" applyAlignment="0" applyProtection="0"/>
    <xf numFmtId="0" fontId="44" fillId="61" borderId="12" applyNumberFormat="0" applyAlignment="0" applyProtection="0"/>
    <xf numFmtId="0" fontId="44" fillId="61" borderId="12" applyNumberFormat="0" applyAlignment="0" applyProtection="0"/>
    <xf numFmtId="0" fontId="44" fillId="62" borderId="13" applyNumberFormat="0" applyAlignment="0" applyProtection="0"/>
    <xf numFmtId="0" fontId="44" fillId="61" borderId="12" applyNumberFormat="0" applyAlignment="0" applyProtection="0"/>
    <xf numFmtId="0" fontId="44" fillId="61" borderId="12" applyNumberFormat="0" applyAlignment="0" applyProtection="0"/>
    <xf numFmtId="0" fontId="44" fillId="62" borderId="13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45" fillId="63" borderId="0" applyNumberFormat="0" applyBorder="0" applyAlignment="0" applyProtection="0">
      <alignment horizontal="center"/>
      <protection hidden="1"/>
    </xf>
    <xf numFmtId="0" fontId="24" fillId="64" borderId="0">
      <alignment horizont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top"/>
    </xf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top"/>
    </xf>
    <xf numFmtId="43" fontId="4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top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53" fillId="65" borderId="0">
      <alignment horizontal="left"/>
    </xf>
    <xf numFmtId="43" fontId="1" fillId="0" borderId="0" applyFont="0" applyFill="0" applyBorder="0" applyAlignment="0" applyProtection="0"/>
    <xf numFmtId="41" fontId="53" fillId="65" borderId="0">
      <alignment horizontal="left"/>
    </xf>
    <xf numFmtId="43" fontId="24" fillId="0" borderId="0" applyFont="0" applyFill="0" applyBorder="0" applyAlignment="0" applyProtection="0"/>
    <xf numFmtId="41" fontId="53" fillId="65" borderId="0">
      <alignment horizontal="left"/>
    </xf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top"/>
    </xf>
    <xf numFmtId="43" fontId="48" fillId="0" borderId="0" applyFont="0" applyFill="0" applyBorder="0" applyAlignment="0" applyProtection="0">
      <alignment vertical="top"/>
    </xf>
    <xf numFmtId="166" fontId="1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>
      <alignment vertical="top"/>
    </xf>
    <xf numFmtId="4" fontId="48" fillId="0" borderId="0"/>
    <xf numFmtId="4" fontId="48" fillId="0" borderId="0"/>
    <xf numFmtId="3" fontId="25" fillId="0" borderId="0" applyFont="0" applyFill="0" applyBorder="0" applyAlignment="0" applyProtection="0"/>
    <xf numFmtId="0" fontId="54" fillId="0" borderId="0"/>
    <xf numFmtId="0" fontId="54" fillId="0" borderId="0"/>
    <xf numFmtId="0" fontId="55" fillId="66" borderId="14" applyAlignment="0">
      <alignment horizontal="right"/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>
      <alignment vertical="top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>
      <alignment vertical="top"/>
    </xf>
    <xf numFmtId="44" fontId="1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44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>
      <alignment vertical="top"/>
    </xf>
    <xf numFmtId="44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167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167" fontId="25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8" fillId="0" borderId="0" applyFont="0" applyFill="0" applyBorder="0" applyAlignment="0" applyProtection="0">
      <alignment vertical="top"/>
    </xf>
    <xf numFmtId="44" fontId="58" fillId="0" borderId="0" applyFont="0" applyFill="0" applyBorder="0" applyAlignment="0" applyProtection="0"/>
    <xf numFmtId="44" fontId="48" fillId="0" borderId="0" applyFont="0" applyFill="0" applyBorder="0" applyAlignment="0" applyProtection="0">
      <alignment vertical="top"/>
    </xf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>
      <alignment wrapText="1"/>
    </xf>
    <xf numFmtId="44" fontId="24" fillId="0" borderId="0" applyFont="0" applyFill="0" applyBorder="0" applyAlignment="0" applyProtection="0">
      <alignment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>
      <alignment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59" fillId="67" borderId="0">
      <alignment horizontal="right"/>
      <protection locked="0"/>
    </xf>
    <xf numFmtId="14" fontId="24" fillId="0" borderId="0"/>
    <xf numFmtId="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" fillId="0" borderId="0"/>
    <xf numFmtId="2" fontId="59" fillId="67" borderId="0">
      <alignment horizontal="right"/>
      <protection locked="0"/>
    </xf>
    <xf numFmtId="1" fontId="24" fillId="0" borderId="0">
      <alignment horizontal="center"/>
    </xf>
    <xf numFmtId="2" fontId="24" fillId="0" borderId="0" applyFont="0" applyFill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5" borderId="0" applyNumberFormat="0" applyBorder="0" applyAlignment="0" applyProtection="0"/>
    <xf numFmtId="0" fontId="6" fillId="2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" fillId="2" borderId="0" applyNumberFormat="0" applyBorder="0" applyAlignment="0" applyProtection="0"/>
    <xf numFmtId="0" fontId="61" fillId="45" borderId="0" applyNumberFormat="0" applyBorder="0" applyAlignment="0" applyProtection="0"/>
    <xf numFmtId="0" fontId="61" fillId="43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3" fillId="0" borderId="17" applyNumberFormat="0" applyFill="0" applyAlignment="0" applyProtection="0"/>
    <xf numFmtId="0" fontId="62" fillId="0" borderId="18" applyNumberFormat="0" applyFill="0" applyAlignment="0" applyProtection="0"/>
    <xf numFmtId="0" fontId="62" fillId="0" borderId="18" applyNumberFormat="0" applyFill="0" applyAlignment="0" applyProtection="0"/>
    <xf numFmtId="0" fontId="64" fillId="0" borderId="19" applyNumberFormat="0" applyFill="0" applyAlignment="0" applyProtection="0"/>
    <xf numFmtId="0" fontId="64" fillId="0" borderId="19" applyNumberFormat="0" applyFill="0" applyAlignment="0" applyProtection="0"/>
    <xf numFmtId="0" fontId="64" fillId="0" borderId="19" applyNumberFormat="0" applyFill="0" applyAlignment="0" applyProtection="0"/>
    <xf numFmtId="0" fontId="62" fillId="0" borderId="18" applyNumberFormat="0" applyFill="0" applyAlignment="0" applyProtection="0"/>
    <xf numFmtId="0" fontId="64" fillId="0" borderId="19" applyNumberFormat="0" applyFill="0" applyAlignment="0" applyProtection="0"/>
    <xf numFmtId="0" fontId="62" fillId="0" borderId="18" applyNumberFormat="0" applyFill="0" applyAlignment="0" applyProtection="0"/>
    <xf numFmtId="0" fontId="3" fillId="0" borderId="1" applyNumberFormat="0" applyFill="0" applyAlignment="0" applyProtection="0"/>
    <xf numFmtId="0" fontId="62" fillId="0" borderId="18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6" fillId="0" borderId="20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7" fillId="0" borderId="20" applyNumberFormat="0" applyFill="0" applyAlignment="0" applyProtection="0"/>
    <xf numFmtId="0" fontId="67" fillId="0" borderId="20" applyNumberFormat="0" applyFill="0" applyAlignment="0" applyProtection="0"/>
    <xf numFmtId="0" fontId="67" fillId="0" borderId="20" applyNumberFormat="0" applyFill="0" applyAlignment="0" applyProtection="0"/>
    <xf numFmtId="0" fontId="65" fillId="0" borderId="21" applyNumberFormat="0" applyFill="0" applyAlignment="0" applyProtection="0"/>
    <xf numFmtId="0" fontId="67" fillId="0" borderId="20" applyNumberFormat="0" applyFill="0" applyAlignment="0" applyProtection="0"/>
    <xf numFmtId="0" fontId="65" fillId="0" borderId="21" applyNumberFormat="0" applyFill="0" applyAlignment="0" applyProtection="0"/>
    <xf numFmtId="0" fontId="4" fillId="0" borderId="2" applyNumberFormat="0" applyFill="0" applyAlignment="0" applyProtection="0"/>
    <xf numFmtId="0" fontId="65" fillId="0" borderId="21" applyNumberFormat="0" applyFill="0" applyAlignment="0" applyProtection="0"/>
    <xf numFmtId="0" fontId="68" fillId="0" borderId="22" applyNumberFormat="0" applyFill="0" applyAlignment="0" applyProtection="0"/>
    <xf numFmtId="0" fontId="68" fillId="0" borderId="22" applyNumberFormat="0" applyFill="0" applyAlignment="0" applyProtection="0"/>
    <xf numFmtId="0" fontId="68" fillId="0" borderId="22" applyNumberFormat="0" applyFill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8" fillId="0" borderId="24" applyNumberFormat="0" applyFill="0" applyAlignment="0" applyProtection="0"/>
    <xf numFmtId="0" fontId="68" fillId="0" borderId="24" applyNumberFormat="0" applyFill="0" applyAlignment="0" applyProtection="0"/>
    <xf numFmtId="0" fontId="70" fillId="0" borderId="25" applyNumberFormat="0" applyFill="0" applyAlignment="0" applyProtection="0"/>
    <xf numFmtId="0" fontId="70" fillId="0" borderId="25" applyNumberFormat="0" applyFill="0" applyAlignment="0" applyProtection="0"/>
    <xf numFmtId="0" fontId="70" fillId="0" borderId="25" applyNumberFormat="0" applyFill="0" applyAlignment="0" applyProtection="0"/>
    <xf numFmtId="0" fontId="68" fillId="0" borderId="24" applyNumberFormat="0" applyFill="0" applyAlignment="0" applyProtection="0"/>
    <xf numFmtId="0" fontId="70" fillId="0" borderId="25" applyNumberFormat="0" applyFill="0" applyAlignment="0" applyProtection="0"/>
    <xf numFmtId="0" fontId="68" fillId="0" borderId="24" applyNumberFormat="0" applyFill="0" applyAlignment="0" applyProtection="0"/>
    <xf numFmtId="0" fontId="5" fillId="0" borderId="3" applyNumberFormat="0" applyFill="0" applyAlignment="0" applyProtection="0"/>
    <xf numFmtId="0" fontId="68" fillId="0" borderId="24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37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2" fillId="46" borderId="11" applyNumberFormat="0" applyAlignment="0" applyProtection="0"/>
    <xf numFmtId="0" fontId="83" fillId="37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46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83" fillId="37" borderId="11" applyNumberFormat="0" applyAlignment="0" applyProtection="0"/>
    <xf numFmtId="0" fontId="83" fillId="37" borderId="11" applyNumberFormat="0" applyAlignment="0" applyProtection="0"/>
    <xf numFmtId="3" fontId="84" fillId="68" borderId="0">
      <protection locked="0"/>
    </xf>
    <xf numFmtId="3" fontId="84" fillId="68" borderId="0">
      <protection locked="0"/>
    </xf>
    <xf numFmtId="3" fontId="84" fillId="68" borderId="0">
      <protection locked="0"/>
    </xf>
    <xf numFmtId="3" fontId="84" fillId="68" borderId="0">
      <protection locked="0"/>
    </xf>
    <xf numFmtId="3" fontId="84" fillId="68" borderId="0">
      <protection locked="0"/>
    </xf>
    <xf numFmtId="4" fontId="84" fillId="68" borderId="0"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39" fillId="0" borderId="10" applyBorder="0">
      <alignment horizontal="center" vertical="center" wrapText="1"/>
    </xf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85" fillId="69" borderId="15"/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39" fillId="0" borderId="26" applyBorder="0">
      <alignment horizontal="center" vertical="center" wrapText="1"/>
    </xf>
    <xf numFmtId="0" fontId="86" fillId="0" borderId="27" applyNumberFormat="0" applyFill="0" applyAlignment="0" applyProtection="0"/>
    <xf numFmtId="0" fontId="86" fillId="0" borderId="27" applyNumberFormat="0" applyFill="0" applyAlignment="0" applyProtection="0"/>
    <xf numFmtId="0" fontId="86" fillId="0" borderId="27" applyNumberFormat="0" applyFill="0" applyAlignment="0" applyProtection="0"/>
    <xf numFmtId="0" fontId="87" fillId="0" borderId="28" applyNumberFormat="0" applyFill="0" applyAlignment="0" applyProtection="0"/>
    <xf numFmtId="0" fontId="88" fillId="0" borderId="29" applyNumberFormat="0" applyFill="0" applyAlignment="0" applyProtection="0"/>
    <xf numFmtId="0" fontId="88" fillId="0" borderId="29" applyNumberFormat="0" applyFill="0" applyAlignment="0" applyProtection="0"/>
    <xf numFmtId="0" fontId="86" fillId="0" borderId="27" applyNumberFormat="0" applyFill="0" applyAlignment="0" applyProtection="0"/>
    <xf numFmtId="0" fontId="88" fillId="0" borderId="29" applyNumberFormat="0" applyFill="0" applyAlignment="0" applyProtection="0"/>
    <xf numFmtId="0" fontId="88" fillId="0" borderId="29" applyNumberFormat="0" applyFill="0" applyAlignment="0" applyProtection="0"/>
    <xf numFmtId="0" fontId="86" fillId="0" borderId="27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86" fillId="0" borderId="27" applyNumberFormat="0" applyFill="0" applyAlignment="0" applyProtection="0"/>
    <xf numFmtId="0" fontId="86" fillId="0" borderId="27" applyNumberFormat="0" applyFill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90" fillId="46" borderId="0" applyNumberFormat="0" applyBorder="0" applyAlignment="0" applyProtection="0"/>
    <xf numFmtId="0" fontId="90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89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89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43" fontId="2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51" fillId="0" borderId="0"/>
    <xf numFmtId="0" fontId="24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24" fillId="0" borderId="0"/>
    <xf numFmtId="0" fontId="24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24" fillId="0" borderId="0">
      <alignment vertical="top"/>
    </xf>
    <xf numFmtId="0" fontId="92" fillId="0" borderId="0"/>
    <xf numFmtId="0" fontId="24" fillId="0" borderId="0"/>
    <xf numFmtId="0" fontId="19" fillId="0" borderId="0"/>
    <xf numFmtId="0" fontId="50" fillId="0" borderId="0"/>
    <xf numFmtId="0" fontId="92" fillId="0" borderId="0"/>
    <xf numFmtId="0" fontId="92" fillId="0" borderId="0"/>
    <xf numFmtId="0" fontId="19" fillId="0" borderId="0"/>
    <xf numFmtId="0" fontId="1" fillId="0" borderId="0"/>
    <xf numFmtId="0" fontId="92" fillId="0" borderId="0"/>
    <xf numFmtId="0" fontId="19" fillId="0" borderId="0"/>
    <xf numFmtId="0" fontId="1" fillId="0" borderId="0"/>
    <xf numFmtId="0" fontId="92" fillId="0" borderId="0"/>
    <xf numFmtId="0" fontId="19" fillId="0" borderId="0"/>
    <xf numFmtId="0" fontId="1" fillId="0" borderId="0"/>
    <xf numFmtId="0" fontId="92" fillId="0" borderId="0"/>
    <xf numFmtId="0" fontId="19" fillId="0" borderId="0"/>
    <xf numFmtId="0" fontId="1" fillId="0" borderId="0"/>
    <xf numFmtId="0" fontId="24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19" fillId="0" borderId="0"/>
    <xf numFmtId="0" fontId="19" fillId="0" borderId="0"/>
    <xf numFmtId="0" fontId="19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36" fillId="0" borderId="0"/>
    <xf numFmtId="0" fontId="24" fillId="0" borderId="0"/>
    <xf numFmtId="0" fontId="50" fillId="0" borderId="0"/>
    <xf numFmtId="0" fontId="50" fillId="0" borderId="0"/>
    <xf numFmtId="0" fontId="24" fillId="0" borderId="0"/>
    <xf numFmtId="0" fontId="19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50" fillId="0" borderId="0"/>
    <xf numFmtId="0" fontId="1" fillId="0" borderId="0"/>
    <xf numFmtId="0" fontId="24" fillId="0" borderId="0">
      <alignment vertical="top"/>
    </xf>
    <xf numFmtId="0" fontId="24" fillId="0" borderId="0"/>
    <xf numFmtId="0" fontId="36" fillId="0" borderId="0"/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24" fillId="0" borderId="0"/>
    <xf numFmtId="0" fontId="19" fillId="0" borderId="0"/>
    <xf numFmtId="0" fontId="1" fillId="0" borderId="0"/>
    <xf numFmtId="0" fontId="24" fillId="0" borderId="0"/>
    <xf numFmtId="0" fontId="36" fillId="0" borderId="0"/>
    <xf numFmtId="0" fontId="1" fillId="0" borderId="0"/>
    <xf numFmtId="0" fontId="36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36" fillId="0" borderId="0"/>
    <xf numFmtId="0" fontId="36" fillId="0" borderId="0"/>
    <xf numFmtId="0" fontId="24" fillId="0" borderId="0"/>
    <xf numFmtId="0" fontId="19" fillId="0" borderId="0"/>
    <xf numFmtId="0" fontId="1" fillId="0" borderId="0"/>
    <xf numFmtId="0" fontId="24" fillId="0" borderId="0"/>
    <xf numFmtId="0" fontId="36" fillId="0" borderId="0"/>
    <xf numFmtId="0" fontId="1" fillId="0" borderId="0"/>
    <xf numFmtId="0" fontId="36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9" fillId="0" borderId="0"/>
    <xf numFmtId="0" fontId="24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24" fillId="0" borderId="0">
      <alignment vertical="top"/>
    </xf>
    <xf numFmtId="0" fontId="19" fillId="0" borderId="0"/>
    <xf numFmtId="0" fontId="1" fillId="0" borderId="0"/>
    <xf numFmtId="0" fontId="24" fillId="0" borderId="0">
      <alignment vertical="top"/>
    </xf>
    <xf numFmtId="0" fontId="24" fillId="0" borderId="0"/>
    <xf numFmtId="0" fontId="1" fillId="0" borderId="0"/>
    <xf numFmtId="0" fontId="24" fillId="0" borderId="0"/>
    <xf numFmtId="0" fontId="24" fillId="0" borderId="0">
      <alignment vertical="top"/>
    </xf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36" fillId="0" borderId="0"/>
    <xf numFmtId="0" fontId="36" fillId="0" borderId="0"/>
    <xf numFmtId="0" fontId="19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9" fillId="0" borderId="0"/>
    <xf numFmtId="0" fontId="24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24" fillId="0" borderId="0"/>
    <xf numFmtId="0" fontId="24" fillId="0" borderId="0"/>
    <xf numFmtId="0" fontId="48" fillId="0" borderId="0">
      <alignment vertical="top"/>
    </xf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24" fillId="0" borderId="0">
      <alignment vertical="top"/>
    </xf>
    <xf numFmtId="0" fontId="24" fillId="0" borderId="0"/>
    <xf numFmtId="0" fontId="36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93" fillId="0" borderId="0"/>
    <xf numFmtId="0" fontId="1" fillId="0" borderId="0"/>
    <xf numFmtId="0" fontId="49" fillId="0" borderId="0"/>
    <xf numFmtId="0" fontId="24" fillId="0" borderId="0"/>
    <xf numFmtId="0" fontId="94" fillId="6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6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164" fontId="19" fillId="0" borderId="0"/>
    <xf numFmtId="0" fontId="24" fillId="0" borderId="0"/>
    <xf numFmtId="0" fontId="19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49" fillId="65" borderId="0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37" fontId="49" fillId="65" borderId="0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57" fillId="0" borderId="0"/>
    <xf numFmtId="0" fontId="1" fillId="0" borderId="0"/>
    <xf numFmtId="0" fontId="19" fillId="0" borderId="0"/>
    <xf numFmtId="0" fontId="1" fillId="0" borderId="0"/>
    <xf numFmtId="0" fontId="24" fillId="0" borderId="0"/>
    <xf numFmtId="40" fontId="57" fillId="0" borderId="0"/>
    <xf numFmtId="0" fontId="1" fillId="0" borderId="0"/>
    <xf numFmtId="0" fontId="48" fillId="0" borderId="0">
      <alignment vertical="top"/>
    </xf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19" fillId="0" borderId="0"/>
    <xf numFmtId="0" fontId="49" fillId="0" borderId="0"/>
    <xf numFmtId="164" fontId="19" fillId="0" borderId="0"/>
    <xf numFmtId="0" fontId="24" fillId="0" borderId="0"/>
    <xf numFmtId="0" fontId="24" fillId="0" borderId="0"/>
    <xf numFmtId="164" fontId="19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48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50" fillId="0" borderId="0"/>
    <xf numFmtId="0" fontId="1" fillId="0" borderId="0"/>
    <xf numFmtId="0" fontId="49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36" fillId="0" borderId="0"/>
    <xf numFmtId="0" fontId="19" fillId="0" borderId="0"/>
    <xf numFmtId="0" fontId="19" fillId="0" borderId="0"/>
    <xf numFmtId="0" fontId="1" fillId="0" borderId="0"/>
    <xf numFmtId="164" fontId="19" fillId="0" borderId="0"/>
    <xf numFmtId="164" fontId="19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24" fillId="0" borderId="0"/>
    <xf numFmtId="0" fontId="1" fillId="0" borderId="0"/>
    <xf numFmtId="0" fontId="48" fillId="0" borderId="0">
      <alignment vertical="top"/>
    </xf>
    <xf numFmtId="0" fontId="24" fillId="0" borderId="0"/>
    <xf numFmtId="0" fontId="1" fillId="0" borderId="0"/>
    <xf numFmtId="0" fontId="1" fillId="0" borderId="0"/>
    <xf numFmtId="0" fontId="49" fillId="0" borderId="0"/>
    <xf numFmtId="0" fontId="36" fillId="0" borderId="0"/>
    <xf numFmtId="0" fontId="24" fillId="0" borderId="0">
      <alignment vertical="top"/>
    </xf>
    <xf numFmtId="0" fontId="1" fillId="0" borderId="0"/>
    <xf numFmtId="0" fontId="24" fillId="0" borderId="0"/>
    <xf numFmtId="0" fontId="1" fillId="0" borderId="0"/>
    <xf numFmtId="0" fontId="36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49" fillId="0" borderId="0"/>
    <xf numFmtId="0" fontId="36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24" fillId="0" borderId="0">
      <alignment vertical="top"/>
    </xf>
    <xf numFmtId="0" fontId="1" fillId="0" borderId="0"/>
    <xf numFmtId="0" fontId="49" fillId="0" borderId="0"/>
    <xf numFmtId="0" fontId="36" fillId="0" borderId="0"/>
    <xf numFmtId="164" fontId="19" fillId="0" borderId="0"/>
    <xf numFmtId="0" fontId="1" fillId="0" borderId="0"/>
    <xf numFmtId="0" fontId="24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1" fillId="0" borderId="0"/>
    <xf numFmtId="0" fontId="36" fillId="0" borderId="0"/>
    <xf numFmtId="0" fontId="19" fillId="0" borderId="0"/>
    <xf numFmtId="0" fontId="36" fillId="0" borderId="0"/>
    <xf numFmtId="0" fontId="1" fillId="0" borderId="0"/>
    <xf numFmtId="0" fontId="1" fillId="0" borderId="0"/>
    <xf numFmtId="0" fontId="24" fillId="0" borderId="0"/>
    <xf numFmtId="0" fontId="58" fillId="0" borderId="0"/>
    <xf numFmtId="0" fontId="24" fillId="0" borderId="0"/>
    <xf numFmtId="0" fontId="24" fillId="0" borderId="0">
      <alignment wrapText="1"/>
    </xf>
    <xf numFmtId="0" fontId="19" fillId="0" borderId="0"/>
    <xf numFmtId="0" fontId="19" fillId="0" borderId="0"/>
    <xf numFmtId="0" fontId="1" fillId="0" borderId="0"/>
    <xf numFmtId="0" fontId="48" fillId="0" borderId="0">
      <alignment vertical="top"/>
    </xf>
    <xf numFmtId="0" fontId="48" fillId="0" borderId="0">
      <alignment vertical="top"/>
    </xf>
    <xf numFmtId="0" fontId="1" fillId="0" borderId="0"/>
    <xf numFmtId="0" fontId="19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24" fillId="0" borderId="0">
      <alignment vertical="top"/>
    </xf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24" fillId="0" borderId="0"/>
    <xf numFmtId="0" fontId="36" fillId="0" borderId="0"/>
    <xf numFmtId="0" fontId="36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36" fillId="0" borderId="0"/>
    <xf numFmtId="0" fontId="24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24" fillId="0" borderId="0"/>
    <xf numFmtId="0" fontId="36" fillId="0" borderId="0"/>
    <xf numFmtId="0" fontId="1" fillId="0" borderId="0"/>
    <xf numFmtId="0" fontId="24" fillId="0" borderId="0">
      <alignment wrapText="1"/>
    </xf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9" fillId="0" borderId="0"/>
    <xf numFmtId="0" fontId="36" fillId="0" borderId="0"/>
    <xf numFmtId="0" fontId="1" fillId="0" borderId="0"/>
    <xf numFmtId="0" fontId="1" fillId="0" borderId="0"/>
    <xf numFmtId="0" fontId="24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48" fillId="0" borderId="0">
      <alignment vertical="top"/>
    </xf>
    <xf numFmtId="0" fontId="36" fillId="0" borderId="0"/>
    <xf numFmtId="0" fontId="1" fillId="0" borderId="0"/>
    <xf numFmtId="0" fontId="48" fillId="0" borderId="0">
      <alignment vertical="top"/>
    </xf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24" fillId="0" borderId="0"/>
    <xf numFmtId="0" fontId="24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4" fillId="0" borderId="0">
      <alignment wrapText="1"/>
    </xf>
    <xf numFmtId="0" fontId="1" fillId="0" borderId="0"/>
    <xf numFmtId="0" fontId="1" fillId="0" borderId="0"/>
    <xf numFmtId="0" fontId="48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24" fillId="0" borderId="0"/>
    <xf numFmtId="0" fontId="1" fillId="0" borderId="0"/>
    <xf numFmtId="0" fontId="24" fillId="0" borderId="0">
      <alignment wrapText="1"/>
    </xf>
    <xf numFmtId="0" fontId="24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24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4" fillId="0" borderId="0"/>
    <xf numFmtId="0" fontId="1" fillId="0" borderId="0"/>
    <xf numFmtId="0" fontId="25" fillId="0" borderId="0"/>
    <xf numFmtId="0" fontId="24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48" fillId="0" borderId="0">
      <alignment vertical="top"/>
    </xf>
    <xf numFmtId="0" fontId="52" fillId="0" borderId="0"/>
    <xf numFmtId="0" fontId="48" fillId="0" borderId="0">
      <alignment vertical="top"/>
    </xf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8" fillId="0" borderId="0">
      <alignment vertical="top"/>
    </xf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9" fillId="0" borderId="0"/>
    <xf numFmtId="0" fontId="1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48" fillId="0" borderId="0">
      <alignment vertical="top"/>
    </xf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48" fillId="0" borderId="0">
      <alignment vertical="top"/>
    </xf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36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36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>
      <alignment wrapText="1"/>
    </xf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>
      <alignment wrapText="1"/>
    </xf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5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48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36" fillId="42" borderId="30" applyNumberFormat="0" applyFont="0" applyAlignment="0" applyProtection="0"/>
    <xf numFmtId="0" fontId="24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24" fillId="42" borderId="31" applyNumberFormat="0" applyFont="0" applyAlignment="0" applyProtection="0"/>
    <xf numFmtId="0" fontId="24" fillId="42" borderId="31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19" fillId="0" borderId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1" fillId="0" borderId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48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24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6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35" fillId="42" borderId="30" applyNumberFormat="0" applyFont="0" applyAlignment="0" applyProtection="0"/>
    <xf numFmtId="0" fontId="1" fillId="0" borderId="0"/>
    <xf numFmtId="0" fontId="1" fillId="0" borderId="0"/>
    <xf numFmtId="0" fontId="19" fillId="42" borderId="30" applyNumberFormat="0" applyFont="0" applyAlignment="0" applyProtection="0"/>
    <xf numFmtId="0" fontId="24" fillId="42" borderId="31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0" borderId="0"/>
    <xf numFmtId="0" fontId="1" fillId="0" borderId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19" fillId="42" borderId="30" applyNumberFormat="0" applyFont="0" applyAlignment="0" applyProtection="0"/>
    <xf numFmtId="0" fontId="24" fillId="42" borderId="31" applyNumberFormat="0" applyFont="0" applyAlignment="0" applyProtection="0"/>
    <xf numFmtId="0" fontId="1" fillId="8" borderId="8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36" fillId="8" borderId="31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9" fillId="0" borderId="0"/>
    <xf numFmtId="0" fontId="1" fillId="0" borderId="0"/>
    <xf numFmtId="170" fontId="97" fillId="0" borderId="0" applyNumberFormat="0"/>
    <xf numFmtId="0" fontId="19" fillId="0" borderId="0"/>
    <xf numFmtId="0" fontId="1" fillId="0" borderId="0"/>
    <xf numFmtId="0" fontId="98" fillId="70" borderId="32" applyBorder="0">
      <alignment horizontal="centerContinuous"/>
    </xf>
    <xf numFmtId="0" fontId="98" fillId="70" borderId="32" applyBorder="0">
      <alignment horizontal="centerContinuous"/>
    </xf>
    <xf numFmtId="0" fontId="98" fillId="70" borderId="32" applyBorder="0">
      <alignment horizontal="centerContinuous"/>
    </xf>
    <xf numFmtId="0" fontId="99" fillId="71" borderId="10" applyBorder="0">
      <alignment horizontal="centerContinuous"/>
    </xf>
    <xf numFmtId="0" fontId="99" fillId="71" borderId="10" applyBorder="0">
      <alignment horizontal="centerContinuous"/>
    </xf>
    <xf numFmtId="0" fontId="99" fillId="71" borderId="10" applyBorder="0">
      <alignment horizontal="centerContinuous"/>
    </xf>
    <xf numFmtId="0" fontId="68" fillId="60" borderId="33" applyNumberFormat="0" applyAlignment="0" applyProtection="0"/>
    <xf numFmtId="0" fontId="68" fillId="60" borderId="33" applyNumberFormat="0" applyAlignment="0" applyProtection="0"/>
    <xf numFmtId="0" fontId="100" fillId="60" borderId="34" applyNumberFormat="0" applyAlignment="0" applyProtection="0"/>
    <xf numFmtId="0" fontId="68" fillId="60" borderId="33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100" fillId="60" borderId="34" applyNumberFormat="0" applyAlignment="0" applyProtection="0"/>
    <xf numFmtId="0" fontId="100" fillId="36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36" borderId="34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101" fillId="61" borderId="15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100" fillId="36" borderId="34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68" fillId="60" borderId="33" applyNumberFormat="0" applyAlignment="0" applyProtection="0"/>
    <xf numFmtId="0" fontId="1" fillId="0" borderId="0"/>
    <xf numFmtId="0" fontId="1" fillId="0" borderId="0"/>
    <xf numFmtId="0" fontId="100" fillId="36" borderId="34" applyNumberFormat="0" applyAlignment="0" applyProtection="0"/>
    <xf numFmtId="0" fontId="100" fillId="60" borderId="34" applyNumberFormat="0" applyAlignment="0" applyProtection="0"/>
    <xf numFmtId="0" fontId="100" fillId="36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60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" fillId="0" borderId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1" fillId="61" borderId="15" applyNumberFormat="0" applyAlignment="0" applyProtection="0"/>
    <xf numFmtId="0" fontId="100" fillId="36" borderId="34" applyNumberFormat="0" applyAlignment="0" applyProtection="0"/>
    <xf numFmtId="0" fontId="100" fillId="36" borderId="34" applyNumberFormat="0" applyAlignment="0" applyProtection="0"/>
    <xf numFmtId="0" fontId="19" fillId="0" borderId="0"/>
    <xf numFmtId="0" fontId="1" fillId="0" borderId="0"/>
    <xf numFmtId="9" fontId="4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4" fillId="0" borderId="0" applyFont="0" applyFill="0" applyBorder="0" applyAlignment="0" applyProtection="0">
      <alignment wrapText="1"/>
    </xf>
    <xf numFmtId="0" fontId="1" fillId="0" borderId="0"/>
    <xf numFmtId="9" fontId="48" fillId="0" borderId="0" applyFont="0" applyFill="0" applyBorder="0" applyAlignment="0" applyProtection="0"/>
    <xf numFmtId="0" fontId="19" fillId="0" borderId="0"/>
    <xf numFmtId="9" fontId="48" fillId="0" borderId="0" applyFont="0" applyFill="0" applyBorder="0" applyAlignment="0" applyProtection="0"/>
    <xf numFmtId="0" fontId="1" fillId="0" borderId="0"/>
    <xf numFmtId="0" fontId="1" fillId="0" borderId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8" fillId="0" borderId="0" applyFont="0" applyFill="0" applyBorder="0" applyAlignment="0" applyProtection="0">
      <alignment vertical="top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1" fillId="0" borderId="0"/>
    <xf numFmtId="9" fontId="50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53" fillId="65" borderId="0"/>
    <xf numFmtId="10" fontId="53" fillId="65" borderId="0"/>
    <xf numFmtId="9" fontId="2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8" fillId="0" borderId="0" applyFont="0" applyFill="0" applyBorder="0" applyAlignment="0" applyProtection="0">
      <alignment vertical="top"/>
    </xf>
    <xf numFmtId="9" fontId="24" fillId="0" borderId="0" applyFont="0" applyFill="0" applyBorder="0" applyAlignment="0" applyProtection="0"/>
    <xf numFmtId="0" fontId="1" fillId="0" borderId="0"/>
    <xf numFmtId="0" fontId="1" fillId="0" borderId="0"/>
    <xf numFmtId="9" fontId="25" fillId="0" borderId="0" applyFont="0" applyFill="0" applyBorder="0" applyAlignment="0" applyProtection="0"/>
    <xf numFmtId="0" fontId="19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4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9" fillId="0" borderId="0"/>
    <xf numFmtId="0" fontId="1" fillId="0" borderId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8" fillId="0" borderId="0" applyFont="0" applyFill="0" applyBorder="0" applyAlignment="0" applyProtection="0">
      <alignment vertical="top"/>
    </xf>
    <xf numFmtId="0" fontId="1" fillId="0" borderId="0"/>
    <xf numFmtId="9" fontId="4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9" fillId="0" borderId="0"/>
    <xf numFmtId="9" fontId="47" fillId="0" borderId="0" applyFont="0" applyFill="0" applyBorder="0" applyAlignment="0" applyProtection="0"/>
    <xf numFmtId="0" fontId="1" fillId="0" borderId="0"/>
    <xf numFmtId="0" fontId="1" fillId="0" borderId="0"/>
    <xf numFmtId="9" fontId="4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9" fillId="0" borderId="0"/>
    <xf numFmtId="9" fontId="51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" fillId="0" borderId="0"/>
    <xf numFmtId="9" fontId="5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0" fontId="1" fillId="0" borderId="0"/>
    <xf numFmtId="9" fontId="3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>
      <alignment wrapText="1"/>
    </xf>
    <xf numFmtId="0" fontId="1" fillId="0" borderId="0"/>
    <xf numFmtId="9" fontId="24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0" fontId="19" fillId="0" borderId="0"/>
    <xf numFmtId="0" fontId="1" fillId="0" borderId="0"/>
    <xf numFmtId="10" fontId="24" fillId="0" borderId="0" applyFont="0" applyFill="0" applyBorder="0" applyAlignment="0" applyProtection="0"/>
    <xf numFmtId="0" fontId="19" fillId="0" borderId="0"/>
    <xf numFmtId="0" fontId="1" fillId="0" borderId="0"/>
    <xf numFmtId="171" fontId="53" fillId="0" borderId="0">
      <alignment horizontal="center"/>
    </xf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4" fillId="0" borderId="0"/>
    <xf numFmtId="38" fontId="102" fillId="0" borderId="0" applyNumberFormat="0" applyFont="0" applyFill="0" applyBorder="0">
      <alignment horizontal="left" indent="4"/>
      <protection locked="0"/>
    </xf>
    <xf numFmtId="0" fontId="25" fillId="0" borderId="0" applyNumberFormat="0" applyFont="0" applyFill="0" applyBorder="0" applyAlignment="0" applyProtection="0">
      <alignment horizontal="left"/>
    </xf>
    <xf numFmtId="0" fontId="19" fillId="0" borderId="0"/>
    <xf numFmtId="0" fontId="1" fillId="0" borderId="0"/>
    <xf numFmtId="15" fontId="25" fillId="0" borderId="0" applyFont="0" applyFill="0" applyBorder="0" applyAlignment="0" applyProtection="0"/>
    <xf numFmtId="0" fontId="1" fillId="0" borderId="0"/>
    <xf numFmtId="0" fontId="1" fillId="0" borderId="0"/>
    <xf numFmtId="4" fontId="25" fillId="0" borderId="0" applyFont="0" applyFill="0" applyBorder="0" applyAlignment="0" applyProtection="0"/>
    <xf numFmtId="0" fontId="1" fillId="0" borderId="0"/>
    <xf numFmtId="0" fontId="1" fillId="0" borderId="0"/>
    <xf numFmtId="0" fontId="103" fillId="0" borderId="35">
      <alignment horizontal="center"/>
    </xf>
    <xf numFmtId="0" fontId="103" fillId="0" borderId="35">
      <alignment horizontal="center"/>
    </xf>
    <xf numFmtId="0" fontId="103" fillId="0" borderId="35">
      <alignment horizontal="center"/>
    </xf>
    <xf numFmtId="0" fontId="103" fillId="0" borderId="35">
      <alignment horizontal="center"/>
    </xf>
    <xf numFmtId="0" fontId="103" fillId="0" borderId="35">
      <alignment horizontal="center"/>
    </xf>
    <xf numFmtId="0" fontId="103" fillId="0" borderId="35">
      <alignment horizontal="center"/>
    </xf>
    <xf numFmtId="0" fontId="103" fillId="0" borderId="35">
      <alignment horizontal="center"/>
    </xf>
    <xf numFmtId="0" fontId="19" fillId="0" borderId="0"/>
    <xf numFmtId="0" fontId="1" fillId="0" borderId="0"/>
    <xf numFmtId="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72" borderId="0" applyNumberFormat="0" applyFont="0" applyBorder="0" applyAlignment="0" applyProtection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48" fillId="0" borderId="0">
      <alignment vertical="top"/>
    </xf>
    <xf numFmtId="0" fontId="1" fillId="0" borderId="0"/>
    <xf numFmtId="0" fontId="19" fillId="0" borderId="0"/>
    <xf numFmtId="0" fontId="1" fillId="0" borderId="0"/>
    <xf numFmtId="0" fontId="1" fillId="0" borderId="0"/>
    <xf numFmtId="0" fontId="48" fillId="0" borderId="0">
      <alignment vertical="top"/>
    </xf>
    <xf numFmtId="0" fontId="48" fillId="0" borderId="0" applyNumberFormat="0" applyBorder="0" applyAlignment="0"/>
    <xf numFmtId="0" fontId="48" fillId="0" borderId="0" applyNumberFormat="0" applyBorder="0" applyAlignment="0"/>
    <xf numFmtId="0" fontId="1" fillId="0" borderId="0"/>
    <xf numFmtId="0" fontId="1" fillId="0" borderId="0"/>
    <xf numFmtId="0" fontId="1" fillId="0" borderId="0"/>
    <xf numFmtId="0" fontId="48" fillId="0" borderId="0" applyNumberFormat="0" applyBorder="0" applyAlignment="0"/>
    <xf numFmtId="0" fontId="19" fillId="0" borderId="0"/>
    <xf numFmtId="0" fontId="48" fillId="0" borderId="0" applyNumberFormat="0" applyBorder="0" applyAlignment="0"/>
    <xf numFmtId="0" fontId="1" fillId="0" borderId="0"/>
    <xf numFmtId="0" fontId="1" fillId="0" borderId="0"/>
    <xf numFmtId="37" fontId="104" fillId="0" borderId="0"/>
    <xf numFmtId="0" fontId="1" fillId="0" borderId="0"/>
    <xf numFmtId="0" fontId="1" fillId="0" borderId="0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172" fontId="105" fillId="65" borderId="0" applyFill="0" applyBorder="0" applyProtection="0">
      <alignment horizontal="center"/>
      <protection hidden="1"/>
    </xf>
    <xf numFmtId="0" fontId="106" fillId="73" borderId="0"/>
    <xf numFmtId="0" fontId="1" fillId="0" borderId="0"/>
    <xf numFmtId="0" fontId="107" fillId="73" borderId="0"/>
    <xf numFmtId="0" fontId="1" fillId="0" borderId="0"/>
    <xf numFmtId="0" fontId="108" fillId="0" borderId="0" applyNumberFormat="0" applyFill="0" applyBorder="0" applyAlignment="0" applyProtection="0"/>
    <xf numFmtId="0" fontId="1" fillId="0" borderId="0"/>
    <xf numFmtId="0" fontId="108" fillId="0" borderId="0" applyNumberFormat="0" applyFill="0" applyBorder="0" applyAlignment="0" applyProtection="0"/>
    <xf numFmtId="0" fontId="1" fillId="0" borderId="0"/>
    <xf numFmtId="0" fontId="108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/>
    <xf numFmtId="0" fontId="1" fillId="0" borderId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/>
    <xf numFmtId="0" fontId="110" fillId="0" borderId="0" applyNumberFormat="0" applyFill="0" applyBorder="0" applyAlignment="0" applyProtection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0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/>
    <xf numFmtId="0" fontId="11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" fillId="0" borderId="0"/>
    <xf numFmtId="0" fontId="108" fillId="0" borderId="0" applyNumberFormat="0" applyFill="0" applyBorder="0" applyAlignment="0" applyProtection="0"/>
    <xf numFmtId="0" fontId="1" fillId="0" borderId="0"/>
    <xf numFmtId="0" fontId="108" fillId="0" borderId="0" applyNumberFormat="0" applyFill="0" applyBorder="0" applyAlignment="0" applyProtection="0"/>
    <xf numFmtId="0" fontId="1" fillId="0" borderId="0"/>
    <xf numFmtId="0" fontId="108" fillId="0" borderId="0" applyNumberFormat="0" applyFill="0" applyBorder="0" applyAlignment="0" applyProtection="0"/>
    <xf numFmtId="0" fontId="1" fillId="0" borderId="0"/>
    <xf numFmtId="0" fontId="108" fillId="0" borderId="0" applyNumberFormat="0" applyFill="0" applyBorder="0" applyAlignment="0" applyProtection="0"/>
    <xf numFmtId="0" fontId="1" fillId="0" borderId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9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9" fillId="0" borderId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" fillId="0" borderId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9" fillId="0" borderId="0"/>
    <xf numFmtId="0" fontId="1" fillId="0" borderId="0"/>
    <xf numFmtId="0" fontId="85" fillId="0" borderId="40"/>
    <xf numFmtId="0" fontId="1" fillId="0" borderId="0"/>
    <xf numFmtId="0" fontId="85" fillId="0" borderId="40"/>
    <xf numFmtId="0" fontId="1" fillId="0" borderId="0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85" fillId="0" borderId="15"/>
    <xf numFmtId="0" fontId="111" fillId="0" borderId="0">
      <alignment horizontal="center"/>
    </xf>
    <xf numFmtId="0" fontId="8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0"/>
    <xf numFmtId="173" fontId="49" fillId="74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24" fillId="0" borderId="0"/>
    <xf numFmtId="43" fontId="1" fillId="0" borderId="0" applyFont="0" applyFill="0" applyBorder="0" applyAlignment="0" applyProtection="0"/>
  </cellStyleXfs>
  <cellXfs count="254">
    <xf numFmtId="0" fontId="0" fillId="0" borderId="0" xfId="0"/>
    <xf numFmtId="4" fontId="20" fillId="33" borderId="0" xfId="3" applyNumberFormat="1" applyFont="1" applyFill="1" applyBorder="1"/>
    <xf numFmtId="164" fontId="20" fillId="33" borderId="0" xfId="3" applyFont="1" applyFill="1" applyBorder="1"/>
    <xf numFmtId="164" fontId="21" fillId="33" borderId="0" xfId="3" applyFont="1" applyFill="1" applyBorder="1"/>
    <xf numFmtId="2" fontId="20" fillId="33" borderId="0" xfId="3" applyNumberFormat="1" applyFont="1" applyFill="1" applyBorder="1"/>
    <xf numFmtId="1" fontId="23" fillId="33" borderId="0" xfId="4" applyNumberFormat="1" applyFont="1" applyFill="1"/>
    <xf numFmtId="4" fontId="20" fillId="33" borderId="0" xfId="3" applyNumberFormat="1" applyFont="1" applyFill="1" applyBorder="1" applyAlignment="1">
      <alignment horizontal="center"/>
    </xf>
    <xf numFmtId="10" fontId="21" fillId="33" borderId="0" xfId="2" applyNumberFormat="1" applyFont="1" applyFill="1" applyBorder="1"/>
    <xf numFmtId="4" fontId="20" fillId="33" borderId="0" xfId="3" quotePrefix="1" applyNumberFormat="1" applyFont="1" applyFill="1" applyBorder="1" applyAlignment="1">
      <alignment horizontal="center"/>
    </xf>
    <xf numFmtId="2" fontId="20" fillId="33" borderId="0" xfId="3" applyNumberFormat="1" applyFont="1" applyFill="1" applyBorder="1" applyAlignment="1">
      <alignment horizontal="right"/>
    </xf>
    <xf numFmtId="164" fontId="26" fillId="33" borderId="0" xfId="3" applyFont="1" applyFill="1" applyBorder="1"/>
    <xf numFmtId="43" fontId="21" fillId="35" borderId="0" xfId="5" applyNumberFormat="1" applyFont="1" applyFill="1" applyBorder="1"/>
    <xf numFmtId="4" fontId="21" fillId="35" borderId="0" xfId="3" applyNumberFormat="1" applyFont="1" applyFill="1" applyBorder="1" applyAlignment="1">
      <alignment horizontal="center"/>
    </xf>
    <xf numFmtId="164" fontId="21" fillId="35" borderId="0" xfId="3" applyFont="1" applyFill="1" applyBorder="1"/>
    <xf numFmtId="4" fontId="20" fillId="34" borderId="0" xfId="3" applyNumberFormat="1" applyFont="1" applyFill="1" applyBorder="1"/>
    <xf numFmtId="43" fontId="20" fillId="33" borderId="0" xfId="5" applyNumberFormat="1" applyFont="1" applyFill="1" applyBorder="1"/>
    <xf numFmtId="4" fontId="20" fillId="33" borderId="0" xfId="3" applyNumberFormat="1" applyFont="1" applyFill="1" applyBorder="1" applyAlignment="1">
      <alignment horizontal="right"/>
    </xf>
    <xf numFmtId="43" fontId="21" fillId="33" borderId="0" xfId="5" applyNumberFormat="1" applyFont="1" applyFill="1" applyBorder="1"/>
    <xf numFmtId="4" fontId="21" fillId="33" borderId="0" xfId="3" applyNumberFormat="1" applyFont="1" applyFill="1" applyBorder="1" applyAlignment="1">
      <alignment horizontal="center"/>
    </xf>
    <xf numFmtId="4" fontId="20" fillId="35" borderId="0" xfId="3" applyNumberFormat="1" applyFont="1" applyFill="1" applyBorder="1" applyAlignment="1">
      <alignment horizontal="right"/>
    </xf>
    <xf numFmtId="164" fontId="20" fillId="33" borderId="0" xfId="3" applyFont="1" applyFill="1" applyBorder="1" applyAlignment="1">
      <alignment horizontal="right"/>
    </xf>
    <xf numFmtId="164" fontId="20" fillId="35" borderId="0" xfId="3" applyFont="1" applyFill="1" applyBorder="1" applyAlignment="1">
      <alignment horizontal="right"/>
    </xf>
    <xf numFmtId="4" fontId="21" fillId="33" borderId="0" xfId="3" applyNumberFormat="1" applyFont="1" applyFill="1" applyBorder="1" applyAlignment="1">
      <alignment horizontal="right"/>
    </xf>
    <xf numFmtId="164" fontId="21" fillId="33" borderId="0" xfId="3" applyFont="1" applyFill="1" applyBorder="1" applyAlignment="1">
      <alignment horizontal="right"/>
    </xf>
    <xf numFmtId="4" fontId="20" fillId="35" borderId="0" xfId="3" applyNumberFormat="1" applyFont="1" applyFill="1" applyBorder="1"/>
    <xf numFmtId="164" fontId="20" fillId="35" borderId="0" xfId="3" applyFont="1" applyFill="1" applyBorder="1"/>
    <xf numFmtId="4" fontId="21" fillId="33" borderId="0" xfId="3" applyNumberFormat="1" applyFont="1" applyFill="1" applyBorder="1"/>
    <xf numFmtId="164" fontId="27" fillId="33" borderId="0" xfId="3" applyFont="1" applyFill="1" applyBorder="1"/>
    <xf numFmtId="4" fontId="27" fillId="33" borderId="0" xfId="3" applyNumberFormat="1" applyFont="1" applyFill="1" applyBorder="1"/>
    <xf numFmtId="164" fontId="20" fillId="0" borderId="0" xfId="3" applyFont="1" applyFill="1" applyBorder="1"/>
    <xf numFmtId="2" fontId="21" fillId="33" borderId="0" xfId="3" applyNumberFormat="1" applyFont="1" applyFill="1" applyBorder="1"/>
    <xf numFmtId="4" fontId="28" fillId="33" borderId="0" xfId="3" applyNumberFormat="1" applyFont="1" applyFill="1" applyBorder="1"/>
    <xf numFmtId="43" fontId="29" fillId="33" borderId="0" xfId="5" applyNumberFormat="1" applyFont="1" applyFill="1" applyBorder="1"/>
    <xf numFmtId="164" fontId="28" fillId="33" borderId="0" xfId="3" applyFont="1" applyFill="1" applyBorder="1"/>
    <xf numFmtId="2" fontId="28" fillId="33" borderId="0" xfId="3" applyNumberFormat="1" applyFont="1" applyFill="1" applyBorder="1" applyAlignment="1">
      <alignment horizontal="right"/>
    </xf>
    <xf numFmtId="2" fontId="28" fillId="33" borderId="0" xfId="3" applyNumberFormat="1" applyFont="1" applyFill="1" applyBorder="1"/>
    <xf numFmtId="164" fontId="30" fillId="33" borderId="0" xfId="3" applyFont="1" applyFill="1" applyBorder="1"/>
    <xf numFmtId="43" fontId="31" fillId="33" borderId="0" xfId="5" applyNumberFormat="1" applyFont="1" applyFill="1" applyBorder="1"/>
    <xf numFmtId="43" fontId="29" fillId="33" borderId="0" xfId="5" applyNumberFormat="1" applyFont="1" applyFill="1" applyBorder="1" applyAlignment="1">
      <alignment horizontal="left"/>
    </xf>
    <xf numFmtId="4" fontId="29" fillId="33" borderId="0" xfId="5" applyNumberFormat="1" applyFont="1" applyFill="1" applyBorder="1" applyAlignment="1"/>
    <xf numFmtId="43" fontId="32" fillId="33" borderId="0" xfId="5" applyNumberFormat="1" applyFont="1" applyFill="1" applyBorder="1"/>
    <xf numFmtId="2" fontId="27" fillId="33" borderId="0" xfId="3" applyNumberFormat="1" applyFont="1" applyFill="1" applyBorder="1" applyAlignment="1">
      <alignment horizontal="right"/>
    </xf>
    <xf numFmtId="2" fontId="27" fillId="33" borderId="0" xfId="3" applyNumberFormat="1" applyFont="1" applyFill="1" applyBorder="1"/>
    <xf numFmtId="4" fontId="32" fillId="33" borderId="0" xfId="5" applyNumberFormat="1" applyFont="1" applyFill="1" applyBorder="1" applyAlignment="1"/>
    <xf numFmtId="4" fontId="33" fillId="33" borderId="0" xfId="5" applyNumberFormat="1" applyFont="1" applyFill="1" applyBorder="1" applyAlignment="1"/>
    <xf numFmtId="43" fontId="33" fillId="33" borderId="0" xfId="5" applyNumberFormat="1" applyFont="1" applyFill="1" applyBorder="1"/>
    <xf numFmtId="43" fontId="32" fillId="33" borderId="0" xfId="5" applyNumberFormat="1" applyFont="1" applyFill="1" applyBorder="1" applyAlignment="1">
      <alignment horizontal="left"/>
    </xf>
    <xf numFmtId="0" fontId="34" fillId="33" borderId="0" xfId="5" applyFont="1" applyFill="1" applyBorder="1"/>
    <xf numFmtId="0" fontId="35" fillId="33" borderId="0" xfId="5" applyFont="1" applyFill="1" applyBorder="1"/>
    <xf numFmtId="4" fontId="20" fillId="75" borderId="0" xfId="3" applyNumberFormat="1" applyFont="1" applyFill="1" applyBorder="1" applyAlignment="1">
      <alignment horizontal="right"/>
    </xf>
    <xf numFmtId="164" fontId="21" fillId="76" borderId="0" xfId="3" applyFont="1" applyFill="1" applyBorder="1"/>
    <xf numFmtId="4" fontId="20" fillId="76" borderId="0" xfId="3" applyNumberFormat="1" applyFont="1" applyFill="1" applyBorder="1" applyAlignment="1">
      <alignment horizontal="right"/>
    </xf>
    <xf numFmtId="164" fontId="20" fillId="76" borderId="0" xfId="3" applyFont="1" applyFill="1" applyBorder="1" applyAlignment="1">
      <alignment horizontal="right"/>
    </xf>
    <xf numFmtId="4" fontId="20" fillId="75" borderId="0" xfId="3" applyNumberFormat="1" applyFont="1" applyFill="1" applyBorder="1"/>
    <xf numFmtId="4" fontId="20" fillId="76" borderId="0" xfId="3" applyNumberFormat="1" applyFont="1" applyFill="1" applyBorder="1"/>
    <xf numFmtId="164" fontId="20" fillId="76" borderId="0" xfId="3" applyFont="1" applyFill="1" applyBorder="1"/>
    <xf numFmtId="164" fontId="20" fillId="75" borderId="0" xfId="3" applyFont="1" applyFill="1" applyBorder="1"/>
    <xf numFmtId="44" fontId="20" fillId="33" borderId="0" xfId="1" applyFont="1" applyFill="1" applyBorder="1"/>
    <xf numFmtId="4" fontId="21" fillId="75" borderId="0" xfId="3" applyNumberFormat="1" applyFont="1" applyFill="1" applyBorder="1" applyAlignment="1">
      <alignment horizontal="center"/>
    </xf>
    <xf numFmtId="43" fontId="21" fillId="76" borderId="0" xfId="5" applyNumberFormat="1" applyFont="1" applyFill="1" applyBorder="1"/>
    <xf numFmtId="4" fontId="21" fillId="76" borderId="0" xfId="3" applyNumberFormat="1" applyFont="1" applyFill="1" applyBorder="1" applyAlignment="1">
      <alignment horizontal="center"/>
    </xf>
    <xf numFmtId="14" fontId="21" fillId="35" borderId="0" xfId="3" applyNumberFormat="1" applyFont="1" applyFill="1" applyBorder="1" applyAlignment="1">
      <alignment horizontal="center"/>
    </xf>
    <xf numFmtId="4" fontId="20" fillId="34" borderId="0" xfId="3" applyNumberFormat="1" applyFont="1" applyFill="1" applyBorder="1" applyAlignment="1">
      <alignment horizontal="right"/>
    </xf>
    <xf numFmtId="4" fontId="21" fillId="34" borderId="0" xfId="3" applyNumberFormat="1" applyFont="1" applyFill="1" applyBorder="1" applyAlignment="1">
      <alignment horizontal="center"/>
    </xf>
    <xf numFmtId="164" fontId="20" fillId="34" borderId="0" xfId="3" applyFont="1" applyFill="1" applyBorder="1"/>
    <xf numFmtId="4" fontId="20" fillId="79" borderId="0" xfId="3" applyNumberFormat="1" applyFont="1" applyFill="1" applyBorder="1" applyAlignment="1">
      <alignment horizontal="right"/>
    </xf>
    <xf numFmtId="4" fontId="21" fillId="79" borderId="0" xfId="3" applyNumberFormat="1" applyFont="1" applyFill="1" applyBorder="1" applyAlignment="1">
      <alignment horizontal="center"/>
    </xf>
    <xf numFmtId="4" fontId="21" fillId="79" borderId="0" xfId="3" applyNumberFormat="1" applyFont="1" applyFill="1" applyBorder="1" applyAlignment="1">
      <alignment horizontal="right"/>
    </xf>
    <xf numFmtId="4" fontId="20" fillId="79" borderId="0" xfId="3" applyNumberFormat="1" applyFont="1" applyFill="1" applyBorder="1"/>
    <xf numFmtId="164" fontId="20" fillId="79" borderId="0" xfId="3" applyFont="1" applyFill="1" applyBorder="1"/>
    <xf numFmtId="4" fontId="21" fillId="79" borderId="0" xfId="3" applyNumberFormat="1" applyFont="1" applyFill="1" applyBorder="1"/>
    <xf numFmtId="4" fontId="27" fillId="79" borderId="0" xfId="3" applyNumberFormat="1" applyFont="1" applyFill="1" applyBorder="1"/>
    <xf numFmtId="2" fontId="20" fillId="79" borderId="0" xfId="3" applyNumberFormat="1" applyFont="1" applyFill="1" applyBorder="1"/>
    <xf numFmtId="2" fontId="21" fillId="79" borderId="0" xfId="3" applyNumberFormat="1" applyFont="1" applyFill="1" applyBorder="1"/>
    <xf numFmtId="2" fontId="20" fillId="79" borderId="0" xfId="3" applyNumberFormat="1" applyFont="1" applyFill="1" applyBorder="1" applyAlignment="1">
      <alignment horizontal="right"/>
    </xf>
    <xf numFmtId="10" fontId="21" fillId="79" borderId="0" xfId="3" applyNumberFormat="1" applyFont="1" applyFill="1" applyBorder="1"/>
    <xf numFmtId="10" fontId="0" fillId="79" borderId="0" xfId="0" applyNumberFormat="1" applyFont="1" applyFill="1"/>
    <xf numFmtId="0" fontId="0" fillId="79" borderId="0" xfId="0" applyFont="1" applyFill="1"/>
    <xf numFmtId="10" fontId="0" fillId="79" borderId="0" xfId="2" applyNumberFormat="1" applyFont="1" applyFill="1"/>
    <xf numFmtId="165" fontId="0" fillId="79" borderId="0" xfId="6" applyNumberFormat="1" applyFont="1" applyFill="1" applyAlignment="1">
      <alignment wrapText="1"/>
    </xf>
    <xf numFmtId="0" fontId="0" fillId="79" borderId="0" xfId="0" applyFont="1" applyFill="1" applyAlignment="1">
      <alignment wrapText="1"/>
    </xf>
    <xf numFmtId="165" fontId="0" fillId="79" borderId="0" xfId="6" applyNumberFormat="1" applyFont="1" applyFill="1"/>
    <xf numFmtId="1" fontId="18" fillId="75" borderId="0" xfId="0" applyNumberFormat="1" applyFont="1" applyFill="1"/>
    <xf numFmtId="4" fontId="21" fillId="75" borderId="0" xfId="3" applyNumberFormat="1" applyFont="1" applyFill="1" applyBorder="1" applyAlignment="1">
      <alignment horizontal="right"/>
    </xf>
    <xf numFmtId="164" fontId="21" fillId="34" borderId="0" xfId="3" applyFont="1" applyFill="1" applyBorder="1"/>
    <xf numFmtId="164" fontId="20" fillId="34" borderId="0" xfId="3" applyFont="1" applyFill="1" applyBorder="1" applyAlignment="1">
      <alignment horizontal="right"/>
    </xf>
    <xf numFmtId="43" fontId="21" fillId="34" borderId="0" xfId="5" applyNumberFormat="1" applyFont="1" applyFill="1" applyBorder="1"/>
    <xf numFmtId="4" fontId="21" fillId="34" borderId="0" xfId="5" applyNumberFormat="1" applyFont="1" applyFill="1" applyBorder="1" applyAlignment="1"/>
    <xf numFmtId="4" fontId="21" fillId="76" borderId="0" xfId="5" applyNumberFormat="1" applyFont="1" applyFill="1" applyBorder="1" applyAlignment="1"/>
    <xf numFmtId="0" fontId="0" fillId="79" borderId="0" xfId="0" applyFont="1" applyFill="1" applyAlignment="1"/>
    <xf numFmtId="4" fontId="21" fillId="75" borderId="0" xfId="3" applyNumberFormat="1" applyFont="1" applyFill="1" applyBorder="1"/>
    <xf numFmtId="4" fontId="27" fillId="75" borderId="0" xfId="3" applyNumberFormat="1" applyFont="1" applyFill="1" applyBorder="1"/>
    <xf numFmtId="2" fontId="20" fillId="75" borderId="0" xfId="3" applyNumberFormat="1" applyFont="1" applyFill="1" applyBorder="1"/>
    <xf numFmtId="2" fontId="21" fillId="75" borderId="0" xfId="3" applyNumberFormat="1" applyFont="1" applyFill="1" applyBorder="1"/>
    <xf numFmtId="4" fontId="20" fillId="35" borderId="41" xfId="5" applyNumberFormat="1" applyFont="1" applyFill="1" applyBorder="1" applyAlignment="1"/>
    <xf numFmtId="14" fontId="21" fillId="35" borderId="42" xfId="3" applyNumberFormat="1" applyFont="1" applyFill="1" applyBorder="1" applyAlignment="1">
      <alignment horizontal="center"/>
    </xf>
    <xf numFmtId="164" fontId="21" fillId="35" borderId="42" xfId="3" applyFont="1" applyFill="1" applyBorder="1"/>
    <xf numFmtId="14" fontId="21" fillId="35" borderId="43" xfId="3" applyNumberFormat="1" applyFont="1" applyFill="1" applyBorder="1" applyAlignment="1">
      <alignment horizontal="center"/>
    </xf>
    <xf numFmtId="4" fontId="20" fillId="35" borderId="44" xfId="5" applyNumberFormat="1" applyFont="1" applyFill="1" applyBorder="1" applyAlignment="1"/>
    <xf numFmtId="0" fontId="20" fillId="35" borderId="44" xfId="5" applyFont="1" applyFill="1" applyBorder="1" applyAlignment="1">
      <alignment horizontal="center"/>
    </xf>
    <xf numFmtId="14" fontId="21" fillId="35" borderId="45" xfId="3" applyNumberFormat="1" applyFont="1" applyFill="1" applyBorder="1" applyAlignment="1">
      <alignment horizontal="center"/>
    </xf>
    <xf numFmtId="43" fontId="21" fillId="35" borderId="46" xfId="5" applyNumberFormat="1" applyFont="1" applyFill="1" applyBorder="1"/>
    <xf numFmtId="4" fontId="21" fillId="35" borderId="35" xfId="3" applyNumberFormat="1" applyFont="1" applyFill="1" applyBorder="1" applyAlignment="1">
      <alignment horizontal="center"/>
    </xf>
    <xf numFmtId="164" fontId="21" fillId="35" borderId="35" xfId="3" applyFont="1" applyFill="1" applyBorder="1"/>
    <xf numFmtId="4" fontId="21" fillId="35" borderId="47" xfId="3" applyNumberFormat="1" applyFont="1" applyFill="1" applyBorder="1" applyAlignment="1">
      <alignment horizontal="center"/>
    </xf>
    <xf numFmtId="43" fontId="20" fillId="33" borderId="0" xfId="46248" applyFont="1" applyFill="1" applyBorder="1"/>
    <xf numFmtId="0" fontId="116" fillId="0" borderId="0" xfId="0" applyFont="1"/>
    <xf numFmtId="0" fontId="18" fillId="0" borderId="0" xfId="0" applyFont="1" applyFill="1"/>
    <xf numFmtId="0" fontId="117" fillId="0" borderId="0" xfId="4" applyFont="1" applyFill="1"/>
    <xf numFmtId="0" fontId="117" fillId="0" borderId="0" xfId="4" applyFont="1" applyFill="1" applyAlignment="1">
      <alignment horizontal="center"/>
    </xf>
    <xf numFmtId="0" fontId="116" fillId="0" borderId="0" xfId="0" applyFont="1" applyFill="1"/>
    <xf numFmtId="0" fontId="117" fillId="0" borderId="0" xfId="4" applyFont="1"/>
    <xf numFmtId="0" fontId="116" fillId="80" borderId="0" xfId="0" applyFont="1" applyFill="1"/>
    <xf numFmtId="43" fontId="117" fillId="0" borderId="0" xfId="4" applyNumberFormat="1" applyFont="1" applyFill="1" applyAlignment="1">
      <alignment horizontal="center"/>
    </xf>
    <xf numFmtId="0" fontId="23" fillId="0" borderId="0" xfId="4" applyFont="1" applyFill="1"/>
    <xf numFmtId="2" fontId="117" fillId="0" borderId="0" xfId="4" applyNumberFormat="1" applyFont="1" applyFill="1"/>
    <xf numFmtId="0" fontId="23" fillId="0" borderId="0" xfId="4" applyFont="1" applyFill="1" applyAlignment="1">
      <alignment horizontal="center" wrapText="1"/>
    </xf>
    <xf numFmtId="0" fontId="23" fillId="78" borderId="0" xfId="4" applyFont="1" applyFill="1" applyAlignment="1">
      <alignment horizontal="center"/>
    </xf>
    <xf numFmtId="17" fontId="23" fillId="79" borderId="0" xfId="4" applyNumberFormat="1" applyFont="1" applyFill="1" applyAlignment="1">
      <alignment horizontal="center"/>
    </xf>
    <xf numFmtId="17" fontId="23" fillId="75" borderId="0" xfId="4" applyNumberFormat="1" applyFont="1" applyFill="1" applyAlignment="1">
      <alignment horizontal="center"/>
    </xf>
    <xf numFmtId="0" fontId="23" fillId="0" borderId="0" xfId="4" applyFont="1" applyFill="1" applyAlignment="1">
      <alignment horizontal="center"/>
    </xf>
    <xf numFmtId="14" fontId="23" fillId="78" borderId="0" xfId="4" applyNumberFormat="1" applyFont="1" applyFill="1" applyAlignment="1">
      <alignment horizontal="center" wrapText="1"/>
    </xf>
    <xf numFmtId="0" fontId="23" fillId="79" borderId="0" xfId="4" applyFont="1" applyFill="1" applyAlignment="1">
      <alignment horizontal="center" wrapText="1"/>
    </xf>
    <xf numFmtId="0" fontId="23" fillId="75" borderId="0" xfId="4" applyFont="1" applyFill="1" applyAlignment="1">
      <alignment horizontal="center" wrapText="1"/>
    </xf>
    <xf numFmtId="0" fontId="118" fillId="0" borderId="0" xfId="4" applyFont="1" applyFill="1" applyAlignment="1">
      <alignment horizontal="center"/>
    </xf>
    <xf numFmtId="0" fontId="119" fillId="0" borderId="0" xfId="4" applyFont="1"/>
    <xf numFmtId="0" fontId="120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43" fontId="117" fillId="0" borderId="0" xfId="11975" applyFont="1" applyFill="1" applyAlignment="1">
      <alignment horizontal="center"/>
    </xf>
    <xf numFmtId="173" fontId="117" fillId="0" borderId="0" xfId="11975" applyNumberFormat="1" applyFont="1" applyFill="1"/>
    <xf numFmtId="173" fontId="117" fillId="0" borderId="0" xfId="11975" applyNumberFormat="1" applyFont="1"/>
    <xf numFmtId="0" fontId="117" fillId="0" borderId="0" xfId="4" applyFont="1" applyAlignment="1">
      <alignment horizontal="left"/>
    </xf>
    <xf numFmtId="0" fontId="20" fillId="0" borderId="0" xfId="0" applyFont="1" applyBorder="1"/>
    <xf numFmtId="0" fontId="20" fillId="77" borderId="0" xfId="0" applyFont="1" applyFill="1" applyBorder="1"/>
    <xf numFmtId="43" fontId="20" fillId="0" borderId="0" xfId="11975" applyFont="1" applyFill="1" applyBorder="1"/>
    <xf numFmtId="43" fontId="20" fillId="0" borderId="0" xfId="11975" applyFont="1" applyFill="1" applyAlignment="1">
      <alignment horizontal="center"/>
    </xf>
    <xf numFmtId="173" fontId="20" fillId="0" borderId="0" xfId="11975" applyNumberFormat="1" applyFont="1" applyFill="1"/>
    <xf numFmtId="173" fontId="20" fillId="0" borderId="0" xfId="11975" applyNumberFormat="1" applyFont="1"/>
    <xf numFmtId="173" fontId="20" fillId="80" borderId="0" xfId="0" applyNumberFormat="1" applyFont="1" applyFill="1"/>
    <xf numFmtId="0" fontId="24" fillId="0" borderId="0" xfId="35435"/>
    <xf numFmtId="0" fontId="20" fillId="0" borderId="0" xfId="0" applyFont="1" applyFill="1" applyBorder="1"/>
    <xf numFmtId="43" fontId="20" fillId="77" borderId="0" xfId="11975" applyFont="1" applyFill="1" applyAlignment="1">
      <alignment horizontal="center"/>
    </xf>
    <xf numFmtId="43" fontId="117" fillId="0" borderId="0" xfId="4" applyNumberFormat="1" applyFont="1"/>
    <xf numFmtId="0" fontId="20" fillId="80" borderId="0" xfId="0" applyFont="1" applyFill="1"/>
    <xf numFmtId="0" fontId="117" fillId="0" borderId="0" xfId="4" applyFont="1" applyFill="1" applyAlignment="1">
      <alignment horizontal="left"/>
    </xf>
    <xf numFmtId="43" fontId="20" fillId="77" borderId="0" xfId="11975" applyFont="1" applyFill="1" applyBorder="1"/>
    <xf numFmtId="0" fontId="20" fillId="0" borderId="0" xfId="4" applyFont="1"/>
    <xf numFmtId="0" fontId="117" fillId="77" borderId="0" xfId="4" applyFont="1" applyFill="1" applyAlignment="1">
      <alignment horizontal="left"/>
    </xf>
    <xf numFmtId="0" fontId="20" fillId="0" borderId="0" xfId="0" applyFont="1"/>
    <xf numFmtId="0" fontId="20" fillId="0" borderId="0" xfId="4" applyFont="1" applyFill="1" applyBorder="1"/>
    <xf numFmtId="0" fontId="21" fillId="0" borderId="0" xfId="4" applyFont="1" applyBorder="1" applyAlignment="1">
      <alignment horizontal="right"/>
    </xf>
    <xf numFmtId="44" fontId="21" fillId="0" borderId="32" xfId="15225" applyFont="1" applyFill="1" applyBorder="1"/>
    <xf numFmtId="173" fontId="21" fillId="0" borderId="48" xfId="11975" applyNumberFormat="1" applyFont="1" applyBorder="1"/>
    <xf numFmtId="173" fontId="117" fillId="0" borderId="0" xfId="4" applyNumberFormat="1" applyFont="1" applyFill="1"/>
    <xf numFmtId="0" fontId="121" fillId="0" borderId="0" xfId="4" applyFont="1" applyAlignment="1">
      <alignment horizontal="left"/>
    </xf>
    <xf numFmtId="0" fontId="121" fillId="0" borderId="0" xfId="4" applyFont="1" applyAlignment="1">
      <alignment horizontal="center"/>
    </xf>
    <xf numFmtId="43" fontId="20" fillId="0" borderId="0" xfId="11975" applyFont="1" applyFill="1"/>
    <xf numFmtId="43" fontId="20" fillId="0" borderId="0" xfId="11975" applyFont="1"/>
    <xf numFmtId="43" fontId="20" fillId="0" borderId="0" xfId="4" applyNumberFormat="1" applyFont="1"/>
    <xf numFmtId="0" fontId="21" fillId="0" borderId="0" xfId="4" applyFont="1" applyAlignment="1">
      <alignment horizontal="left"/>
    </xf>
    <xf numFmtId="173" fontId="21" fillId="0" borderId="0" xfId="11975" applyNumberFormat="1" applyFont="1"/>
    <xf numFmtId="0" fontId="20" fillId="0" borderId="0" xfId="4" applyFont="1" applyBorder="1"/>
    <xf numFmtId="0" fontId="20" fillId="0" borderId="0" xfId="4" applyFont="1" applyFill="1"/>
    <xf numFmtId="0" fontId="121" fillId="0" borderId="0" xfId="4" applyFont="1" applyFill="1" applyAlignment="1">
      <alignment horizontal="left"/>
    </xf>
    <xf numFmtId="0" fontId="26" fillId="0" borderId="0" xfId="4" applyFont="1"/>
    <xf numFmtId="43" fontId="117" fillId="0" borderId="0" xfId="11975" applyFont="1"/>
    <xf numFmtId="43" fontId="26" fillId="0" borderId="0" xfId="11975" applyFont="1"/>
    <xf numFmtId="0" fontId="20" fillId="0" borderId="0" xfId="0" applyFont="1" applyFill="1"/>
    <xf numFmtId="173" fontId="117" fillId="0" borderId="0" xfId="4" applyNumberFormat="1" applyFont="1"/>
    <xf numFmtId="0" fontId="20" fillId="0" borderId="0" xfId="0" applyFont="1" applyFill="1" applyAlignment="1">
      <alignment vertical="top"/>
    </xf>
    <xf numFmtId="0" fontId="21" fillId="0" borderId="0" xfId="4" applyFont="1" applyFill="1" applyAlignment="1">
      <alignment horizontal="right"/>
    </xf>
    <xf numFmtId="173" fontId="21" fillId="0" borderId="48" xfId="4" applyNumberFormat="1" applyFont="1" applyBorder="1"/>
    <xf numFmtId="0" fontId="20" fillId="81" borderId="0" xfId="4" applyFont="1" applyFill="1"/>
    <xf numFmtId="0" fontId="121" fillId="0" borderId="0" xfId="4" applyFont="1" applyFill="1" applyAlignment="1">
      <alignment horizontal="center"/>
    </xf>
    <xf numFmtId="0" fontId="20" fillId="81" borderId="0" xfId="0" applyFont="1" applyFill="1"/>
    <xf numFmtId="0" fontId="21" fillId="0" borderId="0" xfId="4" applyFont="1" applyFill="1" applyBorder="1"/>
    <xf numFmtId="43" fontId="20" fillId="77" borderId="0" xfId="11975" applyFont="1" applyFill="1"/>
    <xf numFmtId="3" fontId="117" fillId="0" borderId="0" xfId="4" applyNumberFormat="1" applyFont="1" applyAlignment="1">
      <alignment horizontal="left"/>
    </xf>
    <xf numFmtId="0" fontId="26" fillId="0" borderId="0" xfId="0" applyFont="1"/>
    <xf numFmtId="44" fontId="20" fillId="0" borderId="0" xfId="0" applyNumberFormat="1" applyFont="1"/>
    <xf numFmtId="0" fontId="21" fillId="0" borderId="0" xfId="4" applyFont="1" applyFill="1" applyBorder="1" applyAlignment="1">
      <alignment horizontal="right"/>
    </xf>
    <xf numFmtId="44" fontId="21" fillId="0" borderId="0" xfId="15225" applyFont="1" applyFill="1" applyBorder="1"/>
    <xf numFmtId="0" fontId="121" fillId="0" borderId="0" xfId="4" applyFont="1" applyBorder="1" applyAlignment="1">
      <alignment horizontal="center"/>
    </xf>
    <xf numFmtId="0" fontId="21" fillId="0" borderId="0" xfId="4" applyFont="1" applyFill="1"/>
    <xf numFmtId="3" fontId="20" fillId="0" borderId="0" xfId="0" applyNumberFormat="1" applyFont="1"/>
    <xf numFmtId="4" fontId="20" fillId="0" borderId="0" xfId="0" applyNumberFormat="1" applyFont="1"/>
    <xf numFmtId="43" fontId="117" fillId="0" borderId="0" xfId="11975" applyFont="1" applyFill="1"/>
    <xf numFmtId="2" fontId="117" fillId="0" borderId="0" xfId="4" applyNumberFormat="1" applyFont="1"/>
    <xf numFmtId="0" fontId="20" fillId="0" borderId="0" xfId="4" applyFont="1" applyFill="1" applyAlignment="1">
      <alignment horizontal="center"/>
    </xf>
    <xf numFmtId="0" fontId="21" fillId="0" borderId="0" xfId="4" applyFont="1" applyFill="1" applyAlignment="1">
      <alignment horizontal="center"/>
    </xf>
    <xf numFmtId="0" fontId="20" fillId="0" borderId="0" xfId="4" applyFont="1" applyAlignment="1">
      <alignment horizontal="left"/>
    </xf>
    <xf numFmtId="0" fontId="20" fillId="0" borderId="0" xfId="4" applyFont="1" applyFill="1" applyAlignment="1">
      <alignment horizontal="left"/>
    </xf>
    <xf numFmtId="0" fontId="24" fillId="0" borderId="0" xfId="34305" applyFont="1"/>
    <xf numFmtId="43" fontId="21" fillId="0" borderId="32" xfId="11975" applyFont="1" applyFill="1" applyBorder="1"/>
    <xf numFmtId="173" fontId="21" fillId="80" borderId="48" xfId="11975" applyNumberFormat="1" applyFont="1" applyFill="1" applyBorder="1"/>
    <xf numFmtId="43" fontId="20" fillId="0" borderId="0" xfId="4" applyNumberFormat="1" applyFont="1" applyFill="1"/>
    <xf numFmtId="0" fontId="21" fillId="0" borderId="0" xfId="4" applyFont="1" applyFill="1" applyAlignment="1">
      <alignment horizontal="left"/>
    </xf>
    <xf numFmtId="173" fontId="21" fillId="0" borderId="48" xfId="11975" applyNumberFormat="1" applyFont="1" applyFill="1" applyBorder="1"/>
    <xf numFmtId="0" fontId="20" fillId="0" borderId="0" xfId="0" applyFont="1" applyFill="1" applyAlignment="1">
      <alignment horizontal="left"/>
    </xf>
    <xf numFmtId="0" fontId="26" fillId="0" borderId="0" xfId="4" applyFont="1" applyFill="1"/>
    <xf numFmtId="0" fontId="122" fillId="0" borderId="0" xfId="0" applyFont="1" applyAlignment="1">
      <alignment horizontal="left"/>
    </xf>
    <xf numFmtId="0" fontId="0" fillId="0" borderId="0" xfId="0" applyAlignment="1">
      <alignment horizontal="left"/>
    </xf>
    <xf numFmtId="3" fontId="20" fillId="0" borderId="0" xfId="4" applyNumberFormat="1" applyFont="1" applyFill="1" applyAlignment="1">
      <alignment horizontal="left"/>
    </xf>
    <xf numFmtId="173" fontId="21" fillId="0" borderId="48" xfId="4" applyNumberFormat="1" applyFont="1" applyFill="1" applyBorder="1"/>
    <xf numFmtId="3" fontId="20" fillId="0" borderId="0" xfId="0" applyNumberFormat="1" applyFont="1" applyFill="1" applyAlignment="1">
      <alignment horizontal="left"/>
    </xf>
    <xf numFmtId="0" fontId="26" fillId="0" borderId="0" xfId="0" applyFont="1" applyFill="1"/>
    <xf numFmtId="173" fontId="21" fillId="80" borderId="0" xfId="0" applyNumberFormat="1" applyFont="1" applyFill="1"/>
    <xf numFmtId="173" fontId="20" fillId="0" borderId="0" xfId="0" applyNumberFormat="1" applyFont="1" applyFill="1"/>
    <xf numFmtId="0" fontId="121" fillId="0" borderId="0" xfId="4" applyFont="1" applyFill="1" applyBorder="1" applyAlignment="1">
      <alignment horizontal="center"/>
    </xf>
    <xf numFmtId="0" fontId="116" fillId="0" borderId="0" xfId="0" applyFont="1" applyAlignment="1">
      <alignment wrapText="1"/>
    </xf>
    <xf numFmtId="0" fontId="116" fillId="34" borderId="0" xfId="0" applyFont="1" applyFill="1"/>
    <xf numFmtId="0" fontId="18" fillId="34" borderId="0" xfId="0" applyFont="1" applyFill="1" applyAlignment="1">
      <alignment horizontal="right"/>
    </xf>
    <xf numFmtId="165" fontId="116" fillId="34" borderId="0" xfId="2" applyNumberFormat="1" applyFont="1" applyFill="1"/>
    <xf numFmtId="0" fontId="117" fillId="34" borderId="0" xfId="4" applyFont="1" applyFill="1"/>
    <xf numFmtId="43" fontId="24" fillId="34" borderId="0" xfId="46248" applyFont="1" applyFill="1"/>
    <xf numFmtId="43" fontId="117" fillId="34" borderId="0" xfId="46248" applyFont="1" applyFill="1"/>
    <xf numFmtId="43" fontId="117" fillId="34" borderId="0" xfId="4" applyNumberFormat="1" applyFont="1" applyFill="1"/>
    <xf numFmtId="0" fontId="24" fillId="34" borderId="0" xfId="35435" applyFill="1"/>
    <xf numFmtId="44" fontId="21" fillId="34" borderId="32" xfId="15225" applyFont="1" applyFill="1" applyBorder="1"/>
    <xf numFmtId="173" fontId="21" fillId="34" borderId="48" xfId="11975" applyNumberFormat="1" applyFont="1" applyFill="1" applyBorder="1"/>
    <xf numFmtId="44" fontId="21" fillId="34" borderId="48" xfId="1" applyFont="1" applyFill="1" applyBorder="1"/>
    <xf numFmtId="173" fontId="21" fillId="34" borderId="48" xfId="4" applyNumberFormat="1" applyFont="1" applyFill="1" applyBorder="1"/>
    <xf numFmtId="10" fontId="117" fillId="0" borderId="0" xfId="2" applyNumberFormat="1" applyFont="1"/>
    <xf numFmtId="0" fontId="20" fillId="34" borderId="0" xfId="4" applyFont="1" applyFill="1"/>
    <xf numFmtId="43" fontId="24" fillId="34" borderId="0" xfId="34100" applyNumberFormat="1" applyFont="1" applyFill="1"/>
    <xf numFmtId="43" fontId="20" fillId="34" borderId="0" xfId="46248" applyFont="1" applyFill="1"/>
    <xf numFmtId="43" fontId="20" fillId="34" borderId="0" xfId="4" applyNumberFormat="1" applyFont="1" applyFill="1"/>
    <xf numFmtId="0" fontId="24" fillId="34" borderId="0" xfId="34305" applyFont="1" applyFill="1"/>
    <xf numFmtId="0" fontId="20" fillId="34" borderId="0" xfId="0" applyFont="1" applyFill="1"/>
    <xf numFmtId="0" fontId="116" fillId="34" borderId="49" xfId="0" applyFont="1" applyFill="1" applyBorder="1"/>
    <xf numFmtId="0" fontId="20" fillId="82" borderId="0" xfId="0" applyFont="1" applyFill="1" applyBorder="1"/>
    <xf numFmtId="43" fontId="20" fillId="82" borderId="0" xfId="11975" applyFont="1" applyFill="1" applyBorder="1"/>
    <xf numFmtId="0" fontId="20" fillId="82" borderId="0" xfId="0" applyFont="1" applyFill="1"/>
    <xf numFmtId="173" fontId="20" fillId="82" borderId="0" xfId="11975" applyNumberFormat="1" applyFont="1" applyFill="1"/>
    <xf numFmtId="173" fontId="20" fillId="82" borderId="0" xfId="0" applyNumberFormat="1" applyFont="1" applyFill="1"/>
    <xf numFmtId="43" fontId="24" fillId="82" borderId="0" xfId="46248" applyFont="1" applyFill="1"/>
    <xf numFmtId="43" fontId="24" fillId="82" borderId="0" xfId="34100" applyNumberFormat="1" applyFont="1" applyFill="1"/>
    <xf numFmtId="43" fontId="20" fillId="82" borderId="0" xfId="46248" applyFont="1" applyFill="1"/>
    <xf numFmtId="43" fontId="20" fillId="82" borderId="0" xfId="4" applyNumberFormat="1" applyFont="1" applyFill="1"/>
    <xf numFmtId="43" fontId="20" fillId="82" borderId="0" xfId="11975" applyFont="1" applyFill="1" applyAlignment="1">
      <alignment horizontal="center"/>
    </xf>
    <xf numFmtId="0" fontId="20" fillId="82" borderId="0" xfId="4" applyFont="1" applyFill="1"/>
    <xf numFmtId="10" fontId="117" fillId="0" borderId="0" xfId="2" applyNumberFormat="1" applyFont="1" applyFill="1"/>
    <xf numFmtId="164" fontId="26" fillId="82" borderId="0" xfId="3" applyFont="1" applyFill="1" applyBorder="1"/>
    <xf numFmtId="44" fontId="116" fillId="34" borderId="0" xfId="0" applyNumberFormat="1" applyFont="1" applyFill="1"/>
    <xf numFmtId="0" fontId="18" fillId="80" borderId="0" xfId="0" applyFont="1" applyFill="1" applyAlignment="1">
      <alignment horizontal="center" vertical="center" wrapText="1"/>
    </xf>
    <xf numFmtId="0" fontId="18" fillId="34" borderId="0" xfId="0" applyFont="1" applyFill="1" applyAlignment="1">
      <alignment horizontal="center" vertical="center" wrapText="1"/>
    </xf>
    <xf numFmtId="173" fontId="21" fillId="0" borderId="32" xfId="46248" applyNumberFormat="1" applyFont="1" applyFill="1" applyBorder="1"/>
    <xf numFmtId="173" fontId="20" fillId="0" borderId="0" xfId="46248" applyNumberFormat="1" applyFont="1" applyFill="1"/>
    <xf numFmtId="176" fontId="21" fillId="34" borderId="48" xfId="1" applyNumberFormat="1" applyFont="1" applyFill="1" applyBorder="1"/>
    <xf numFmtId="176" fontId="21" fillId="0" borderId="32" xfId="1" applyNumberFormat="1" applyFont="1" applyFill="1" applyBorder="1"/>
    <xf numFmtId="176" fontId="21" fillId="34" borderId="32" xfId="1" applyNumberFormat="1" applyFont="1" applyFill="1" applyBorder="1"/>
    <xf numFmtId="176" fontId="116" fillId="34" borderId="49" xfId="1" applyNumberFormat="1" applyFont="1" applyFill="1" applyBorder="1"/>
    <xf numFmtId="176" fontId="117" fillId="34" borderId="0" xfId="1" applyNumberFormat="1" applyFont="1" applyFill="1"/>
    <xf numFmtId="176" fontId="116" fillId="34" borderId="0" xfId="1" applyNumberFormat="1" applyFont="1" applyFill="1"/>
  </cellXfs>
  <cellStyles count="46249">
    <cellStyle name="20% - Accent1 2" xfId="7"/>
    <cellStyle name="20% - Accent1 2 2" xfId="8"/>
    <cellStyle name="20% - Accent1 2 2 2" xfId="9"/>
    <cellStyle name="20% - Accent1 2 2 3" xfId="10"/>
    <cellStyle name="20% - Accent1 2 3" xfId="11"/>
    <cellStyle name="20% - Accent1 2 3 2" xfId="12"/>
    <cellStyle name="20% - Accent1 2 4" xfId="13"/>
    <cellStyle name="20% - Accent1 2 4 2" xfId="14"/>
    <cellStyle name="20% - Accent1 2 5" xfId="15"/>
    <cellStyle name="20% - Accent1 2 6" xfId="16"/>
    <cellStyle name="20% - Accent1 3" xfId="17"/>
    <cellStyle name="20% - Accent1 3 2" xfId="18"/>
    <cellStyle name="20% - Accent1 3 2 2" xfId="19"/>
    <cellStyle name="20% - Accent1 3 3" xfId="20"/>
    <cellStyle name="20% - Accent1 3 4" xfId="21"/>
    <cellStyle name="20% - Accent1 4" xfId="22"/>
    <cellStyle name="20% - Accent1 4 2" xfId="23"/>
    <cellStyle name="20% - Accent1 4 2 2" xfId="24"/>
    <cellStyle name="20% - Accent1 4 2 3" xfId="25"/>
    <cellStyle name="20% - Accent1 4 3" xfId="26"/>
    <cellStyle name="20% - Accent1 4 4" xfId="27"/>
    <cellStyle name="20% - Accent1 4 5" xfId="28"/>
    <cellStyle name="20% - Accent1 5" xfId="29"/>
    <cellStyle name="20% - Accent1 5 2" xfId="30"/>
    <cellStyle name="20% - Accent1 5 3" xfId="31"/>
    <cellStyle name="20% - Accent1 6" xfId="32"/>
    <cellStyle name="20% - Accent2 2" xfId="33"/>
    <cellStyle name="20% - Accent2 2 2" xfId="34"/>
    <cellStyle name="20% - Accent2 2 2 2" xfId="35"/>
    <cellStyle name="20% - Accent2 2 3" xfId="36"/>
    <cellStyle name="20% - Accent2 2 3 2" xfId="37"/>
    <cellStyle name="20% - Accent2 2 4" xfId="38"/>
    <cellStyle name="20% - Accent2 3" xfId="39"/>
    <cellStyle name="20% - Accent2 3 2" xfId="40"/>
    <cellStyle name="20% - Accent2 3 2 2" xfId="41"/>
    <cellStyle name="20% - Accent2 3 3" xfId="42"/>
    <cellStyle name="20% - Accent2 4" xfId="43"/>
    <cellStyle name="20% - Accent2 4 2" xfId="44"/>
    <cellStyle name="20% - Accent2 4 2 2" xfId="45"/>
    <cellStyle name="20% - Accent2 4 2 3" xfId="46"/>
    <cellStyle name="20% - Accent2 4 3" xfId="47"/>
    <cellStyle name="20% - Accent2 4 4" xfId="48"/>
    <cellStyle name="20% - Accent2 4 5" xfId="49"/>
    <cellStyle name="20% - Accent2 5" xfId="50"/>
    <cellStyle name="20% - Accent2 5 2" xfId="51"/>
    <cellStyle name="20% - Accent2 5 3" xfId="52"/>
    <cellStyle name="20% - Accent2 6" xfId="53"/>
    <cellStyle name="20% - Accent3 2" xfId="54"/>
    <cellStyle name="20% - Accent3 2 2" xfId="55"/>
    <cellStyle name="20% - Accent3 2 2 2" xfId="56"/>
    <cellStyle name="20% - Accent3 2 2 3" xfId="57"/>
    <cellStyle name="20% - Accent3 2 3" xfId="58"/>
    <cellStyle name="20% - Accent3 3" xfId="59"/>
    <cellStyle name="20% - Accent3 3 2" xfId="60"/>
    <cellStyle name="20% - Accent3 3 2 2" xfId="61"/>
    <cellStyle name="20% - Accent3 3 3" xfId="62"/>
    <cellStyle name="20% - Accent3 4" xfId="63"/>
    <cellStyle name="20% - Accent3 4 2" xfId="64"/>
    <cellStyle name="20% - Accent3 4 2 2" xfId="65"/>
    <cellStyle name="20% - Accent3 4 2 3" xfId="66"/>
    <cellStyle name="20% - Accent3 4 3" xfId="67"/>
    <cellStyle name="20% - Accent3 4 4" xfId="68"/>
    <cellStyle name="20% - Accent3 4 5" xfId="69"/>
    <cellStyle name="20% - Accent3 5" xfId="70"/>
    <cellStyle name="20% - Accent3 5 2" xfId="71"/>
    <cellStyle name="20% - Accent3 5 3" xfId="72"/>
    <cellStyle name="20% - Accent3 6" xfId="73"/>
    <cellStyle name="20% - Accent4 2" xfId="74"/>
    <cellStyle name="20% - Accent4 2 2" xfId="75"/>
    <cellStyle name="20% - Accent4 2 2 2" xfId="76"/>
    <cellStyle name="20% - Accent4 2 2 3" xfId="77"/>
    <cellStyle name="20% - Accent4 2 3" xfId="78"/>
    <cellStyle name="20% - Accent4 2 3 2" xfId="79"/>
    <cellStyle name="20% - Accent4 2 4" xfId="80"/>
    <cellStyle name="20% - Accent4 3" xfId="81"/>
    <cellStyle name="20% - Accent4 3 2" xfId="82"/>
    <cellStyle name="20% - Accent4 3 2 2" xfId="83"/>
    <cellStyle name="20% - Accent4 3 3" xfId="84"/>
    <cellStyle name="20% - Accent4 3 4" xfId="85"/>
    <cellStyle name="20% - Accent4 4" xfId="86"/>
    <cellStyle name="20% - Accent4 4 2" xfId="87"/>
    <cellStyle name="20% - Accent4 4 2 2" xfId="88"/>
    <cellStyle name="20% - Accent4 4 2 3" xfId="89"/>
    <cellStyle name="20% - Accent4 4 3" xfId="90"/>
    <cellStyle name="20% - Accent4 4 4" xfId="91"/>
    <cellStyle name="20% - Accent4 4 5" xfId="92"/>
    <cellStyle name="20% - Accent4 5" xfId="93"/>
    <cellStyle name="20% - Accent4 5 2" xfId="94"/>
    <cellStyle name="20% - Accent4 5 3" xfId="95"/>
    <cellStyle name="20% - Accent4 6" xfId="96"/>
    <cellStyle name="20% - Accent5 2" xfId="97"/>
    <cellStyle name="20% - Accent5 2 2" xfId="98"/>
    <cellStyle name="20% - Accent5 2 2 2" xfId="99"/>
    <cellStyle name="20% - Accent5 2 2 3" xfId="100"/>
    <cellStyle name="20% - Accent5 3" xfId="101"/>
    <cellStyle name="20% - Accent5 3 2" xfId="102"/>
    <cellStyle name="20% - Accent5 3 2 2" xfId="103"/>
    <cellStyle name="20% - Accent5 3 2 3" xfId="104"/>
    <cellStyle name="20% - Accent5 3 3" xfId="105"/>
    <cellStyle name="20% - Accent5 4" xfId="106"/>
    <cellStyle name="20% - Accent5 4 2" xfId="107"/>
    <cellStyle name="20% - Accent5 4 2 2" xfId="108"/>
    <cellStyle name="20% - Accent5 4 2 3" xfId="109"/>
    <cellStyle name="20% - Accent5 4 3" xfId="110"/>
    <cellStyle name="20% - Accent5 4 4" xfId="111"/>
    <cellStyle name="20% - Accent5 4 5" xfId="112"/>
    <cellStyle name="20% - Accent5 5" xfId="113"/>
    <cellStyle name="20% - Accent5 5 2" xfId="114"/>
    <cellStyle name="20% - Accent5 5 3" xfId="115"/>
    <cellStyle name="20% - Accent5 6" xfId="116"/>
    <cellStyle name="20% - Accent6 2" xfId="117"/>
    <cellStyle name="20% - Accent6 2 2" xfId="118"/>
    <cellStyle name="20% - Accent6 2 2 2" xfId="119"/>
    <cellStyle name="20% - Accent6 2 3" xfId="120"/>
    <cellStyle name="20% - Accent6 2 3 2" xfId="121"/>
    <cellStyle name="20% - Accent6 3" xfId="122"/>
    <cellStyle name="20% - Accent6 3 2" xfId="123"/>
    <cellStyle name="20% - Accent6 3 2 2" xfId="124"/>
    <cellStyle name="20% - Accent6 3 3" xfId="125"/>
    <cellStyle name="20% - Accent6 4" xfId="126"/>
    <cellStyle name="20% - Accent6 4 2" xfId="127"/>
    <cellStyle name="20% - Accent6 4 2 2" xfId="128"/>
    <cellStyle name="20% - Accent6 4 2 3" xfId="129"/>
    <cellStyle name="20% - Accent6 4 3" xfId="130"/>
    <cellStyle name="20% - Accent6 4 4" xfId="131"/>
    <cellStyle name="20% - Accent6 4 5" xfId="132"/>
    <cellStyle name="20% - Accent6 5" xfId="133"/>
    <cellStyle name="20% - Accent6 5 2" xfId="134"/>
    <cellStyle name="20% - Accent6 5 3" xfId="135"/>
    <cellStyle name="20% - Accent6 6" xfId="136"/>
    <cellStyle name="40% - Accent1 2" xfId="137"/>
    <cellStyle name="40% - Accent1 2 2" xfId="138"/>
    <cellStyle name="40% - Accent1 2 2 2" xfId="139"/>
    <cellStyle name="40% - Accent1 2 2 3" xfId="140"/>
    <cellStyle name="40% - Accent1 2 2 4" xfId="141"/>
    <cellStyle name="40% - Accent1 2 3" xfId="142"/>
    <cellStyle name="40% - Accent1 2 4" xfId="143"/>
    <cellStyle name="40% - Accent1 3" xfId="144"/>
    <cellStyle name="40% - Accent1 3 2" xfId="145"/>
    <cellStyle name="40% - Accent1 3 2 2" xfId="146"/>
    <cellStyle name="40% - Accent1 3 3" xfId="147"/>
    <cellStyle name="40% - Accent1 3 4" xfId="148"/>
    <cellStyle name="40% - Accent1 4" xfId="149"/>
    <cellStyle name="40% - Accent1 4 2" xfId="150"/>
    <cellStyle name="40% - Accent1 4 2 2" xfId="151"/>
    <cellStyle name="40% - Accent1 4 2 3" xfId="152"/>
    <cellStyle name="40% - Accent1 4 3" xfId="153"/>
    <cellStyle name="40% - Accent1 5" xfId="154"/>
    <cellStyle name="40% - Accent1 5 2" xfId="155"/>
    <cellStyle name="40% - Accent1 5 3" xfId="156"/>
    <cellStyle name="40% - Accent1 6" xfId="157"/>
    <cellStyle name="40% - Accent1 7" xfId="158"/>
    <cellStyle name="40% - Accent2 2" xfId="159"/>
    <cellStyle name="40% - Accent2 2 2" xfId="160"/>
    <cellStyle name="40% - Accent2 2 2 2" xfId="161"/>
    <cellStyle name="40% - Accent2 2 2 3" xfId="162"/>
    <cellStyle name="40% - Accent2 3" xfId="163"/>
    <cellStyle name="40% - Accent2 3 2" xfId="164"/>
    <cellStyle name="40% - Accent2 3 2 2" xfId="165"/>
    <cellStyle name="40% - Accent2 3 2 3" xfId="166"/>
    <cellStyle name="40% - Accent2 3 3" xfId="167"/>
    <cellStyle name="40% - Accent2 4" xfId="168"/>
    <cellStyle name="40% - Accent2 4 2" xfId="169"/>
    <cellStyle name="40% - Accent2 4 2 2" xfId="170"/>
    <cellStyle name="40% - Accent2 4 2 3" xfId="171"/>
    <cellStyle name="40% - Accent2 4 3" xfId="172"/>
    <cellStyle name="40% - Accent2 4 4" xfId="173"/>
    <cellStyle name="40% - Accent2 4 5" xfId="174"/>
    <cellStyle name="40% - Accent2 5" xfId="175"/>
    <cellStyle name="40% - Accent2 5 2" xfId="176"/>
    <cellStyle name="40% - Accent2 5 3" xfId="177"/>
    <cellStyle name="40% - Accent2 6" xfId="178"/>
    <cellStyle name="40% - Accent3 2" xfId="179"/>
    <cellStyle name="40% - Accent3 2 2" xfId="180"/>
    <cellStyle name="40% - Accent3 2 2 2" xfId="181"/>
    <cellStyle name="40% - Accent3 2 3" xfId="182"/>
    <cellStyle name="40% - Accent3 2 3 2" xfId="183"/>
    <cellStyle name="40% - Accent3 2 4" xfId="184"/>
    <cellStyle name="40% - Accent3 3" xfId="185"/>
    <cellStyle name="40% - Accent3 3 2" xfId="186"/>
    <cellStyle name="40% - Accent3 3 2 2" xfId="187"/>
    <cellStyle name="40% - Accent3 3 3" xfId="188"/>
    <cellStyle name="40% - Accent3 4" xfId="189"/>
    <cellStyle name="40% - Accent3 4 2" xfId="190"/>
    <cellStyle name="40% - Accent3 4 2 2" xfId="191"/>
    <cellStyle name="40% - Accent3 4 2 3" xfId="192"/>
    <cellStyle name="40% - Accent3 4 3" xfId="193"/>
    <cellStyle name="40% - Accent3 4 4" xfId="194"/>
    <cellStyle name="40% - Accent3 4 5" xfId="195"/>
    <cellStyle name="40% - Accent3 5" xfId="196"/>
    <cellStyle name="40% - Accent3 5 2" xfId="197"/>
    <cellStyle name="40% - Accent3 5 3" xfId="198"/>
    <cellStyle name="40% - Accent3 6" xfId="199"/>
    <cellStyle name="40% - Accent4 2" xfId="200"/>
    <cellStyle name="40% - Accent4 2 2" xfId="201"/>
    <cellStyle name="40% - Accent4 2 2 2" xfId="202"/>
    <cellStyle name="40% - Accent4 2 2 3" xfId="203"/>
    <cellStyle name="40% - Accent4 2 2 4" xfId="204"/>
    <cellStyle name="40% - Accent4 2 3" xfId="205"/>
    <cellStyle name="40% - Accent4 2 4" xfId="206"/>
    <cellStyle name="40% - Accent4 3" xfId="207"/>
    <cellStyle name="40% - Accent4 3 2" xfId="208"/>
    <cellStyle name="40% - Accent4 3 2 2" xfId="209"/>
    <cellStyle name="40% - Accent4 3 3" xfId="210"/>
    <cellStyle name="40% - Accent4 3 4" xfId="211"/>
    <cellStyle name="40% - Accent4 4" xfId="212"/>
    <cellStyle name="40% - Accent4 4 2" xfId="213"/>
    <cellStyle name="40% - Accent4 4 2 2" xfId="214"/>
    <cellStyle name="40% - Accent4 4 2 3" xfId="215"/>
    <cellStyle name="40% - Accent4 4 3" xfId="216"/>
    <cellStyle name="40% - Accent4 5" xfId="217"/>
    <cellStyle name="40% - Accent4 5 2" xfId="218"/>
    <cellStyle name="40% - Accent4 5 3" xfId="219"/>
    <cellStyle name="40% - Accent4 6" xfId="220"/>
    <cellStyle name="40% - Accent4 7" xfId="221"/>
    <cellStyle name="40% - Accent5 2" xfId="222"/>
    <cellStyle name="40% - Accent5 2 2" xfId="223"/>
    <cellStyle name="40% - Accent5 2 2 2" xfId="224"/>
    <cellStyle name="40% - Accent5 2 2 3" xfId="225"/>
    <cellStyle name="40% - Accent5 2 2 4" xfId="226"/>
    <cellStyle name="40% - Accent5 2 3" xfId="227"/>
    <cellStyle name="40% - Accent5 3" xfId="228"/>
    <cellStyle name="40% - Accent5 3 2" xfId="229"/>
    <cellStyle name="40% - Accent5 3 2 2" xfId="230"/>
    <cellStyle name="40% - Accent5 3 3" xfId="231"/>
    <cellStyle name="40% - Accent5 4" xfId="232"/>
    <cellStyle name="40% - Accent5 4 2" xfId="233"/>
    <cellStyle name="40% - Accent5 4 2 2" xfId="234"/>
    <cellStyle name="40% - Accent5 4 2 3" xfId="235"/>
    <cellStyle name="40% - Accent5 4 3" xfId="236"/>
    <cellStyle name="40% - Accent5 4 4" xfId="237"/>
    <cellStyle name="40% - Accent5 4 5" xfId="238"/>
    <cellStyle name="40% - Accent5 5" xfId="239"/>
    <cellStyle name="40% - Accent5 5 2" xfId="240"/>
    <cellStyle name="40% - Accent5 5 3" xfId="241"/>
    <cellStyle name="40% - Accent5 6" xfId="242"/>
    <cellStyle name="40% - Accent6 2" xfId="243"/>
    <cellStyle name="40% - Accent6 2 2" xfId="244"/>
    <cellStyle name="40% - Accent6 2 2 2" xfId="245"/>
    <cellStyle name="40% - Accent6 2 2 3" xfId="246"/>
    <cellStyle name="40% - Accent6 2 2 4" xfId="247"/>
    <cellStyle name="40% - Accent6 2 3" xfId="248"/>
    <cellStyle name="40% - Accent6 2 3 2" xfId="249"/>
    <cellStyle name="40% - Accent6 2 4" xfId="250"/>
    <cellStyle name="40% - Accent6 3" xfId="251"/>
    <cellStyle name="40% - Accent6 3 2" xfId="252"/>
    <cellStyle name="40% - Accent6 3 2 2" xfId="253"/>
    <cellStyle name="40% - Accent6 3 3" xfId="254"/>
    <cellStyle name="40% - Accent6 3 4" xfId="255"/>
    <cellStyle name="40% - Accent6 4" xfId="256"/>
    <cellStyle name="40% - Accent6 4 2" xfId="257"/>
    <cellStyle name="40% - Accent6 4 2 2" xfId="258"/>
    <cellStyle name="40% - Accent6 4 2 3" xfId="259"/>
    <cellStyle name="40% - Accent6 4 3" xfId="260"/>
    <cellStyle name="40% - Accent6 5" xfId="261"/>
    <cellStyle name="40% - Accent6 5 2" xfId="262"/>
    <cellStyle name="40% - Accent6 5 3" xfId="263"/>
    <cellStyle name="40% - Accent6 6" xfId="264"/>
    <cellStyle name="40% - Accent6 7" xfId="265"/>
    <cellStyle name="60% - Accent1 2" xfId="266"/>
    <cellStyle name="60% - Accent1 2 2" xfId="267"/>
    <cellStyle name="60% - Accent1 2 2 2" xfId="268"/>
    <cellStyle name="60% - Accent1 2 2 3" xfId="269"/>
    <cellStyle name="60% - Accent1 2 3" xfId="270"/>
    <cellStyle name="60% - Accent1 2 3 2" xfId="271"/>
    <cellStyle name="60% - Accent1 2 4" xfId="272"/>
    <cellStyle name="60% - Accent1 2 4 2" xfId="273"/>
    <cellStyle name="60% - Accent1 2 5" xfId="274"/>
    <cellStyle name="60% - Accent1 3" xfId="275"/>
    <cellStyle name="60% - Accent1 3 2" xfId="276"/>
    <cellStyle name="60% - Accent1 3 3" xfId="277"/>
    <cellStyle name="60% - Accent1 3 4" xfId="278"/>
    <cellStyle name="60% - Accent1 4" xfId="279"/>
    <cellStyle name="60% - Accent1 4 2" xfId="280"/>
    <cellStyle name="60% - Accent1 4 3" xfId="281"/>
    <cellStyle name="60% - Accent2 2" xfId="282"/>
    <cellStyle name="60% - Accent2 2 2" xfId="283"/>
    <cellStyle name="60% - Accent2 2 2 2" xfId="284"/>
    <cellStyle name="60% - Accent2 2 2 3" xfId="285"/>
    <cellStyle name="60% - Accent2 2 2 4" xfId="286"/>
    <cellStyle name="60% - Accent2 2 3" xfId="287"/>
    <cellStyle name="60% - Accent2 3" xfId="288"/>
    <cellStyle name="60% - Accent2 3 2" xfId="289"/>
    <cellStyle name="60% - Accent2 3 2 2" xfId="290"/>
    <cellStyle name="60% - Accent2 3 3" xfId="291"/>
    <cellStyle name="60% - Accent2 4" xfId="292"/>
    <cellStyle name="60% - Accent2 4 2" xfId="293"/>
    <cellStyle name="60% - Accent2 4 3" xfId="294"/>
    <cellStyle name="60% - Accent2 4 4" xfId="295"/>
    <cellStyle name="60% - Accent3 2" xfId="296"/>
    <cellStyle name="60% - Accent3 2 2" xfId="297"/>
    <cellStyle name="60% - Accent3 2 2 2" xfId="298"/>
    <cellStyle name="60% - Accent3 2 2 3" xfId="299"/>
    <cellStyle name="60% - Accent3 2 2 4" xfId="300"/>
    <cellStyle name="60% - Accent3 2 3" xfId="301"/>
    <cellStyle name="60% - Accent3 2 3 2" xfId="302"/>
    <cellStyle name="60% - Accent3 2 4" xfId="303"/>
    <cellStyle name="60% - Accent3 3" xfId="304"/>
    <cellStyle name="60% - Accent3 3 2" xfId="305"/>
    <cellStyle name="60% - Accent3 3 3" xfId="306"/>
    <cellStyle name="60% - Accent3 3 4" xfId="307"/>
    <cellStyle name="60% - Accent3 4" xfId="308"/>
    <cellStyle name="60% - Accent3 4 2" xfId="309"/>
    <cellStyle name="60% - Accent3 4 3" xfId="310"/>
    <cellStyle name="60% - Accent3 4 4" xfId="311"/>
    <cellStyle name="60% - Accent4 2" xfId="312"/>
    <cellStyle name="60% - Accent4 2 2" xfId="313"/>
    <cellStyle name="60% - Accent4 2 2 2" xfId="314"/>
    <cellStyle name="60% - Accent4 2 2 3" xfId="315"/>
    <cellStyle name="60% - Accent4 2 2 4" xfId="316"/>
    <cellStyle name="60% - Accent4 2 3" xfId="317"/>
    <cellStyle name="60% - Accent4 2 3 2" xfId="318"/>
    <cellStyle name="60% - Accent4 2 4" xfId="319"/>
    <cellStyle name="60% - Accent4 3" xfId="320"/>
    <cellStyle name="60% - Accent4 3 2" xfId="321"/>
    <cellStyle name="60% - Accent4 3 3" xfId="322"/>
    <cellStyle name="60% - Accent4 3 4" xfId="323"/>
    <cellStyle name="60% - Accent4 4" xfId="324"/>
    <cellStyle name="60% - Accent4 4 2" xfId="325"/>
    <cellStyle name="60% - Accent4 4 3" xfId="326"/>
    <cellStyle name="60% - Accent4 4 4" xfId="327"/>
    <cellStyle name="60% - Accent5 2" xfId="328"/>
    <cellStyle name="60% - Accent5 2 2" xfId="329"/>
    <cellStyle name="60% - Accent5 2 2 2" xfId="330"/>
    <cellStyle name="60% - Accent5 2 2 3" xfId="331"/>
    <cellStyle name="60% - Accent5 2 3" xfId="332"/>
    <cellStyle name="60% - Accent5 2 3 2" xfId="333"/>
    <cellStyle name="60% - Accent5 2 4" xfId="334"/>
    <cellStyle name="60% - Accent5 2 4 2" xfId="335"/>
    <cellStyle name="60% - Accent5 3" xfId="336"/>
    <cellStyle name="60% - Accent5 3 2" xfId="337"/>
    <cellStyle name="60% - Accent5 3 2 2" xfId="338"/>
    <cellStyle name="60% - Accent5 3 3" xfId="339"/>
    <cellStyle name="60% - Accent5 4" xfId="340"/>
    <cellStyle name="60% - Accent5 4 2" xfId="341"/>
    <cellStyle name="60% - Accent5 4 3" xfId="342"/>
    <cellStyle name="60% - Accent5 4 4" xfId="343"/>
    <cellStyle name="60% - Accent6 2" xfId="344"/>
    <cellStyle name="60% - Accent6 2 2" xfId="345"/>
    <cellStyle name="60% - Accent6 2 2 2" xfId="346"/>
    <cellStyle name="60% - Accent6 2 3" xfId="347"/>
    <cellStyle name="60% - Accent6 2 3 2" xfId="348"/>
    <cellStyle name="60% - Accent6 2 4" xfId="349"/>
    <cellStyle name="60% - Accent6 3" xfId="350"/>
    <cellStyle name="60% - Accent6 3 2" xfId="351"/>
    <cellStyle name="60% - Accent6 3 2 2" xfId="352"/>
    <cellStyle name="60% - Accent6 3 3" xfId="353"/>
    <cellStyle name="60% - Accent6 4" xfId="354"/>
    <cellStyle name="60% - Accent6 4 2" xfId="355"/>
    <cellStyle name="60% - Accent6 4 3" xfId="356"/>
    <cellStyle name="60% - Accent6 4 4" xfId="357"/>
    <cellStyle name="Accent1 2" xfId="358"/>
    <cellStyle name="Accent1 2 2" xfId="359"/>
    <cellStyle name="Accent1 2 2 2" xfId="360"/>
    <cellStyle name="Accent1 2 2 3" xfId="361"/>
    <cellStyle name="Accent1 2 3" xfId="362"/>
    <cellStyle name="Accent1 2 3 2" xfId="363"/>
    <cellStyle name="Accent1 2 4" xfId="364"/>
    <cellStyle name="Accent1 2 4 2" xfId="365"/>
    <cellStyle name="Accent1 2 5" xfId="366"/>
    <cellStyle name="Accent1 3" xfId="367"/>
    <cellStyle name="Accent1 3 2" xfId="368"/>
    <cellStyle name="Accent1 3 3" xfId="369"/>
    <cellStyle name="Accent1 3 4" xfId="370"/>
    <cellStyle name="Accent1 4" xfId="371"/>
    <cellStyle name="Accent1 4 2" xfId="372"/>
    <cellStyle name="Accent2 2" xfId="373"/>
    <cellStyle name="Accent2 2 2" xfId="374"/>
    <cellStyle name="Accent2 2 2 2" xfId="375"/>
    <cellStyle name="Accent2 2 2 3" xfId="376"/>
    <cellStyle name="Accent2 2 2 4" xfId="377"/>
    <cellStyle name="Accent2 2 3" xfId="378"/>
    <cellStyle name="Accent2 3" xfId="379"/>
    <cellStyle name="Accent2 3 2" xfId="380"/>
    <cellStyle name="Accent2 3 2 2" xfId="381"/>
    <cellStyle name="Accent2 3 3" xfId="382"/>
    <cellStyle name="Accent2 4" xfId="383"/>
    <cellStyle name="Accent2 4 2" xfId="384"/>
    <cellStyle name="Accent2 4 3" xfId="385"/>
    <cellStyle name="Accent2 4 4" xfId="386"/>
    <cellStyle name="Accent3 2" xfId="387"/>
    <cellStyle name="Accent3 2 2" xfId="388"/>
    <cellStyle name="Accent3 2 2 2" xfId="389"/>
    <cellStyle name="Accent3 2 3" xfId="390"/>
    <cellStyle name="Accent3 2 4" xfId="391"/>
    <cellStyle name="Accent3 2 4 2" xfId="392"/>
    <cellStyle name="Accent3 3" xfId="393"/>
    <cellStyle name="Accent3 3 2" xfId="394"/>
    <cellStyle name="Accent3 3 2 2" xfId="395"/>
    <cellStyle name="Accent3 3 3" xfId="396"/>
    <cellStyle name="Accent3 4" xfId="397"/>
    <cellStyle name="Accent3 4 2" xfId="398"/>
    <cellStyle name="Accent3 4 3" xfId="399"/>
    <cellStyle name="Accent3 4 4" xfId="400"/>
    <cellStyle name="Accent4 2" xfId="401"/>
    <cellStyle name="Accent4 2 2" xfId="402"/>
    <cellStyle name="Accent4 2 2 2" xfId="403"/>
    <cellStyle name="Accent4 2 2 2 2" xfId="404"/>
    <cellStyle name="Accent4 2 2 3" xfId="405"/>
    <cellStyle name="Accent4 2 3" xfId="406"/>
    <cellStyle name="Accent4 2 3 2" xfId="407"/>
    <cellStyle name="Accent4 2 4" xfId="408"/>
    <cellStyle name="Accent4 3" xfId="409"/>
    <cellStyle name="Accent4 3 2" xfId="410"/>
    <cellStyle name="Accent4 3 2 2" xfId="411"/>
    <cellStyle name="Accent4 3 3" xfId="412"/>
    <cellStyle name="Accent4 4" xfId="413"/>
    <cellStyle name="Accent4 4 2" xfId="414"/>
    <cellStyle name="Accent4 4 3" xfId="415"/>
    <cellStyle name="Accent4 4 4" xfId="416"/>
    <cellStyle name="Accent5 2" xfId="417"/>
    <cellStyle name="Accent5 2 2" xfId="418"/>
    <cellStyle name="Accent5 2 2 2" xfId="419"/>
    <cellStyle name="Accent5 2 2 2 2" xfId="420"/>
    <cellStyle name="Accent5 2 2 2 3" xfId="421"/>
    <cellStyle name="Accent5 2 2 3" xfId="422"/>
    <cellStyle name="Accent5 2 2 4" xfId="423"/>
    <cellStyle name="Accent5 2 3" xfId="424"/>
    <cellStyle name="Accent5 2 3 2" xfId="425"/>
    <cellStyle name="Accent5 2 4" xfId="426"/>
    <cellStyle name="Accent5 2 4 2" xfId="427"/>
    <cellStyle name="Accent5 2 4 3" xfId="428"/>
    <cellStyle name="Accent5 2 5" xfId="429"/>
    <cellStyle name="Accent5 3" xfId="430"/>
    <cellStyle name="Accent5 4" xfId="431"/>
    <cellStyle name="Accent5 4 2" xfId="432"/>
    <cellStyle name="Accent6 2" xfId="433"/>
    <cellStyle name="Accent6 2 2" xfId="434"/>
    <cellStyle name="Accent6 2 2 2" xfId="435"/>
    <cellStyle name="Accent6 2 3" xfId="436"/>
    <cellStyle name="Accent6 2 4" xfId="437"/>
    <cellStyle name="Accent6 2 4 2" xfId="438"/>
    <cellStyle name="Accent6 3" xfId="439"/>
    <cellStyle name="Accent6 3 2" xfId="440"/>
    <cellStyle name="Accent6 3 2 2" xfId="441"/>
    <cellStyle name="Accent6 3 3" xfId="442"/>
    <cellStyle name="Accent6 4" xfId="443"/>
    <cellStyle name="Accent6 4 2" xfId="444"/>
    <cellStyle name="Accent6 4 3" xfId="445"/>
    <cellStyle name="Accent6 4 4" xfId="446"/>
    <cellStyle name="Accounting" xfId="447"/>
    <cellStyle name="Accounting 2" xfId="448"/>
    <cellStyle name="Accounting 2 2" xfId="449"/>
    <cellStyle name="Accounting 3" xfId="450"/>
    <cellStyle name="Accounting 3 2" xfId="451"/>
    <cellStyle name="Accounting 4" xfId="452"/>
    <cellStyle name="Accounting 5" xfId="453"/>
    <cellStyle name="Accounting 6" xfId="454"/>
    <cellStyle name="Accounting_2011-11" xfId="455"/>
    <cellStyle name="APS" xfId="456"/>
    <cellStyle name="APSLabels" xfId="457"/>
    <cellStyle name="APSLabels 10" xfId="458"/>
    <cellStyle name="APSLabels 10 2" xfId="459"/>
    <cellStyle name="APSLabels 10 3" xfId="460"/>
    <cellStyle name="APSLabels 11" xfId="461"/>
    <cellStyle name="APSLabels 11 2" xfId="462"/>
    <cellStyle name="APSLabels 11 3" xfId="463"/>
    <cellStyle name="APSLabels 12" xfId="464"/>
    <cellStyle name="APSLabels 12 2" xfId="465"/>
    <cellStyle name="APSLabels 12 3" xfId="466"/>
    <cellStyle name="APSLabels 13" xfId="467"/>
    <cellStyle name="APSLabels 13 2" xfId="468"/>
    <cellStyle name="APSLabels 13 3" xfId="469"/>
    <cellStyle name="APSLabels 14" xfId="470"/>
    <cellStyle name="APSLabels 14 2" xfId="471"/>
    <cellStyle name="APSLabels 14 3" xfId="472"/>
    <cellStyle name="APSLabels 15" xfId="473"/>
    <cellStyle name="APSLabels 16" xfId="474"/>
    <cellStyle name="APSLabels 17" xfId="475"/>
    <cellStyle name="APSLabels 2" xfId="476"/>
    <cellStyle name="APSLabels 2 10" xfId="477"/>
    <cellStyle name="APSLabels 2 10 2" xfId="478"/>
    <cellStyle name="APSLabels 2 10 3" xfId="479"/>
    <cellStyle name="APSLabels 2 11" xfId="480"/>
    <cellStyle name="APSLabels 2 2" xfId="481"/>
    <cellStyle name="APSLabels 2 2 10" xfId="482"/>
    <cellStyle name="APSLabels 2 2 2" xfId="483"/>
    <cellStyle name="APSLabels 2 2 2 2" xfId="484"/>
    <cellStyle name="APSLabels 2 2 2 2 2" xfId="485"/>
    <cellStyle name="APSLabels 2 2 2 2 2 2" xfId="486"/>
    <cellStyle name="APSLabels 2 2 2 2 3" xfId="487"/>
    <cellStyle name="APSLabels 2 2 2 2 3 2" xfId="488"/>
    <cellStyle name="APSLabels 2 2 2 2 3 3" xfId="489"/>
    <cellStyle name="APSLabels 2 2 2 2 4" xfId="490"/>
    <cellStyle name="APSLabels 2 2 2 2 4 2" xfId="491"/>
    <cellStyle name="APSLabels 2 2 2 2 4 3" xfId="492"/>
    <cellStyle name="APSLabels 2 2 2 2 5" xfId="493"/>
    <cellStyle name="APSLabels 2 2 2 2 5 2" xfId="494"/>
    <cellStyle name="APSLabels 2 2 2 2 5 3" xfId="495"/>
    <cellStyle name="APSLabels 2 2 2 2 6" xfId="496"/>
    <cellStyle name="APSLabels 2 2 2 3" xfId="497"/>
    <cellStyle name="APSLabels 2 2 2 3 2" xfId="498"/>
    <cellStyle name="APSLabels 2 2 2 4" xfId="499"/>
    <cellStyle name="APSLabels 2 2 2 4 2" xfId="500"/>
    <cellStyle name="APSLabels 2 2 2 4 3" xfId="501"/>
    <cellStyle name="APSLabels 2 2 2 5" xfId="502"/>
    <cellStyle name="APSLabels 2 2 2 5 2" xfId="503"/>
    <cellStyle name="APSLabels 2 2 2 5 3" xfId="504"/>
    <cellStyle name="APSLabels 2 2 2 6" xfId="505"/>
    <cellStyle name="APSLabels 2 2 2 6 2" xfId="506"/>
    <cellStyle name="APSLabels 2 2 2 6 3" xfId="507"/>
    <cellStyle name="APSLabels 2 2 2 7" xfId="508"/>
    <cellStyle name="APSLabels 2 2 3" xfId="509"/>
    <cellStyle name="APSLabels 2 2 3 2" xfId="510"/>
    <cellStyle name="APSLabels 2 2 3 2 2" xfId="511"/>
    <cellStyle name="APSLabels 2 2 3 2 2 2" xfId="512"/>
    <cellStyle name="APSLabels 2 2 3 2 3" xfId="513"/>
    <cellStyle name="APSLabels 2 2 3 2 3 2" xfId="514"/>
    <cellStyle name="APSLabels 2 2 3 2 3 3" xfId="515"/>
    <cellStyle name="APSLabels 2 2 3 2 4" xfId="516"/>
    <cellStyle name="APSLabels 2 2 3 2 4 2" xfId="517"/>
    <cellStyle name="APSLabels 2 2 3 2 4 3" xfId="518"/>
    <cellStyle name="APSLabels 2 2 3 2 5" xfId="519"/>
    <cellStyle name="APSLabels 2 2 3 2 5 2" xfId="520"/>
    <cellStyle name="APSLabels 2 2 3 2 5 3" xfId="521"/>
    <cellStyle name="APSLabels 2 2 3 2 6" xfId="522"/>
    <cellStyle name="APSLabels 2 2 3 3" xfId="523"/>
    <cellStyle name="APSLabels 2 2 3 3 2" xfId="524"/>
    <cellStyle name="APSLabels 2 2 3 4" xfId="525"/>
    <cellStyle name="APSLabels 2 2 3 4 2" xfId="526"/>
    <cellStyle name="APSLabels 2 2 3 4 3" xfId="527"/>
    <cellStyle name="APSLabels 2 2 3 5" xfId="528"/>
    <cellStyle name="APSLabels 2 2 3 5 2" xfId="529"/>
    <cellStyle name="APSLabels 2 2 3 5 3" xfId="530"/>
    <cellStyle name="APSLabels 2 2 3 6" xfId="531"/>
    <cellStyle name="APSLabels 2 2 3 6 2" xfId="532"/>
    <cellStyle name="APSLabels 2 2 3 6 3" xfId="533"/>
    <cellStyle name="APSLabels 2 2 3 7" xfId="534"/>
    <cellStyle name="APSLabels 2 2 4" xfId="535"/>
    <cellStyle name="APSLabels 2 2 4 2" xfId="536"/>
    <cellStyle name="APSLabels 2 2 4 2 2" xfId="537"/>
    <cellStyle name="APSLabels 2 2 4 3" xfId="538"/>
    <cellStyle name="APSLabels 2 2 4 3 2" xfId="539"/>
    <cellStyle name="APSLabels 2 2 4 3 3" xfId="540"/>
    <cellStyle name="APSLabels 2 2 4 4" xfId="541"/>
    <cellStyle name="APSLabels 2 2 4 4 2" xfId="542"/>
    <cellStyle name="APSLabels 2 2 4 4 3" xfId="543"/>
    <cellStyle name="APSLabels 2 2 4 5" xfId="544"/>
    <cellStyle name="APSLabels 2 2 4 5 2" xfId="545"/>
    <cellStyle name="APSLabels 2 2 4 5 3" xfId="546"/>
    <cellStyle name="APSLabels 2 2 4 6" xfId="547"/>
    <cellStyle name="APSLabels 2 2 5" xfId="548"/>
    <cellStyle name="APSLabels 2 2 5 2" xfId="549"/>
    <cellStyle name="APSLabels 2 2 5 2 2" xfId="550"/>
    <cellStyle name="APSLabels 2 2 5 3" xfId="551"/>
    <cellStyle name="APSLabels 2 2 5 3 2" xfId="552"/>
    <cellStyle name="APSLabels 2 2 5 3 3" xfId="553"/>
    <cellStyle name="APSLabels 2 2 5 4" xfId="554"/>
    <cellStyle name="APSLabels 2 2 5 4 2" xfId="555"/>
    <cellStyle name="APSLabels 2 2 5 4 3" xfId="556"/>
    <cellStyle name="APSLabels 2 2 5 5" xfId="557"/>
    <cellStyle name="APSLabels 2 2 5 5 2" xfId="558"/>
    <cellStyle name="APSLabels 2 2 5 5 3" xfId="559"/>
    <cellStyle name="APSLabels 2 2 5 6" xfId="560"/>
    <cellStyle name="APSLabels 2 2 6" xfId="561"/>
    <cellStyle name="APSLabels 2 2 6 2" xfId="562"/>
    <cellStyle name="APSLabels 2 2 7" xfId="563"/>
    <cellStyle name="APSLabels 2 2 7 2" xfId="564"/>
    <cellStyle name="APSLabels 2 2 7 3" xfId="565"/>
    <cellStyle name="APSLabels 2 2 8" xfId="566"/>
    <cellStyle name="APSLabels 2 2 8 2" xfId="567"/>
    <cellStyle name="APSLabels 2 2 8 3" xfId="568"/>
    <cellStyle name="APSLabels 2 2 9" xfId="569"/>
    <cellStyle name="APSLabels 2 2 9 2" xfId="570"/>
    <cellStyle name="APSLabels 2 2 9 3" xfId="571"/>
    <cellStyle name="APSLabels 2 3" xfId="572"/>
    <cellStyle name="APSLabels 2 3 2" xfId="573"/>
    <cellStyle name="APSLabels 2 3 2 2" xfId="574"/>
    <cellStyle name="APSLabels 2 3 2 2 2" xfId="575"/>
    <cellStyle name="APSLabels 2 3 2 3" xfId="576"/>
    <cellStyle name="APSLabels 2 3 2 3 2" xfId="577"/>
    <cellStyle name="APSLabels 2 3 2 3 3" xfId="578"/>
    <cellStyle name="APSLabels 2 3 2 4" xfId="579"/>
    <cellStyle name="APSLabels 2 3 2 4 2" xfId="580"/>
    <cellStyle name="APSLabels 2 3 2 4 3" xfId="581"/>
    <cellStyle name="APSLabels 2 3 2 5" xfId="582"/>
    <cellStyle name="APSLabels 2 3 2 5 2" xfId="583"/>
    <cellStyle name="APSLabels 2 3 2 5 3" xfId="584"/>
    <cellStyle name="APSLabels 2 3 2 6" xfId="585"/>
    <cellStyle name="APSLabels 2 3 3" xfId="586"/>
    <cellStyle name="APSLabels 2 3 3 2" xfId="587"/>
    <cellStyle name="APSLabels 2 3 4" xfId="588"/>
    <cellStyle name="APSLabels 2 3 4 2" xfId="589"/>
    <cellStyle name="APSLabels 2 3 4 3" xfId="590"/>
    <cellStyle name="APSLabels 2 3 5" xfId="591"/>
    <cellStyle name="APSLabels 2 3 5 2" xfId="592"/>
    <cellStyle name="APSLabels 2 3 5 3" xfId="593"/>
    <cellStyle name="APSLabels 2 3 6" xfId="594"/>
    <cellStyle name="APSLabels 2 3 6 2" xfId="595"/>
    <cellStyle name="APSLabels 2 3 6 3" xfId="596"/>
    <cellStyle name="APSLabels 2 3 7" xfId="597"/>
    <cellStyle name="APSLabels 2 4" xfId="598"/>
    <cellStyle name="APSLabels 2 4 2" xfId="599"/>
    <cellStyle name="APSLabels 2 4 2 2" xfId="600"/>
    <cellStyle name="APSLabels 2 4 2 2 2" xfId="601"/>
    <cellStyle name="APSLabels 2 4 2 3" xfId="602"/>
    <cellStyle name="APSLabels 2 4 2 3 2" xfId="603"/>
    <cellStyle name="APSLabels 2 4 2 3 3" xfId="604"/>
    <cellStyle name="APSLabels 2 4 2 4" xfId="605"/>
    <cellStyle name="APSLabels 2 4 2 4 2" xfId="606"/>
    <cellStyle name="APSLabels 2 4 2 4 3" xfId="607"/>
    <cellStyle name="APSLabels 2 4 2 5" xfId="608"/>
    <cellStyle name="APSLabels 2 4 2 5 2" xfId="609"/>
    <cellStyle name="APSLabels 2 4 2 5 3" xfId="610"/>
    <cellStyle name="APSLabels 2 4 2 6" xfId="611"/>
    <cellStyle name="APSLabels 2 4 3" xfId="612"/>
    <cellStyle name="APSLabels 2 4 3 2" xfId="613"/>
    <cellStyle name="APSLabels 2 4 4" xfId="614"/>
    <cellStyle name="APSLabels 2 4 4 2" xfId="615"/>
    <cellStyle name="APSLabels 2 4 4 3" xfId="616"/>
    <cellStyle name="APSLabels 2 4 5" xfId="617"/>
    <cellStyle name="APSLabels 2 4 5 2" xfId="618"/>
    <cellStyle name="APSLabels 2 4 5 3" xfId="619"/>
    <cellStyle name="APSLabels 2 4 6" xfId="620"/>
    <cellStyle name="APSLabels 2 4 6 2" xfId="621"/>
    <cellStyle name="APSLabels 2 4 6 3" xfId="622"/>
    <cellStyle name="APSLabels 2 4 7" xfId="623"/>
    <cellStyle name="APSLabels 2 5" xfId="624"/>
    <cellStyle name="APSLabels 2 5 2" xfId="625"/>
    <cellStyle name="APSLabels 2 5 2 2" xfId="626"/>
    <cellStyle name="APSLabels 2 5 3" xfId="627"/>
    <cellStyle name="APSLabels 2 5 3 2" xfId="628"/>
    <cellStyle name="APSLabels 2 5 3 3" xfId="629"/>
    <cellStyle name="APSLabels 2 5 4" xfId="630"/>
    <cellStyle name="APSLabels 2 5 4 2" xfId="631"/>
    <cellStyle name="APSLabels 2 5 4 3" xfId="632"/>
    <cellStyle name="APSLabels 2 5 5" xfId="633"/>
    <cellStyle name="APSLabels 2 5 5 2" xfId="634"/>
    <cellStyle name="APSLabels 2 5 5 3" xfId="635"/>
    <cellStyle name="APSLabels 2 5 6" xfId="636"/>
    <cellStyle name="APSLabels 2 6" xfId="637"/>
    <cellStyle name="APSLabels 2 6 2" xfId="638"/>
    <cellStyle name="APSLabels 2 6 2 2" xfId="639"/>
    <cellStyle name="APSLabels 2 6 3" xfId="640"/>
    <cellStyle name="APSLabels 2 6 3 2" xfId="641"/>
    <cellStyle name="APSLabels 2 6 3 3" xfId="642"/>
    <cellStyle name="APSLabels 2 6 4" xfId="643"/>
    <cellStyle name="APSLabels 2 6 4 2" xfId="644"/>
    <cellStyle name="APSLabels 2 6 4 3" xfId="645"/>
    <cellStyle name="APSLabels 2 6 5" xfId="646"/>
    <cellStyle name="APSLabels 2 6 5 2" xfId="647"/>
    <cellStyle name="APSLabels 2 6 5 3" xfId="648"/>
    <cellStyle name="APSLabels 2 6 6" xfId="649"/>
    <cellStyle name="APSLabels 2 7" xfId="650"/>
    <cellStyle name="APSLabels 2 7 2" xfId="651"/>
    <cellStyle name="APSLabels 2 8" xfId="652"/>
    <cellStyle name="APSLabels 2 8 2" xfId="653"/>
    <cellStyle name="APSLabels 2 8 3" xfId="654"/>
    <cellStyle name="APSLabels 2 9" xfId="655"/>
    <cellStyle name="APSLabels 2 9 2" xfId="656"/>
    <cellStyle name="APSLabels 2 9 3" xfId="657"/>
    <cellStyle name="APSLabels 3" xfId="658"/>
    <cellStyle name="APSLabels 3 10" xfId="659"/>
    <cellStyle name="APSLabels 3 10 2" xfId="660"/>
    <cellStyle name="APSLabels 3 10 3" xfId="661"/>
    <cellStyle name="APSLabels 3 11" xfId="662"/>
    <cellStyle name="APSLabels 3 11 2" xfId="663"/>
    <cellStyle name="APSLabels 3 11 3" xfId="664"/>
    <cellStyle name="APSLabels 3 12" xfId="665"/>
    <cellStyle name="APSLabels 3 13" xfId="666"/>
    <cellStyle name="APSLabels 3 2" xfId="667"/>
    <cellStyle name="APSLabels 3 2 2" xfId="668"/>
    <cellStyle name="APSLabels 3 2 2 2" xfId="669"/>
    <cellStyle name="APSLabels 3 2 2 2 2" xfId="670"/>
    <cellStyle name="APSLabels 3 2 2 3" xfId="671"/>
    <cellStyle name="APSLabels 3 2 2 3 2" xfId="672"/>
    <cellStyle name="APSLabels 3 2 2 3 3" xfId="673"/>
    <cellStyle name="APSLabels 3 2 2 4" xfId="674"/>
    <cellStyle name="APSLabels 3 2 2 4 2" xfId="675"/>
    <cellStyle name="APSLabels 3 2 2 4 3" xfId="676"/>
    <cellStyle name="APSLabels 3 2 2 5" xfId="677"/>
    <cellStyle name="APSLabels 3 2 2 5 2" xfId="678"/>
    <cellStyle name="APSLabels 3 2 2 5 3" xfId="679"/>
    <cellStyle name="APSLabels 3 2 2 6" xfId="680"/>
    <cellStyle name="APSLabels 3 2 3" xfId="681"/>
    <cellStyle name="APSLabels 3 2 3 2" xfId="682"/>
    <cellStyle name="APSLabels 3 2 4" xfId="683"/>
    <cellStyle name="APSLabels 3 2 4 2" xfId="684"/>
    <cellStyle name="APSLabels 3 2 4 3" xfId="685"/>
    <cellStyle name="APSLabels 3 2 5" xfId="686"/>
    <cellStyle name="APSLabels 3 2 5 2" xfId="687"/>
    <cellStyle name="APSLabels 3 2 5 3" xfId="688"/>
    <cellStyle name="APSLabels 3 2 6" xfId="689"/>
    <cellStyle name="APSLabels 3 2 6 2" xfId="690"/>
    <cellStyle name="APSLabels 3 2 6 3" xfId="691"/>
    <cellStyle name="APSLabels 3 2 7" xfId="692"/>
    <cellStyle name="APSLabels 3 3" xfId="693"/>
    <cellStyle name="APSLabels 3 3 2" xfId="694"/>
    <cellStyle name="APSLabels 3 3 2 2" xfId="695"/>
    <cellStyle name="APSLabels 3 3 2 2 2" xfId="696"/>
    <cellStyle name="APSLabels 3 3 2 3" xfId="697"/>
    <cellStyle name="APSLabels 3 3 2 3 2" xfId="698"/>
    <cellStyle name="APSLabels 3 3 2 3 3" xfId="699"/>
    <cellStyle name="APSLabels 3 3 2 4" xfId="700"/>
    <cellStyle name="APSLabels 3 3 2 4 2" xfId="701"/>
    <cellStyle name="APSLabels 3 3 2 4 3" xfId="702"/>
    <cellStyle name="APSLabels 3 3 2 5" xfId="703"/>
    <cellStyle name="APSLabels 3 3 2 5 2" xfId="704"/>
    <cellStyle name="APSLabels 3 3 2 5 3" xfId="705"/>
    <cellStyle name="APSLabels 3 3 2 6" xfId="706"/>
    <cellStyle name="APSLabels 3 3 3" xfId="707"/>
    <cellStyle name="APSLabels 3 3 3 2" xfId="708"/>
    <cellStyle name="APSLabels 3 3 4" xfId="709"/>
    <cellStyle name="APSLabels 3 3 4 2" xfId="710"/>
    <cellStyle name="APSLabels 3 3 4 3" xfId="711"/>
    <cellStyle name="APSLabels 3 3 5" xfId="712"/>
    <cellStyle name="APSLabels 3 3 5 2" xfId="713"/>
    <cellStyle name="APSLabels 3 3 5 3" xfId="714"/>
    <cellStyle name="APSLabels 3 3 6" xfId="715"/>
    <cellStyle name="APSLabels 3 3 6 2" xfId="716"/>
    <cellStyle name="APSLabels 3 3 6 3" xfId="717"/>
    <cellStyle name="APSLabels 3 3 7" xfId="718"/>
    <cellStyle name="APSLabels 3 4" xfId="719"/>
    <cellStyle name="APSLabels 3 4 2" xfId="720"/>
    <cellStyle name="APSLabels 3 4 2 2" xfId="721"/>
    <cellStyle name="APSLabels 3 4 3" xfId="722"/>
    <cellStyle name="APSLabels 3 4 3 2" xfId="723"/>
    <cellStyle name="APSLabels 3 4 3 3" xfId="724"/>
    <cellStyle name="APSLabels 3 4 4" xfId="725"/>
    <cellStyle name="APSLabels 3 4 4 2" xfId="726"/>
    <cellStyle name="APSLabels 3 4 4 3" xfId="727"/>
    <cellStyle name="APSLabels 3 4 5" xfId="728"/>
    <cellStyle name="APSLabels 3 4 5 2" xfId="729"/>
    <cellStyle name="APSLabels 3 4 5 3" xfId="730"/>
    <cellStyle name="APSLabels 3 4 6" xfId="731"/>
    <cellStyle name="APSLabels 3 5" xfId="732"/>
    <cellStyle name="APSLabels 3 5 2" xfId="733"/>
    <cellStyle name="APSLabels 3 5 2 2" xfId="734"/>
    <cellStyle name="APSLabels 3 5 3" xfId="735"/>
    <cellStyle name="APSLabels 3 5 3 2" xfId="736"/>
    <cellStyle name="APSLabels 3 5 3 3" xfId="737"/>
    <cellStyle name="APSLabels 3 5 4" xfId="738"/>
    <cellStyle name="APSLabels 3 5 4 2" xfId="739"/>
    <cellStyle name="APSLabels 3 5 4 3" xfId="740"/>
    <cellStyle name="APSLabels 3 5 5" xfId="741"/>
    <cellStyle name="APSLabels 3 5 5 2" xfId="742"/>
    <cellStyle name="APSLabels 3 5 5 3" xfId="743"/>
    <cellStyle name="APSLabels 3 5 6" xfId="744"/>
    <cellStyle name="APSLabels 3 6" xfId="745"/>
    <cellStyle name="APSLabels 3 6 2" xfId="746"/>
    <cellStyle name="APSLabels 3 7" xfId="747"/>
    <cellStyle name="APSLabels 3 7 2" xfId="748"/>
    <cellStyle name="APSLabels 3 8" xfId="749"/>
    <cellStyle name="APSLabels 3 8 2" xfId="750"/>
    <cellStyle name="APSLabels 3 8 3" xfId="751"/>
    <cellStyle name="APSLabels 3 9" xfId="752"/>
    <cellStyle name="APSLabels 3 9 2" xfId="753"/>
    <cellStyle name="APSLabels 3 9 3" xfId="754"/>
    <cellStyle name="APSLabels 4" xfId="755"/>
    <cellStyle name="APSLabels 4 10" xfId="756"/>
    <cellStyle name="APSLabels 4 10 2" xfId="757"/>
    <cellStyle name="APSLabels 4 10 3" xfId="758"/>
    <cellStyle name="APSLabels 4 11" xfId="759"/>
    <cellStyle name="APSLabels 4 11 2" xfId="760"/>
    <cellStyle name="APSLabels 4 11 3" xfId="761"/>
    <cellStyle name="APSLabels 4 12" xfId="762"/>
    <cellStyle name="APSLabels 4 13" xfId="763"/>
    <cellStyle name="APSLabels 4 2" xfId="764"/>
    <cellStyle name="APSLabels 4 2 2" xfId="765"/>
    <cellStyle name="APSLabels 4 2 2 2" xfId="766"/>
    <cellStyle name="APSLabels 4 2 2 2 2" xfId="767"/>
    <cellStyle name="APSLabels 4 2 2 3" xfId="768"/>
    <cellStyle name="APSLabels 4 2 2 3 2" xfId="769"/>
    <cellStyle name="APSLabels 4 2 2 3 3" xfId="770"/>
    <cellStyle name="APSLabels 4 2 2 4" xfId="771"/>
    <cellStyle name="APSLabels 4 2 2 4 2" xfId="772"/>
    <cellStyle name="APSLabels 4 2 2 4 3" xfId="773"/>
    <cellStyle name="APSLabels 4 2 2 5" xfId="774"/>
    <cellStyle name="APSLabels 4 2 2 5 2" xfId="775"/>
    <cellStyle name="APSLabels 4 2 2 5 3" xfId="776"/>
    <cellStyle name="APSLabels 4 2 2 6" xfId="777"/>
    <cellStyle name="APSLabels 4 2 3" xfId="778"/>
    <cellStyle name="APSLabels 4 2 3 2" xfId="779"/>
    <cellStyle name="APSLabels 4 2 4" xfId="780"/>
    <cellStyle name="APSLabels 4 2 4 2" xfId="781"/>
    <cellStyle name="APSLabels 4 2 4 3" xfId="782"/>
    <cellStyle name="APSLabels 4 2 5" xfId="783"/>
    <cellStyle name="APSLabels 4 2 5 2" xfId="784"/>
    <cellStyle name="APSLabels 4 2 5 3" xfId="785"/>
    <cellStyle name="APSLabels 4 2 6" xfId="786"/>
    <cellStyle name="APSLabels 4 2 6 2" xfId="787"/>
    <cellStyle name="APSLabels 4 2 6 3" xfId="788"/>
    <cellStyle name="APSLabels 4 2 7" xfId="789"/>
    <cellStyle name="APSLabels 4 3" xfId="790"/>
    <cellStyle name="APSLabels 4 3 2" xfId="791"/>
    <cellStyle name="APSLabels 4 3 2 2" xfId="792"/>
    <cellStyle name="APSLabels 4 3 2 2 2" xfId="793"/>
    <cellStyle name="APSLabels 4 3 2 3" xfId="794"/>
    <cellStyle name="APSLabels 4 3 2 3 2" xfId="795"/>
    <cellStyle name="APSLabels 4 3 2 3 3" xfId="796"/>
    <cellStyle name="APSLabels 4 3 2 4" xfId="797"/>
    <cellStyle name="APSLabels 4 3 2 4 2" xfId="798"/>
    <cellStyle name="APSLabels 4 3 2 4 3" xfId="799"/>
    <cellStyle name="APSLabels 4 3 2 5" xfId="800"/>
    <cellStyle name="APSLabels 4 3 2 5 2" xfId="801"/>
    <cellStyle name="APSLabels 4 3 2 5 3" xfId="802"/>
    <cellStyle name="APSLabels 4 3 2 6" xfId="803"/>
    <cellStyle name="APSLabels 4 3 3" xfId="804"/>
    <cellStyle name="APSLabels 4 3 3 2" xfId="805"/>
    <cellStyle name="APSLabels 4 3 4" xfId="806"/>
    <cellStyle name="APSLabels 4 3 4 2" xfId="807"/>
    <cellStyle name="APSLabels 4 3 4 3" xfId="808"/>
    <cellStyle name="APSLabels 4 3 5" xfId="809"/>
    <cellStyle name="APSLabels 4 3 5 2" xfId="810"/>
    <cellStyle name="APSLabels 4 3 5 3" xfId="811"/>
    <cellStyle name="APSLabels 4 3 6" xfId="812"/>
    <cellStyle name="APSLabels 4 3 6 2" xfId="813"/>
    <cellStyle name="APSLabels 4 3 6 3" xfId="814"/>
    <cellStyle name="APSLabels 4 3 7" xfId="815"/>
    <cellStyle name="APSLabels 4 4" xfId="816"/>
    <cellStyle name="APSLabels 4 4 2" xfId="817"/>
    <cellStyle name="APSLabels 4 4 2 2" xfId="818"/>
    <cellStyle name="APSLabels 4 4 3" xfId="819"/>
    <cellStyle name="APSLabels 4 4 3 2" xfId="820"/>
    <cellStyle name="APSLabels 4 4 3 3" xfId="821"/>
    <cellStyle name="APSLabels 4 4 4" xfId="822"/>
    <cellStyle name="APSLabels 4 4 4 2" xfId="823"/>
    <cellStyle name="APSLabels 4 4 4 3" xfId="824"/>
    <cellStyle name="APSLabels 4 4 5" xfId="825"/>
    <cellStyle name="APSLabels 4 4 5 2" xfId="826"/>
    <cellStyle name="APSLabels 4 4 5 3" xfId="827"/>
    <cellStyle name="APSLabels 4 4 6" xfId="828"/>
    <cellStyle name="APSLabels 4 5" xfId="829"/>
    <cellStyle name="APSLabels 4 5 2" xfId="830"/>
    <cellStyle name="APSLabels 4 5 2 2" xfId="831"/>
    <cellStyle name="APSLabels 4 5 3" xfId="832"/>
    <cellStyle name="APSLabels 4 5 3 2" xfId="833"/>
    <cellStyle name="APSLabels 4 5 3 3" xfId="834"/>
    <cellStyle name="APSLabels 4 5 4" xfId="835"/>
    <cellStyle name="APSLabels 4 5 4 2" xfId="836"/>
    <cellStyle name="APSLabels 4 5 4 3" xfId="837"/>
    <cellStyle name="APSLabels 4 5 5" xfId="838"/>
    <cellStyle name="APSLabels 4 5 5 2" xfId="839"/>
    <cellStyle name="APSLabels 4 5 5 3" xfId="840"/>
    <cellStyle name="APSLabels 4 5 6" xfId="841"/>
    <cellStyle name="APSLabels 4 6" xfId="842"/>
    <cellStyle name="APSLabels 4 6 2" xfId="843"/>
    <cellStyle name="APSLabels 4 7" xfId="844"/>
    <cellStyle name="APSLabels 4 7 2" xfId="845"/>
    <cellStyle name="APSLabels 4 8" xfId="846"/>
    <cellStyle name="APSLabels 4 8 2" xfId="847"/>
    <cellStyle name="APSLabels 4 8 3" xfId="848"/>
    <cellStyle name="APSLabels 4 9" xfId="849"/>
    <cellStyle name="APSLabels 4 9 2" xfId="850"/>
    <cellStyle name="APSLabels 4 9 3" xfId="851"/>
    <cellStyle name="APSLabels 5" xfId="852"/>
    <cellStyle name="APSLabels 5 2" xfId="853"/>
    <cellStyle name="APSLabels 5 2 2" xfId="854"/>
    <cellStyle name="APSLabels 5 2 2 2" xfId="855"/>
    <cellStyle name="APSLabels 5 2 3" xfId="856"/>
    <cellStyle name="APSLabels 5 2 3 2" xfId="857"/>
    <cellStyle name="APSLabels 5 2 3 3" xfId="858"/>
    <cellStyle name="APSLabels 5 2 4" xfId="859"/>
    <cellStyle name="APSLabels 5 2 4 2" xfId="860"/>
    <cellStyle name="APSLabels 5 2 4 3" xfId="861"/>
    <cellStyle name="APSLabels 5 2 5" xfId="862"/>
    <cellStyle name="APSLabels 5 2 5 2" xfId="863"/>
    <cellStyle name="APSLabels 5 2 5 3" xfId="864"/>
    <cellStyle name="APSLabels 5 2 6" xfId="865"/>
    <cellStyle name="APSLabels 5 3" xfId="866"/>
    <cellStyle name="APSLabels 5 3 2" xfId="867"/>
    <cellStyle name="APSLabels 5 4" xfId="868"/>
    <cellStyle name="APSLabels 5 4 2" xfId="869"/>
    <cellStyle name="APSLabels 5 4 3" xfId="870"/>
    <cellStyle name="APSLabels 5 5" xfId="871"/>
    <cellStyle name="APSLabels 5 5 2" xfId="872"/>
    <cellStyle name="APSLabels 5 5 3" xfId="873"/>
    <cellStyle name="APSLabels 5 6" xfId="874"/>
    <cellStyle name="APSLabels 5 6 2" xfId="875"/>
    <cellStyle name="APSLabels 5 6 3" xfId="876"/>
    <cellStyle name="APSLabels 5 7" xfId="877"/>
    <cellStyle name="APSLabels 6" xfId="878"/>
    <cellStyle name="APSLabels 6 2" xfId="879"/>
    <cellStyle name="APSLabels 6 2 2" xfId="880"/>
    <cellStyle name="APSLabels 6 2 2 2" xfId="881"/>
    <cellStyle name="APSLabels 6 2 3" xfId="882"/>
    <cellStyle name="APSLabels 6 2 3 2" xfId="883"/>
    <cellStyle name="APSLabels 6 2 3 3" xfId="884"/>
    <cellStyle name="APSLabels 6 2 4" xfId="885"/>
    <cellStyle name="APSLabels 6 2 4 2" xfId="886"/>
    <cellStyle name="APSLabels 6 2 4 3" xfId="887"/>
    <cellStyle name="APSLabels 6 2 5" xfId="888"/>
    <cellStyle name="APSLabels 6 2 5 2" xfId="889"/>
    <cellStyle name="APSLabels 6 2 5 3" xfId="890"/>
    <cellStyle name="APSLabels 6 2 6" xfId="891"/>
    <cellStyle name="APSLabels 6 3" xfId="892"/>
    <cellStyle name="APSLabels 6 3 2" xfId="893"/>
    <cellStyle name="APSLabels 6 4" xfId="894"/>
    <cellStyle name="APSLabels 6 4 2" xfId="895"/>
    <cellStyle name="APSLabels 6 4 3" xfId="896"/>
    <cellStyle name="APSLabels 6 5" xfId="897"/>
    <cellStyle name="APSLabels 6 5 2" xfId="898"/>
    <cellStyle name="APSLabels 6 5 3" xfId="899"/>
    <cellStyle name="APSLabels 6 6" xfId="900"/>
    <cellStyle name="APSLabels 6 6 2" xfId="901"/>
    <cellStyle name="APSLabels 6 6 3" xfId="902"/>
    <cellStyle name="APSLabels 6 7" xfId="903"/>
    <cellStyle name="APSLabels 7" xfId="904"/>
    <cellStyle name="APSLabels 7 2" xfId="905"/>
    <cellStyle name="APSLabels 7 2 2" xfId="906"/>
    <cellStyle name="APSLabels 7 3" xfId="907"/>
    <cellStyle name="APSLabels 7 3 2" xfId="908"/>
    <cellStyle name="APSLabels 7 3 3" xfId="909"/>
    <cellStyle name="APSLabels 7 4" xfId="910"/>
    <cellStyle name="APSLabels 7 4 2" xfId="911"/>
    <cellStyle name="APSLabels 7 4 3" xfId="912"/>
    <cellStyle name="APSLabels 7 5" xfId="913"/>
    <cellStyle name="APSLabels 7 5 2" xfId="914"/>
    <cellStyle name="APSLabels 7 5 3" xfId="915"/>
    <cellStyle name="APSLabels 7 6" xfId="916"/>
    <cellStyle name="APSLabels 8" xfId="917"/>
    <cellStyle name="APSLabels 8 2" xfId="918"/>
    <cellStyle name="APSLabels 8 2 2" xfId="919"/>
    <cellStyle name="APSLabels 8 3" xfId="920"/>
    <cellStyle name="APSLabels 8 3 2" xfId="921"/>
    <cellStyle name="APSLabels 8 3 3" xfId="922"/>
    <cellStyle name="APSLabels 8 4" xfId="923"/>
    <cellStyle name="APSLabels 8 4 2" xfId="924"/>
    <cellStyle name="APSLabels 8 4 3" xfId="925"/>
    <cellStyle name="APSLabels 8 5" xfId="926"/>
    <cellStyle name="APSLabels 8 5 2" xfId="927"/>
    <cellStyle name="APSLabels 8 5 3" xfId="928"/>
    <cellStyle name="APSLabels 8 6" xfId="929"/>
    <cellStyle name="APSLabels 9" xfId="930"/>
    <cellStyle name="APSLabels 9 2" xfId="931"/>
    <cellStyle name="APSLabels 9 3" xfId="932"/>
    <cellStyle name="Bad 2" xfId="933"/>
    <cellStyle name="Bad 2 2" xfId="934"/>
    <cellStyle name="Bad 2 2 2" xfId="935"/>
    <cellStyle name="Bad 2 2 3" xfId="936"/>
    <cellStyle name="Bad 2 2 4" xfId="937"/>
    <cellStyle name="Bad 2 3" xfId="938"/>
    <cellStyle name="Bad 3" xfId="939"/>
    <cellStyle name="Bad 3 2" xfId="940"/>
    <cellStyle name="Bad 3 2 2" xfId="941"/>
    <cellStyle name="Bad 3 3" xfId="942"/>
    <cellStyle name="Bad 4" xfId="943"/>
    <cellStyle name="Bad 4 2" xfId="944"/>
    <cellStyle name="Bad 4 3" xfId="945"/>
    <cellStyle name="Bad 4 4" xfId="946"/>
    <cellStyle name="Budget" xfId="947"/>
    <cellStyle name="Budget 2" xfId="948"/>
    <cellStyle name="Budget 3" xfId="949"/>
    <cellStyle name="Budget_2011-11" xfId="950"/>
    <cellStyle name="Calculation 2" xfId="951"/>
    <cellStyle name="Calculation 2 10" xfId="952"/>
    <cellStyle name="Calculation 2 10 2" xfId="953"/>
    <cellStyle name="Calculation 2 10 2 2" xfId="954"/>
    <cellStyle name="Calculation 2 10 2 3" xfId="955"/>
    <cellStyle name="Calculation 2 10 3" xfId="956"/>
    <cellStyle name="Calculation 2 10 3 2" xfId="957"/>
    <cellStyle name="Calculation 2 10 3 3" xfId="958"/>
    <cellStyle name="Calculation 2 10 4" xfId="959"/>
    <cellStyle name="Calculation 2 10 4 2" xfId="960"/>
    <cellStyle name="Calculation 2 10 4 3" xfId="961"/>
    <cellStyle name="Calculation 2 10 5" xfId="962"/>
    <cellStyle name="Calculation 2 10 5 2" xfId="963"/>
    <cellStyle name="Calculation 2 10 5 3" xfId="964"/>
    <cellStyle name="Calculation 2 10 6" xfId="965"/>
    <cellStyle name="Calculation 2 10 6 2" xfId="966"/>
    <cellStyle name="Calculation 2 10 6 3" xfId="967"/>
    <cellStyle name="Calculation 2 10 7" xfId="968"/>
    <cellStyle name="Calculation 2 10 7 2" xfId="969"/>
    <cellStyle name="Calculation 2 10 7 3" xfId="970"/>
    <cellStyle name="Calculation 2 10 8" xfId="971"/>
    <cellStyle name="Calculation 2 10 9" xfId="972"/>
    <cellStyle name="Calculation 2 11" xfId="973"/>
    <cellStyle name="Calculation 2 11 2" xfId="974"/>
    <cellStyle name="Calculation 2 11 2 2" xfId="975"/>
    <cellStyle name="Calculation 2 11 2 3" xfId="976"/>
    <cellStyle name="Calculation 2 11 3" xfId="977"/>
    <cellStyle name="Calculation 2 11 3 2" xfId="978"/>
    <cellStyle name="Calculation 2 11 3 3" xfId="979"/>
    <cellStyle name="Calculation 2 11 4" xfId="980"/>
    <cellStyle name="Calculation 2 11 4 2" xfId="981"/>
    <cellStyle name="Calculation 2 11 4 3" xfId="982"/>
    <cellStyle name="Calculation 2 11 5" xfId="983"/>
    <cellStyle name="Calculation 2 11 5 2" xfId="984"/>
    <cellStyle name="Calculation 2 11 5 3" xfId="985"/>
    <cellStyle name="Calculation 2 11 6" xfId="986"/>
    <cellStyle name="Calculation 2 11 6 2" xfId="987"/>
    <cellStyle name="Calculation 2 11 6 3" xfId="988"/>
    <cellStyle name="Calculation 2 11 7" xfId="989"/>
    <cellStyle name="Calculation 2 11 7 2" xfId="990"/>
    <cellStyle name="Calculation 2 11 7 3" xfId="991"/>
    <cellStyle name="Calculation 2 11 8" xfId="992"/>
    <cellStyle name="Calculation 2 11 9" xfId="993"/>
    <cellStyle name="Calculation 2 2" xfId="994"/>
    <cellStyle name="Calculation 2 2 10" xfId="995"/>
    <cellStyle name="Calculation 2 2 2" xfId="996"/>
    <cellStyle name="Calculation 2 2 2 10" xfId="997"/>
    <cellStyle name="Calculation 2 2 2 10 2" xfId="998"/>
    <cellStyle name="Calculation 2 2 2 10 3" xfId="999"/>
    <cellStyle name="Calculation 2 2 2 11" xfId="1000"/>
    <cellStyle name="Calculation 2 2 2 11 2" xfId="1001"/>
    <cellStyle name="Calculation 2 2 2 11 3" xfId="1002"/>
    <cellStyle name="Calculation 2 2 2 12" xfId="1003"/>
    <cellStyle name="Calculation 2 2 2 12 2" xfId="1004"/>
    <cellStyle name="Calculation 2 2 2 12 3" xfId="1005"/>
    <cellStyle name="Calculation 2 2 2 13" xfId="1006"/>
    <cellStyle name="Calculation 2 2 2 13 2" xfId="1007"/>
    <cellStyle name="Calculation 2 2 2 13 3" xfId="1008"/>
    <cellStyle name="Calculation 2 2 2 14" xfId="1009"/>
    <cellStyle name="Calculation 2 2 2 2" xfId="1010"/>
    <cellStyle name="Calculation 2 2 2 2 10" xfId="1011"/>
    <cellStyle name="Calculation 2 2 2 2 2" xfId="1012"/>
    <cellStyle name="Calculation 2 2 2 2 2 10" xfId="1013"/>
    <cellStyle name="Calculation 2 2 2 2 2 2" xfId="1014"/>
    <cellStyle name="Calculation 2 2 2 2 2 2 2" xfId="1015"/>
    <cellStyle name="Calculation 2 2 2 2 2 2 2 2" xfId="1016"/>
    <cellStyle name="Calculation 2 2 2 2 2 2 2 3" xfId="1017"/>
    <cellStyle name="Calculation 2 2 2 2 2 2 3" xfId="1018"/>
    <cellStyle name="Calculation 2 2 2 2 2 2 3 2" xfId="1019"/>
    <cellStyle name="Calculation 2 2 2 2 2 2 3 3" xfId="1020"/>
    <cellStyle name="Calculation 2 2 2 2 2 2 4" xfId="1021"/>
    <cellStyle name="Calculation 2 2 2 2 2 2 4 2" xfId="1022"/>
    <cellStyle name="Calculation 2 2 2 2 2 2 4 3" xfId="1023"/>
    <cellStyle name="Calculation 2 2 2 2 2 2 5" xfId="1024"/>
    <cellStyle name="Calculation 2 2 2 2 2 2 5 2" xfId="1025"/>
    <cellStyle name="Calculation 2 2 2 2 2 2 5 3" xfId="1026"/>
    <cellStyle name="Calculation 2 2 2 2 2 2 6" xfId="1027"/>
    <cellStyle name="Calculation 2 2 2 2 2 2 6 2" xfId="1028"/>
    <cellStyle name="Calculation 2 2 2 2 2 2 6 3" xfId="1029"/>
    <cellStyle name="Calculation 2 2 2 2 2 2 7" xfId="1030"/>
    <cellStyle name="Calculation 2 2 2 2 2 2 7 2" xfId="1031"/>
    <cellStyle name="Calculation 2 2 2 2 2 2 7 3" xfId="1032"/>
    <cellStyle name="Calculation 2 2 2 2 2 2 8" xfId="1033"/>
    <cellStyle name="Calculation 2 2 2 2 2 2 9" xfId="1034"/>
    <cellStyle name="Calculation 2 2 2 2 2 3" xfId="1035"/>
    <cellStyle name="Calculation 2 2 2 2 2 3 2" xfId="1036"/>
    <cellStyle name="Calculation 2 2 2 2 2 3 3" xfId="1037"/>
    <cellStyle name="Calculation 2 2 2 2 2 4" xfId="1038"/>
    <cellStyle name="Calculation 2 2 2 2 2 4 2" xfId="1039"/>
    <cellStyle name="Calculation 2 2 2 2 2 4 3" xfId="1040"/>
    <cellStyle name="Calculation 2 2 2 2 2 5" xfId="1041"/>
    <cellStyle name="Calculation 2 2 2 2 2 5 2" xfId="1042"/>
    <cellStyle name="Calculation 2 2 2 2 2 5 3" xfId="1043"/>
    <cellStyle name="Calculation 2 2 2 2 2 6" xfId="1044"/>
    <cellStyle name="Calculation 2 2 2 2 2 6 2" xfId="1045"/>
    <cellStyle name="Calculation 2 2 2 2 2 6 3" xfId="1046"/>
    <cellStyle name="Calculation 2 2 2 2 2 7" xfId="1047"/>
    <cellStyle name="Calculation 2 2 2 2 2 7 2" xfId="1048"/>
    <cellStyle name="Calculation 2 2 2 2 2 7 3" xfId="1049"/>
    <cellStyle name="Calculation 2 2 2 2 2 8" xfId="1050"/>
    <cellStyle name="Calculation 2 2 2 2 2 8 2" xfId="1051"/>
    <cellStyle name="Calculation 2 2 2 2 2 8 3" xfId="1052"/>
    <cellStyle name="Calculation 2 2 2 2 2 9" xfId="1053"/>
    <cellStyle name="Calculation 2 2 2 2 3" xfId="1054"/>
    <cellStyle name="Calculation 2 2 2 2 3 10" xfId="1055"/>
    <cellStyle name="Calculation 2 2 2 2 3 2" xfId="1056"/>
    <cellStyle name="Calculation 2 2 2 2 3 2 2" xfId="1057"/>
    <cellStyle name="Calculation 2 2 2 2 3 2 2 2" xfId="1058"/>
    <cellStyle name="Calculation 2 2 2 2 3 2 2 3" xfId="1059"/>
    <cellStyle name="Calculation 2 2 2 2 3 2 3" xfId="1060"/>
    <cellStyle name="Calculation 2 2 2 2 3 2 3 2" xfId="1061"/>
    <cellStyle name="Calculation 2 2 2 2 3 2 3 3" xfId="1062"/>
    <cellStyle name="Calculation 2 2 2 2 3 2 4" xfId="1063"/>
    <cellStyle name="Calculation 2 2 2 2 3 2 4 2" xfId="1064"/>
    <cellStyle name="Calculation 2 2 2 2 3 2 4 3" xfId="1065"/>
    <cellStyle name="Calculation 2 2 2 2 3 2 5" xfId="1066"/>
    <cellStyle name="Calculation 2 2 2 2 3 2 5 2" xfId="1067"/>
    <cellStyle name="Calculation 2 2 2 2 3 2 5 3" xfId="1068"/>
    <cellStyle name="Calculation 2 2 2 2 3 2 6" xfId="1069"/>
    <cellStyle name="Calculation 2 2 2 2 3 2 6 2" xfId="1070"/>
    <cellStyle name="Calculation 2 2 2 2 3 2 6 3" xfId="1071"/>
    <cellStyle name="Calculation 2 2 2 2 3 2 7" xfId="1072"/>
    <cellStyle name="Calculation 2 2 2 2 3 2 7 2" xfId="1073"/>
    <cellStyle name="Calculation 2 2 2 2 3 2 7 3" xfId="1074"/>
    <cellStyle name="Calculation 2 2 2 2 3 2 8" xfId="1075"/>
    <cellStyle name="Calculation 2 2 2 2 3 2 9" xfId="1076"/>
    <cellStyle name="Calculation 2 2 2 2 3 3" xfId="1077"/>
    <cellStyle name="Calculation 2 2 2 2 3 3 2" xfId="1078"/>
    <cellStyle name="Calculation 2 2 2 2 3 3 3" xfId="1079"/>
    <cellStyle name="Calculation 2 2 2 2 3 4" xfId="1080"/>
    <cellStyle name="Calculation 2 2 2 2 3 4 2" xfId="1081"/>
    <cellStyle name="Calculation 2 2 2 2 3 4 3" xfId="1082"/>
    <cellStyle name="Calculation 2 2 2 2 3 5" xfId="1083"/>
    <cellStyle name="Calculation 2 2 2 2 3 5 2" xfId="1084"/>
    <cellStyle name="Calculation 2 2 2 2 3 5 3" xfId="1085"/>
    <cellStyle name="Calculation 2 2 2 2 3 6" xfId="1086"/>
    <cellStyle name="Calculation 2 2 2 2 3 6 2" xfId="1087"/>
    <cellStyle name="Calculation 2 2 2 2 3 6 3" xfId="1088"/>
    <cellStyle name="Calculation 2 2 2 2 3 7" xfId="1089"/>
    <cellStyle name="Calculation 2 2 2 2 3 7 2" xfId="1090"/>
    <cellStyle name="Calculation 2 2 2 2 3 7 3" xfId="1091"/>
    <cellStyle name="Calculation 2 2 2 2 3 8" xfId="1092"/>
    <cellStyle name="Calculation 2 2 2 2 3 8 2" xfId="1093"/>
    <cellStyle name="Calculation 2 2 2 2 3 8 3" xfId="1094"/>
    <cellStyle name="Calculation 2 2 2 2 3 9" xfId="1095"/>
    <cellStyle name="Calculation 2 2 2 2 4" xfId="1096"/>
    <cellStyle name="Calculation 2 2 2 2 4 10" xfId="1097"/>
    <cellStyle name="Calculation 2 2 2 2 4 2" xfId="1098"/>
    <cellStyle name="Calculation 2 2 2 2 4 2 2" xfId="1099"/>
    <cellStyle name="Calculation 2 2 2 2 4 2 2 2" xfId="1100"/>
    <cellStyle name="Calculation 2 2 2 2 4 2 2 3" xfId="1101"/>
    <cellStyle name="Calculation 2 2 2 2 4 2 3" xfId="1102"/>
    <cellStyle name="Calculation 2 2 2 2 4 2 3 2" xfId="1103"/>
    <cellStyle name="Calculation 2 2 2 2 4 2 3 3" xfId="1104"/>
    <cellStyle name="Calculation 2 2 2 2 4 2 4" xfId="1105"/>
    <cellStyle name="Calculation 2 2 2 2 4 2 4 2" xfId="1106"/>
    <cellStyle name="Calculation 2 2 2 2 4 2 4 3" xfId="1107"/>
    <cellStyle name="Calculation 2 2 2 2 4 2 5" xfId="1108"/>
    <cellStyle name="Calculation 2 2 2 2 4 2 5 2" xfId="1109"/>
    <cellStyle name="Calculation 2 2 2 2 4 2 5 3" xfId="1110"/>
    <cellStyle name="Calculation 2 2 2 2 4 2 6" xfId="1111"/>
    <cellStyle name="Calculation 2 2 2 2 4 2 6 2" xfId="1112"/>
    <cellStyle name="Calculation 2 2 2 2 4 2 6 3" xfId="1113"/>
    <cellStyle name="Calculation 2 2 2 2 4 2 7" xfId="1114"/>
    <cellStyle name="Calculation 2 2 2 2 4 2 7 2" xfId="1115"/>
    <cellStyle name="Calculation 2 2 2 2 4 2 7 3" xfId="1116"/>
    <cellStyle name="Calculation 2 2 2 2 4 2 8" xfId="1117"/>
    <cellStyle name="Calculation 2 2 2 2 4 2 9" xfId="1118"/>
    <cellStyle name="Calculation 2 2 2 2 4 3" xfId="1119"/>
    <cellStyle name="Calculation 2 2 2 2 4 3 2" xfId="1120"/>
    <cellStyle name="Calculation 2 2 2 2 4 3 3" xfId="1121"/>
    <cellStyle name="Calculation 2 2 2 2 4 4" xfId="1122"/>
    <cellStyle name="Calculation 2 2 2 2 4 4 2" xfId="1123"/>
    <cellStyle name="Calculation 2 2 2 2 4 4 3" xfId="1124"/>
    <cellStyle name="Calculation 2 2 2 2 4 5" xfId="1125"/>
    <cellStyle name="Calculation 2 2 2 2 4 5 2" xfId="1126"/>
    <cellStyle name="Calculation 2 2 2 2 4 5 3" xfId="1127"/>
    <cellStyle name="Calculation 2 2 2 2 4 6" xfId="1128"/>
    <cellStyle name="Calculation 2 2 2 2 4 6 2" xfId="1129"/>
    <cellStyle name="Calculation 2 2 2 2 4 6 3" xfId="1130"/>
    <cellStyle name="Calculation 2 2 2 2 4 7" xfId="1131"/>
    <cellStyle name="Calculation 2 2 2 2 4 7 2" xfId="1132"/>
    <cellStyle name="Calculation 2 2 2 2 4 7 3" xfId="1133"/>
    <cellStyle name="Calculation 2 2 2 2 4 8" xfId="1134"/>
    <cellStyle name="Calculation 2 2 2 2 4 8 2" xfId="1135"/>
    <cellStyle name="Calculation 2 2 2 2 4 8 3" xfId="1136"/>
    <cellStyle name="Calculation 2 2 2 2 4 9" xfId="1137"/>
    <cellStyle name="Calculation 2 2 2 2 5" xfId="1138"/>
    <cellStyle name="Calculation 2 2 2 2 5 2" xfId="1139"/>
    <cellStyle name="Calculation 2 2 2 2 5 2 2" xfId="1140"/>
    <cellStyle name="Calculation 2 2 2 2 5 2 3" xfId="1141"/>
    <cellStyle name="Calculation 2 2 2 2 5 3" xfId="1142"/>
    <cellStyle name="Calculation 2 2 2 2 5 3 2" xfId="1143"/>
    <cellStyle name="Calculation 2 2 2 2 5 3 3" xfId="1144"/>
    <cellStyle name="Calculation 2 2 2 2 5 4" xfId="1145"/>
    <cellStyle name="Calculation 2 2 2 2 5 4 2" xfId="1146"/>
    <cellStyle name="Calculation 2 2 2 2 5 4 3" xfId="1147"/>
    <cellStyle name="Calculation 2 2 2 2 5 5" xfId="1148"/>
    <cellStyle name="Calculation 2 2 2 2 5 5 2" xfId="1149"/>
    <cellStyle name="Calculation 2 2 2 2 5 5 3" xfId="1150"/>
    <cellStyle name="Calculation 2 2 2 2 5 6" xfId="1151"/>
    <cellStyle name="Calculation 2 2 2 2 5 6 2" xfId="1152"/>
    <cellStyle name="Calculation 2 2 2 2 5 6 3" xfId="1153"/>
    <cellStyle name="Calculation 2 2 2 2 5 7" xfId="1154"/>
    <cellStyle name="Calculation 2 2 2 2 5 7 2" xfId="1155"/>
    <cellStyle name="Calculation 2 2 2 2 5 7 3" xfId="1156"/>
    <cellStyle name="Calculation 2 2 2 2 5 8" xfId="1157"/>
    <cellStyle name="Calculation 2 2 2 2 5 9" xfId="1158"/>
    <cellStyle name="Calculation 2 2 2 2 6" xfId="1159"/>
    <cellStyle name="Calculation 2 2 2 2 6 2" xfId="1160"/>
    <cellStyle name="Calculation 2 2 2 2 6 3" xfId="1161"/>
    <cellStyle name="Calculation 2 2 2 2 7" xfId="1162"/>
    <cellStyle name="Calculation 2 2 2 2 7 2" xfId="1163"/>
    <cellStyle name="Calculation 2 2 2 2 7 3" xfId="1164"/>
    <cellStyle name="Calculation 2 2 2 2 8" xfId="1165"/>
    <cellStyle name="Calculation 2 2 2 2 8 2" xfId="1166"/>
    <cellStyle name="Calculation 2 2 2 2 8 3" xfId="1167"/>
    <cellStyle name="Calculation 2 2 2 2 9" xfId="1168"/>
    <cellStyle name="Calculation 2 2 2 2 9 2" xfId="1169"/>
    <cellStyle name="Calculation 2 2 2 2 9 3" xfId="1170"/>
    <cellStyle name="Calculation 2 2 2 3" xfId="1171"/>
    <cellStyle name="Calculation 2 2 2 3 10" xfId="1172"/>
    <cellStyle name="Calculation 2 2 2 3 2" xfId="1173"/>
    <cellStyle name="Calculation 2 2 2 3 2 10" xfId="1174"/>
    <cellStyle name="Calculation 2 2 2 3 2 2" xfId="1175"/>
    <cellStyle name="Calculation 2 2 2 3 2 2 2" xfId="1176"/>
    <cellStyle name="Calculation 2 2 2 3 2 2 2 2" xfId="1177"/>
    <cellStyle name="Calculation 2 2 2 3 2 2 2 3" xfId="1178"/>
    <cellStyle name="Calculation 2 2 2 3 2 2 3" xfId="1179"/>
    <cellStyle name="Calculation 2 2 2 3 2 2 3 2" xfId="1180"/>
    <cellStyle name="Calculation 2 2 2 3 2 2 3 3" xfId="1181"/>
    <cellStyle name="Calculation 2 2 2 3 2 2 4" xfId="1182"/>
    <cellStyle name="Calculation 2 2 2 3 2 2 4 2" xfId="1183"/>
    <cellStyle name="Calculation 2 2 2 3 2 2 4 3" xfId="1184"/>
    <cellStyle name="Calculation 2 2 2 3 2 2 5" xfId="1185"/>
    <cellStyle name="Calculation 2 2 2 3 2 2 5 2" xfId="1186"/>
    <cellStyle name="Calculation 2 2 2 3 2 2 5 3" xfId="1187"/>
    <cellStyle name="Calculation 2 2 2 3 2 2 6" xfId="1188"/>
    <cellStyle name="Calculation 2 2 2 3 2 2 6 2" xfId="1189"/>
    <cellStyle name="Calculation 2 2 2 3 2 2 6 3" xfId="1190"/>
    <cellStyle name="Calculation 2 2 2 3 2 2 7" xfId="1191"/>
    <cellStyle name="Calculation 2 2 2 3 2 2 7 2" xfId="1192"/>
    <cellStyle name="Calculation 2 2 2 3 2 2 7 3" xfId="1193"/>
    <cellStyle name="Calculation 2 2 2 3 2 2 8" xfId="1194"/>
    <cellStyle name="Calculation 2 2 2 3 2 2 9" xfId="1195"/>
    <cellStyle name="Calculation 2 2 2 3 2 3" xfId="1196"/>
    <cellStyle name="Calculation 2 2 2 3 2 3 2" xfId="1197"/>
    <cellStyle name="Calculation 2 2 2 3 2 3 3" xfId="1198"/>
    <cellStyle name="Calculation 2 2 2 3 2 4" xfId="1199"/>
    <cellStyle name="Calculation 2 2 2 3 2 4 2" xfId="1200"/>
    <cellStyle name="Calculation 2 2 2 3 2 4 3" xfId="1201"/>
    <cellStyle name="Calculation 2 2 2 3 2 5" xfId="1202"/>
    <cellStyle name="Calculation 2 2 2 3 2 5 2" xfId="1203"/>
    <cellStyle name="Calculation 2 2 2 3 2 5 3" xfId="1204"/>
    <cellStyle name="Calculation 2 2 2 3 2 6" xfId="1205"/>
    <cellStyle name="Calculation 2 2 2 3 2 6 2" xfId="1206"/>
    <cellStyle name="Calculation 2 2 2 3 2 6 3" xfId="1207"/>
    <cellStyle name="Calculation 2 2 2 3 2 7" xfId="1208"/>
    <cellStyle name="Calculation 2 2 2 3 2 7 2" xfId="1209"/>
    <cellStyle name="Calculation 2 2 2 3 2 7 3" xfId="1210"/>
    <cellStyle name="Calculation 2 2 2 3 2 8" xfId="1211"/>
    <cellStyle name="Calculation 2 2 2 3 2 8 2" xfId="1212"/>
    <cellStyle name="Calculation 2 2 2 3 2 8 3" xfId="1213"/>
    <cellStyle name="Calculation 2 2 2 3 2 9" xfId="1214"/>
    <cellStyle name="Calculation 2 2 2 3 3" xfId="1215"/>
    <cellStyle name="Calculation 2 2 2 3 3 10" xfId="1216"/>
    <cellStyle name="Calculation 2 2 2 3 3 2" xfId="1217"/>
    <cellStyle name="Calculation 2 2 2 3 3 2 2" xfId="1218"/>
    <cellStyle name="Calculation 2 2 2 3 3 2 2 2" xfId="1219"/>
    <cellStyle name="Calculation 2 2 2 3 3 2 2 3" xfId="1220"/>
    <cellStyle name="Calculation 2 2 2 3 3 2 3" xfId="1221"/>
    <cellStyle name="Calculation 2 2 2 3 3 2 3 2" xfId="1222"/>
    <cellStyle name="Calculation 2 2 2 3 3 2 3 3" xfId="1223"/>
    <cellStyle name="Calculation 2 2 2 3 3 2 4" xfId="1224"/>
    <cellStyle name="Calculation 2 2 2 3 3 2 4 2" xfId="1225"/>
    <cellStyle name="Calculation 2 2 2 3 3 2 4 3" xfId="1226"/>
    <cellStyle name="Calculation 2 2 2 3 3 2 5" xfId="1227"/>
    <cellStyle name="Calculation 2 2 2 3 3 2 5 2" xfId="1228"/>
    <cellStyle name="Calculation 2 2 2 3 3 2 5 3" xfId="1229"/>
    <cellStyle name="Calculation 2 2 2 3 3 2 6" xfId="1230"/>
    <cellStyle name="Calculation 2 2 2 3 3 2 6 2" xfId="1231"/>
    <cellStyle name="Calculation 2 2 2 3 3 2 6 3" xfId="1232"/>
    <cellStyle name="Calculation 2 2 2 3 3 2 7" xfId="1233"/>
    <cellStyle name="Calculation 2 2 2 3 3 2 7 2" xfId="1234"/>
    <cellStyle name="Calculation 2 2 2 3 3 2 7 3" xfId="1235"/>
    <cellStyle name="Calculation 2 2 2 3 3 2 8" xfId="1236"/>
    <cellStyle name="Calculation 2 2 2 3 3 2 9" xfId="1237"/>
    <cellStyle name="Calculation 2 2 2 3 3 3" xfId="1238"/>
    <cellStyle name="Calculation 2 2 2 3 3 3 2" xfId="1239"/>
    <cellStyle name="Calculation 2 2 2 3 3 3 3" xfId="1240"/>
    <cellStyle name="Calculation 2 2 2 3 3 4" xfId="1241"/>
    <cellStyle name="Calculation 2 2 2 3 3 4 2" xfId="1242"/>
    <cellStyle name="Calculation 2 2 2 3 3 4 3" xfId="1243"/>
    <cellStyle name="Calculation 2 2 2 3 3 5" xfId="1244"/>
    <cellStyle name="Calculation 2 2 2 3 3 5 2" xfId="1245"/>
    <cellStyle name="Calculation 2 2 2 3 3 5 3" xfId="1246"/>
    <cellStyle name="Calculation 2 2 2 3 3 6" xfId="1247"/>
    <cellStyle name="Calculation 2 2 2 3 3 6 2" xfId="1248"/>
    <cellStyle name="Calculation 2 2 2 3 3 6 3" xfId="1249"/>
    <cellStyle name="Calculation 2 2 2 3 3 7" xfId="1250"/>
    <cellStyle name="Calculation 2 2 2 3 3 7 2" xfId="1251"/>
    <cellStyle name="Calculation 2 2 2 3 3 7 3" xfId="1252"/>
    <cellStyle name="Calculation 2 2 2 3 3 8" xfId="1253"/>
    <cellStyle name="Calculation 2 2 2 3 3 8 2" xfId="1254"/>
    <cellStyle name="Calculation 2 2 2 3 3 8 3" xfId="1255"/>
    <cellStyle name="Calculation 2 2 2 3 3 9" xfId="1256"/>
    <cellStyle name="Calculation 2 2 2 3 4" xfId="1257"/>
    <cellStyle name="Calculation 2 2 2 3 4 10" xfId="1258"/>
    <cellStyle name="Calculation 2 2 2 3 4 2" xfId="1259"/>
    <cellStyle name="Calculation 2 2 2 3 4 2 2" xfId="1260"/>
    <cellStyle name="Calculation 2 2 2 3 4 2 2 2" xfId="1261"/>
    <cellStyle name="Calculation 2 2 2 3 4 2 2 3" xfId="1262"/>
    <cellStyle name="Calculation 2 2 2 3 4 2 3" xfId="1263"/>
    <cellStyle name="Calculation 2 2 2 3 4 2 3 2" xfId="1264"/>
    <cellStyle name="Calculation 2 2 2 3 4 2 3 3" xfId="1265"/>
    <cellStyle name="Calculation 2 2 2 3 4 2 4" xfId="1266"/>
    <cellStyle name="Calculation 2 2 2 3 4 2 4 2" xfId="1267"/>
    <cellStyle name="Calculation 2 2 2 3 4 2 4 3" xfId="1268"/>
    <cellStyle name="Calculation 2 2 2 3 4 2 5" xfId="1269"/>
    <cellStyle name="Calculation 2 2 2 3 4 2 5 2" xfId="1270"/>
    <cellStyle name="Calculation 2 2 2 3 4 2 5 3" xfId="1271"/>
    <cellStyle name="Calculation 2 2 2 3 4 2 6" xfId="1272"/>
    <cellStyle name="Calculation 2 2 2 3 4 2 6 2" xfId="1273"/>
    <cellStyle name="Calculation 2 2 2 3 4 2 6 3" xfId="1274"/>
    <cellStyle name="Calculation 2 2 2 3 4 2 7" xfId="1275"/>
    <cellStyle name="Calculation 2 2 2 3 4 2 7 2" xfId="1276"/>
    <cellStyle name="Calculation 2 2 2 3 4 2 7 3" xfId="1277"/>
    <cellStyle name="Calculation 2 2 2 3 4 2 8" xfId="1278"/>
    <cellStyle name="Calculation 2 2 2 3 4 2 9" xfId="1279"/>
    <cellStyle name="Calculation 2 2 2 3 4 3" xfId="1280"/>
    <cellStyle name="Calculation 2 2 2 3 4 3 2" xfId="1281"/>
    <cellStyle name="Calculation 2 2 2 3 4 3 3" xfId="1282"/>
    <cellStyle name="Calculation 2 2 2 3 4 4" xfId="1283"/>
    <cellStyle name="Calculation 2 2 2 3 4 4 2" xfId="1284"/>
    <cellStyle name="Calculation 2 2 2 3 4 4 3" xfId="1285"/>
    <cellStyle name="Calculation 2 2 2 3 4 5" xfId="1286"/>
    <cellStyle name="Calculation 2 2 2 3 4 5 2" xfId="1287"/>
    <cellStyle name="Calculation 2 2 2 3 4 5 3" xfId="1288"/>
    <cellStyle name="Calculation 2 2 2 3 4 6" xfId="1289"/>
    <cellStyle name="Calculation 2 2 2 3 4 6 2" xfId="1290"/>
    <cellStyle name="Calculation 2 2 2 3 4 6 3" xfId="1291"/>
    <cellStyle name="Calculation 2 2 2 3 4 7" xfId="1292"/>
    <cellStyle name="Calculation 2 2 2 3 4 7 2" xfId="1293"/>
    <cellStyle name="Calculation 2 2 2 3 4 7 3" xfId="1294"/>
    <cellStyle name="Calculation 2 2 2 3 4 8" xfId="1295"/>
    <cellStyle name="Calculation 2 2 2 3 4 8 2" xfId="1296"/>
    <cellStyle name="Calculation 2 2 2 3 4 8 3" xfId="1297"/>
    <cellStyle name="Calculation 2 2 2 3 4 9" xfId="1298"/>
    <cellStyle name="Calculation 2 2 2 3 5" xfId="1299"/>
    <cellStyle name="Calculation 2 2 2 3 5 2" xfId="1300"/>
    <cellStyle name="Calculation 2 2 2 3 5 2 2" xfId="1301"/>
    <cellStyle name="Calculation 2 2 2 3 5 2 3" xfId="1302"/>
    <cellStyle name="Calculation 2 2 2 3 5 3" xfId="1303"/>
    <cellStyle name="Calculation 2 2 2 3 5 3 2" xfId="1304"/>
    <cellStyle name="Calculation 2 2 2 3 5 3 3" xfId="1305"/>
    <cellStyle name="Calculation 2 2 2 3 5 4" xfId="1306"/>
    <cellStyle name="Calculation 2 2 2 3 5 4 2" xfId="1307"/>
    <cellStyle name="Calculation 2 2 2 3 5 4 3" xfId="1308"/>
    <cellStyle name="Calculation 2 2 2 3 5 5" xfId="1309"/>
    <cellStyle name="Calculation 2 2 2 3 5 5 2" xfId="1310"/>
    <cellStyle name="Calculation 2 2 2 3 5 5 3" xfId="1311"/>
    <cellStyle name="Calculation 2 2 2 3 5 6" xfId="1312"/>
    <cellStyle name="Calculation 2 2 2 3 5 6 2" xfId="1313"/>
    <cellStyle name="Calculation 2 2 2 3 5 6 3" xfId="1314"/>
    <cellStyle name="Calculation 2 2 2 3 5 7" xfId="1315"/>
    <cellStyle name="Calculation 2 2 2 3 5 7 2" xfId="1316"/>
    <cellStyle name="Calculation 2 2 2 3 5 7 3" xfId="1317"/>
    <cellStyle name="Calculation 2 2 2 3 5 8" xfId="1318"/>
    <cellStyle name="Calculation 2 2 2 3 5 9" xfId="1319"/>
    <cellStyle name="Calculation 2 2 2 3 6" xfId="1320"/>
    <cellStyle name="Calculation 2 2 2 3 6 2" xfId="1321"/>
    <cellStyle name="Calculation 2 2 2 3 6 3" xfId="1322"/>
    <cellStyle name="Calculation 2 2 2 3 7" xfId="1323"/>
    <cellStyle name="Calculation 2 2 2 3 7 2" xfId="1324"/>
    <cellStyle name="Calculation 2 2 2 3 7 3" xfId="1325"/>
    <cellStyle name="Calculation 2 2 2 3 8" xfId="1326"/>
    <cellStyle name="Calculation 2 2 2 3 8 2" xfId="1327"/>
    <cellStyle name="Calculation 2 2 2 3 8 3" xfId="1328"/>
    <cellStyle name="Calculation 2 2 2 3 9" xfId="1329"/>
    <cellStyle name="Calculation 2 2 2 3 9 2" xfId="1330"/>
    <cellStyle name="Calculation 2 2 2 3 9 3" xfId="1331"/>
    <cellStyle name="Calculation 2 2 2 4" xfId="1332"/>
    <cellStyle name="Calculation 2 2 2 4 10" xfId="1333"/>
    <cellStyle name="Calculation 2 2 2 4 2" xfId="1334"/>
    <cellStyle name="Calculation 2 2 2 4 2 10" xfId="1335"/>
    <cellStyle name="Calculation 2 2 2 4 2 2" xfId="1336"/>
    <cellStyle name="Calculation 2 2 2 4 2 2 2" xfId="1337"/>
    <cellStyle name="Calculation 2 2 2 4 2 2 2 2" xfId="1338"/>
    <cellStyle name="Calculation 2 2 2 4 2 2 2 3" xfId="1339"/>
    <cellStyle name="Calculation 2 2 2 4 2 2 3" xfId="1340"/>
    <cellStyle name="Calculation 2 2 2 4 2 2 3 2" xfId="1341"/>
    <cellStyle name="Calculation 2 2 2 4 2 2 3 3" xfId="1342"/>
    <cellStyle name="Calculation 2 2 2 4 2 2 4" xfId="1343"/>
    <cellStyle name="Calculation 2 2 2 4 2 2 4 2" xfId="1344"/>
    <cellStyle name="Calculation 2 2 2 4 2 2 4 3" xfId="1345"/>
    <cellStyle name="Calculation 2 2 2 4 2 2 5" xfId="1346"/>
    <cellStyle name="Calculation 2 2 2 4 2 2 5 2" xfId="1347"/>
    <cellStyle name="Calculation 2 2 2 4 2 2 5 3" xfId="1348"/>
    <cellStyle name="Calculation 2 2 2 4 2 2 6" xfId="1349"/>
    <cellStyle name="Calculation 2 2 2 4 2 2 6 2" xfId="1350"/>
    <cellStyle name="Calculation 2 2 2 4 2 2 6 3" xfId="1351"/>
    <cellStyle name="Calculation 2 2 2 4 2 2 7" xfId="1352"/>
    <cellStyle name="Calculation 2 2 2 4 2 2 7 2" xfId="1353"/>
    <cellStyle name="Calculation 2 2 2 4 2 2 7 3" xfId="1354"/>
    <cellStyle name="Calculation 2 2 2 4 2 2 8" xfId="1355"/>
    <cellStyle name="Calculation 2 2 2 4 2 2 9" xfId="1356"/>
    <cellStyle name="Calculation 2 2 2 4 2 3" xfId="1357"/>
    <cellStyle name="Calculation 2 2 2 4 2 3 2" xfId="1358"/>
    <cellStyle name="Calculation 2 2 2 4 2 3 3" xfId="1359"/>
    <cellStyle name="Calculation 2 2 2 4 2 4" xfId="1360"/>
    <cellStyle name="Calculation 2 2 2 4 2 4 2" xfId="1361"/>
    <cellStyle name="Calculation 2 2 2 4 2 4 3" xfId="1362"/>
    <cellStyle name="Calculation 2 2 2 4 2 5" xfId="1363"/>
    <cellStyle name="Calculation 2 2 2 4 2 5 2" xfId="1364"/>
    <cellStyle name="Calculation 2 2 2 4 2 5 3" xfId="1365"/>
    <cellStyle name="Calculation 2 2 2 4 2 6" xfId="1366"/>
    <cellStyle name="Calculation 2 2 2 4 2 6 2" xfId="1367"/>
    <cellStyle name="Calculation 2 2 2 4 2 6 3" xfId="1368"/>
    <cellStyle name="Calculation 2 2 2 4 2 7" xfId="1369"/>
    <cellStyle name="Calculation 2 2 2 4 2 7 2" xfId="1370"/>
    <cellStyle name="Calculation 2 2 2 4 2 7 3" xfId="1371"/>
    <cellStyle name="Calculation 2 2 2 4 2 8" xfId="1372"/>
    <cellStyle name="Calculation 2 2 2 4 2 8 2" xfId="1373"/>
    <cellStyle name="Calculation 2 2 2 4 2 8 3" xfId="1374"/>
    <cellStyle name="Calculation 2 2 2 4 2 9" xfId="1375"/>
    <cellStyle name="Calculation 2 2 2 4 3" xfId="1376"/>
    <cellStyle name="Calculation 2 2 2 4 3 10" xfId="1377"/>
    <cellStyle name="Calculation 2 2 2 4 3 2" xfId="1378"/>
    <cellStyle name="Calculation 2 2 2 4 3 2 2" xfId="1379"/>
    <cellStyle name="Calculation 2 2 2 4 3 2 2 2" xfId="1380"/>
    <cellStyle name="Calculation 2 2 2 4 3 2 2 3" xfId="1381"/>
    <cellStyle name="Calculation 2 2 2 4 3 2 3" xfId="1382"/>
    <cellStyle name="Calculation 2 2 2 4 3 2 3 2" xfId="1383"/>
    <cellStyle name="Calculation 2 2 2 4 3 2 3 3" xfId="1384"/>
    <cellStyle name="Calculation 2 2 2 4 3 2 4" xfId="1385"/>
    <cellStyle name="Calculation 2 2 2 4 3 2 4 2" xfId="1386"/>
    <cellStyle name="Calculation 2 2 2 4 3 2 4 3" xfId="1387"/>
    <cellStyle name="Calculation 2 2 2 4 3 2 5" xfId="1388"/>
    <cellStyle name="Calculation 2 2 2 4 3 2 5 2" xfId="1389"/>
    <cellStyle name="Calculation 2 2 2 4 3 2 5 3" xfId="1390"/>
    <cellStyle name="Calculation 2 2 2 4 3 2 6" xfId="1391"/>
    <cellStyle name="Calculation 2 2 2 4 3 2 6 2" xfId="1392"/>
    <cellStyle name="Calculation 2 2 2 4 3 2 6 3" xfId="1393"/>
    <cellStyle name="Calculation 2 2 2 4 3 2 7" xfId="1394"/>
    <cellStyle name="Calculation 2 2 2 4 3 2 7 2" xfId="1395"/>
    <cellStyle name="Calculation 2 2 2 4 3 2 7 3" xfId="1396"/>
    <cellStyle name="Calculation 2 2 2 4 3 2 8" xfId="1397"/>
    <cellStyle name="Calculation 2 2 2 4 3 2 9" xfId="1398"/>
    <cellStyle name="Calculation 2 2 2 4 3 3" xfId="1399"/>
    <cellStyle name="Calculation 2 2 2 4 3 3 2" xfId="1400"/>
    <cellStyle name="Calculation 2 2 2 4 3 3 3" xfId="1401"/>
    <cellStyle name="Calculation 2 2 2 4 3 4" xfId="1402"/>
    <cellStyle name="Calculation 2 2 2 4 3 4 2" xfId="1403"/>
    <cellStyle name="Calculation 2 2 2 4 3 4 3" xfId="1404"/>
    <cellStyle name="Calculation 2 2 2 4 3 5" xfId="1405"/>
    <cellStyle name="Calculation 2 2 2 4 3 5 2" xfId="1406"/>
    <cellStyle name="Calculation 2 2 2 4 3 5 3" xfId="1407"/>
    <cellStyle name="Calculation 2 2 2 4 3 6" xfId="1408"/>
    <cellStyle name="Calculation 2 2 2 4 3 6 2" xfId="1409"/>
    <cellStyle name="Calculation 2 2 2 4 3 6 3" xfId="1410"/>
    <cellStyle name="Calculation 2 2 2 4 3 7" xfId="1411"/>
    <cellStyle name="Calculation 2 2 2 4 3 7 2" xfId="1412"/>
    <cellStyle name="Calculation 2 2 2 4 3 7 3" xfId="1413"/>
    <cellStyle name="Calculation 2 2 2 4 3 8" xfId="1414"/>
    <cellStyle name="Calculation 2 2 2 4 3 8 2" xfId="1415"/>
    <cellStyle name="Calculation 2 2 2 4 3 8 3" xfId="1416"/>
    <cellStyle name="Calculation 2 2 2 4 3 9" xfId="1417"/>
    <cellStyle name="Calculation 2 2 2 4 4" xfId="1418"/>
    <cellStyle name="Calculation 2 2 2 4 4 10" xfId="1419"/>
    <cellStyle name="Calculation 2 2 2 4 4 2" xfId="1420"/>
    <cellStyle name="Calculation 2 2 2 4 4 2 2" xfId="1421"/>
    <cellStyle name="Calculation 2 2 2 4 4 2 2 2" xfId="1422"/>
    <cellStyle name="Calculation 2 2 2 4 4 2 2 3" xfId="1423"/>
    <cellStyle name="Calculation 2 2 2 4 4 2 3" xfId="1424"/>
    <cellStyle name="Calculation 2 2 2 4 4 2 3 2" xfId="1425"/>
    <cellStyle name="Calculation 2 2 2 4 4 2 3 3" xfId="1426"/>
    <cellStyle name="Calculation 2 2 2 4 4 2 4" xfId="1427"/>
    <cellStyle name="Calculation 2 2 2 4 4 2 4 2" xfId="1428"/>
    <cellStyle name="Calculation 2 2 2 4 4 2 4 3" xfId="1429"/>
    <cellStyle name="Calculation 2 2 2 4 4 2 5" xfId="1430"/>
    <cellStyle name="Calculation 2 2 2 4 4 2 5 2" xfId="1431"/>
    <cellStyle name="Calculation 2 2 2 4 4 2 5 3" xfId="1432"/>
    <cellStyle name="Calculation 2 2 2 4 4 2 6" xfId="1433"/>
    <cellStyle name="Calculation 2 2 2 4 4 2 6 2" xfId="1434"/>
    <cellStyle name="Calculation 2 2 2 4 4 2 6 3" xfId="1435"/>
    <cellStyle name="Calculation 2 2 2 4 4 2 7" xfId="1436"/>
    <cellStyle name="Calculation 2 2 2 4 4 2 7 2" xfId="1437"/>
    <cellStyle name="Calculation 2 2 2 4 4 2 7 3" xfId="1438"/>
    <cellStyle name="Calculation 2 2 2 4 4 2 8" xfId="1439"/>
    <cellStyle name="Calculation 2 2 2 4 4 2 9" xfId="1440"/>
    <cellStyle name="Calculation 2 2 2 4 4 3" xfId="1441"/>
    <cellStyle name="Calculation 2 2 2 4 4 3 2" xfId="1442"/>
    <cellStyle name="Calculation 2 2 2 4 4 3 3" xfId="1443"/>
    <cellStyle name="Calculation 2 2 2 4 4 4" xfId="1444"/>
    <cellStyle name="Calculation 2 2 2 4 4 4 2" xfId="1445"/>
    <cellStyle name="Calculation 2 2 2 4 4 4 3" xfId="1446"/>
    <cellStyle name="Calculation 2 2 2 4 4 5" xfId="1447"/>
    <cellStyle name="Calculation 2 2 2 4 4 5 2" xfId="1448"/>
    <cellStyle name="Calculation 2 2 2 4 4 5 3" xfId="1449"/>
    <cellStyle name="Calculation 2 2 2 4 4 6" xfId="1450"/>
    <cellStyle name="Calculation 2 2 2 4 4 6 2" xfId="1451"/>
    <cellStyle name="Calculation 2 2 2 4 4 6 3" xfId="1452"/>
    <cellStyle name="Calculation 2 2 2 4 4 7" xfId="1453"/>
    <cellStyle name="Calculation 2 2 2 4 4 7 2" xfId="1454"/>
    <cellStyle name="Calculation 2 2 2 4 4 7 3" xfId="1455"/>
    <cellStyle name="Calculation 2 2 2 4 4 8" xfId="1456"/>
    <cellStyle name="Calculation 2 2 2 4 4 8 2" xfId="1457"/>
    <cellStyle name="Calculation 2 2 2 4 4 8 3" xfId="1458"/>
    <cellStyle name="Calculation 2 2 2 4 4 9" xfId="1459"/>
    <cellStyle name="Calculation 2 2 2 4 5" xfId="1460"/>
    <cellStyle name="Calculation 2 2 2 4 5 2" xfId="1461"/>
    <cellStyle name="Calculation 2 2 2 4 5 2 2" xfId="1462"/>
    <cellStyle name="Calculation 2 2 2 4 5 2 3" xfId="1463"/>
    <cellStyle name="Calculation 2 2 2 4 5 3" xfId="1464"/>
    <cellStyle name="Calculation 2 2 2 4 5 3 2" xfId="1465"/>
    <cellStyle name="Calculation 2 2 2 4 5 3 3" xfId="1466"/>
    <cellStyle name="Calculation 2 2 2 4 5 4" xfId="1467"/>
    <cellStyle name="Calculation 2 2 2 4 5 4 2" xfId="1468"/>
    <cellStyle name="Calculation 2 2 2 4 5 4 3" xfId="1469"/>
    <cellStyle name="Calculation 2 2 2 4 5 5" xfId="1470"/>
    <cellStyle name="Calculation 2 2 2 4 5 5 2" xfId="1471"/>
    <cellStyle name="Calculation 2 2 2 4 5 5 3" xfId="1472"/>
    <cellStyle name="Calculation 2 2 2 4 5 6" xfId="1473"/>
    <cellStyle name="Calculation 2 2 2 4 5 6 2" xfId="1474"/>
    <cellStyle name="Calculation 2 2 2 4 5 6 3" xfId="1475"/>
    <cellStyle name="Calculation 2 2 2 4 5 7" xfId="1476"/>
    <cellStyle name="Calculation 2 2 2 4 5 7 2" xfId="1477"/>
    <cellStyle name="Calculation 2 2 2 4 5 7 3" xfId="1478"/>
    <cellStyle name="Calculation 2 2 2 4 5 8" xfId="1479"/>
    <cellStyle name="Calculation 2 2 2 4 5 9" xfId="1480"/>
    <cellStyle name="Calculation 2 2 2 4 6" xfId="1481"/>
    <cellStyle name="Calculation 2 2 2 4 6 2" xfId="1482"/>
    <cellStyle name="Calculation 2 2 2 4 6 3" xfId="1483"/>
    <cellStyle name="Calculation 2 2 2 4 7" xfId="1484"/>
    <cellStyle name="Calculation 2 2 2 4 7 2" xfId="1485"/>
    <cellStyle name="Calculation 2 2 2 4 7 3" xfId="1486"/>
    <cellStyle name="Calculation 2 2 2 4 8" xfId="1487"/>
    <cellStyle name="Calculation 2 2 2 4 8 2" xfId="1488"/>
    <cellStyle name="Calculation 2 2 2 4 8 3" xfId="1489"/>
    <cellStyle name="Calculation 2 2 2 4 9" xfId="1490"/>
    <cellStyle name="Calculation 2 2 2 4 9 2" xfId="1491"/>
    <cellStyle name="Calculation 2 2 2 4 9 3" xfId="1492"/>
    <cellStyle name="Calculation 2 2 2 5" xfId="1493"/>
    <cellStyle name="Calculation 2 2 2 5 10" xfId="1494"/>
    <cellStyle name="Calculation 2 2 2 5 2" xfId="1495"/>
    <cellStyle name="Calculation 2 2 2 5 2 10" xfId="1496"/>
    <cellStyle name="Calculation 2 2 2 5 2 2" xfId="1497"/>
    <cellStyle name="Calculation 2 2 2 5 2 2 2" xfId="1498"/>
    <cellStyle name="Calculation 2 2 2 5 2 2 2 2" xfId="1499"/>
    <cellStyle name="Calculation 2 2 2 5 2 2 2 3" xfId="1500"/>
    <cellStyle name="Calculation 2 2 2 5 2 2 3" xfId="1501"/>
    <cellStyle name="Calculation 2 2 2 5 2 2 3 2" xfId="1502"/>
    <cellStyle name="Calculation 2 2 2 5 2 2 3 3" xfId="1503"/>
    <cellStyle name="Calculation 2 2 2 5 2 2 4" xfId="1504"/>
    <cellStyle name="Calculation 2 2 2 5 2 2 4 2" xfId="1505"/>
    <cellStyle name="Calculation 2 2 2 5 2 2 4 3" xfId="1506"/>
    <cellStyle name="Calculation 2 2 2 5 2 2 5" xfId="1507"/>
    <cellStyle name="Calculation 2 2 2 5 2 2 5 2" xfId="1508"/>
    <cellStyle name="Calculation 2 2 2 5 2 2 5 3" xfId="1509"/>
    <cellStyle name="Calculation 2 2 2 5 2 2 6" xfId="1510"/>
    <cellStyle name="Calculation 2 2 2 5 2 2 6 2" xfId="1511"/>
    <cellStyle name="Calculation 2 2 2 5 2 2 6 3" xfId="1512"/>
    <cellStyle name="Calculation 2 2 2 5 2 2 7" xfId="1513"/>
    <cellStyle name="Calculation 2 2 2 5 2 2 7 2" xfId="1514"/>
    <cellStyle name="Calculation 2 2 2 5 2 2 7 3" xfId="1515"/>
    <cellStyle name="Calculation 2 2 2 5 2 2 8" xfId="1516"/>
    <cellStyle name="Calculation 2 2 2 5 2 2 9" xfId="1517"/>
    <cellStyle name="Calculation 2 2 2 5 2 3" xfId="1518"/>
    <cellStyle name="Calculation 2 2 2 5 2 3 2" xfId="1519"/>
    <cellStyle name="Calculation 2 2 2 5 2 3 3" xfId="1520"/>
    <cellStyle name="Calculation 2 2 2 5 2 4" xfId="1521"/>
    <cellStyle name="Calculation 2 2 2 5 2 4 2" xfId="1522"/>
    <cellStyle name="Calculation 2 2 2 5 2 4 3" xfId="1523"/>
    <cellStyle name="Calculation 2 2 2 5 2 5" xfId="1524"/>
    <cellStyle name="Calculation 2 2 2 5 2 5 2" xfId="1525"/>
    <cellStyle name="Calculation 2 2 2 5 2 5 3" xfId="1526"/>
    <cellStyle name="Calculation 2 2 2 5 2 6" xfId="1527"/>
    <cellStyle name="Calculation 2 2 2 5 2 6 2" xfId="1528"/>
    <cellStyle name="Calculation 2 2 2 5 2 6 3" xfId="1529"/>
    <cellStyle name="Calculation 2 2 2 5 2 7" xfId="1530"/>
    <cellStyle name="Calculation 2 2 2 5 2 7 2" xfId="1531"/>
    <cellStyle name="Calculation 2 2 2 5 2 7 3" xfId="1532"/>
    <cellStyle name="Calculation 2 2 2 5 2 8" xfId="1533"/>
    <cellStyle name="Calculation 2 2 2 5 2 8 2" xfId="1534"/>
    <cellStyle name="Calculation 2 2 2 5 2 8 3" xfId="1535"/>
    <cellStyle name="Calculation 2 2 2 5 2 9" xfId="1536"/>
    <cellStyle name="Calculation 2 2 2 5 3" xfId="1537"/>
    <cellStyle name="Calculation 2 2 2 5 3 10" xfId="1538"/>
    <cellStyle name="Calculation 2 2 2 5 3 2" xfId="1539"/>
    <cellStyle name="Calculation 2 2 2 5 3 2 2" xfId="1540"/>
    <cellStyle name="Calculation 2 2 2 5 3 2 2 2" xfId="1541"/>
    <cellStyle name="Calculation 2 2 2 5 3 2 2 3" xfId="1542"/>
    <cellStyle name="Calculation 2 2 2 5 3 2 3" xfId="1543"/>
    <cellStyle name="Calculation 2 2 2 5 3 2 3 2" xfId="1544"/>
    <cellStyle name="Calculation 2 2 2 5 3 2 3 3" xfId="1545"/>
    <cellStyle name="Calculation 2 2 2 5 3 2 4" xfId="1546"/>
    <cellStyle name="Calculation 2 2 2 5 3 2 4 2" xfId="1547"/>
    <cellStyle name="Calculation 2 2 2 5 3 2 4 3" xfId="1548"/>
    <cellStyle name="Calculation 2 2 2 5 3 2 5" xfId="1549"/>
    <cellStyle name="Calculation 2 2 2 5 3 2 5 2" xfId="1550"/>
    <cellStyle name="Calculation 2 2 2 5 3 2 5 3" xfId="1551"/>
    <cellStyle name="Calculation 2 2 2 5 3 2 6" xfId="1552"/>
    <cellStyle name="Calculation 2 2 2 5 3 2 6 2" xfId="1553"/>
    <cellStyle name="Calculation 2 2 2 5 3 2 6 3" xfId="1554"/>
    <cellStyle name="Calculation 2 2 2 5 3 2 7" xfId="1555"/>
    <cellStyle name="Calculation 2 2 2 5 3 2 7 2" xfId="1556"/>
    <cellStyle name="Calculation 2 2 2 5 3 2 7 3" xfId="1557"/>
    <cellStyle name="Calculation 2 2 2 5 3 2 8" xfId="1558"/>
    <cellStyle name="Calculation 2 2 2 5 3 2 9" xfId="1559"/>
    <cellStyle name="Calculation 2 2 2 5 3 3" xfId="1560"/>
    <cellStyle name="Calculation 2 2 2 5 3 3 2" xfId="1561"/>
    <cellStyle name="Calculation 2 2 2 5 3 3 3" xfId="1562"/>
    <cellStyle name="Calculation 2 2 2 5 3 4" xfId="1563"/>
    <cellStyle name="Calculation 2 2 2 5 3 4 2" xfId="1564"/>
    <cellStyle name="Calculation 2 2 2 5 3 4 3" xfId="1565"/>
    <cellStyle name="Calculation 2 2 2 5 3 5" xfId="1566"/>
    <cellStyle name="Calculation 2 2 2 5 3 5 2" xfId="1567"/>
    <cellStyle name="Calculation 2 2 2 5 3 5 3" xfId="1568"/>
    <cellStyle name="Calculation 2 2 2 5 3 6" xfId="1569"/>
    <cellStyle name="Calculation 2 2 2 5 3 6 2" xfId="1570"/>
    <cellStyle name="Calculation 2 2 2 5 3 6 3" xfId="1571"/>
    <cellStyle name="Calculation 2 2 2 5 3 7" xfId="1572"/>
    <cellStyle name="Calculation 2 2 2 5 3 7 2" xfId="1573"/>
    <cellStyle name="Calculation 2 2 2 5 3 7 3" xfId="1574"/>
    <cellStyle name="Calculation 2 2 2 5 3 8" xfId="1575"/>
    <cellStyle name="Calculation 2 2 2 5 3 8 2" xfId="1576"/>
    <cellStyle name="Calculation 2 2 2 5 3 8 3" xfId="1577"/>
    <cellStyle name="Calculation 2 2 2 5 3 9" xfId="1578"/>
    <cellStyle name="Calculation 2 2 2 5 4" xfId="1579"/>
    <cellStyle name="Calculation 2 2 2 5 4 10" xfId="1580"/>
    <cellStyle name="Calculation 2 2 2 5 4 2" xfId="1581"/>
    <cellStyle name="Calculation 2 2 2 5 4 2 2" xfId="1582"/>
    <cellStyle name="Calculation 2 2 2 5 4 2 2 2" xfId="1583"/>
    <cellStyle name="Calculation 2 2 2 5 4 2 2 3" xfId="1584"/>
    <cellStyle name="Calculation 2 2 2 5 4 2 3" xfId="1585"/>
    <cellStyle name="Calculation 2 2 2 5 4 2 3 2" xfId="1586"/>
    <cellStyle name="Calculation 2 2 2 5 4 2 3 3" xfId="1587"/>
    <cellStyle name="Calculation 2 2 2 5 4 2 4" xfId="1588"/>
    <cellStyle name="Calculation 2 2 2 5 4 2 4 2" xfId="1589"/>
    <cellStyle name="Calculation 2 2 2 5 4 2 4 3" xfId="1590"/>
    <cellStyle name="Calculation 2 2 2 5 4 2 5" xfId="1591"/>
    <cellStyle name="Calculation 2 2 2 5 4 2 5 2" xfId="1592"/>
    <cellStyle name="Calculation 2 2 2 5 4 2 5 3" xfId="1593"/>
    <cellStyle name="Calculation 2 2 2 5 4 2 6" xfId="1594"/>
    <cellStyle name="Calculation 2 2 2 5 4 2 6 2" xfId="1595"/>
    <cellStyle name="Calculation 2 2 2 5 4 2 6 3" xfId="1596"/>
    <cellStyle name="Calculation 2 2 2 5 4 2 7" xfId="1597"/>
    <cellStyle name="Calculation 2 2 2 5 4 2 7 2" xfId="1598"/>
    <cellStyle name="Calculation 2 2 2 5 4 2 7 3" xfId="1599"/>
    <cellStyle name="Calculation 2 2 2 5 4 2 8" xfId="1600"/>
    <cellStyle name="Calculation 2 2 2 5 4 2 9" xfId="1601"/>
    <cellStyle name="Calculation 2 2 2 5 4 3" xfId="1602"/>
    <cellStyle name="Calculation 2 2 2 5 4 3 2" xfId="1603"/>
    <cellStyle name="Calculation 2 2 2 5 4 3 3" xfId="1604"/>
    <cellStyle name="Calculation 2 2 2 5 4 4" xfId="1605"/>
    <cellStyle name="Calculation 2 2 2 5 4 4 2" xfId="1606"/>
    <cellStyle name="Calculation 2 2 2 5 4 4 3" xfId="1607"/>
    <cellStyle name="Calculation 2 2 2 5 4 5" xfId="1608"/>
    <cellStyle name="Calculation 2 2 2 5 4 5 2" xfId="1609"/>
    <cellStyle name="Calculation 2 2 2 5 4 5 3" xfId="1610"/>
    <cellStyle name="Calculation 2 2 2 5 4 6" xfId="1611"/>
    <cellStyle name="Calculation 2 2 2 5 4 6 2" xfId="1612"/>
    <cellStyle name="Calculation 2 2 2 5 4 6 3" xfId="1613"/>
    <cellStyle name="Calculation 2 2 2 5 4 7" xfId="1614"/>
    <cellStyle name="Calculation 2 2 2 5 4 7 2" xfId="1615"/>
    <cellStyle name="Calculation 2 2 2 5 4 7 3" xfId="1616"/>
    <cellStyle name="Calculation 2 2 2 5 4 8" xfId="1617"/>
    <cellStyle name="Calculation 2 2 2 5 4 8 2" xfId="1618"/>
    <cellStyle name="Calculation 2 2 2 5 4 8 3" xfId="1619"/>
    <cellStyle name="Calculation 2 2 2 5 4 9" xfId="1620"/>
    <cellStyle name="Calculation 2 2 2 5 5" xfId="1621"/>
    <cellStyle name="Calculation 2 2 2 5 5 2" xfId="1622"/>
    <cellStyle name="Calculation 2 2 2 5 5 2 2" xfId="1623"/>
    <cellStyle name="Calculation 2 2 2 5 5 2 3" xfId="1624"/>
    <cellStyle name="Calculation 2 2 2 5 5 3" xfId="1625"/>
    <cellStyle name="Calculation 2 2 2 5 5 3 2" xfId="1626"/>
    <cellStyle name="Calculation 2 2 2 5 5 3 3" xfId="1627"/>
    <cellStyle name="Calculation 2 2 2 5 5 4" xfId="1628"/>
    <cellStyle name="Calculation 2 2 2 5 5 4 2" xfId="1629"/>
    <cellStyle name="Calculation 2 2 2 5 5 4 3" xfId="1630"/>
    <cellStyle name="Calculation 2 2 2 5 5 5" xfId="1631"/>
    <cellStyle name="Calculation 2 2 2 5 5 5 2" xfId="1632"/>
    <cellStyle name="Calculation 2 2 2 5 5 5 3" xfId="1633"/>
    <cellStyle name="Calculation 2 2 2 5 5 6" xfId="1634"/>
    <cellStyle name="Calculation 2 2 2 5 5 6 2" xfId="1635"/>
    <cellStyle name="Calculation 2 2 2 5 5 6 3" xfId="1636"/>
    <cellStyle name="Calculation 2 2 2 5 5 7" xfId="1637"/>
    <cellStyle name="Calculation 2 2 2 5 5 7 2" xfId="1638"/>
    <cellStyle name="Calculation 2 2 2 5 5 7 3" xfId="1639"/>
    <cellStyle name="Calculation 2 2 2 5 5 8" xfId="1640"/>
    <cellStyle name="Calculation 2 2 2 5 5 9" xfId="1641"/>
    <cellStyle name="Calculation 2 2 2 5 6" xfId="1642"/>
    <cellStyle name="Calculation 2 2 2 5 6 2" xfId="1643"/>
    <cellStyle name="Calculation 2 2 2 5 6 3" xfId="1644"/>
    <cellStyle name="Calculation 2 2 2 5 7" xfId="1645"/>
    <cellStyle name="Calculation 2 2 2 5 7 2" xfId="1646"/>
    <cellStyle name="Calculation 2 2 2 5 7 3" xfId="1647"/>
    <cellStyle name="Calculation 2 2 2 5 8" xfId="1648"/>
    <cellStyle name="Calculation 2 2 2 5 8 2" xfId="1649"/>
    <cellStyle name="Calculation 2 2 2 5 8 3" xfId="1650"/>
    <cellStyle name="Calculation 2 2 2 5 9" xfId="1651"/>
    <cellStyle name="Calculation 2 2 2 5 9 2" xfId="1652"/>
    <cellStyle name="Calculation 2 2 2 5 9 3" xfId="1653"/>
    <cellStyle name="Calculation 2 2 2 6" xfId="1654"/>
    <cellStyle name="Calculation 2 2 2 6 10" xfId="1655"/>
    <cellStyle name="Calculation 2 2 2 6 2" xfId="1656"/>
    <cellStyle name="Calculation 2 2 2 6 2 2" xfId="1657"/>
    <cellStyle name="Calculation 2 2 2 6 2 2 2" xfId="1658"/>
    <cellStyle name="Calculation 2 2 2 6 2 2 3" xfId="1659"/>
    <cellStyle name="Calculation 2 2 2 6 2 3" xfId="1660"/>
    <cellStyle name="Calculation 2 2 2 6 2 3 2" xfId="1661"/>
    <cellStyle name="Calculation 2 2 2 6 2 3 3" xfId="1662"/>
    <cellStyle name="Calculation 2 2 2 6 2 4" xfId="1663"/>
    <cellStyle name="Calculation 2 2 2 6 2 4 2" xfId="1664"/>
    <cellStyle name="Calculation 2 2 2 6 2 4 3" xfId="1665"/>
    <cellStyle name="Calculation 2 2 2 6 2 5" xfId="1666"/>
    <cellStyle name="Calculation 2 2 2 6 2 5 2" xfId="1667"/>
    <cellStyle name="Calculation 2 2 2 6 2 5 3" xfId="1668"/>
    <cellStyle name="Calculation 2 2 2 6 2 6" xfId="1669"/>
    <cellStyle name="Calculation 2 2 2 6 2 6 2" xfId="1670"/>
    <cellStyle name="Calculation 2 2 2 6 2 6 3" xfId="1671"/>
    <cellStyle name="Calculation 2 2 2 6 2 7" xfId="1672"/>
    <cellStyle name="Calculation 2 2 2 6 2 7 2" xfId="1673"/>
    <cellStyle name="Calculation 2 2 2 6 2 7 3" xfId="1674"/>
    <cellStyle name="Calculation 2 2 2 6 2 8" xfId="1675"/>
    <cellStyle name="Calculation 2 2 2 6 2 9" xfId="1676"/>
    <cellStyle name="Calculation 2 2 2 6 3" xfId="1677"/>
    <cellStyle name="Calculation 2 2 2 6 3 2" xfId="1678"/>
    <cellStyle name="Calculation 2 2 2 6 3 3" xfId="1679"/>
    <cellStyle name="Calculation 2 2 2 6 4" xfId="1680"/>
    <cellStyle name="Calculation 2 2 2 6 4 2" xfId="1681"/>
    <cellStyle name="Calculation 2 2 2 6 4 3" xfId="1682"/>
    <cellStyle name="Calculation 2 2 2 6 5" xfId="1683"/>
    <cellStyle name="Calculation 2 2 2 6 5 2" xfId="1684"/>
    <cellStyle name="Calculation 2 2 2 6 5 3" xfId="1685"/>
    <cellStyle name="Calculation 2 2 2 6 6" xfId="1686"/>
    <cellStyle name="Calculation 2 2 2 6 6 2" xfId="1687"/>
    <cellStyle name="Calculation 2 2 2 6 6 3" xfId="1688"/>
    <cellStyle name="Calculation 2 2 2 6 7" xfId="1689"/>
    <cellStyle name="Calculation 2 2 2 6 7 2" xfId="1690"/>
    <cellStyle name="Calculation 2 2 2 6 7 3" xfId="1691"/>
    <cellStyle name="Calculation 2 2 2 6 8" xfId="1692"/>
    <cellStyle name="Calculation 2 2 2 6 8 2" xfId="1693"/>
    <cellStyle name="Calculation 2 2 2 6 8 3" xfId="1694"/>
    <cellStyle name="Calculation 2 2 2 6 9" xfId="1695"/>
    <cellStyle name="Calculation 2 2 2 7" xfId="1696"/>
    <cellStyle name="Calculation 2 2 2 7 10" xfId="1697"/>
    <cellStyle name="Calculation 2 2 2 7 2" xfId="1698"/>
    <cellStyle name="Calculation 2 2 2 7 2 2" xfId="1699"/>
    <cellStyle name="Calculation 2 2 2 7 2 2 2" xfId="1700"/>
    <cellStyle name="Calculation 2 2 2 7 2 2 3" xfId="1701"/>
    <cellStyle name="Calculation 2 2 2 7 2 3" xfId="1702"/>
    <cellStyle name="Calculation 2 2 2 7 2 3 2" xfId="1703"/>
    <cellStyle name="Calculation 2 2 2 7 2 3 3" xfId="1704"/>
    <cellStyle name="Calculation 2 2 2 7 2 4" xfId="1705"/>
    <cellStyle name="Calculation 2 2 2 7 2 4 2" xfId="1706"/>
    <cellStyle name="Calculation 2 2 2 7 2 4 3" xfId="1707"/>
    <cellStyle name="Calculation 2 2 2 7 2 5" xfId="1708"/>
    <cellStyle name="Calculation 2 2 2 7 2 5 2" xfId="1709"/>
    <cellStyle name="Calculation 2 2 2 7 2 5 3" xfId="1710"/>
    <cellStyle name="Calculation 2 2 2 7 2 6" xfId="1711"/>
    <cellStyle name="Calculation 2 2 2 7 2 6 2" xfId="1712"/>
    <cellStyle name="Calculation 2 2 2 7 2 6 3" xfId="1713"/>
    <cellStyle name="Calculation 2 2 2 7 2 7" xfId="1714"/>
    <cellStyle name="Calculation 2 2 2 7 2 7 2" xfId="1715"/>
    <cellStyle name="Calculation 2 2 2 7 2 7 3" xfId="1716"/>
    <cellStyle name="Calculation 2 2 2 7 2 8" xfId="1717"/>
    <cellStyle name="Calculation 2 2 2 7 2 9" xfId="1718"/>
    <cellStyle name="Calculation 2 2 2 7 3" xfId="1719"/>
    <cellStyle name="Calculation 2 2 2 7 3 2" xfId="1720"/>
    <cellStyle name="Calculation 2 2 2 7 3 3" xfId="1721"/>
    <cellStyle name="Calculation 2 2 2 7 4" xfId="1722"/>
    <cellStyle name="Calculation 2 2 2 7 4 2" xfId="1723"/>
    <cellStyle name="Calculation 2 2 2 7 4 3" xfId="1724"/>
    <cellStyle name="Calculation 2 2 2 7 5" xfId="1725"/>
    <cellStyle name="Calculation 2 2 2 7 5 2" xfId="1726"/>
    <cellStyle name="Calculation 2 2 2 7 5 3" xfId="1727"/>
    <cellStyle name="Calculation 2 2 2 7 6" xfId="1728"/>
    <cellStyle name="Calculation 2 2 2 7 6 2" xfId="1729"/>
    <cellStyle name="Calculation 2 2 2 7 6 3" xfId="1730"/>
    <cellStyle name="Calculation 2 2 2 7 7" xfId="1731"/>
    <cellStyle name="Calculation 2 2 2 7 7 2" xfId="1732"/>
    <cellStyle name="Calculation 2 2 2 7 7 3" xfId="1733"/>
    <cellStyle name="Calculation 2 2 2 7 8" xfId="1734"/>
    <cellStyle name="Calculation 2 2 2 7 8 2" xfId="1735"/>
    <cellStyle name="Calculation 2 2 2 7 8 3" xfId="1736"/>
    <cellStyle name="Calculation 2 2 2 7 9" xfId="1737"/>
    <cellStyle name="Calculation 2 2 2 8" xfId="1738"/>
    <cellStyle name="Calculation 2 2 2 8 10" xfId="1739"/>
    <cellStyle name="Calculation 2 2 2 8 2" xfId="1740"/>
    <cellStyle name="Calculation 2 2 2 8 2 2" xfId="1741"/>
    <cellStyle name="Calculation 2 2 2 8 2 2 2" xfId="1742"/>
    <cellStyle name="Calculation 2 2 2 8 2 2 3" xfId="1743"/>
    <cellStyle name="Calculation 2 2 2 8 2 3" xfId="1744"/>
    <cellStyle name="Calculation 2 2 2 8 2 3 2" xfId="1745"/>
    <cellStyle name="Calculation 2 2 2 8 2 3 3" xfId="1746"/>
    <cellStyle name="Calculation 2 2 2 8 2 4" xfId="1747"/>
    <cellStyle name="Calculation 2 2 2 8 2 4 2" xfId="1748"/>
    <cellStyle name="Calculation 2 2 2 8 2 4 3" xfId="1749"/>
    <cellStyle name="Calculation 2 2 2 8 2 5" xfId="1750"/>
    <cellStyle name="Calculation 2 2 2 8 2 5 2" xfId="1751"/>
    <cellStyle name="Calculation 2 2 2 8 2 5 3" xfId="1752"/>
    <cellStyle name="Calculation 2 2 2 8 2 6" xfId="1753"/>
    <cellStyle name="Calculation 2 2 2 8 2 6 2" xfId="1754"/>
    <cellStyle name="Calculation 2 2 2 8 2 6 3" xfId="1755"/>
    <cellStyle name="Calculation 2 2 2 8 2 7" xfId="1756"/>
    <cellStyle name="Calculation 2 2 2 8 2 7 2" xfId="1757"/>
    <cellStyle name="Calculation 2 2 2 8 2 7 3" xfId="1758"/>
    <cellStyle name="Calculation 2 2 2 8 2 8" xfId="1759"/>
    <cellStyle name="Calculation 2 2 2 8 2 9" xfId="1760"/>
    <cellStyle name="Calculation 2 2 2 8 3" xfId="1761"/>
    <cellStyle name="Calculation 2 2 2 8 3 2" xfId="1762"/>
    <cellStyle name="Calculation 2 2 2 8 3 3" xfId="1763"/>
    <cellStyle name="Calculation 2 2 2 8 4" xfId="1764"/>
    <cellStyle name="Calculation 2 2 2 8 4 2" xfId="1765"/>
    <cellStyle name="Calculation 2 2 2 8 4 3" xfId="1766"/>
    <cellStyle name="Calculation 2 2 2 8 5" xfId="1767"/>
    <cellStyle name="Calculation 2 2 2 8 5 2" xfId="1768"/>
    <cellStyle name="Calculation 2 2 2 8 5 3" xfId="1769"/>
    <cellStyle name="Calculation 2 2 2 8 6" xfId="1770"/>
    <cellStyle name="Calculation 2 2 2 8 6 2" xfId="1771"/>
    <cellStyle name="Calculation 2 2 2 8 6 3" xfId="1772"/>
    <cellStyle name="Calculation 2 2 2 8 7" xfId="1773"/>
    <cellStyle name="Calculation 2 2 2 8 7 2" xfId="1774"/>
    <cellStyle name="Calculation 2 2 2 8 7 3" xfId="1775"/>
    <cellStyle name="Calculation 2 2 2 8 8" xfId="1776"/>
    <cellStyle name="Calculation 2 2 2 8 8 2" xfId="1777"/>
    <cellStyle name="Calculation 2 2 2 8 8 3" xfId="1778"/>
    <cellStyle name="Calculation 2 2 2 8 9" xfId="1779"/>
    <cellStyle name="Calculation 2 2 2 9" xfId="1780"/>
    <cellStyle name="Calculation 2 2 2 9 2" xfId="1781"/>
    <cellStyle name="Calculation 2 2 2 9 2 2" xfId="1782"/>
    <cellStyle name="Calculation 2 2 2 9 2 3" xfId="1783"/>
    <cellStyle name="Calculation 2 2 2 9 3" xfId="1784"/>
    <cellStyle name="Calculation 2 2 2 9 3 2" xfId="1785"/>
    <cellStyle name="Calculation 2 2 2 9 3 3" xfId="1786"/>
    <cellStyle name="Calculation 2 2 2 9 4" xfId="1787"/>
    <cellStyle name="Calculation 2 2 2 9 4 2" xfId="1788"/>
    <cellStyle name="Calculation 2 2 2 9 4 3" xfId="1789"/>
    <cellStyle name="Calculation 2 2 2 9 5" xfId="1790"/>
    <cellStyle name="Calculation 2 2 2 9 5 2" xfId="1791"/>
    <cellStyle name="Calculation 2 2 2 9 5 3" xfId="1792"/>
    <cellStyle name="Calculation 2 2 2 9 6" xfId="1793"/>
    <cellStyle name="Calculation 2 2 2 9 6 2" xfId="1794"/>
    <cellStyle name="Calculation 2 2 2 9 6 3" xfId="1795"/>
    <cellStyle name="Calculation 2 2 2 9 7" xfId="1796"/>
    <cellStyle name="Calculation 2 2 2 9 7 2" xfId="1797"/>
    <cellStyle name="Calculation 2 2 2 9 7 3" xfId="1798"/>
    <cellStyle name="Calculation 2 2 2 9 8" xfId="1799"/>
    <cellStyle name="Calculation 2 2 2 9 9" xfId="1800"/>
    <cellStyle name="Calculation 2 2 3" xfId="1801"/>
    <cellStyle name="Calculation 2 2 3 10" xfId="1802"/>
    <cellStyle name="Calculation 2 2 3 10 2" xfId="1803"/>
    <cellStyle name="Calculation 2 2 3 10 3" xfId="1804"/>
    <cellStyle name="Calculation 2 2 3 11" xfId="1805"/>
    <cellStyle name="Calculation 2 2 3 11 2" xfId="1806"/>
    <cellStyle name="Calculation 2 2 3 11 3" xfId="1807"/>
    <cellStyle name="Calculation 2 2 3 12" xfId="1808"/>
    <cellStyle name="Calculation 2 2 3 12 2" xfId="1809"/>
    <cellStyle name="Calculation 2 2 3 12 3" xfId="1810"/>
    <cellStyle name="Calculation 2 2 3 13" xfId="1811"/>
    <cellStyle name="Calculation 2 2 3 13 2" xfId="1812"/>
    <cellStyle name="Calculation 2 2 3 13 3" xfId="1813"/>
    <cellStyle name="Calculation 2 2 3 14" xfId="1814"/>
    <cellStyle name="Calculation 2 2 3 2" xfId="1815"/>
    <cellStyle name="Calculation 2 2 3 2 10" xfId="1816"/>
    <cellStyle name="Calculation 2 2 3 2 2" xfId="1817"/>
    <cellStyle name="Calculation 2 2 3 2 2 10" xfId="1818"/>
    <cellStyle name="Calculation 2 2 3 2 2 2" xfId="1819"/>
    <cellStyle name="Calculation 2 2 3 2 2 2 2" xfId="1820"/>
    <cellStyle name="Calculation 2 2 3 2 2 2 2 2" xfId="1821"/>
    <cellStyle name="Calculation 2 2 3 2 2 2 2 3" xfId="1822"/>
    <cellStyle name="Calculation 2 2 3 2 2 2 3" xfId="1823"/>
    <cellStyle name="Calculation 2 2 3 2 2 2 3 2" xfId="1824"/>
    <cellStyle name="Calculation 2 2 3 2 2 2 3 3" xfId="1825"/>
    <cellStyle name="Calculation 2 2 3 2 2 2 4" xfId="1826"/>
    <cellStyle name="Calculation 2 2 3 2 2 2 4 2" xfId="1827"/>
    <cellStyle name="Calculation 2 2 3 2 2 2 4 3" xfId="1828"/>
    <cellStyle name="Calculation 2 2 3 2 2 2 5" xfId="1829"/>
    <cellStyle name="Calculation 2 2 3 2 2 2 5 2" xfId="1830"/>
    <cellStyle name="Calculation 2 2 3 2 2 2 5 3" xfId="1831"/>
    <cellStyle name="Calculation 2 2 3 2 2 2 6" xfId="1832"/>
    <cellStyle name="Calculation 2 2 3 2 2 2 6 2" xfId="1833"/>
    <cellStyle name="Calculation 2 2 3 2 2 2 6 3" xfId="1834"/>
    <cellStyle name="Calculation 2 2 3 2 2 2 7" xfId="1835"/>
    <cellStyle name="Calculation 2 2 3 2 2 2 7 2" xfId="1836"/>
    <cellStyle name="Calculation 2 2 3 2 2 2 7 3" xfId="1837"/>
    <cellStyle name="Calculation 2 2 3 2 2 2 8" xfId="1838"/>
    <cellStyle name="Calculation 2 2 3 2 2 2 9" xfId="1839"/>
    <cellStyle name="Calculation 2 2 3 2 2 3" xfId="1840"/>
    <cellStyle name="Calculation 2 2 3 2 2 3 2" xfId="1841"/>
    <cellStyle name="Calculation 2 2 3 2 2 3 3" xfId="1842"/>
    <cellStyle name="Calculation 2 2 3 2 2 4" xfId="1843"/>
    <cellStyle name="Calculation 2 2 3 2 2 4 2" xfId="1844"/>
    <cellStyle name="Calculation 2 2 3 2 2 4 3" xfId="1845"/>
    <cellStyle name="Calculation 2 2 3 2 2 5" xfId="1846"/>
    <cellStyle name="Calculation 2 2 3 2 2 5 2" xfId="1847"/>
    <cellStyle name="Calculation 2 2 3 2 2 5 3" xfId="1848"/>
    <cellStyle name="Calculation 2 2 3 2 2 6" xfId="1849"/>
    <cellStyle name="Calculation 2 2 3 2 2 6 2" xfId="1850"/>
    <cellStyle name="Calculation 2 2 3 2 2 6 3" xfId="1851"/>
    <cellStyle name="Calculation 2 2 3 2 2 7" xfId="1852"/>
    <cellStyle name="Calculation 2 2 3 2 2 7 2" xfId="1853"/>
    <cellStyle name="Calculation 2 2 3 2 2 7 3" xfId="1854"/>
    <cellStyle name="Calculation 2 2 3 2 2 8" xfId="1855"/>
    <cellStyle name="Calculation 2 2 3 2 2 8 2" xfId="1856"/>
    <cellStyle name="Calculation 2 2 3 2 2 8 3" xfId="1857"/>
    <cellStyle name="Calculation 2 2 3 2 2 9" xfId="1858"/>
    <cellStyle name="Calculation 2 2 3 2 3" xfId="1859"/>
    <cellStyle name="Calculation 2 2 3 2 3 10" xfId="1860"/>
    <cellStyle name="Calculation 2 2 3 2 3 2" xfId="1861"/>
    <cellStyle name="Calculation 2 2 3 2 3 2 2" xfId="1862"/>
    <cellStyle name="Calculation 2 2 3 2 3 2 2 2" xfId="1863"/>
    <cellStyle name="Calculation 2 2 3 2 3 2 2 3" xfId="1864"/>
    <cellStyle name="Calculation 2 2 3 2 3 2 3" xfId="1865"/>
    <cellStyle name="Calculation 2 2 3 2 3 2 3 2" xfId="1866"/>
    <cellStyle name="Calculation 2 2 3 2 3 2 3 3" xfId="1867"/>
    <cellStyle name="Calculation 2 2 3 2 3 2 4" xfId="1868"/>
    <cellStyle name="Calculation 2 2 3 2 3 2 4 2" xfId="1869"/>
    <cellStyle name="Calculation 2 2 3 2 3 2 4 3" xfId="1870"/>
    <cellStyle name="Calculation 2 2 3 2 3 2 5" xfId="1871"/>
    <cellStyle name="Calculation 2 2 3 2 3 2 5 2" xfId="1872"/>
    <cellStyle name="Calculation 2 2 3 2 3 2 5 3" xfId="1873"/>
    <cellStyle name="Calculation 2 2 3 2 3 2 6" xfId="1874"/>
    <cellStyle name="Calculation 2 2 3 2 3 2 6 2" xfId="1875"/>
    <cellStyle name="Calculation 2 2 3 2 3 2 6 3" xfId="1876"/>
    <cellStyle name="Calculation 2 2 3 2 3 2 7" xfId="1877"/>
    <cellStyle name="Calculation 2 2 3 2 3 2 7 2" xfId="1878"/>
    <cellStyle name="Calculation 2 2 3 2 3 2 7 3" xfId="1879"/>
    <cellStyle name="Calculation 2 2 3 2 3 2 8" xfId="1880"/>
    <cellStyle name="Calculation 2 2 3 2 3 2 9" xfId="1881"/>
    <cellStyle name="Calculation 2 2 3 2 3 3" xfId="1882"/>
    <cellStyle name="Calculation 2 2 3 2 3 3 2" xfId="1883"/>
    <cellStyle name="Calculation 2 2 3 2 3 3 3" xfId="1884"/>
    <cellStyle name="Calculation 2 2 3 2 3 4" xfId="1885"/>
    <cellStyle name="Calculation 2 2 3 2 3 4 2" xfId="1886"/>
    <cellStyle name="Calculation 2 2 3 2 3 4 3" xfId="1887"/>
    <cellStyle name="Calculation 2 2 3 2 3 5" xfId="1888"/>
    <cellStyle name="Calculation 2 2 3 2 3 5 2" xfId="1889"/>
    <cellStyle name="Calculation 2 2 3 2 3 5 3" xfId="1890"/>
    <cellStyle name="Calculation 2 2 3 2 3 6" xfId="1891"/>
    <cellStyle name="Calculation 2 2 3 2 3 6 2" xfId="1892"/>
    <cellStyle name="Calculation 2 2 3 2 3 6 3" xfId="1893"/>
    <cellStyle name="Calculation 2 2 3 2 3 7" xfId="1894"/>
    <cellStyle name="Calculation 2 2 3 2 3 7 2" xfId="1895"/>
    <cellStyle name="Calculation 2 2 3 2 3 7 3" xfId="1896"/>
    <cellStyle name="Calculation 2 2 3 2 3 8" xfId="1897"/>
    <cellStyle name="Calculation 2 2 3 2 3 8 2" xfId="1898"/>
    <cellStyle name="Calculation 2 2 3 2 3 8 3" xfId="1899"/>
    <cellStyle name="Calculation 2 2 3 2 3 9" xfId="1900"/>
    <cellStyle name="Calculation 2 2 3 2 4" xfId="1901"/>
    <cellStyle name="Calculation 2 2 3 2 4 10" xfId="1902"/>
    <cellStyle name="Calculation 2 2 3 2 4 2" xfId="1903"/>
    <cellStyle name="Calculation 2 2 3 2 4 2 2" xfId="1904"/>
    <cellStyle name="Calculation 2 2 3 2 4 2 2 2" xfId="1905"/>
    <cellStyle name="Calculation 2 2 3 2 4 2 2 3" xfId="1906"/>
    <cellStyle name="Calculation 2 2 3 2 4 2 3" xfId="1907"/>
    <cellStyle name="Calculation 2 2 3 2 4 2 3 2" xfId="1908"/>
    <cellStyle name="Calculation 2 2 3 2 4 2 3 3" xfId="1909"/>
    <cellStyle name="Calculation 2 2 3 2 4 2 4" xfId="1910"/>
    <cellStyle name="Calculation 2 2 3 2 4 2 4 2" xfId="1911"/>
    <cellStyle name="Calculation 2 2 3 2 4 2 4 3" xfId="1912"/>
    <cellStyle name="Calculation 2 2 3 2 4 2 5" xfId="1913"/>
    <cellStyle name="Calculation 2 2 3 2 4 2 5 2" xfId="1914"/>
    <cellStyle name="Calculation 2 2 3 2 4 2 5 3" xfId="1915"/>
    <cellStyle name="Calculation 2 2 3 2 4 2 6" xfId="1916"/>
    <cellStyle name="Calculation 2 2 3 2 4 2 6 2" xfId="1917"/>
    <cellStyle name="Calculation 2 2 3 2 4 2 6 3" xfId="1918"/>
    <cellStyle name="Calculation 2 2 3 2 4 2 7" xfId="1919"/>
    <cellStyle name="Calculation 2 2 3 2 4 2 7 2" xfId="1920"/>
    <cellStyle name="Calculation 2 2 3 2 4 2 7 3" xfId="1921"/>
    <cellStyle name="Calculation 2 2 3 2 4 2 8" xfId="1922"/>
    <cellStyle name="Calculation 2 2 3 2 4 2 9" xfId="1923"/>
    <cellStyle name="Calculation 2 2 3 2 4 3" xfId="1924"/>
    <cellStyle name="Calculation 2 2 3 2 4 3 2" xfId="1925"/>
    <cellStyle name="Calculation 2 2 3 2 4 3 3" xfId="1926"/>
    <cellStyle name="Calculation 2 2 3 2 4 4" xfId="1927"/>
    <cellStyle name="Calculation 2 2 3 2 4 4 2" xfId="1928"/>
    <cellStyle name="Calculation 2 2 3 2 4 4 3" xfId="1929"/>
    <cellStyle name="Calculation 2 2 3 2 4 5" xfId="1930"/>
    <cellStyle name="Calculation 2 2 3 2 4 5 2" xfId="1931"/>
    <cellStyle name="Calculation 2 2 3 2 4 5 3" xfId="1932"/>
    <cellStyle name="Calculation 2 2 3 2 4 6" xfId="1933"/>
    <cellStyle name="Calculation 2 2 3 2 4 6 2" xfId="1934"/>
    <cellStyle name="Calculation 2 2 3 2 4 6 3" xfId="1935"/>
    <cellStyle name="Calculation 2 2 3 2 4 7" xfId="1936"/>
    <cellStyle name="Calculation 2 2 3 2 4 7 2" xfId="1937"/>
    <cellStyle name="Calculation 2 2 3 2 4 7 3" xfId="1938"/>
    <cellStyle name="Calculation 2 2 3 2 4 8" xfId="1939"/>
    <cellStyle name="Calculation 2 2 3 2 4 8 2" xfId="1940"/>
    <cellStyle name="Calculation 2 2 3 2 4 8 3" xfId="1941"/>
    <cellStyle name="Calculation 2 2 3 2 4 9" xfId="1942"/>
    <cellStyle name="Calculation 2 2 3 2 5" xfId="1943"/>
    <cellStyle name="Calculation 2 2 3 2 5 2" xfId="1944"/>
    <cellStyle name="Calculation 2 2 3 2 5 2 2" xfId="1945"/>
    <cellStyle name="Calculation 2 2 3 2 5 2 3" xfId="1946"/>
    <cellStyle name="Calculation 2 2 3 2 5 3" xfId="1947"/>
    <cellStyle name="Calculation 2 2 3 2 5 3 2" xfId="1948"/>
    <cellStyle name="Calculation 2 2 3 2 5 3 3" xfId="1949"/>
    <cellStyle name="Calculation 2 2 3 2 5 4" xfId="1950"/>
    <cellStyle name="Calculation 2 2 3 2 5 4 2" xfId="1951"/>
    <cellStyle name="Calculation 2 2 3 2 5 4 3" xfId="1952"/>
    <cellStyle name="Calculation 2 2 3 2 5 5" xfId="1953"/>
    <cellStyle name="Calculation 2 2 3 2 5 5 2" xfId="1954"/>
    <cellStyle name="Calculation 2 2 3 2 5 5 3" xfId="1955"/>
    <cellStyle name="Calculation 2 2 3 2 5 6" xfId="1956"/>
    <cellStyle name="Calculation 2 2 3 2 5 6 2" xfId="1957"/>
    <cellStyle name="Calculation 2 2 3 2 5 6 3" xfId="1958"/>
    <cellStyle name="Calculation 2 2 3 2 5 7" xfId="1959"/>
    <cellStyle name="Calculation 2 2 3 2 5 7 2" xfId="1960"/>
    <cellStyle name="Calculation 2 2 3 2 5 7 3" xfId="1961"/>
    <cellStyle name="Calculation 2 2 3 2 5 8" xfId="1962"/>
    <cellStyle name="Calculation 2 2 3 2 5 9" xfId="1963"/>
    <cellStyle name="Calculation 2 2 3 2 6" xfId="1964"/>
    <cellStyle name="Calculation 2 2 3 2 6 2" xfId="1965"/>
    <cellStyle name="Calculation 2 2 3 2 6 3" xfId="1966"/>
    <cellStyle name="Calculation 2 2 3 2 7" xfId="1967"/>
    <cellStyle name="Calculation 2 2 3 2 7 2" xfId="1968"/>
    <cellStyle name="Calculation 2 2 3 2 7 3" xfId="1969"/>
    <cellStyle name="Calculation 2 2 3 2 8" xfId="1970"/>
    <cellStyle name="Calculation 2 2 3 2 8 2" xfId="1971"/>
    <cellStyle name="Calculation 2 2 3 2 8 3" xfId="1972"/>
    <cellStyle name="Calculation 2 2 3 2 9" xfId="1973"/>
    <cellStyle name="Calculation 2 2 3 2 9 2" xfId="1974"/>
    <cellStyle name="Calculation 2 2 3 2 9 3" xfId="1975"/>
    <cellStyle name="Calculation 2 2 3 3" xfId="1976"/>
    <cellStyle name="Calculation 2 2 3 3 10" xfId="1977"/>
    <cellStyle name="Calculation 2 2 3 3 2" xfId="1978"/>
    <cellStyle name="Calculation 2 2 3 3 2 10" xfId="1979"/>
    <cellStyle name="Calculation 2 2 3 3 2 2" xfId="1980"/>
    <cellStyle name="Calculation 2 2 3 3 2 2 2" xfId="1981"/>
    <cellStyle name="Calculation 2 2 3 3 2 2 2 2" xfId="1982"/>
    <cellStyle name="Calculation 2 2 3 3 2 2 2 3" xfId="1983"/>
    <cellStyle name="Calculation 2 2 3 3 2 2 3" xfId="1984"/>
    <cellStyle name="Calculation 2 2 3 3 2 2 3 2" xfId="1985"/>
    <cellStyle name="Calculation 2 2 3 3 2 2 3 3" xfId="1986"/>
    <cellStyle name="Calculation 2 2 3 3 2 2 4" xfId="1987"/>
    <cellStyle name="Calculation 2 2 3 3 2 2 4 2" xfId="1988"/>
    <cellStyle name="Calculation 2 2 3 3 2 2 4 3" xfId="1989"/>
    <cellStyle name="Calculation 2 2 3 3 2 2 5" xfId="1990"/>
    <cellStyle name="Calculation 2 2 3 3 2 2 5 2" xfId="1991"/>
    <cellStyle name="Calculation 2 2 3 3 2 2 5 3" xfId="1992"/>
    <cellStyle name="Calculation 2 2 3 3 2 2 6" xfId="1993"/>
    <cellStyle name="Calculation 2 2 3 3 2 2 6 2" xfId="1994"/>
    <cellStyle name="Calculation 2 2 3 3 2 2 6 3" xfId="1995"/>
    <cellStyle name="Calculation 2 2 3 3 2 2 7" xfId="1996"/>
    <cellStyle name="Calculation 2 2 3 3 2 2 7 2" xfId="1997"/>
    <cellStyle name="Calculation 2 2 3 3 2 2 7 3" xfId="1998"/>
    <cellStyle name="Calculation 2 2 3 3 2 2 8" xfId="1999"/>
    <cellStyle name="Calculation 2 2 3 3 2 2 9" xfId="2000"/>
    <cellStyle name="Calculation 2 2 3 3 2 3" xfId="2001"/>
    <cellStyle name="Calculation 2 2 3 3 2 3 2" xfId="2002"/>
    <cellStyle name="Calculation 2 2 3 3 2 3 3" xfId="2003"/>
    <cellStyle name="Calculation 2 2 3 3 2 4" xfId="2004"/>
    <cellStyle name="Calculation 2 2 3 3 2 4 2" xfId="2005"/>
    <cellStyle name="Calculation 2 2 3 3 2 4 3" xfId="2006"/>
    <cellStyle name="Calculation 2 2 3 3 2 5" xfId="2007"/>
    <cellStyle name="Calculation 2 2 3 3 2 5 2" xfId="2008"/>
    <cellStyle name="Calculation 2 2 3 3 2 5 3" xfId="2009"/>
    <cellStyle name="Calculation 2 2 3 3 2 6" xfId="2010"/>
    <cellStyle name="Calculation 2 2 3 3 2 6 2" xfId="2011"/>
    <cellStyle name="Calculation 2 2 3 3 2 6 3" xfId="2012"/>
    <cellStyle name="Calculation 2 2 3 3 2 7" xfId="2013"/>
    <cellStyle name="Calculation 2 2 3 3 2 7 2" xfId="2014"/>
    <cellStyle name="Calculation 2 2 3 3 2 7 3" xfId="2015"/>
    <cellStyle name="Calculation 2 2 3 3 2 8" xfId="2016"/>
    <cellStyle name="Calculation 2 2 3 3 2 8 2" xfId="2017"/>
    <cellStyle name="Calculation 2 2 3 3 2 8 3" xfId="2018"/>
    <cellStyle name="Calculation 2 2 3 3 2 9" xfId="2019"/>
    <cellStyle name="Calculation 2 2 3 3 3" xfId="2020"/>
    <cellStyle name="Calculation 2 2 3 3 3 10" xfId="2021"/>
    <cellStyle name="Calculation 2 2 3 3 3 2" xfId="2022"/>
    <cellStyle name="Calculation 2 2 3 3 3 2 2" xfId="2023"/>
    <cellStyle name="Calculation 2 2 3 3 3 2 2 2" xfId="2024"/>
    <cellStyle name="Calculation 2 2 3 3 3 2 2 3" xfId="2025"/>
    <cellStyle name="Calculation 2 2 3 3 3 2 3" xfId="2026"/>
    <cellStyle name="Calculation 2 2 3 3 3 2 3 2" xfId="2027"/>
    <cellStyle name="Calculation 2 2 3 3 3 2 3 3" xfId="2028"/>
    <cellStyle name="Calculation 2 2 3 3 3 2 4" xfId="2029"/>
    <cellStyle name="Calculation 2 2 3 3 3 2 4 2" xfId="2030"/>
    <cellStyle name="Calculation 2 2 3 3 3 2 4 3" xfId="2031"/>
    <cellStyle name="Calculation 2 2 3 3 3 2 5" xfId="2032"/>
    <cellStyle name="Calculation 2 2 3 3 3 2 5 2" xfId="2033"/>
    <cellStyle name="Calculation 2 2 3 3 3 2 5 3" xfId="2034"/>
    <cellStyle name="Calculation 2 2 3 3 3 2 6" xfId="2035"/>
    <cellStyle name="Calculation 2 2 3 3 3 2 6 2" xfId="2036"/>
    <cellStyle name="Calculation 2 2 3 3 3 2 6 3" xfId="2037"/>
    <cellStyle name="Calculation 2 2 3 3 3 2 7" xfId="2038"/>
    <cellStyle name="Calculation 2 2 3 3 3 2 7 2" xfId="2039"/>
    <cellStyle name="Calculation 2 2 3 3 3 2 7 3" xfId="2040"/>
    <cellStyle name="Calculation 2 2 3 3 3 2 8" xfId="2041"/>
    <cellStyle name="Calculation 2 2 3 3 3 2 9" xfId="2042"/>
    <cellStyle name="Calculation 2 2 3 3 3 3" xfId="2043"/>
    <cellStyle name="Calculation 2 2 3 3 3 3 2" xfId="2044"/>
    <cellStyle name="Calculation 2 2 3 3 3 3 3" xfId="2045"/>
    <cellStyle name="Calculation 2 2 3 3 3 4" xfId="2046"/>
    <cellStyle name="Calculation 2 2 3 3 3 4 2" xfId="2047"/>
    <cellStyle name="Calculation 2 2 3 3 3 4 3" xfId="2048"/>
    <cellStyle name="Calculation 2 2 3 3 3 5" xfId="2049"/>
    <cellStyle name="Calculation 2 2 3 3 3 5 2" xfId="2050"/>
    <cellStyle name="Calculation 2 2 3 3 3 5 3" xfId="2051"/>
    <cellStyle name="Calculation 2 2 3 3 3 6" xfId="2052"/>
    <cellStyle name="Calculation 2 2 3 3 3 6 2" xfId="2053"/>
    <cellStyle name="Calculation 2 2 3 3 3 6 3" xfId="2054"/>
    <cellStyle name="Calculation 2 2 3 3 3 7" xfId="2055"/>
    <cellStyle name="Calculation 2 2 3 3 3 7 2" xfId="2056"/>
    <cellStyle name="Calculation 2 2 3 3 3 7 3" xfId="2057"/>
    <cellStyle name="Calculation 2 2 3 3 3 8" xfId="2058"/>
    <cellStyle name="Calculation 2 2 3 3 3 8 2" xfId="2059"/>
    <cellStyle name="Calculation 2 2 3 3 3 8 3" xfId="2060"/>
    <cellStyle name="Calculation 2 2 3 3 3 9" xfId="2061"/>
    <cellStyle name="Calculation 2 2 3 3 4" xfId="2062"/>
    <cellStyle name="Calculation 2 2 3 3 4 10" xfId="2063"/>
    <cellStyle name="Calculation 2 2 3 3 4 2" xfId="2064"/>
    <cellStyle name="Calculation 2 2 3 3 4 2 2" xfId="2065"/>
    <cellStyle name="Calculation 2 2 3 3 4 2 2 2" xfId="2066"/>
    <cellStyle name="Calculation 2 2 3 3 4 2 2 3" xfId="2067"/>
    <cellStyle name="Calculation 2 2 3 3 4 2 3" xfId="2068"/>
    <cellStyle name="Calculation 2 2 3 3 4 2 3 2" xfId="2069"/>
    <cellStyle name="Calculation 2 2 3 3 4 2 3 3" xfId="2070"/>
    <cellStyle name="Calculation 2 2 3 3 4 2 4" xfId="2071"/>
    <cellStyle name="Calculation 2 2 3 3 4 2 4 2" xfId="2072"/>
    <cellStyle name="Calculation 2 2 3 3 4 2 4 3" xfId="2073"/>
    <cellStyle name="Calculation 2 2 3 3 4 2 5" xfId="2074"/>
    <cellStyle name="Calculation 2 2 3 3 4 2 5 2" xfId="2075"/>
    <cellStyle name="Calculation 2 2 3 3 4 2 5 3" xfId="2076"/>
    <cellStyle name="Calculation 2 2 3 3 4 2 6" xfId="2077"/>
    <cellStyle name="Calculation 2 2 3 3 4 2 6 2" xfId="2078"/>
    <cellStyle name="Calculation 2 2 3 3 4 2 6 3" xfId="2079"/>
    <cellStyle name="Calculation 2 2 3 3 4 2 7" xfId="2080"/>
    <cellStyle name="Calculation 2 2 3 3 4 2 7 2" xfId="2081"/>
    <cellStyle name="Calculation 2 2 3 3 4 2 7 3" xfId="2082"/>
    <cellStyle name="Calculation 2 2 3 3 4 2 8" xfId="2083"/>
    <cellStyle name="Calculation 2 2 3 3 4 2 9" xfId="2084"/>
    <cellStyle name="Calculation 2 2 3 3 4 3" xfId="2085"/>
    <cellStyle name="Calculation 2 2 3 3 4 3 2" xfId="2086"/>
    <cellStyle name="Calculation 2 2 3 3 4 3 3" xfId="2087"/>
    <cellStyle name="Calculation 2 2 3 3 4 4" xfId="2088"/>
    <cellStyle name="Calculation 2 2 3 3 4 4 2" xfId="2089"/>
    <cellStyle name="Calculation 2 2 3 3 4 4 3" xfId="2090"/>
    <cellStyle name="Calculation 2 2 3 3 4 5" xfId="2091"/>
    <cellStyle name="Calculation 2 2 3 3 4 5 2" xfId="2092"/>
    <cellStyle name="Calculation 2 2 3 3 4 5 3" xfId="2093"/>
    <cellStyle name="Calculation 2 2 3 3 4 6" xfId="2094"/>
    <cellStyle name="Calculation 2 2 3 3 4 6 2" xfId="2095"/>
    <cellStyle name="Calculation 2 2 3 3 4 6 3" xfId="2096"/>
    <cellStyle name="Calculation 2 2 3 3 4 7" xfId="2097"/>
    <cellStyle name="Calculation 2 2 3 3 4 7 2" xfId="2098"/>
    <cellStyle name="Calculation 2 2 3 3 4 7 3" xfId="2099"/>
    <cellStyle name="Calculation 2 2 3 3 4 8" xfId="2100"/>
    <cellStyle name="Calculation 2 2 3 3 4 8 2" xfId="2101"/>
    <cellStyle name="Calculation 2 2 3 3 4 8 3" xfId="2102"/>
    <cellStyle name="Calculation 2 2 3 3 4 9" xfId="2103"/>
    <cellStyle name="Calculation 2 2 3 3 5" xfId="2104"/>
    <cellStyle name="Calculation 2 2 3 3 5 2" xfId="2105"/>
    <cellStyle name="Calculation 2 2 3 3 5 2 2" xfId="2106"/>
    <cellStyle name="Calculation 2 2 3 3 5 2 3" xfId="2107"/>
    <cellStyle name="Calculation 2 2 3 3 5 3" xfId="2108"/>
    <cellStyle name="Calculation 2 2 3 3 5 3 2" xfId="2109"/>
    <cellStyle name="Calculation 2 2 3 3 5 3 3" xfId="2110"/>
    <cellStyle name="Calculation 2 2 3 3 5 4" xfId="2111"/>
    <cellStyle name="Calculation 2 2 3 3 5 4 2" xfId="2112"/>
    <cellStyle name="Calculation 2 2 3 3 5 4 3" xfId="2113"/>
    <cellStyle name="Calculation 2 2 3 3 5 5" xfId="2114"/>
    <cellStyle name="Calculation 2 2 3 3 5 5 2" xfId="2115"/>
    <cellStyle name="Calculation 2 2 3 3 5 5 3" xfId="2116"/>
    <cellStyle name="Calculation 2 2 3 3 5 6" xfId="2117"/>
    <cellStyle name="Calculation 2 2 3 3 5 6 2" xfId="2118"/>
    <cellStyle name="Calculation 2 2 3 3 5 6 3" xfId="2119"/>
    <cellStyle name="Calculation 2 2 3 3 5 7" xfId="2120"/>
    <cellStyle name="Calculation 2 2 3 3 5 7 2" xfId="2121"/>
    <cellStyle name="Calculation 2 2 3 3 5 7 3" xfId="2122"/>
    <cellStyle name="Calculation 2 2 3 3 5 8" xfId="2123"/>
    <cellStyle name="Calculation 2 2 3 3 5 9" xfId="2124"/>
    <cellStyle name="Calculation 2 2 3 3 6" xfId="2125"/>
    <cellStyle name="Calculation 2 2 3 3 6 2" xfId="2126"/>
    <cellStyle name="Calculation 2 2 3 3 6 3" xfId="2127"/>
    <cellStyle name="Calculation 2 2 3 3 7" xfId="2128"/>
    <cellStyle name="Calculation 2 2 3 3 7 2" xfId="2129"/>
    <cellStyle name="Calculation 2 2 3 3 7 3" xfId="2130"/>
    <cellStyle name="Calculation 2 2 3 3 8" xfId="2131"/>
    <cellStyle name="Calculation 2 2 3 3 8 2" xfId="2132"/>
    <cellStyle name="Calculation 2 2 3 3 8 3" xfId="2133"/>
    <cellStyle name="Calculation 2 2 3 3 9" xfId="2134"/>
    <cellStyle name="Calculation 2 2 3 3 9 2" xfId="2135"/>
    <cellStyle name="Calculation 2 2 3 3 9 3" xfId="2136"/>
    <cellStyle name="Calculation 2 2 3 4" xfId="2137"/>
    <cellStyle name="Calculation 2 2 3 4 10" xfId="2138"/>
    <cellStyle name="Calculation 2 2 3 4 2" xfId="2139"/>
    <cellStyle name="Calculation 2 2 3 4 2 10" xfId="2140"/>
    <cellStyle name="Calculation 2 2 3 4 2 2" xfId="2141"/>
    <cellStyle name="Calculation 2 2 3 4 2 2 2" xfId="2142"/>
    <cellStyle name="Calculation 2 2 3 4 2 2 2 2" xfId="2143"/>
    <cellStyle name="Calculation 2 2 3 4 2 2 2 3" xfId="2144"/>
    <cellStyle name="Calculation 2 2 3 4 2 2 3" xfId="2145"/>
    <cellStyle name="Calculation 2 2 3 4 2 2 3 2" xfId="2146"/>
    <cellStyle name="Calculation 2 2 3 4 2 2 3 3" xfId="2147"/>
    <cellStyle name="Calculation 2 2 3 4 2 2 4" xfId="2148"/>
    <cellStyle name="Calculation 2 2 3 4 2 2 4 2" xfId="2149"/>
    <cellStyle name="Calculation 2 2 3 4 2 2 4 3" xfId="2150"/>
    <cellStyle name="Calculation 2 2 3 4 2 2 5" xfId="2151"/>
    <cellStyle name="Calculation 2 2 3 4 2 2 5 2" xfId="2152"/>
    <cellStyle name="Calculation 2 2 3 4 2 2 5 3" xfId="2153"/>
    <cellStyle name="Calculation 2 2 3 4 2 2 6" xfId="2154"/>
    <cellStyle name="Calculation 2 2 3 4 2 2 6 2" xfId="2155"/>
    <cellStyle name="Calculation 2 2 3 4 2 2 6 3" xfId="2156"/>
    <cellStyle name="Calculation 2 2 3 4 2 2 7" xfId="2157"/>
    <cellStyle name="Calculation 2 2 3 4 2 2 7 2" xfId="2158"/>
    <cellStyle name="Calculation 2 2 3 4 2 2 7 3" xfId="2159"/>
    <cellStyle name="Calculation 2 2 3 4 2 2 8" xfId="2160"/>
    <cellStyle name="Calculation 2 2 3 4 2 2 9" xfId="2161"/>
    <cellStyle name="Calculation 2 2 3 4 2 3" xfId="2162"/>
    <cellStyle name="Calculation 2 2 3 4 2 3 2" xfId="2163"/>
    <cellStyle name="Calculation 2 2 3 4 2 3 3" xfId="2164"/>
    <cellStyle name="Calculation 2 2 3 4 2 4" xfId="2165"/>
    <cellStyle name="Calculation 2 2 3 4 2 4 2" xfId="2166"/>
    <cellStyle name="Calculation 2 2 3 4 2 4 3" xfId="2167"/>
    <cellStyle name="Calculation 2 2 3 4 2 5" xfId="2168"/>
    <cellStyle name="Calculation 2 2 3 4 2 5 2" xfId="2169"/>
    <cellStyle name="Calculation 2 2 3 4 2 5 3" xfId="2170"/>
    <cellStyle name="Calculation 2 2 3 4 2 6" xfId="2171"/>
    <cellStyle name="Calculation 2 2 3 4 2 6 2" xfId="2172"/>
    <cellStyle name="Calculation 2 2 3 4 2 6 3" xfId="2173"/>
    <cellStyle name="Calculation 2 2 3 4 2 7" xfId="2174"/>
    <cellStyle name="Calculation 2 2 3 4 2 7 2" xfId="2175"/>
    <cellStyle name="Calculation 2 2 3 4 2 7 3" xfId="2176"/>
    <cellStyle name="Calculation 2 2 3 4 2 8" xfId="2177"/>
    <cellStyle name="Calculation 2 2 3 4 2 8 2" xfId="2178"/>
    <cellStyle name="Calculation 2 2 3 4 2 8 3" xfId="2179"/>
    <cellStyle name="Calculation 2 2 3 4 2 9" xfId="2180"/>
    <cellStyle name="Calculation 2 2 3 4 3" xfId="2181"/>
    <cellStyle name="Calculation 2 2 3 4 3 10" xfId="2182"/>
    <cellStyle name="Calculation 2 2 3 4 3 2" xfId="2183"/>
    <cellStyle name="Calculation 2 2 3 4 3 2 2" xfId="2184"/>
    <cellStyle name="Calculation 2 2 3 4 3 2 2 2" xfId="2185"/>
    <cellStyle name="Calculation 2 2 3 4 3 2 2 3" xfId="2186"/>
    <cellStyle name="Calculation 2 2 3 4 3 2 3" xfId="2187"/>
    <cellStyle name="Calculation 2 2 3 4 3 2 3 2" xfId="2188"/>
    <cellStyle name="Calculation 2 2 3 4 3 2 3 3" xfId="2189"/>
    <cellStyle name="Calculation 2 2 3 4 3 2 4" xfId="2190"/>
    <cellStyle name="Calculation 2 2 3 4 3 2 4 2" xfId="2191"/>
    <cellStyle name="Calculation 2 2 3 4 3 2 4 3" xfId="2192"/>
    <cellStyle name="Calculation 2 2 3 4 3 2 5" xfId="2193"/>
    <cellStyle name="Calculation 2 2 3 4 3 2 5 2" xfId="2194"/>
    <cellStyle name="Calculation 2 2 3 4 3 2 5 3" xfId="2195"/>
    <cellStyle name="Calculation 2 2 3 4 3 2 6" xfId="2196"/>
    <cellStyle name="Calculation 2 2 3 4 3 2 6 2" xfId="2197"/>
    <cellStyle name="Calculation 2 2 3 4 3 2 6 3" xfId="2198"/>
    <cellStyle name="Calculation 2 2 3 4 3 2 7" xfId="2199"/>
    <cellStyle name="Calculation 2 2 3 4 3 2 7 2" xfId="2200"/>
    <cellStyle name="Calculation 2 2 3 4 3 2 7 3" xfId="2201"/>
    <cellStyle name="Calculation 2 2 3 4 3 2 8" xfId="2202"/>
    <cellStyle name="Calculation 2 2 3 4 3 2 9" xfId="2203"/>
    <cellStyle name="Calculation 2 2 3 4 3 3" xfId="2204"/>
    <cellStyle name="Calculation 2 2 3 4 3 3 2" xfId="2205"/>
    <cellStyle name="Calculation 2 2 3 4 3 3 3" xfId="2206"/>
    <cellStyle name="Calculation 2 2 3 4 3 4" xfId="2207"/>
    <cellStyle name="Calculation 2 2 3 4 3 4 2" xfId="2208"/>
    <cellStyle name="Calculation 2 2 3 4 3 4 3" xfId="2209"/>
    <cellStyle name="Calculation 2 2 3 4 3 5" xfId="2210"/>
    <cellStyle name="Calculation 2 2 3 4 3 5 2" xfId="2211"/>
    <cellStyle name="Calculation 2 2 3 4 3 5 3" xfId="2212"/>
    <cellStyle name="Calculation 2 2 3 4 3 6" xfId="2213"/>
    <cellStyle name="Calculation 2 2 3 4 3 6 2" xfId="2214"/>
    <cellStyle name="Calculation 2 2 3 4 3 6 3" xfId="2215"/>
    <cellStyle name="Calculation 2 2 3 4 3 7" xfId="2216"/>
    <cellStyle name="Calculation 2 2 3 4 3 7 2" xfId="2217"/>
    <cellStyle name="Calculation 2 2 3 4 3 7 3" xfId="2218"/>
    <cellStyle name="Calculation 2 2 3 4 3 8" xfId="2219"/>
    <cellStyle name="Calculation 2 2 3 4 3 8 2" xfId="2220"/>
    <cellStyle name="Calculation 2 2 3 4 3 8 3" xfId="2221"/>
    <cellStyle name="Calculation 2 2 3 4 3 9" xfId="2222"/>
    <cellStyle name="Calculation 2 2 3 4 4" xfId="2223"/>
    <cellStyle name="Calculation 2 2 3 4 4 10" xfId="2224"/>
    <cellStyle name="Calculation 2 2 3 4 4 2" xfId="2225"/>
    <cellStyle name="Calculation 2 2 3 4 4 2 2" xfId="2226"/>
    <cellStyle name="Calculation 2 2 3 4 4 2 2 2" xfId="2227"/>
    <cellStyle name="Calculation 2 2 3 4 4 2 2 3" xfId="2228"/>
    <cellStyle name="Calculation 2 2 3 4 4 2 3" xfId="2229"/>
    <cellStyle name="Calculation 2 2 3 4 4 2 3 2" xfId="2230"/>
    <cellStyle name="Calculation 2 2 3 4 4 2 3 3" xfId="2231"/>
    <cellStyle name="Calculation 2 2 3 4 4 2 4" xfId="2232"/>
    <cellStyle name="Calculation 2 2 3 4 4 2 4 2" xfId="2233"/>
    <cellStyle name="Calculation 2 2 3 4 4 2 4 3" xfId="2234"/>
    <cellStyle name="Calculation 2 2 3 4 4 2 5" xfId="2235"/>
    <cellStyle name="Calculation 2 2 3 4 4 2 5 2" xfId="2236"/>
    <cellStyle name="Calculation 2 2 3 4 4 2 5 3" xfId="2237"/>
    <cellStyle name="Calculation 2 2 3 4 4 2 6" xfId="2238"/>
    <cellStyle name="Calculation 2 2 3 4 4 2 6 2" xfId="2239"/>
    <cellStyle name="Calculation 2 2 3 4 4 2 6 3" xfId="2240"/>
    <cellStyle name="Calculation 2 2 3 4 4 2 7" xfId="2241"/>
    <cellStyle name="Calculation 2 2 3 4 4 2 7 2" xfId="2242"/>
    <cellStyle name="Calculation 2 2 3 4 4 2 7 3" xfId="2243"/>
    <cellStyle name="Calculation 2 2 3 4 4 2 8" xfId="2244"/>
    <cellStyle name="Calculation 2 2 3 4 4 2 9" xfId="2245"/>
    <cellStyle name="Calculation 2 2 3 4 4 3" xfId="2246"/>
    <cellStyle name="Calculation 2 2 3 4 4 3 2" xfId="2247"/>
    <cellStyle name="Calculation 2 2 3 4 4 3 3" xfId="2248"/>
    <cellStyle name="Calculation 2 2 3 4 4 4" xfId="2249"/>
    <cellStyle name="Calculation 2 2 3 4 4 4 2" xfId="2250"/>
    <cellStyle name="Calculation 2 2 3 4 4 4 3" xfId="2251"/>
    <cellStyle name="Calculation 2 2 3 4 4 5" xfId="2252"/>
    <cellStyle name="Calculation 2 2 3 4 4 5 2" xfId="2253"/>
    <cellStyle name="Calculation 2 2 3 4 4 5 3" xfId="2254"/>
    <cellStyle name="Calculation 2 2 3 4 4 6" xfId="2255"/>
    <cellStyle name="Calculation 2 2 3 4 4 6 2" xfId="2256"/>
    <cellStyle name="Calculation 2 2 3 4 4 6 3" xfId="2257"/>
    <cellStyle name="Calculation 2 2 3 4 4 7" xfId="2258"/>
    <cellStyle name="Calculation 2 2 3 4 4 7 2" xfId="2259"/>
    <cellStyle name="Calculation 2 2 3 4 4 7 3" xfId="2260"/>
    <cellStyle name="Calculation 2 2 3 4 4 8" xfId="2261"/>
    <cellStyle name="Calculation 2 2 3 4 4 8 2" xfId="2262"/>
    <cellStyle name="Calculation 2 2 3 4 4 8 3" xfId="2263"/>
    <cellStyle name="Calculation 2 2 3 4 4 9" xfId="2264"/>
    <cellStyle name="Calculation 2 2 3 4 5" xfId="2265"/>
    <cellStyle name="Calculation 2 2 3 4 5 2" xfId="2266"/>
    <cellStyle name="Calculation 2 2 3 4 5 2 2" xfId="2267"/>
    <cellStyle name="Calculation 2 2 3 4 5 2 3" xfId="2268"/>
    <cellStyle name="Calculation 2 2 3 4 5 3" xfId="2269"/>
    <cellStyle name="Calculation 2 2 3 4 5 3 2" xfId="2270"/>
    <cellStyle name="Calculation 2 2 3 4 5 3 3" xfId="2271"/>
    <cellStyle name="Calculation 2 2 3 4 5 4" xfId="2272"/>
    <cellStyle name="Calculation 2 2 3 4 5 4 2" xfId="2273"/>
    <cellStyle name="Calculation 2 2 3 4 5 4 3" xfId="2274"/>
    <cellStyle name="Calculation 2 2 3 4 5 5" xfId="2275"/>
    <cellStyle name="Calculation 2 2 3 4 5 5 2" xfId="2276"/>
    <cellStyle name="Calculation 2 2 3 4 5 5 3" xfId="2277"/>
    <cellStyle name="Calculation 2 2 3 4 5 6" xfId="2278"/>
    <cellStyle name="Calculation 2 2 3 4 5 6 2" xfId="2279"/>
    <cellStyle name="Calculation 2 2 3 4 5 6 3" xfId="2280"/>
    <cellStyle name="Calculation 2 2 3 4 5 7" xfId="2281"/>
    <cellStyle name="Calculation 2 2 3 4 5 7 2" xfId="2282"/>
    <cellStyle name="Calculation 2 2 3 4 5 7 3" xfId="2283"/>
    <cellStyle name="Calculation 2 2 3 4 5 8" xfId="2284"/>
    <cellStyle name="Calculation 2 2 3 4 5 9" xfId="2285"/>
    <cellStyle name="Calculation 2 2 3 4 6" xfId="2286"/>
    <cellStyle name="Calculation 2 2 3 4 6 2" xfId="2287"/>
    <cellStyle name="Calculation 2 2 3 4 6 3" xfId="2288"/>
    <cellStyle name="Calculation 2 2 3 4 7" xfId="2289"/>
    <cellStyle name="Calculation 2 2 3 4 7 2" xfId="2290"/>
    <cellStyle name="Calculation 2 2 3 4 7 3" xfId="2291"/>
    <cellStyle name="Calculation 2 2 3 4 8" xfId="2292"/>
    <cellStyle name="Calculation 2 2 3 4 8 2" xfId="2293"/>
    <cellStyle name="Calculation 2 2 3 4 8 3" xfId="2294"/>
    <cellStyle name="Calculation 2 2 3 4 9" xfId="2295"/>
    <cellStyle name="Calculation 2 2 3 4 9 2" xfId="2296"/>
    <cellStyle name="Calculation 2 2 3 4 9 3" xfId="2297"/>
    <cellStyle name="Calculation 2 2 3 5" xfId="2298"/>
    <cellStyle name="Calculation 2 2 3 5 10" xfId="2299"/>
    <cellStyle name="Calculation 2 2 3 5 2" xfId="2300"/>
    <cellStyle name="Calculation 2 2 3 5 2 10" xfId="2301"/>
    <cellStyle name="Calculation 2 2 3 5 2 2" xfId="2302"/>
    <cellStyle name="Calculation 2 2 3 5 2 2 2" xfId="2303"/>
    <cellStyle name="Calculation 2 2 3 5 2 2 2 2" xfId="2304"/>
    <cellStyle name="Calculation 2 2 3 5 2 2 2 3" xfId="2305"/>
    <cellStyle name="Calculation 2 2 3 5 2 2 3" xfId="2306"/>
    <cellStyle name="Calculation 2 2 3 5 2 2 3 2" xfId="2307"/>
    <cellStyle name="Calculation 2 2 3 5 2 2 3 3" xfId="2308"/>
    <cellStyle name="Calculation 2 2 3 5 2 2 4" xfId="2309"/>
    <cellStyle name="Calculation 2 2 3 5 2 2 4 2" xfId="2310"/>
    <cellStyle name="Calculation 2 2 3 5 2 2 4 3" xfId="2311"/>
    <cellStyle name="Calculation 2 2 3 5 2 2 5" xfId="2312"/>
    <cellStyle name="Calculation 2 2 3 5 2 2 5 2" xfId="2313"/>
    <cellStyle name="Calculation 2 2 3 5 2 2 5 3" xfId="2314"/>
    <cellStyle name="Calculation 2 2 3 5 2 2 6" xfId="2315"/>
    <cellStyle name="Calculation 2 2 3 5 2 2 6 2" xfId="2316"/>
    <cellStyle name="Calculation 2 2 3 5 2 2 6 3" xfId="2317"/>
    <cellStyle name="Calculation 2 2 3 5 2 2 7" xfId="2318"/>
    <cellStyle name="Calculation 2 2 3 5 2 2 7 2" xfId="2319"/>
    <cellStyle name="Calculation 2 2 3 5 2 2 7 3" xfId="2320"/>
    <cellStyle name="Calculation 2 2 3 5 2 2 8" xfId="2321"/>
    <cellStyle name="Calculation 2 2 3 5 2 2 9" xfId="2322"/>
    <cellStyle name="Calculation 2 2 3 5 2 3" xfId="2323"/>
    <cellStyle name="Calculation 2 2 3 5 2 3 2" xfId="2324"/>
    <cellStyle name="Calculation 2 2 3 5 2 3 3" xfId="2325"/>
    <cellStyle name="Calculation 2 2 3 5 2 4" xfId="2326"/>
    <cellStyle name="Calculation 2 2 3 5 2 4 2" xfId="2327"/>
    <cellStyle name="Calculation 2 2 3 5 2 4 3" xfId="2328"/>
    <cellStyle name="Calculation 2 2 3 5 2 5" xfId="2329"/>
    <cellStyle name="Calculation 2 2 3 5 2 5 2" xfId="2330"/>
    <cellStyle name="Calculation 2 2 3 5 2 5 3" xfId="2331"/>
    <cellStyle name="Calculation 2 2 3 5 2 6" xfId="2332"/>
    <cellStyle name="Calculation 2 2 3 5 2 6 2" xfId="2333"/>
    <cellStyle name="Calculation 2 2 3 5 2 6 3" xfId="2334"/>
    <cellStyle name="Calculation 2 2 3 5 2 7" xfId="2335"/>
    <cellStyle name="Calculation 2 2 3 5 2 7 2" xfId="2336"/>
    <cellStyle name="Calculation 2 2 3 5 2 7 3" xfId="2337"/>
    <cellStyle name="Calculation 2 2 3 5 2 8" xfId="2338"/>
    <cellStyle name="Calculation 2 2 3 5 2 8 2" xfId="2339"/>
    <cellStyle name="Calculation 2 2 3 5 2 8 3" xfId="2340"/>
    <cellStyle name="Calculation 2 2 3 5 2 9" xfId="2341"/>
    <cellStyle name="Calculation 2 2 3 5 3" xfId="2342"/>
    <cellStyle name="Calculation 2 2 3 5 3 10" xfId="2343"/>
    <cellStyle name="Calculation 2 2 3 5 3 2" xfId="2344"/>
    <cellStyle name="Calculation 2 2 3 5 3 2 2" xfId="2345"/>
    <cellStyle name="Calculation 2 2 3 5 3 2 2 2" xfId="2346"/>
    <cellStyle name="Calculation 2 2 3 5 3 2 2 3" xfId="2347"/>
    <cellStyle name="Calculation 2 2 3 5 3 2 3" xfId="2348"/>
    <cellStyle name="Calculation 2 2 3 5 3 2 3 2" xfId="2349"/>
    <cellStyle name="Calculation 2 2 3 5 3 2 3 3" xfId="2350"/>
    <cellStyle name="Calculation 2 2 3 5 3 2 4" xfId="2351"/>
    <cellStyle name="Calculation 2 2 3 5 3 2 4 2" xfId="2352"/>
    <cellStyle name="Calculation 2 2 3 5 3 2 4 3" xfId="2353"/>
    <cellStyle name="Calculation 2 2 3 5 3 2 5" xfId="2354"/>
    <cellStyle name="Calculation 2 2 3 5 3 2 5 2" xfId="2355"/>
    <cellStyle name="Calculation 2 2 3 5 3 2 5 3" xfId="2356"/>
    <cellStyle name="Calculation 2 2 3 5 3 2 6" xfId="2357"/>
    <cellStyle name="Calculation 2 2 3 5 3 2 6 2" xfId="2358"/>
    <cellStyle name="Calculation 2 2 3 5 3 2 6 3" xfId="2359"/>
    <cellStyle name="Calculation 2 2 3 5 3 2 7" xfId="2360"/>
    <cellStyle name="Calculation 2 2 3 5 3 2 7 2" xfId="2361"/>
    <cellStyle name="Calculation 2 2 3 5 3 2 7 3" xfId="2362"/>
    <cellStyle name="Calculation 2 2 3 5 3 2 8" xfId="2363"/>
    <cellStyle name="Calculation 2 2 3 5 3 2 9" xfId="2364"/>
    <cellStyle name="Calculation 2 2 3 5 3 3" xfId="2365"/>
    <cellStyle name="Calculation 2 2 3 5 3 3 2" xfId="2366"/>
    <cellStyle name="Calculation 2 2 3 5 3 3 3" xfId="2367"/>
    <cellStyle name="Calculation 2 2 3 5 3 4" xfId="2368"/>
    <cellStyle name="Calculation 2 2 3 5 3 4 2" xfId="2369"/>
    <cellStyle name="Calculation 2 2 3 5 3 4 3" xfId="2370"/>
    <cellStyle name="Calculation 2 2 3 5 3 5" xfId="2371"/>
    <cellStyle name="Calculation 2 2 3 5 3 5 2" xfId="2372"/>
    <cellStyle name="Calculation 2 2 3 5 3 5 3" xfId="2373"/>
    <cellStyle name="Calculation 2 2 3 5 3 6" xfId="2374"/>
    <cellStyle name="Calculation 2 2 3 5 3 6 2" xfId="2375"/>
    <cellStyle name="Calculation 2 2 3 5 3 6 3" xfId="2376"/>
    <cellStyle name="Calculation 2 2 3 5 3 7" xfId="2377"/>
    <cellStyle name="Calculation 2 2 3 5 3 7 2" xfId="2378"/>
    <cellStyle name="Calculation 2 2 3 5 3 7 3" xfId="2379"/>
    <cellStyle name="Calculation 2 2 3 5 3 8" xfId="2380"/>
    <cellStyle name="Calculation 2 2 3 5 3 8 2" xfId="2381"/>
    <cellStyle name="Calculation 2 2 3 5 3 8 3" xfId="2382"/>
    <cellStyle name="Calculation 2 2 3 5 3 9" xfId="2383"/>
    <cellStyle name="Calculation 2 2 3 5 4" xfId="2384"/>
    <cellStyle name="Calculation 2 2 3 5 4 10" xfId="2385"/>
    <cellStyle name="Calculation 2 2 3 5 4 2" xfId="2386"/>
    <cellStyle name="Calculation 2 2 3 5 4 2 2" xfId="2387"/>
    <cellStyle name="Calculation 2 2 3 5 4 2 2 2" xfId="2388"/>
    <cellStyle name="Calculation 2 2 3 5 4 2 2 3" xfId="2389"/>
    <cellStyle name="Calculation 2 2 3 5 4 2 3" xfId="2390"/>
    <cellStyle name="Calculation 2 2 3 5 4 2 3 2" xfId="2391"/>
    <cellStyle name="Calculation 2 2 3 5 4 2 3 3" xfId="2392"/>
    <cellStyle name="Calculation 2 2 3 5 4 2 4" xfId="2393"/>
    <cellStyle name="Calculation 2 2 3 5 4 2 4 2" xfId="2394"/>
    <cellStyle name="Calculation 2 2 3 5 4 2 4 3" xfId="2395"/>
    <cellStyle name="Calculation 2 2 3 5 4 2 5" xfId="2396"/>
    <cellStyle name="Calculation 2 2 3 5 4 2 5 2" xfId="2397"/>
    <cellStyle name="Calculation 2 2 3 5 4 2 5 3" xfId="2398"/>
    <cellStyle name="Calculation 2 2 3 5 4 2 6" xfId="2399"/>
    <cellStyle name="Calculation 2 2 3 5 4 2 6 2" xfId="2400"/>
    <cellStyle name="Calculation 2 2 3 5 4 2 6 3" xfId="2401"/>
    <cellStyle name="Calculation 2 2 3 5 4 2 7" xfId="2402"/>
    <cellStyle name="Calculation 2 2 3 5 4 2 7 2" xfId="2403"/>
    <cellStyle name="Calculation 2 2 3 5 4 2 7 3" xfId="2404"/>
    <cellStyle name="Calculation 2 2 3 5 4 2 8" xfId="2405"/>
    <cellStyle name="Calculation 2 2 3 5 4 2 9" xfId="2406"/>
    <cellStyle name="Calculation 2 2 3 5 4 3" xfId="2407"/>
    <cellStyle name="Calculation 2 2 3 5 4 3 2" xfId="2408"/>
    <cellStyle name="Calculation 2 2 3 5 4 3 3" xfId="2409"/>
    <cellStyle name="Calculation 2 2 3 5 4 4" xfId="2410"/>
    <cellStyle name="Calculation 2 2 3 5 4 4 2" xfId="2411"/>
    <cellStyle name="Calculation 2 2 3 5 4 4 3" xfId="2412"/>
    <cellStyle name="Calculation 2 2 3 5 4 5" xfId="2413"/>
    <cellStyle name="Calculation 2 2 3 5 4 5 2" xfId="2414"/>
    <cellStyle name="Calculation 2 2 3 5 4 5 3" xfId="2415"/>
    <cellStyle name="Calculation 2 2 3 5 4 6" xfId="2416"/>
    <cellStyle name="Calculation 2 2 3 5 4 6 2" xfId="2417"/>
    <cellStyle name="Calculation 2 2 3 5 4 6 3" xfId="2418"/>
    <cellStyle name="Calculation 2 2 3 5 4 7" xfId="2419"/>
    <cellStyle name="Calculation 2 2 3 5 4 7 2" xfId="2420"/>
    <cellStyle name="Calculation 2 2 3 5 4 7 3" xfId="2421"/>
    <cellStyle name="Calculation 2 2 3 5 4 8" xfId="2422"/>
    <cellStyle name="Calculation 2 2 3 5 4 8 2" xfId="2423"/>
    <cellStyle name="Calculation 2 2 3 5 4 8 3" xfId="2424"/>
    <cellStyle name="Calculation 2 2 3 5 4 9" xfId="2425"/>
    <cellStyle name="Calculation 2 2 3 5 5" xfId="2426"/>
    <cellStyle name="Calculation 2 2 3 5 5 2" xfId="2427"/>
    <cellStyle name="Calculation 2 2 3 5 5 2 2" xfId="2428"/>
    <cellStyle name="Calculation 2 2 3 5 5 2 3" xfId="2429"/>
    <cellStyle name="Calculation 2 2 3 5 5 3" xfId="2430"/>
    <cellStyle name="Calculation 2 2 3 5 5 3 2" xfId="2431"/>
    <cellStyle name="Calculation 2 2 3 5 5 3 3" xfId="2432"/>
    <cellStyle name="Calculation 2 2 3 5 5 4" xfId="2433"/>
    <cellStyle name="Calculation 2 2 3 5 5 4 2" xfId="2434"/>
    <cellStyle name="Calculation 2 2 3 5 5 4 3" xfId="2435"/>
    <cellStyle name="Calculation 2 2 3 5 5 5" xfId="2436"/>
    <cellStyle name="Calculation 2 2 3 5 5 5 2" xfId="2437"/>
    <cellStyle name="Calculation 2 2 3 5 5 5 3" xfId="2438"/>
    <cellStyle name="Calculation 2 2 3 5 5 6" xfId="2439"/>
    <cellStyle name="Calculation 2 2 3 5 5 6 2" xfId="2440"/>
    <cellStyle name="Calculation 2 2 3 5 5 6 3" xfId="2441"/>
    <cellStyle name="Calculation 2 2 3 5 5 7" xfId="2442"/>
    <cellStyle name="Calculation 2 2 3 5 5 7 2" xfId="2443"/>
    <cellStyle name="Calculation 2 2 3 5 5 7 3" xfId="2444"/>
    <cellStyle name="Calculation 2 2 3 5 5 8" xfId="2445"/>
    <cellStyle name="Calculation 2 2 3 5 5 9" xfId="2446"/>
    <cellStyle name="Calculation 2 2 3 5 6" xfId="2447"/>
    <cellStyle name="Calculation 2 2 3 5 6 2" xfId="2448"/>
    <cellStyle name="Calculation 2 2 3 5 6 3" xfId="2449"/>
    <cellStyle name="Calculation 2 2 3 5 7" xfId="2450"/>
    <cellStyle name="Calculation 2 2 3 5 7 2" xfId="2451"/>
    <cellStyle name="Calculation 2 2 3 5 7 3" xfId="2452"/>
    <cellStyle name="Calculation 2 2 3 5 8" xfId="2453"/>
    <cellStyle name="Calculation 2 2 3 5 8 2" xfId="2454"/>
    <cellStyle name="Calculation 2 2 3 5 8 3" xfId="2455"/>
    <cellStyle name="Calculation 2 2 3 5 9" xfId="2456"/>
    <cellStyle name="Calculation 2 2 3 5 9 2" xfId="2457"/>
    <cellStyle name="Calculation 2 2 3 5 9 3" xfId="2458"/>
    <cellStyle name="Calculation 2 2 3 6" xfId="2459"/>
    <cellStyle name="Calculation 2 2 3 6 10" xfId="2460"/>
    <cellStyle name="Calculation 2 2 3 6 2" xfId="2461"/>
    <cellStyle name="Calculation 2 2 3 6 2 2" xfId="2462"/>
    <cellStyle name="Calculation 2 2 3 6 2 2 2" xfId="2463"/>
    <cellStyle name="Calculation 2 2 3 6 2 2 3" xfId="2464"/>
    <cellStyle name="Calculation 2 2 3 6 2 3" xfId="2465"/>
    <cellStyle name="Calculation 2 2 3 6 2 3 2" xfId="2466"/>
    <cellStyle name="Calculation 2 2 3 6 2 3 3" xfId="2467"/>
    <cellStyle name="Calculation 2 2 3 6 2 4" xfId="2468"/>
    <cellStyle name="Calculation 2 2 3 6 2 4 2" xfId="2469"/>
    <cellStyle name="Calculation 2 2 3 6 2 4 3" xfId="2470"/>
    <cellStyle name="Calculation 2 2 3 6 2 5" xfId="2471"/>
    <cellStyle name="Calculation 2 2 3 6 2 5 2" xfId="2472"/>
    <cellStyle name="Calculation 2 2 3 6 2 5 3" xfId="2473"/>
    <cellStyle name="Calculation 2 2 3 6 2 6" xfId="2474"/>
    <cellStyle name="Calculation 2 2 3 6 2 6 2" xfId="2475"/>
    <cellStyle name="Calculation 2 2 3 6 2 6 3" xfId="2476"/>
    <cellStyle name="Calculation 2 2 3 6 2 7" xfId="2477"/>
    <cellStyle name="Calculation 2 2 3 6 2 7 2" xfId="2478"/>
    <cellStyle name="Calculation 2 2 3 6 2 7 3" xfId="2479"/>
    <cellStyle name="Calculation 2 2 3 6 2 8" xfId="2480"/>
    <cellStyle name="Calculation 2 2 3 6 2 9" xfId="2481"/>
    <cellStyle name="Calculation 2 2 3 6 3" xfId="2482"/>
    <cellStyle name="Calculation 2 2 3 6 3 2" xfId="2483"/>
    <cellStyle name="Calculation 2 2 3 6 3 3" xfId="2484"/>
    <cellStyle name="Calculation 2 2 3 6 4" xfId="2485"/>
    <cellStyle name="Calculation 2 2 3 6 4 2" xfId="2486"/>
    <cellStyle name="Calculation 2 2 3 6 4 3" xfId="2487"/>
    <cellStyle name="Calculation 2 2 3 6 5" xfId="2488"/>
    <cellStyle name="Calculation 2 2 3 6 5 2" xfId="2489"/>
    <cellStyle name="Calculation 2 2 3 6 5 3" xfId="2490"/>
    <cellStyle name="Calculation 2 2 3 6 6" xfId="2491"/>
    <cellStyle name="Calculation 2 2 3 6 6 2" xfId="2492"/>
    <cellStyle name="Calculation 2 2 3 6 6 3" xfId="2493"/>
    <cellStyle name="Calculation 2 2 3 6 7" xfId="2494"/>
    <cellStyle name="Calculation 2 2 3 6 7 2" xfId="2495"/>
    <cellStyle name="Calculation 2 2 3 6 7 3" xfId="2496"/>
    <cellStyle name="Calculation 2 2 3 6 8" xfId="2497"/>
    <cellStyle name="Calculation 2 2 3 6 8 2" xfId="2498"/>
    <cellStyle name="Calculation 2 2 3 6 8 3" xfId="2499"/>
    <cellStyle name="Calculation 2 2 3 6 9" xfId="2500"/>
    <cellStyle name="Calculation 2 2 3 7" xfId="2501"/>
    <cellStyle name="Calculation 2 2 3 7 10" xfId="2502"/>
    <cellStyle name="Calculation 2 2 3 7 2" xfId="2503"/>
    <cellStyle name="Calculation 2 2 3 7 2 2" xfId="2504"/>
    <cellStyle name="Calculation 2 2 3 7 2 2 2" xfId="2505"/>
    <cellStyle name="Calculation 2 2 3 7 2 2 3" xfId="2506"/>
    <cellStyle name="Calculation 2 2 3 7 2 3" xfId="2507"/>
    <cellStyle name="Calculation 2 2 3 7 2 3 2" xfId="2508"/>
    <cellStyle name="Calculation 2 2 3 7 2 3 3" xfId="2509"/>
    <cellStyle name="Calculation 2 2 3 7 2 4" xfId="2510"/>
    <cellStyle name="Calculation 2 2 3 7 2 4 2" xfId="2511"/>
    <cellStyle name="Calculation 2 2 3 7 2 4 3" xfId="2512"/>
    <cellStyle name="Calculation 2 2 3 7 2 5" xfId="2513"/>
    <cellStyle name="Calculation 2 2 3 7 2 5 2" xfId="2514"/>
    <cellStyle name="Calculation 2 2 3 7 2 5 3" xfId="2515"/>
    <cellStyle name="Calculation 2 2 3 7 2 6" xfId="2516"/>
    <cellStyle name="Calculation 2 2 3 7 2 6 2" xfId="2517"/>
    <cellStyle name="Calculation 2 2 3 7 2 6 3" xfId="2518"/>
    <cellStyle name="Calculation 2 2 3 7 2 7" xfId="2519"/>
    <cellStyle name="Calculation 2 2 3 7 2 7 2" xfId="2520"/>
    <cellStyle name="Calculation 2 2 3 7 2 7 3" xfId="2521"/>
    <cellStyle name="Calculation 2 2 3 7 2 8" xfId="2522"/>
    <cellStyle name="Calculation 2 2 3 7 2 9" xfId="2523"/>
    <cellStyle name="Calculation 2 2 3 7 3" xfId="2524"/>
    <cellStyle name="Calculation 2 2 3 7 3 2" xfId="2525"/>
    <cellStyle name="Calculation 2 2 3 7 3 3" xfId="2526"/>
    <cellStyle name="Calculation 2 2 3 7 4" xfId="2527"/>
    <cellStyle name="Calculation 2 2 3 7 4 2" xfId="2528"/>
    <cellStyle name="Calculation 2 2 3 7 4 3" xfId="2529"/>
    <cellStyle name="Calculation 2 2 3 7 5" xfId="2530"/>
    <cellStyle name="Calculation 2 2 3 7 5 2" xfId="2531"/>
    <cellStyle name="Calculation 2 2 3 7 5 3" xfId="2532"/>
    <cellStyle name="Calculation 2 2 3 7 6" xfId="2533"/>
    <cellStyle name="Calculation 2 2 3 7 6 2" xfId="2534"/>
    <cellStyle name="Calculation 2 2 3 7 6 3" xfId="2535"/>
    <cellStyle name="Calculation 2 2 3 7 7" xfId="2536"/>
    <cellStyle name="Calculation 2 2 3 7 7 2" xfId="2537"/>
    <cellStyle name="Calculation 2 2 3 7 7 3" xfId="2538"/>
    <cellStyle name="Calculation 2 2 3 7 8" xfId="2539"/>
    <cellStyle name="Calculation 2 2 3 7 8 2" xfId="2540"/>
    <cellStyle name="Calculation 2 2 3 7 8 3" xfId="2541"/>
    <cellStyle name="Calculation 2 2 3 7 9" xfId="2542"/>
    <cellStyle name="Calculation 2 2 3 8" xfId="2543"/>
    <cellStyle name="Calculation 2 2 3 8 10" xfId="2544"/>
    <cellStyle name="Calculation 2 2 3 8 2" xfId="2545"/>
    <cellStyle name="Calculation 2 2 3 8 2 2" xfId="2546"/>
    <cellStyle name="Calculation 2 2 3 8 2 2 2" xfId="2547"/>
    <cellStyle name="Calculation 2 2 3 8 2 2 3" xfId="2548"/>
    <cellStyle name="Calculation 2 2 3 8 2 3" xfId="2549"/>
    <cellStyle name="Calculation 2 2 3 8 2 3 2" xfId="2550"/>
    <cellStyle name="Calculation 2 2 3 8 2 3 3" xfId="2551"/>
    <cellStyle name="Calculation 2 2 3 8 2 4" xfId="2552"/>
    <cellStyle name="Calculation 2 2 3 8 2 4 2" xfId="2553"/>
    <cellStyle name="Calculation 2 2 3 8 2 4 3" xfId="2554"/>
    <cellStyle name="Calculation 2 2 3 8 2 5" xfId="2555"/>
    <cellStyle name="Calculation 2 2 3 8 2 5 2" xfId="2556"/>
    <cellStyle name="Calculation 2 2 3 8 2 5 3" xfId="2557"/>
    <cellStyle name="Calculation 2 2 3 8 2 6" xfId="2558"/>
    <cellStyle name="Calculation 2 2 3 8 2 6 2" xfId="2559"/>
    <cellStyle name="Calculation 2 2 3 8 2 6 3" xfId="2560"/>
    <cellStyle name="Calculation 2 2 3 8 2 7" xfId="2561"/>
    <cellStyle name="Calculation 2 2 3 8 2 7 2" xfId="2562"/>
    <cellStyle name="Calculation 2 2 3 8 2 7 3" xfId="2563"/>
    <cellStyle name="Calculation 2 2 3 8 2 8" xfId="2564"/>
    <cellStyle name="Calculation 2 2 3 8 2 9" xfId="2565"/>
    <cellStyle name="Calculation 2 2 3 8 3" xfId="2566"/>
    <cellStyle name="Calculation 2 2 3 8 3 2" xfId="2567"/>
    <cellStyle name="Calculation 2 2 3 8 3 3" xfId="2568"/>
    <cellStyle name="Calculation 2 2 3 8 4" xfId="2569"/>
    <cellStyle name="Calculation 2 2 3 8 4 2" xfId="2570"/>
    <cellStyle name="Calculation 2 2 3 8 4 3" xfId="2571"/>
    <cellStyle name="Calculation 2 2 3 8 5" xfId="2572"/>
    <cellStyle name="Calculation 2 2 3 8 5 2" xfId="2573"/>
    <cellStyle name="Calculation 2 2 3 8 5 3" xfId="2574"/>
    <cellStyle name="Calculation 2 2 3 8 6" xfId="2575"/>
    <cellStyle name="Calculation 2 2 3 8 6 2" xfId="2576"/>
    <cellStyle name="Calculation 2 2 3 8 6 3" xfId="2577"/>
    <cellStyle name="Calculation 2 2 3 8 7" xfId="2578"/>
    <cellStyle name="Calculation 2 2 3 8 7 2" xfId="2579"/>
    <cellStyle name="Calculation 2 2 3 8 7 3" xfId="2580"/>
    <cellStyle name="Calculation 2 2 3 8 8" xfId="2581"/>
    <cellStyle name="Calculation 2 2 3 8 8 2" xfId="2582"/>
    <cellStyle name="Calculation 2 2 3 8 8 3" xfId="2583"/>
    <cellStyle name="Calculation 2 2 3 8 9" xfId="2584"/>
    <cellStyle name="Calculation 2 2 3 9" xfId="2585"/>
    <cellStyle name="Calculation 2 2 3 9 2" xfId="2586"/>
    <cellStyle name="Calculation 2 2 3 9 2 2" xfId="2587"/>
    <cellStyle name="Calculation 2 2 3 9 2 3" xfId="2588"/>
    <cellStyle name="Calculation 2 2 3 9 3" xfId="2589"/>
    <cellStyle name="Calculation 2 2 3 9 3 2" xfId="2590"/>
    <cellStyle name="Calculation 2 2 3 9 3 3" xfId="2591"/>
    <cellStyle name="Calculation 2 2 3 9 4" xfId="2592"/>
    <cellStyle name="Calculation 2 2 3 9 4 2" xfId="2593"/>
    <cellStyle name="Calculation 2 2 3 9 4 3" xfId="2594"/>
    <cellStyle name="Calculation 2 2 3 9 5" xfId="2595"/>
    <cellStyle name="Calculation 2 2 3 9 5 2" xfId="2596"/>
    <cellStyle name="Calculation 2 2 3 9 5 3" xfId="2597"/>
    <cellStyle name="Calculation 2 2 3 9 6" xfId="2598"/>
    <cellStyle name="Calculation 2 2 3 9 6 2" xfId="2599"/>
    <cellStyle name="Calculation 2 2 3 9 6 3" xfId="2600"/>
    <cellStyle name="Calculation 2 2 3 9 7" xfId="2601"/>
    <cellStyle name="Calculation 2 2 3 9 7 2" xfId="2602"/>
    <cellStyle name="Calculation 2 2 3 9 7 3" xfId="2603"/>
    <cellStyle name="Calculation 2 2 3 9 8" xfId="2604"/>
    <cellStyle name="Calculation 2 2 3 9 9" xfId="2605"/>
    <cellStyle name="Calculation 2 2 4" xfId="2606"/>
    <cellStyle name="Calculation 2 2 4 2" xfId="2607"/>
    <cellStyle name="Calculation 2 2 4 2 2" xfId="2608"/>
    <cellStyle name="Calculation 2 2 4 2 2 2" xfId="2609"/>
    <cellStyle name="Calculation 2 2 4 2 2 3" xfId="2610"/>
    <cellStyle name="Calculation 2 2 4 2 3" xfId="2611"/>
    <cellStyle name="Calculation 2 2 4 2 3 2" xfId="2612"/>
    <cellStyle name="Calculation 2 2 4 2 3 3" xfId="2613"/>
    <cellStyle name="Calculation 2 2 4 2 4" xfId="2614"/>
    <cellStyle name="Calculation 2 2 4 2 4 2" xfId="2615"/>
    <cellStyle name="Calculation 2 2 4 2 4 3" xfId="2616"/>
    <cellStyle name="Calculation 2 2 4 2 5" xfId="2617"/>
    <cellStyle name="Calculation 2 2 4 2 5 2" xfId="2618"/>
    <cellStyle name="Calculation 2 2 4 2 5 3" xfId="2619"/>
    <cellStyle name="Calculation 2 2 4 2 6" xfId="2620"/>
    <cellStyle name="Calculation 2 2 4 2 6 2" xfId="2621"/>
    <cellStyle name="Calculation 2 2 4 2 6 3" xfId="2622"/>
    <cellStyle name="Calculation 2 2 4 2 7" xfId="2623"/>
    <cellStyle name="Calculation 2 2 4 2 7 2" xfId="2624"/>
    <cellStyle name="Calculation 2 2 4 2 7 3" xfId="2625"/>
    <cellStyle name="Calculation 2 2 4 2 8" xfId="2626"/>
    <cellStyle name="Calculation 2 2 4 2 9" xfId="2627"/>
    <cellStyle name="Calculation 2 2 4 3" xfId="2628"/>
    <cellStyle name="Calculation 2 2 4 3 2" xfId="2629"/>
    <cellStyle name="Calculation 2 2 4 3 3" xfId="2630"/>
    <cellStyle name="Calculation 2 2 4 4" xfId="2631"/>
    <cellStyle name="Calculation 2 2 4 4 2" xfId="2632"/>
    <cellStyle name="Calculation 2 2 4 4 3" xfId="2633"/>
    <cellStyle name="Calculation 2 2 4 5" xfId="2634"/>
    <cellStyle name="Calculation 2 2 4 5 2" xfId="2635"/>
    <cellStyle name="Calculation 2 2 4 5 3" xfId="2636"/>
    <cellStyle name="Calculation 2 2 4 6" xfId="2637"/>
    <cellStyle name="Calculation 2 2 4 6 2" xfId="2638"/>
    <cellStyle name="Calculation 2 2 4 6 3" xfId="2639"/>
    <cellStyle name="Calculation 2 2 4 7" xfId="2640"/>
    <cellStyle name="Calculation 2 2 4 7 2" xfId="2641"/>
    <cellStyle name="Calculation 2 2 4 7 3" xfId="2642"/>
    <cellStyle name="Calculation 2 2 4 8" xfId="2643"/>
    <cellStyle name="Calculation 2 2 4 8 2" xfId="2644"/>
    <cellStyle name="Calculation 2 2 4 8 3" xfId="2645"/>
    <cellStyle name="Calculation 2 2 4 9" xfId="2646"/>
    <cellStyle name="Calculation 2 2 5" xfId="2647"/>
    <cellStyle name="Calculation 2 2 5 10" xfId="2648"/>
    <cellStyle name="Calculation 2 2 5 2" xfId="2649"/>
    <cellStyle name="Calculation 2 2 5 2 2" xfId="2650"/>
    <cellStyle name="Calculation 2 2 5 2 2 2" xfId="2651"/>
    <cellStyle name="Calculation 2 2 5 2 2 3" xfId="2652"/>
    <cellStyle name="Calculation 2 2 5 2 3" xfId="2653"/>
    <cellStyle name="Calculation 2 2 5 2 3 2" xfId="2654"/>
    <cellStyle name="Calculation 2 2 5 2 3 3" xfId="2655"/>
    <cellStyle name="Calculation 2 2 5 2 4" xfId="2656"/>
    <cellStyle name="Calculation 2 2 5 2 4 2" xfId="2657"/>
    <cellStyle name="Calculation 2 2 5 2 4 3" xfId="2658"/>
    <cellStyle name="Calculation 2 2 5 2 5" xfId="2659"/>
    <cellStyle name="Calculation 2 2 5 2 5 2" xfId="2660"/>
    <cellStyle name="Calculation 2 2 5 2 5 3" xfId="2661"/>
    <cellStyle name="Calculation 2 2 5 2 6" xfId="2662"/>
    <cellStyle name="Calculation 2 2 5 2 6 2" xfId="2663"/>
    <cellStyle name="Calculation 2 2 5 2 6 3" xfId="2664"/>
    <cellStyle name="Calculation 2 2 5 2 7" xfId="2665"/>
    <cellStyle name="Calculation 2 2 5 2 7 2" xfId="2666"/>
    <cellStyle name="Calculation 2 2 5 2 7 3" xfId="2667"/>
    <cellStyle name="Calculation 2 2 5 2 8" xfId="2668"/>
    <cellStyle name="Calculation 2 2 5 2 9" xfId="2669"/>
    <cellStyle name="Calculation 2 2 5 3" xfId="2670"/>
    <cellStyle name="Calculation 2 2 5 3 2" xfId="2671"/>
    <cellStyle name="Calculation 2 2 5 3 3" xfId="2672"/>
    <cellStyle name="Calculation 2 2 5 4" xfId="2673"/>
    <cellStyle name="Calculation 2 2 5 4 2" xfId="2674"/>
    <cellStyle name="Calculation 2 2 5 4 3" xfId="2675"/>
    <cellStyle name="Calculation 2 2 5 5" xfId="2676"/>
    <cellStyle name="Calculation 2 2 5 5 2" xfId="2677"/>
    <cellStyle name="Calculation 2 2 5 5 3" xfId="2678"/>
    <cellStyle name="Calculation 2 2 5 6" xfId="2679"/>
    <cellStyle name="Calculation 2 2 5 6 2" xfId="2680"/>
    <cellStyle name="Calculation 2 2 5 6 3" xfId="2681"/>
    <cellStyle name="Calculation 2 2 5 7" xfId="2682"/>
    <cellStyle name="Calculation 2 2 5 7 2" xfId="2683"/>
    <cellStyle name="Calculation 2 2 5 7 3" xfId="2684"/>
    <cellStyle name="Calculation 2 2 5 8" xfId="2685"/>
    <cellStyle name="Calculation 2 2 5 8 2" xfId="2686"/>
    <cellStyle name="Calculation 2 2 5 8 3" xfId="2687"/>
    <cellStyle name="Calculation 2 2 5 9" xfId="2688"/>
    <cellStyle name="Calculation 2 2 6" xfId="2689"/>
    <cellStyle name="Calculation 2 2 6 10" xfId="2690"/>
    <cellStyle name="Calculation 2 2 6 2" xfId="2691"/>
    <cellStyle name="Calculation 2 2 6 2 2" xfId="2692"/>
    <cellStyle name="Calculation 2 2 6 2 2 2" xfId="2693"/>
    <cellStyle name="Calculation 2 2 6 2 2 3" xfId="2694"/>
    <cellStyle name="Calculation 2 2 6 2 3" xfId="2695"/>
    <cellStyle name="Calculation 2 2 6 2 3 2" xfId="2696"/>
    <cellStyle name="Calculation 2 2 6 2 3 3" xfId="2697"/>
    <cellStyle name="Calculation 2 2 6 2 4" xfId="2698"/>
    <cellStyle name="Calculation 2 2 6 2 4 2" xfId="2699"/>
    <cellStyle name="Calculation 2 2 6 2 4 3" xfId="2700"/>
    <cellStyle name="Calculation 2 2 6 2 5" xfId="2701"/>
    <cellStyle name="Calculation 2 2 6 2 5 2" xfId="2702"/>
    <cellStyle name="Calculation 2 2 6 2 5 3" xfId="2703"/>
    <cellStyle name="Calculation 2 2 6 2 6" xfId="2704"/>
    <cellStyle name="Calculation 2 2 6 2 6 2" xfId="2705"/>
    <cellStyle name="Calculation 2 2 6 2 6 3" xfId="2706"/>
    <cellStyle name="Calculation 2 2 6 2 7" xfId="2707"/>
    <cellStyle name="Calculation 2 2 6 2 7 2" xfId="2708"/>
    <cellStyle name="Calculation 2 2 6 2 7 3" xfId="2709"/>
    <cellStyle name="Calculation 2 2 6 2 8" xfId="2710"/>
    <cellStyle name="Calculation 2 2 6 2 9" xfId="2711"/>
    <cellStyle name="Calculation 2 2 6 3" xfId="2712"/>
    <cellStyle name="Calculation 2 2 6 3 2" xfId="2713"/>
    <cellStyle name="Calculation 2 2 6 3 3" xfId="2714"/>
    <cellStyle name="Calculation 2 2 6 4" xfId="2715"/>
    <cellStyle name="Calculation 2 2 6 4 2" xfId="2716"/>
    <cellStyle name="Calculation 2 2 6 4 3" xfId="2717"/>
    <cellStyle name="Calculation 2 2 6 5" xfId="2718"/>
    <cellStyle name="Calculation 2 2 6 5 2" xfId="2719"/>
    <cellStyle name="Calculation 2 2 6 5 3" xfId="2720"/>
    <cellStyle name="Calculation 2 2 6 6" xfId="2721"/>
    <cellStyle name="Calculation 2 2 6 6 2" xfId="2722"/>
    <cellStyle name="Calculation 2 2 6 6 3" xfId="2723"/>
    <cellStyle name="Calculation 2 2 6 7" xfId="2724"/>
    <cellStyle name="Calculation 2 2 6 7 2" xfId="2725"/>
    <cellStyle name="Calculation 2 2 6 7 3" xfId="2726"/>
    <cellStyle name="Calculation 2 2 6 8" xfId="2727"/>
    <cellStyle name="Calculation 2 2 6 8 2" xfId="2728"/>
    <cellStyle name="Calculation 2 2 6 8 3" xfId="2729"/>
    <cellStyle name="Calculation 2 2 6 9" xfId="2730"/>
    <cellStyle name="Calculation 2 2 7" xfId="2731"/>
    <cellStyle name="Calculation 2 2 7 2" xfId="2732"/>
    <cellStyle name="Calculation 2 2 7 2 2" xfId="2733"/>
    <cellStyle name="Calculation 2 2 7 2 3" xfId="2734"/>
    <cellStyle name="Calculation 2 2 7 3" xfId="2735"/>
    <cellStyle name="Calculation 2 2 7 3 2" xfId="2736"/>
    <cellStyle name="Calculation 2 2 7 3 3" xfId="2737"/>
    <cellStyle name="Calculation 2 2 7 4" xfId="2738"/>
    <cellStyle name="Calculation 2 2 7 4 2" xfId="2739"/>
    <cellStyle name="Calculation 2 2 7 4 3" xfId="2740"/>
    <cellStyle name="Calculation 2 2 7 5" xfId="2741"/>
    <cellStyle name="Calculation 2 2 7 5 2" xfId="2742"/>
    <cellStyle name="Calculation 2 2 7 5 3" xfId="2743"/>
    <cellStyle name="Calculation 2 2 7 6" xfId="2744"/>
    <cellStyle name="Calculation 2 2 7 6 2" xfId="2745"/>
    <cellStyle name="Calculation 2 2 7 6 3" xfId="2746"/>
    <cellStyle name="Calculation 2 2 7 7" xfId="2747"/>
    <cellStyle name="Calculation 2 2 7 7 2" xfId="2748"/>
    <cellStyle name="Calculation 2 2 7 7 3" xfId="2749"/>
    <cellStyle name="Calculation 2 2 7 8" xfId="2750"/>
    <cellStyle name="Calculation 2 2 7 9" xfId="2751"/>
    <cellStyle name="Calculation 2 2 8" xfId="2752"/>
    <cellStyle name="Calculation 2 2 8 2" xfId="2753"/>
    <cellStyle name="Calculation 2 2 8 2 2" xfId="2754"/>
    <cellStyle name="Calculation 2 2 8 2 3" xfId="2755"/>
    <cellStyle name="Calculation 2 2 8 3" xfId="2756"/>
    <cellStyle name="Calculation 2 2 8 3 2" xfId="2757"/>
    <cellStyle name="Calculation 2 2 8 3 3" xfId="2758"/>
    <cellStyle name="Calculation 2 2 8 4" xfId="2759"/>
    <cellStyle name="Calculation 2 2 8 4 2" xfId="2760"/>
    <cellStyle name="Calculation 2 2 8 4 3" xfId="2761"/>
    <cellStyle name="Calculation 2 2 8 5" xfId="2762"/>
    <cellStyle name="Calculation 2 2 8 5 2" xfId="2763"/>
    <cellStyle name="Calculation 2 2 8 5 3" xfId="2764"/>
    <cellStyle name="Calculation 2 2 8 6" xfId="2765"/>
    <cellStyle name="Calculation 2 2 8 6 2" xfId="2766"/>
    <cellStyle name="Calculation 2 2 8 6 3" xfId="2767"/>
    <cellStyle name="Calculation 2 2 8 7" xfId="2768"/>
    <cellStyle name="Calculation 2 2 8 7 2" xfId="2769"/>
    <cellStyle name="Calculation 2 2 8 7 3" xfId="2770"/>
    <cellStyle name="Calculation 2 2 8 8" xfId="2771"/>
    <cellStyle name="Calculation 2 2 8 9" xfId="2772"/>
    <cellStyle name="Calculation 2 2 9" xfId="2773"/>
    <cellStyle name="Calculation 2 3" xfId="2774"/>
    <cellStyle name="Calculation 2 3 10" xfId="2775"/>
    <cellStyle name="Calculation 2 3 10 2" xfId="2776"/>
    <cellStyle name="Calculation 2 3 10 3" xfId="2777"/>
    <cellStyle name="Calculation 2 3 11" xfId="2778"/>
    <cellStyle name="Calculation 2 3 11 2" xfId="2779"/>
    <cellStyle name="Calculation 2 3 11 3" xfId="2780"/>
    <cellStyle name="Calculation 2 3 12" xfId="2781"/>
    <cellStyle name="Calculation 2 3 13" xfId="2782"/>
    <cellStyle name="Calculation 2 3 2" xfId="2783"/>
    <cellStyle name="Calculation 2 3 2 10" xfId="2784"/>
    <cellStyle name="Calculation 2 3 2 10 2" xfId="2785"/>
    <cellStyle name="Calculation 2 3 2 10 3" xfId="2786"/>
    <cellStyle name="Calculation 2 3 2 11" xfId="2787"/>
    <cellStyle name="Calculation 2 3 2 11 2" xfId="2788"/>
    <cellStyle name="Calculation 2 3 2 11 3" xfId="2789"/>
    <cellStyle name="Calculation 2 3 2 12" xfId="2790"/>
    <cellStyle name="Calculation 2 3 2 12 2" xfId="2791"/>
    <cellStyle name="Calculation 2 3 2 12 3" xfId="2792"/>
    <cellStyle name="Calculation 2 3 2 13" xfId="2793"/>
    <cellStyle name="Calculation 2 3 2 13 2" xfId="2794"/>
    <cellStyle name="Calculation 2 3 2 13 3" xfId="2795"/>
    <cellStyle name="Calculation 2 3 2 14" xfId="2796"/>
    <cellStyle name="Calculation 2 3 2 2" xfId="2797"/>
    <cellStyle name="Calculation 2 3 2 2 10" xfId="2798"/>
    <cellStyle name="Calculation 2 3 2 2 2" xfId="2799"/>
    <cellStyle name="Calculation 2 3 2 2 2 10" xfId="2800"/>
    <cellStyle name="Calculation 2 3 2 2 2 2" xfId="2801"/>
    <cellStyle name="Calculation 2 3 2 2 2 2 2" xfId="2802"/>
    <cellStyle name="Calculation 2 3 2 2 2 2 2 2" xfId="2803"/>
    <cellStyle name="Calculation 2 3 2 2 2 2 2 3" xfId="2804"/>
    <cellStyle name="Calculation 2 3 2 2 2 2 3" xfId="2805"/>
    <cellStyle name="Calculation 2 3 2 2 2 2 3 2" xfId="2806"/>
    <cellStyle name="Calculation 2 3 2 2 2 2 3 3" xfId="2807"/>
    <cellStyle name="Calculation 2 3 2 2 2 2 4" xfId="2808"/>
    <cellStyle name="Calculation 2 3 2 2 2 2 4 2" xfId="2809"/>
    <cellStyle name="Calculation 2 3 2 2 2 2 4 3" xfId="2810"/>
    <cellStyle name="Calculation 2 3 2 2 2 2 5" xfId="2811"/>
    <cellStyle name="Calculation 2 3 2 2 2 2 5 2" xfId="2812"/>
    <cellStyle name="Calculation 2 3 2 2 2 2 5 3" xfId="2813"/>
    <cellStyle name="Calculation 2 3 2 2 2 2 6" xfId="2814"/>
    <cellStyle name="Calculation 2 3 2 2 2 2 6 2" xfId="2815"/>
    <cellStyle name="Calculation 2 3 2 2 2 2 6 3" xfId="2816"/>
    <cellStyle name="Calculation 2 3 2 2 2 2 7" xfId="2817"/>
    <cellStyle name="Calculation 2 3 2 2 2 2 7 2" xfId="2818"/>
    <cellStyle name="Calculation 2 3 2 2 2 2 7 3" xfId="2819"/>
    <cellStyle name="Calculation 2 3 2 2 2 2 8" xfId="2820"/>
    <cellStyle name="Calculation 2 3 2 2 2 2 9" xfId="2821"/>
    <cellStyle name="Calculation 2 3 2 2 2 3" xfId="2822"/>
    <cellStyle name="Calculation 2 3 2 2 2 3 2" xfId="2823"/>
    <cellStyle name="Calculation 2 3 2 2 2 3 3" xfId="2824"/>
    <cellStyle name="Calculation 2 3 2 2 2 4" xfId="2825"/>
    <cellStyle name="Calculation 2 3 2 2 2 4 2" xfId="2826"/>
    <cellStyle name="Calculation 2 3 2 2 2 4 3" xfId="2827"/>
    <cellStyle name="Calculation 2 3 2 2 2 5" xfId="2828"/>
    <cellStyle name="Calculation 2 3 2 2 2 5 2" xfId="2829"/>
    <cellStyle name="Calculation 2 3 2 2 2 5 3" xfId="2830"/>
    <cellStyle name="Calculation 2 3 2 2 2 6" xfId="2831"/>
    <cellStyle name="Calculation 2 3 2 2 2 6 2" xfId="2832"/>
    <cellStyle name="Calculation 2 3 2 2 2 6 3" xfId="2833"/>
    <cellStyle name="Calculation 2 3 2 2 2 7" xfId="2834"/>
    <cellStyle name="Calculation 2 3 2 2 2 7 2" xfId="2835"/>
    <cellStyle name="Calculation 2 3 2 2 2 7 3" xfId="2836"/>
    <cellStyle name="Calculation 2 3 2 2 2 8" xfId="2837"/>
    <cellStyle name="Calculation 2 3 2 2 2 8 2" xfId="2838"/>
    <cellStyle name="Calculation 2 3 2 2 2 8 3" xfId="2839"/>
    <cellStyle name="Calculation 2 3 2 2 2 9" xfId="2840"/>
    <cellStyle name="Calculation 2 3 2 2 3" xfId="2841"/>
    <cellStyle name="Calculation 2 3 2 2 3 10" xfId="2842"/>
    <cellStyle name="Calculation 2 3 2 2 3 2" xfId="2843"/>
    <cellStyle name="Calculation 2 3 2 2 3 2 2" xfId="2844"/>
    <cellStyle name="Calculation 2 3 2 2 3 2 2 2" xfId="2845"/>
    <cellStyle name="Calculation 2 3 2 2 3 2 2 3" xfId="2846"/>
    <cellStyle name="Calculation 2 3 2 2 3 2 3" xfId="2847"/>
    <cellStyle name="Calculation 2 3 2 2 3 2 3 2" xfId="2848"/>
    <cellStyle name="Calculation 2 3 2 2 3 2 3 3" xfId="2849"/>
    <cellStyle name="Calculation 2 3 2 2 3 2 4" xfId="2850"/>
    <cellStyle name="Calculation 2 3 2 2 3 2 4 2" xfId="2851"/>
    <cellStyle name="Calculation 2 3 2 2 3 2 4 3" xfId="2852"/>
    <cellStyle name="Calculation 2 3 2 2 3 2 5" xfId="2853"/>
    <cellStyle name="Calculation 2 3 2 2 3 2 5 2" xfId="2854"/>
    <cellStyle name="Calculation 2 3 2 2 3 2 5 3" xfId="2855"/>
    <cellStyle name="Calculation 2 3 2 2 3 2 6" xfId="2856"/>
    <cellStyle name="Calculation 2 3 2 2 3 2 6 2" xfId="2857"/>
    <cellStyle name="Calculation 2 3 2 2 3 2 6 3" xfId="2858"/>
    <cellStyle name="Calculation 2 3 2 2 3 2 7" xfId="2859"/>
    <cellStyle name="Calculation 2 3 2 2 3 2 7 2" xfId="2860"/>
    <cellStyle name="Calculation 2 3 2 2 3 2 7 3" xfId="2861"/>
    <cellStyle name="Calculation 2 3 2 2 3 2 8" xfId="2862"/>
    <cellStyle name="Calculation 2 3 2 2 3 2 9" xfId="2863"/>
    <cellStyle name="Calculation 2 3 2 2 3 3" xfId="2864"/>
    <cellStyle name="Calculation 2 3 2 2 3 3 2" xfId="2865"/>
    <cellStyle name="Calculation 2 3 2 2 3 3 3" xfId="2866"/>
    <cellStyle name="Calculation 2 3 2 2 3 4" xfId="2867"/>
    <cellStyle name="Calculation 2 3 2 2 3 4 2" xfId="2868"/>
    <cellStyle name="Calculation 2 3 2 2 3 4 3" xfId="2869"/>
    <cellStyle name="Calculation 2 3 2 2 3 5" xfId="2870"/>
    <cellStyle name="Calculation 2 3 2 2 3 5 2" xfId="2871"/>
    <cellStyle name="Calculation 2 3 2 2 3 5 3" xfId="2872"/>
    <cellStyle name="Calculation 2 3 2 2 3 6" xfId="2873"/>
    <cellStyle name="Calculation 2 3 2 2 3 6 2" xfId="2874"/>
    <cellStyle name="Calculation 2 3 2 2 3 6 3" xfId="2875"/>
    <cellStyle name="Calculation 2 3 2 2 3 7" xfId="2876"/>
    <cellStyle name="Calculation 2 3 2 2 3 7 2" xfId="2877"/>
    <cellStyle name="Calculation 2 3 2 2 3 7 3" xfId="2878"/>
    <cellStyle name="Calculation 2 3 2 2 3 8" xfId="2879"/>
    <cellStyle name="Calculation 2 3 2 2 3 8 2" xfId="2880"/>
    <cellStyle name="Calculation 2 3 2 2 3 8 3" xfId="2881"/>
    <cellStyle name="Calculation 2 3 2 2 3 9" xfId="2882"/>
    <cellStyle name="Calculation 2 3 2 2 4" xfId="2883"/>
    <cellStyle name="Calculation 2 3 2 2 4 10" xfId="2884"/>
    <cellStyle name="Calculation 2 3 2 2 4 2" xfId="2885"/>
    <cellStyle name="Calculation 2 3 2 2 4 2 2" xfId="2886"/>
    <cellStyle name="Calculation 2 3 2 2 4 2 2 2" xfId="2887"/>
    <cellStyle name="Calculation 2 3 2 2 4 2 2 3" xfId="2888"/>
    <cellStyle name="Calculation 2 3 2 2 4 2 3" xfId="2889"/>
    <cellStyle name="Calculation 2 3 2 2 4 2 3 2" xfId="2890"/>
    <cellStyle name="Calculation 2 3 2 2 4 2 3 3" xfId="2891"/>
    <cellStyle name="Calculation 2 3 2 2 4 2 4" xfId="2892"/>
    <cellStyle name="Calculation 2 3 2 2 4 2 4 2" xfId="2893"/>
    <cellStyle name="Calculation 2 3 2 2 4 2 4 3" xfId="2894"/>
    <cellStyle name="Calculation 2 3 2 2 4 2 5" xfId="2895"/>
    <cellStyle name="Calculation 2 3 2 2 4 2 5 2" xfId="2896"/>
    <cellStyle name="Calculation 2 3 2 2 4 2 5 3" xfId="2897"/>
    <cellStyle name="Calculation 2 3 2 2 4 2 6" xfId="2898"/>
    <cellStyle name="Calculation 2 3 2 2 4 2 6 2" xfId="2899"/>
    <cellStyle name="Calculation 2 3 2 2 4 2 6 3" xfId="2900"/>
    <cellStyle name="Calculation 2 3 2 2 4 2 7" xfId="2901"/>
    <cellStyle name="Calculation 2 3 2 2 4 2 7 2" xfId="2902"/>
    <cellStyle name="Calculation 2 3 2 2 4 2 7 3" xfId="2903"/>
    <cellStyle name="Calculation 2 3 2 2 4 2 8" xfId="2904"/>
    <cellStyle name="Calculation 2 3 2 2 4 2 9" xfId="2905"/>
    <cellStyle name="Calculation 2 3 2 2 4 3" xfId="2906"/>
    <cellStyle name="Calculation 2 3 2 2 4 3 2" xfId="2907"/>
    <cellStyle name="Calculation 2 3 2 2 4 3 3" xfId="2908"/>
    <cellStyle name="Calculation 2 3 2 2 4 4" xfId="2909"/>
    <cellStyle name="Calculation 2 3 2 2 4 4 2" xfId="2910"/>
    <cellStyle name="Calculation 2 3 2 2 4 4 3" xfId="2911"/>
    <cellStyle name="Calculation 2 3 2 2 4 5" xfId="2912"/>
    <cellStyle name="Calculation 2 3 2 2 4 5 2" xfId="2913"/>
    <cellStyle name="Calculation 2 3 2 2 4 5 3" xfId="2914"/>
    <cellStyle name="Calculation 2 3 2 2 4 6" xfId="2915"/>
    <cellStyle name="Calculation 2 3 2 2 4 6 2" xfId="2916"/>
    <cellStyle name="Calculation 2 3 2 2 4 6 3" xfId="2917"/>
    <cellStyle name="Calculation 2 3 2 2 4 7" xfId="2918"/>
    <cellStyle name="Calculation 2 3 2 2 4 7 2" xfId="2919"/>
    <cellStyle name="Calculation 2 3 2 2 4 7 3" xfId="2920"/>
    <cellStyle name="Calculation 2 3 2 2 4 8" xfId="2921"/>
    <cellStyle name="Calculation 2 3 2 2 4 8 2" xfId="2922"/>
    <cellStyle name="Calculation 2 3 2 2 4 8 3" xfId="2923"/>
    <cellStyle name="Calculation 2 3 2 2 4 9" xfId="2924"/>
    <cellStyle name="Calculation 2 3 2 2 5" xfId="2925"/>
    <cellStyle name="Calculation 2 3 2 2 5 2" xfId="2926"/>
    <cellStyle name="Calculation 2 3 2 2 5 2 2" xfId="2927"/>
    <cellStyle name="Calculation 2 3 2 2 5 2 3" xfId="2928"/>
    <cellStyle name="Calculation 2 3 2 2 5 3" xfId="2929"/>
    <cellStyle name="Calculation 2 3 2 2 5 3 2" xfId="2930"/>
    <cellStyle name="Calculation 2 3 2 2 5 3 3" xfId="2931"/>
    <cellStyle name="Calculation 2 3 2 2 5 4" xfId="2932"/>
    <cellStyle name="Calculation 2 3 2 2 5 4 2" xfId="2933"/>
    <cellStyle name="Calculation 2 3 2 2 5 4 3" xfId="2934"/>
    <cellStyle name="Calculation 2 3 2 2 5 5" xfId="2935"/>
    <cellStyle name="Calculation 2 3 2 2 5 5 2" xfId="2936"/>
    <cellStyle name="Calculation 2 3 2 2 5 5 3" xfId="2937"/>
    <cellStyle name="Calculation 2 3 2 2 5 6" xfId="2938"/>
    <cellStyle name="Calculation 2 3 2 2 5 6 2" xfId="2939"/>
    <cellStyle name="Calculation 2 3 2 2 5 6 3" xfId="2940"/>
    <cellStyle name="Calculation 2 3 2 2 5 7" xfId="2941"/>
    <cellStyle name="Calculation 2 3 2 2 5 7 2" xfId="2942"/>
    <cellStyle name="Calculation 2 3 2 2 5 7 3" xfId="2943"/>
    <cellStyle name="Calculation 2 3 2 2 5 8" xfId="2944"/>
    <cellStyle name="Calculation 2 3 2 2 5 9" xfId="2945"/>
    <cellStyle name="Calculation 2 3 2 2 6" xfId="2946"/>
    <cellStyle name="Calculation 2 3 2 2 6 2" xfId="2947"/>
    <cellStyle name="Calculation 2 3 2 2 6 3" xfId="2948"/>
    <cellStyle name="Calculation 2 3 2 2 7" xfId="2949"/>
    <cellStyle name="Calculation 2 3 2 2 7 2" xfId="2950"/>
    <cellStyle name="Calculation 2 3 2 2 7 3" xfId="2951"/>
    <cellStyle name="Calculation 2 3 2 2 8" xfId="2952"/>
    <cellStyle name="Calculation 2 3 2 2 8 2" xfId="2953"/>
    <cellStyle name="Calculation 2 3 2 2 8 3" xfId="2954"/>
    <cellStyle name="Calculation 2 3 2 2 9" xfId="2955"/>
    <cellStyle name="Calculation 2 3 2 2 9 2" xfId="2956"/>
    <cellStyle name="Calculation 2 3 2 2 9 3" xfId="2957"/>
    <cellStyle name="Calculation 2 3 2 3" xfId="2958"/>
    <cellStyle name="Calculation 2 3 2 3 10" xfId="2959"/>
    <cellStyle name="Calculation 2 3 2 3 2" xfId="2960"/>
    <cellStyle name="Calculation 2 3 2 3 2 10" xfId="2961"/>
    <cellStyle name="Calculation 2 3 2 3 2 2" xfId="2962"/>
    <cellStyle name="Calculation 2 3 2 3 2 2 2" xfId="2963"/>
    <cellStyle name="Calculation 2 3 2 3 2 2 2 2" xfId="2964"/>
    <cellStyle name="Calculation 2 3 2 3 2 2 2 3" xfId="2965"/>
    <cellStyle name="Calculation 2 3 2 3 2 2 3" xfId="2966"/>
    <cellStyle name="Calculation 2 3 2 3 2 2 3 2" xfId="2967"/>
    <cellStyle name="Calculation 2 3 2 3 2 2 3 3" xfId="2968"/>
    <cellStyle name="Calculation 2 3 2 3 2 2 4" xfId="2969"/>
    <cellStyle name="Calculation 2 3 2 3 2 2 4 2" xfId="2970"/>
    <cellStyle name="Calculation 2 3 2 3 2 2 4 3" xfId="2971"/>
    <cellStyle name="Calculation 2 3 2 3 2 2 5" xfId="2972"/>
    <cellStyle name="Calculation 2 3 2 3 2 2 5 2" xfId="2973"/>
    <cellStyle name="Calculation 2 3 2 3 2 2 5 3" xfId="2974"/>
    <cellStyle name="Calculation 2 3 2 3 2 2 6" xfId="2975"/>
    <cellStyle name="Calculation 2 3 2 3 2 2 6 2" xfId="2976"/>
    <cellStyle name="Calculation 2 3 2 3 2 2 6 3" xfId="2977"/>
    <cellStyle name="Calculation 2 3 2 3 2 2 7" xfId="2978"/>
    <cellStyle name="Calculation 2 3 2 3 2 2 7 2" xfId="2979"/>
    <cellStyle name="Calculation 2 3 2 3 2 2 7 3" xfId="2980"/>
    <cellStyle name="Calculation 2 3 2 3 2 2 8" xfId="2981"/>
    <cellStyle name="Calculation 2 3 2 3 2 2 9" xfId="2982"/>
    <cellStyle name="Calculation 2 3 2 3 2 3" xfId="2983"/>
    <cellStyle name="Calculation 2 3 2 3 2 3 2" xfId="2984"/>
    <cellStyle name="Calculation 2 3 2 3 2 3 3" xfId="2985"/>
    <cellStyle name="Calculation 2 3 2 3 2 4" xfId="2986"/>
    <cellStyle name="Calculation 2 3 2 3 2 4 2" xfId="2987"/>
    <cellStyle name="Calculation 2 3 2 3 2 4 3" xfId="2988"/>
    <cellStyle name="Calculation 2 3 2 3 2 5" xfId="2989"/>
    <cellStyle name="Calculation 2 3 2 3 2 5 2" xfId="2990"/>
    <cellStyle name="Calculation 2 3 2 3 2 5 3" xfId="2991"/>
    <cellStyle name="Calculation 2 3 2 3 2 6" xfId="2992"/>
    <cellStyle name="Calculation 2 3 2 3 2 6 2" xfId="2993"/>
    <cellStyle name="Calculation 2 3 2 3 2 6 3" xfId="2994"/>
    <cellStyle name="Calculation 2 3 2 3 2 7" xfId="2995"/>
    <cellStyle name="Calculation 2 3 2 3 2 7 2" xfId="2996"/>
    <cellStyle name="Calculation 2 3 2 3 2 7 3" xfId="2997"/>
    <cellStyle name="Calculation 2 3 2 3 2 8" xfId="2998"/>
    <cellStyle name="Calculation 2 3 2 3 2 8 2" xfId="2999"/>
    <cellStyle name="Calculation 2 3 2 3 2 8 3" xfId="3000"/>
    <cellStyle name="Calculation 2 3 2 3 2 9" xfId="3001"/>
    <cellStyle name="Calculation 2 3 2 3 3" xfId="3002"/>
    <cellStyle name="Calculation 2 3 2 3 3 10" xfId="3003"/>
    <cellStyle name="Calculation 2 3 2 3 3 2" xfId="3004"/>
    <cellStyle name="Calculation 2 3 2 3 3 2 2" xfId="3005"/>
    <cellStyle name="Calculation 2 3 2 3 3 2 2 2" xfId="3006"/>
    <cellStyle name="Calculation 2 3 2 3 3 2 2 3" xfId="3007"/>
    <cellStyle name="Calculation 2 3 2 3 3 2 3" xfId="3008"/>
    <cellStyle name="Calculation 2 3 2 3 3 2 3 2" xfId="3009"/>
    <cellStyle name="Calculation 2 3 2 3 3 2 3 3" xfId="3010"/>
    <cellStyle name="Calculation 2 3 2 3 3 2 4" xfId="3011"/>
    <cellStyle name="Calculation 2 3 2 3 3 2 4 2" xfId="3012"/>
    <cellStyle name="Calculation 2 3 2 3 3 2 4 3" xfId="3013"/>
    <cellStyle name="Calculation 2 3 2 3 3 2 5" xfId="3014"/>
    <cellStyle name="Calculation 2 3 2 3 3 2 5 2" xfId="3015"/>
    <cellStyle name="Calculation 2 3 2 3 3 2 5 3" xfId="3016"/>
    <cellStyle name="Calculation 2 3 2 3 3 2 6" xfId="3017"/>
    <cellStyle name="Calculation 2 3 2 3 3 2 6 2" xfId="3018"/>
    <cellStyle name="Calculation 2 3 2 3 3 2 6 3" xfId="3019"/>
    <cellStyle name="Calculation 2 3 2 3 3 2 7" xfId="3020"/>
    <cellStyle name="Calculation 2 3 2 3 3 2 7 2" xfId="3021"/>
    <cellStyle name="Calculation 2 3 2 3 3 2 7 3" xfId="3022"/>
    <cellStyle name="Calculation 2 3 2 3 3 2 8" xfId="3023"/>
    <cellStyle name="Calculation 2 3 2 3 3 2 9" xfId="3024"/>
    <cellStyle name="Calculation 2 3 2 3 3 3" xfId="3025"/>
    <cellStyle name="Calculation 2 3 2 3 3 3 2" xfId="3026"/>
    <cellStyle name="Calculation 2 3 2 3 3 3 3" xfId="3027"/>
    <cellStyle name="Calculation 2 3 2 3 3 4" xfId="3028"/>
    <cellStyle name="Calculation 2 3 2 3 3 4 2" xfId="3029"/>
    <cellStyle name="Calculation 2 3 2 3 3 4 3" xfId="3030"/>
    <cellStyle name="Calculation 2 3 2 3 3 5" xfId="3031"/>
    <cellStyle name="Calculation 2 3 2 3 3 5 2" xfId="3032"/>
    <cellStyle name="Calculation 2 3 2 3 3 5 3" xfId="3033"/>
    <cellStyle name="Calculation 2 3 2 3 3 6" xfId="3034"/>
    <cellStyle name="Calculation 2 3 2 3 3 6 2" xfId="3035"/>
    <cellStyle name="Calculation 2 3 2 3 3 6 3" xfId="3036"/>
    <cellStyle name="Calculation 2 3 2 3 3 7" xfId="3037"/>
    <cellStyle name="Calculation 2 3 2 3 3 7 2" xfId="3038"/>
    <cellStyle name="Calculation 2 3 2 3 3 7 3" xfId="3039"/>
    <cellStyle name="Calculation 2 3 2 3 3 8" xfId="3040"/>
    <cellStyle name="Calculation 2 3 2 3 3 8 2" xfId="3041"/>
    <cellStyle name="Calculation 2 3 2 3 3 8 3" xfId="3042"/>
    <cellStyle name="Calculation 2 3 2 3 3 9" xfId="3043"/>
    <cellStyle name="Calculation 2 3 2 3 4" xfId="3044"/>
    <cellStyle name="Calculation 2 3 2 3 4 10" xfId="3045"/>
    <cellStyle name="Calculation 2 3 2 3 4 2" xfId="3046"/>
    <cellStyle name="Calculation 2 3 2 3 4 2 2" xfId="3047"/>
    <cellStyle name="Calculation 2 3 2 3 4 2 2 2" xfId="3048"/>
    <cellStyle name="Calculation 2 3 2 3 4 2 2 3" xfId="3049"/>
    <cellStyle name="Calculation 2 3 2 3 4 2 3" xfId="3050"/>
    <cellStyle name="Calculation 2 3 2 3 4 2 3 2" xfId="3051"/>
    <cellStyle name="Calculation 2 3 2 3 4 2 3 3" xfId="3052"/>
    <cellStyle name="Calculation 2 3 2 3 4 2 4" xfId="3053"/>
    <cellStyle name="Calculation 2 3 2 3 4 2 4 2" xfId="3054"/>
    <cellStyle name="Calculation 2 3 2 3 4 2 4 3" xfId="3055"/>
    <cellStyle name="Calculation 2 3 2 3 4 2 5" xfId="3056"/>
    <cellStyle name="Calculation 2 3 2 3 4 2 5 2" xfId="3057"/>
    <cellStyle name="Calculation 2 3 2 3 4 2 5 3" xfId="3058"/>
    <cellStyle name="Calculation 2 3 2 3 4 2 6" xfId="3059"/>
    <cellStyle name="Calculation 2 3 2 3 4 2 6 2" xfId="3060"/>
    <cellStyle name="Calculation 2 3 2 3 4 2 6 3" xfId="3061"/>
    <cellStyle name="Calculation 2 3 2 3 4 2 7" xfId="3062"/>
    <cellStyle name="Calculation 2 3 2 3 4 2 7 2" xfId="3063"/>
    <cellStyle name="Calculation 2 3 2 3 4 2 7 3" xfId="3064"/>
    <cellStyle name="Calculation 2 3 2 3 4 2 8" xfId="3065"/>
    <cellStyle name="Calculation 2 3 2 3 4 2 9" xfId="3066"/>
    <cellStyle name="Calculation 2 3 2 3 4 3" xfId="3067"/>
    <cellStyle name="Calculation 2 3 2 3 4 3 2" xfId="3068"/>
    <cellStyle name="Calculation 2 3 2 3 4 3 3" xfId="3069"/>
    <cellStyle name="Calculation 2 3 2 3 4 4" xfId="3070"/>
    <cellStyle name="Calculation 2 3 2 3 4 4 2" xfId="3071"/>
    <cellStyle name="Calculation 2 3 2 3 4 4 3" xfId="3072"/>
    <cellStyle name="Calculation 2 3 2 3 4 5" xfId="3073"/>
    <cellStyle name="Calculation 2 3 2 3 4 5 2" xfId="3074"/>
    <cellStyle name="Calculation 2 3 2 3 4 5 3" xfId="3075"/>
    <cellStyle name="Calculation 2 3 2 3 4 6" xfId="3076"/>
    <cellStyle name="Calculation 2 3 2 3 4 6 2" xfId="3077"/>
    <cellStyle name="Calculation 2 3 2 3 4 6 3" xfId="3078"/>
    <cellStyle name="Calculation 2 3 2 3 4 7" xfId="3079"/>
    <cellStyle name="Calculation 2 3 2 3 4 7 2" xfId="3080"/>
    <cellStyle name="Calculation 2 3 2 3 4 7 3" xfId="3081"/>
    <cellStyle name="Calculation 2 3 2 3 4 8" xfId="3082"/>
    <cellStyle name="Calculation 2 3 2 3 4 8 2" xfId="3083"/>
    <cellStyle name="Calculation 2 3 2 3 4 8 3" xfId="3084"/>
    <cellStyle name="Calculation 2 3 2 3 4 9" xfId="3085"/>
    <cellStyle name="Calculation 2 3 2 3 5" xfId="3086"/>
    <cellStyle name="Calculation 2 3 2 3 5 2" xfId="3087"/>
    <cellStyle name="Calculation 2 3 2 3 5 2 2" xfId="3088"/>
    <cellStyle name="Calculation 2 3 2 3 5 2 3" xfId="3089"/>
    <cellStyle name="Calculation 2 3 2 3 5 3" xfId="3090"/>
    <cellStyle name="Calculation 2 3 2 3 5 3 2" xfId="3091"/>
    <cellStyle name="Calculation 2 3 2 3 5 3 3" xfId="3092"/>
    <cellStyle name="Calculation 2 3 2 3 5 4" xfId="3093"/>
    <cellStyle name="Calculation 2 3 2 3 5 4 2" xfId="3094"/>
    <cellStyle name="Calculation 2 3 2 3 5 4 3" xfId="3095"/>
    <cellStyle name="Calculation 2 3 2 3 5 5" xfId="3096"/>
    <cellStyle name="Calculation 2 3 2 3 5 5 2" xfId="3097"/>
    <cellStyle name="Calculation 2 3 2 3 5 5 3" xfId="3098"/>
    <cellStyle name="Calculation 2 3 2 3 5 6" xfId="3099"/>
    <cellStyle name="Calculation 2 3 2 3 5 6 2" xfId="3100"/>
    <cellStyle name="Calculation 2 3 2 3 5 6 3" xfId="3101"/>
    <cellStyle name="Calculation 2 3 2 3 5 7" xfId="3102"/>
    <cellStyle name="Calculation 2 3 2 3 5 7 2" xfId="3103"/>
    <cellStyle name="Calculation 2 3 2 3 5 7 3" xfId="3104"/>
    <cellStyle name="Calculation 2 3 2 3 5 8" xfId="3105"/>
    <cellStyle name="Calculation 2 3 2 3 5 9" xfId="3106"/>
    <cellStyle name="Calculation 2 3 2 3 6" xfId="3107"/>
    <cellStyle name="Calculation 2 3 2 3 6 2" xfId="3108"/>
    <cellStyle name="Calculation 2 3 2 3 6 3" xfId="3109"/>
    <cellStyle name="Calculation 2 3 2 3 7" xfId="3110"/>
    <cellStyle name="Calculation 2 3 2 3 7 2" xfId="3111"/>
    <cellStyle name="Calculation 2 3 2 3 7 3" xfId="3112"/>
    <cellStyle name="Calculation 2 3 2 3 8" xfId="3113"/>
    <cellStyle name="Calculation 2 3 2 3 8 2" xfId="3114"/>
    <cellStyle name="Calculation 2 3 2 3 8 3" xfId="3115"/>
    <cellStyle name="Calculation 2 3 2 3 9" xfId="3116"/>
    <cellStyle name="Calculation 2 3 2 3 9 2" xfId="3117"/>
    <cellStyle name="Calculation 2 3 2 3 9 3" xfId="3118"/>
    <cellStyle name="Calculation 2 3 2 4" xfId="3119"/>
    <cellStyle name="Calculation 2 3 2 4 10" xfId="3120"/>
    <cellStyle name="Calculation 2 3 2 4 2" xfId="3121"/>
    <cellStyle name="Calculation 2 3 2 4 2 10" xfId="3122"/>
    <cellStyle name="Calculation 2 3 2 4 2 2" xfId="3123"/>
    <cellStyle name="Calculation 2 3 2 4 2 2 2" xfId="3124"/>
    <cellStyle name="Calculation 2 3 2 4 2 2 2 2" xfId="3125"/>
    <cellStyle name="Calculation 2 3 2 4 2 2 2 3" xfId="3126"/>
    <cellStyle name="Calculation 2 3 2 4 2 2 3" xfId="3127"/>
    <cellStyle name="Calculation 2 3 2 4 2 2 3 2" xfId="3128"/>
    <cellStyle name="Calculation 2 3 2 4 2 2 3 3" xfId="3129"/>
    <cellStyle name="Calculation 2 3 2 4 2 2 4" xfId="3130"/>
    <cellStyle name="Calculation 2 3 2 4 2 2 4 2" xfId="3131"/>
    <cellStyle name="Calculation 2 3 2 4 2 2 4 3" xfId="3132"/>
    <cellStyle name="Calculation 2 3 2 4 2 2 5" xfId="3133"/>
    <cellStyle name="Calculation 2 3 2 4 2 2 5 2" xfId="3134"/>
    <cellStyle name="Calculation 2 3 2 4 2 2 5 3" xfId="3135"/>
    <cellStyle name="Calculation 2 3 2 4 2 2 6" xfId="3136"/>
    <cellStyle name="Calculation 2 3 2 4 2 2 6 2" xfId="3137"/>
    <cellStyle name="Calculation 2 3 2 4 2 2 6 3" xfId="3138"/>
    <cellStyle name="Calculation 2 3 2 4 2 2 7" xfId="3139"/>
    <cellStyle name="Calculation 2 3 2 4 2 2 7 2" xfId="3140"/>
    <cellStyle name="Calculation 2 3 2 4 2 2 7 3" xfId="3141"/>
    <cellStyle name="Calculation 2 3 2 4 2 2 8" xfId="3142"/>
    <cellStyle name="Calculation 2 3 2 4 2 2 9" xfId="3143"/>
    <cellStyle name="Calculation 2 3 2 4 2 3" xfId="3144"/>
    <cellStyle name="Calculation 2 3 2 4 2 3 2" xfId="3145"/>
    <cellStyle name="Calculation 2 3 2 4 2 3 3" xfId="3146"/>
    <cellStyle name="Calculation 2 3 2 4 2 4" xfId="3147"/>
    <cellStyle name="Calculation 2 3 2 4 2 4 2" xfId="3148"/>
    <cellStyle name="Calculation 2 3 2 4 2 4 3" xfId="3149"/>
    <cellStyle name="Calculation 2 3 2 4 2 5" xfId="3150"/>
    <cellStyle name="Calculation 2 3 2 4 2 5 2" xfId="3151"/>
    <cellStyle name="Calculation 2 3 2 4 2 5 3" xfId="3152"/>
    <cellStyle name="Calculation 2 3 2 4 2 6" xfId="3153"/>
    <cellStyle name="Calculation 2 3 2 4 2 6 2" xfId="3154"/>
    <cellStyle name="Calculation 2 3 2 4 2 6 3" xfId="3155"/>
    <cellStyle name="Calculation 2 3 2 4 2 7" xfId="3156"/>
    <cellStyle name="Calculation 2 3 2 4 2 7 2" xfId="3157"/>
    <cellStyle name="Calculation 2 3 2 4 2 7 3" xfId="3158"/>
    <cellStyle name="Calculation 2 3 2 4 2 8" xfId="3159"/>
    <cellStyle name="Calculation 2 3 2 4 2 8 2" xfId="3160"/>
    <cellStyle name="Calculation 2 3 2 4 2 8 3" xfId="3161"/>
    <cellStyle name="Calculation 2 3 2 4 2 9" xfId="3162"/>
    <cellStyle name="Calculation 2 3 2 4 3" xfId="3163"/>
    <cellStyle name="Calculation 2 3 2 4 3 10" xfId="3164"/>
    <cellStyle name="Calculation 2 3 2 4 3 2" xfId="3165"/>
    <cellStyle name="Calculation 2 3 2 4 3 2 2" xfId="3166"/>
    <cellStyle name="Calculation 2 3 2 4 3 2 2 2" xfId="3167"/>
    <cellStyle name="Calculation 2 3 2 4 3 2 2 3" xfId="3168"/>
    <cellStyle name="Calculation 2 3 2 4 3 2 3" xfId="3169"/>
    <cellStyle name="Calculation 2 3 2 4 3 2 3 2" xfId="3170"/>
    <cellStyle name="Calculation 2 3 2 4 3 2 3 3" xfId="3171"/>
    <cellStyle name="Calculation 2 3 2 4 3 2 4" xfId="3172"/>
    <cellStyle name="Calculation 2 3 2 4 3 2 4 2" xfId="3173"/>
    <cellStyle name="Calculation 2 3 2 4 3 2 4 3" xfId="3174"/>
    <cellStyle name="Calculation 2 3 2 4 3 2 5" xfId="3175"/>
    <cellStyle name="Calculation 2 3 2 4 3 2 5 2" xfId="3176"/>
    <cellStyle name="Calculation 2 3 2 4 3 2 5 3" xfId="3177"/>
    <cellStyle name="Calculation 2 3 2 4 3 2 6" xfId="3178"/>
    <cellStyle name="Calculation 2 3 2 4 3 2 6 2" xfId="3179"/>
    <cellStyle name="Calculation 2 3 2 4 3 2 6 3" xfId="3180"/>
    <cellStyle name="Calculation 2 3 2 4 3 2 7" xfId="3181"/>
    <cellStyle name="Calculation 2 3 2 4 3 2 7 2" xfId="3182"/>
    <cellStyle name="Calculation 2 3 2 4 3 2 7 3" xfId="3183"/>
    <cellStyle name="Calculation 2 3 2 4 3 2 8" xfId="3184"/>
    <cellStyle name="Calculation 2 3 2 4 3 2 9" xfId="3185"/>
    <cellStyle name="Calculation 2 3 2 4 3 3" xfId="3186"/>
    <cellStyle name="Calculation 2 3 2 4 3 3 2" xfId="3187"/>
    <cellStyle name="Calculation 2 3 2 4 3 3 3" xfId="3188"/>
    <cellStyle name="Calculation 2 3 2 4 3 4" xfId="3189"/>
    <cellStyle name="Calculation 2 3 2 4 3 4 2" xfId="3190"/>
    <cellStyle name="Calculation 2 3 2 4 3 4 3" xfId="3191"/>
    <cellStyle name="Calculation 2 3 2 4 3 5" xfId="3192"/>
    <cellStyle name="Calculation 2 3 2 4 3 5 2" xfId="3193"/>
    <cellStyle name="Calculation 2 3 2 4 3 5 3" xfId="3194"/>
    <cellStyle name="Calculation 2 3 2 4 3 6" xfId="3195"/>
    <cellStyle name="Calculation 2 3 2 4 3 6 2" xfId="3196"/>
    <cellStyle name="Calculation 2 3 2 4 3 6 3" xfId="3197"/>
    <cellStyle name="Calculation 2 3 2 4 3 7" xfId="3198"/>
    <cellStyle name="Calculation 2 3 2 4 3 7 2" xfId="3199"/>
    <cellStyle name="Calculation 2 3 2 4 3 7 3" xfId="3200"/>
    <cellStyle name="Calculation 2 3 2 4 3 8" xfId="3201"/>
    <cellStyle name="Calculation 2 3 2 4 3 8 2" xfId="3202"/>
    <cellStyle name="Calculation 2 3 2 4 3 8 3" xfId="3203"/>
    <cellStyle name="Calculation 2 3 2 4 3 9" xfId="3204"/>
    <cellStyle name="Calculation 2 3 2 4 4" xfId="3205"/>
    <cellStyle name="Calculation 2 3 2 4 4 10" xfId="3206"/>
    <cellStyle name="Calculation 2 3 2 4 4 2" xfId="3207"/>
    <cellStyle name="Calculation 2 3 2 4 4 2 2" xfId="3208"/>
    <cellStyle name="Calculation 2 3 2 4 4 2 2 2" xfId="3209"/>
    <cellStyle name="Calculation 2 3 2 4 4 2 2 3" xfId="3210"/>
    <cellStyle name="Calculation 2 3 2 4 4 2 3" xfId="3211"/>
    <cellStyle name="Calculation 2 3 2 4 4 2 3 2" xfId="3212"/>
    <cellStyle name="Calculation 2 3 2 4 4 2 3 3" xfId="3213"/>
    <cellStyle name="Calculation 2 3 2 4 4 2 4" xfId="3214"/>
    <cellStyle name="Calculation 2 3 2 4 4 2 4 2" xfId="3215"/>
    <cellStyle name="Calculation 2 3 2 4 4 2 4 3" xfId="3216"/>
    <cellStyle name="Calculation 2 3 2 4 4 2 5" xfId="3217"/>
    <cellStyle name="Calculation 2 3 2 4 4 2 5 2" xfId="3218"/>
    <cellStyle name="Calculation 2 3 2 4 4 2 5 3" xfId="3219"/>
    <cellStyle name="Calculation 2 3 2 4 4 2 6" xfId="3220"/>
    <cellStyle name="Calculation 2 3 2 4 4 2 6 2" xfId="3221"/>
    <cellStyle name="Calculation 2 3 2 4 4 2 6 3" xfId="3222"/>
    <cellStyle name="Calculation 2 3 2 4 4 2 7" xfId="3223"/>
    <cellStyle name="Calculation 2 3 2 4 4 2 7 2" xfId="3224"/>
    <cellStyle name="Calculation 2 3 2 4 4 2 7 3" xfId="3225"/>
    <cellStyle name="Calculation 2 3 2 4 4 2 8" xfId="3226"/>
    <cellStyle name="Calculation 2 3 2 4 4 2 9" xfId="3227"/>
    <cellStyle name="Calculation 2 3 2 4 4 3" xfId="3228"/>
    <cellStyle name="Calculation 2 3 2 4 4 3 2" xfId="3229"/>
    <cellStyle name="Calculation 2 3 2 4 4 3 3" xfId="3230"/>
    <cellStyle name="Calculation 2 3 2 4 4 4" xfId="3231"/>
    <cellStyle name="Calculation 2 3 2 4 4 4 2" xfId="3232"/>
    <cellStyle name="Calculation 2 3 2 4 4 4 3" xfId="3233"/>
    <cellStyle name="Calculation 2 3 2 4 4 5" xfId="3234"/>
    <cellStyle name="Calculation 2 3 2 4 4 5 2" xfId="3235"/>
    <cellStyle name="Calculation 2 3 2 4 4 5 3" xfId="3236"/>
    <cellStyle name="Calculation 2 3 2 4 4 6" xfId="3237"/>
    <cellStyle name="Calculation 2 3 2 4 4 6 2" xfId="3238"/>
    <cellStyle name="Calculation 2 3 2 4 4 6 3" xfId="3239"/>
    <cellStyle name="Calculation 2 3 2 4 4 7" xfId="3240"/>
    <cellStyle name="Calculation 2 3 2 4 4 7 2" xfId="3241"/>
    <cellStyle name="Calculation 2 3 2 4 4 7 3" xfId="3242"/>
    <cellStyle name="Calculation 2 3 2 4 4 8" xfId="3243"/>
    <cellStyle name="Calculation 2 3 2 4 4 8 2" xfId="3244"/>
    <cellStyle name="Calculation 2 3 2 4 4 8 3" xfId="3245"/>
    <cellStyle name="Calculation 2 3 2 4 4 9" xfId="3246"/>
    <cellStyle name="Calculation 2 3 2 4 5" xfId="3247"/>
    <cellStyle name="Calculation 2 3 2 4 5 2" xfId="3248"/>
    <cellStyle name="Calculation 2 3 2 4 5 2 2" xfId="3249"/>
    <cellStyle name="Calculation 2 3 2 4 5 2 3" xfId="3250"/>
    <cellStyle name="Calculation 2 3 2 4 5 3" xfId="3251"/>
    <cellStyle name="Calculation 2 3 2 4 5 3 2" xfId="3252"/>
    <cellStyle name="Calculation 2 3 2 4 5 3 3" xfId="3253"/>
    <cellStyle name="Calculation 2 3 2 4 5 4" xfId="3254"/>
    <cellStyle name="Calculation 2 3 2 4 5 4 2" xfId="3255"/>
    <cellStyle name="Calculation 2 3 2 4 5 4 3" xfId="3256"/>
    <cellStyle name="Calculation 2 3 2 4 5 5" xfId="3257"/>
    <cellStyle name="Calculation 2 3 2 4 5 5 2" xfId="3258"/>
    <cellStyle name="Calculation 2 3 2 4 5 5 3" xfId="3259"/>
    <cellStyle name="Calculation 2 3 2 4 5 6" xfId="3260"/>
    <cellStyle name="Calculation 2 3 2 4 5 6 2" xfId="3261"/>
    <cellStyle name="Calculation 2 3 2 4 5 6 3" xfId="3262"/>
    <cellStyle name="Calculation 2 3 2 4 5 7" xfId="3263"/>
    <cellStyle name="Calculation 2 3 2 4 5 7 2" xfId="3264"/>
    <cellStyle name="Calculation 2 3 2 4 5 7 3" xfId="3265"/>
    <cellStyle name="Calculation 2 3 2 4 5 8" xfId="3266"/>
    <cellStyle name="Calculation 2 3 2 4 5 9" xfId="3267"/>
    <cellStyle name="Calculation 2 3 2 4 6" xfId="3268"/>
    <cellStyle name="Calculation 2 3 2 4 6 2" xfId="3269"/>
    <cellStyle name="Calculation 2 3 2 4 6 3" xfId="3270"/>
    <cellStyle name="Calculation 2 3 2 4 7" xfId="3271"/>
    <cellStyle name="Calculation 2 3 2 4 7 2" xfId="3272"/>
    <cellStyle name="Calculation 2 3 2 4 7 3" xfId="3273"/>
    <cellStyle name="Calculation 2 3 2 4 8" xfId="3274"/>
    <cellStyle name="Calculation 2 3 2 4 8 2" xfId="3275"/>
    <cellStyle name="Calculation 2 3 2 4 8 3" xfId="3276"/>
    <cellStyle name="Calculation 2 3 2 4 9" xfId="3277"/>
    <cellStyle name="Calculation 2 3 2 4 9 2" xfId="3278"/>
    <cellStyle name="Calculation 2 3 2 4 9 3" xfId="3279"/>
    <cellStyle name="Calculation 2 3 2 5" xfId="3280"/>
    <cellStyle name="Calculation 2 3 2 5 10" xfId="3281"/>
    <cellStyle name="Calculation 2 3 2 5 2" xfId="3282"/>
    <cellStyle name="Calculation 2 3 2 5 2 10" xfId="3283"/>
    <cellStyle name="Calculation 2 3 2 5 2 2" xfId="3284"/>
    <cellStyle name="Calculation 2 3 2 5 2 2 2" xfId="3285"/>
    <cellStyle name="Calculation 2 3 2 5 2 2 2 2" xfId="3286"/>
    <cellStyle name="Calculation 2 3 2 5 2 2 2 3" xfId="3287"/>
    <cellStyle name="Calculation 2 3 2 5 2 2 3" xfId="3288"/>
    <cellStyle name="Calculation 2 3 2 5 2 2 3 2" xfId="3289"/>
    <cellStyle name="Calculation 2 3 2 5 2 2 3 3" xfId="3290"/>
    <cellStyle name="Calculation 2 3 2 5 2 2 4" xfId="3291"/>
    <cellStyle name="Calculation 2 3 2 5 2 2 4 2" xfId="3292"/>
    <cellStyle name="Calculation 2 3 2 5 2 2 4 3" xfId="3293"/>
    <cellStyle name="Calculation 2 3 2 5 2 2 5" xfId="3294"/>
    <cellStyle name="Calculation 2 3 2 5 2 2 5 2" xfId="3295"/>
    <cellStyle name="Calculation 2 3 2 5 2 2 5 3" xfId="3296"/>
    <cellStyle name="Calculation 2 3 2 5 2 2 6" xfId="3297"/>
    <cellStyle name="Calculation 2 3 2 5 2 2 6 2" xfId="3298"/>
    <cellStyle name="Calculation 2 3 2 5 2 2 6 3" xfId="3299"/>
    <cellStyle name="Calculation 2 3 2 5 2 2 7" xfId="3300"/>
    <cellStyle name="Calculation 2 3 2 5 2 2 7 2" xfId="3301"/>
    <cellStyle name="Calculation 2 3 2 5 2 2 7 3" xfId="3302"/>
    <cellStyle name="Calculation 2 3 2 5 2 2 8" xfId="3303"/>
    <cellStyle name="Calculation 2 3 2 5 2 2 9" xfId="3304"/>
    <cellStyle name="Calculation 2 3 2 5 2 3" xfId="3305"/>
    <cellStyle name="Calculation 2 3 2 5 2 3 2" xfId="3306"/>
    <cellStyle name="Calculation 2 3 2 5 2 3 3" xfId="3307"/>
    <cellStyle name="Calculation 2 3 2 5 2 4" xfId="3308"/>
    <cellStyle name="Calculation 2 3 2 5 2 4 2" xfId="3309"/>
    <cellStyle name="Calculation 2 3 2 5 2 4 3" xfId="3310"/>
    <cellStyle name="Calculation 2 3 2 5 2 5" xfId="3311"/>
    <cellStyle name="Calculation 2 3 2 5 2 5 2" xfId="3312"/>
    <cellStyle name="Calculation 2 3 2 5 2 5 3" xfId="3313"/>
    <cellStyle name="Calculation 2 3 2 5 2 6" xfId="3314"/>
    <cellStyle name="Calculation 2 3 2 5 2 6 2" xfId="3315"/>
    <cellStyle name="Calculation 2 3 2 5 2 6 3" xfId="3316"/>
    <cellStyle name="Calculation 2 3 2 5 2 7" xfId="3317"/>
    <cellStyle name="Calculation 2 3 2 5 2 7 2" xfId="3318"/>
    <cellStyle name="Calculation 2 3 2 5 2 7 3" xfId="3319"/>
    <cellStyle name="Calculation 2 3 2 5 2 8" xfId="3320"/>
    <cellStyle name="Calculation 2 3 2 5 2 8 2" xfId="3321"/>
    <cellStyle name="Calculation 2 3 2 5 2 8 3" xfId="3322"/>
    <cellStyle name="Calculation 2 3 2 5 2 9" xfId="3323"/>
    <cellStyle name="Calculation 2 3 2 5 3" xfId="3324"/>
    <cellStyle name="Calculation 2 3 2 5 3 10" xfId="3325"/>
    <cellStyle name="Calculation 2 3 2 5 3 2" xfId="3326"/>
    <cellStyle name="Calculation 2 3 2 5 3 2 2" xfId="3327"/>
    <cellStyle name="Calculation 2 3 2 5 3 2 2 2" xfId="3328"/>
    <cellStyle name="Calculation 2 3 2 5 3 2 2 3" xfId="3329"/>
    <cellStyle name="Calculation 2 3 2 5 3 2 3" xfId="3330"/>
    <cellStyle name="Calculation 2 3 2 5 3 2 3 2" xfId="3331"/>
    <cellStyle name="Calculation 2 3 2 5 3 2 3 3" xfId="3332"/>
    <cellStyle name="Calculation 2 3 2 5 3 2 4" xfId="3333"/>
    <cellStyle name="Calculation 2 3 2 5 3 2 4 2" xfId="3334"/>
    <cellStyle name="Calculation 2 3 2 5 3 2 4 3" xfId="3335"/>
    <cellStyle name="Calculation 2 3 2 5 3 2 5" xfId="3336"/>
    <cellStyle name="Calculation 2 3 2 5 3 2 5 2" xfId="3337"/>
    <cellStyle name="Calculation 2 3 2 5 3 2 5 3" xfId="3338"/>
    <cellStyle name="Calculation 2 3 2 5 3 2 6" xfId="3339"/>
    <cellStyle name="Calculation 2 3 2 5 3 2 6 2" xfId="3340"/>
    <cellStyle name="Calculation 2 3 2 5 3 2 6 3" xfId="3341"/>
    <cellStyle name="Calculation 2 3 2 5 3 2 7" xfId="3342"/>
    <cellStyle name="Calculation 2 3 2 5 3 2 7 2" xfId="3343"/>
    <cellStyle name="Calculation 2 3 2 5 3 2 7 3" xfId="3344"/>
    <cellStyle name="Calculation 2 3 2 5 3 2 8" xfId="3345"/>
    <cellStyle name="Calculation 2 3 2 5 3 2 9" xfId="3346"/>
    <cellStyle name="Calculation 2 3 2 5 3 3" xfId="3347"/>
    <cellStyle name="Calculation 2 3 2 5 3 3 2" xfId="3348"/>
    <cellStyle name="Calculation 2 3 2 5 3 3 3" xfId="3349"/>
    <cellStyle name="Calculation 2 3 2 5 3 4" xfId="3350"/>
    <cellStyle name="Calculation 2 3 2 5 3 4 2" xfId="3351"/>
    <cellStyle name="Calculation 2 3 2 5 3 4 3" xfId="3352"/>
    <cellStyle name="Calculation 2 3 2 5 3 5" xfId="3353"/>
    <cellStyle name="Calculation 2 3 2 5 3 5 2" xfId="3354"/>
    <cellStyle name="Calculation 2 3 2 5 3 5 3" xfId="3355"/>
    <cellStyle name="Calculation 2 3 2 5 3 6" xfId="3356"/>
    <cellStyle name="Calculation 2 3 2 5 3 6 2" xfId="3357"/>
    <cellStyle name="Calculation 2 3 2 5 3 6 3" xfId="3358"/>
    <cellStyle name="Calculation 2 3 2 5 3 7" xfId="3359"/>
    <cellStyle name="Calculation 2 3 2 5 3 7 2" xfId="3360"/>
    <cellStyle name="Calculation 2 3 2 5 3 7 3" xfId="3361"/>
    <cellStyle name="Calculation 2 3 2 5 3 8" xfId="3362"/>
    <cellStyle name="Calculation 2 3 2 5 3 8 2" xfId="3363"/>
    <cellStyle name="Calculation 2 3 2 5 3 8 3" xfId="3364"/>
    <cellStyle name="Calculation 2 3 2 5 3 9" xfId="3365"/>
    <cellStyle name="Calculation 2 3 2 5 4" xfId="3366"/>
    <cellStyle name="Calculation 2 3 2 5 4 10" xfId="3367"/>
    <cellStyle name="Calculation 2 3 2 5 4 2" xfId="3368"/>
    <cellStyle name="Calculation 2 3 2 5 4 2 2" xfId="3369"/>
    <cellStyle name="Calculation 2 3 2 5 4 2 2 2" xfId="3370"/>
    <cellStyle name="Calculation 2 3 2 5 4 2 2 3" xfId="3371"/>
    <cellStyle name="Calculation 2 3 2 5 4 2 3" xfId="3372"/>
    <cellStyle name="Calculation 2 3 2 5 4 2 3 2" xfId="3373"/>
    <cellStyle name="Calculation 2 3 2 5 4 2 3 3" xfId="3374"/>
    <cellStyle name="Calculation 2 3 2 5 4 2 4" xfId="3375"/>
    <cellStyle name="Calculation 2 3 2 5 4 2 4 2" xfId="3376"/>
    <cellStyle name="Calculation 2 3 2 5 4 2 4 3" xfId="3377"/>
    <cellStyle name="Calculation 2 3 2 5 4 2 5" xfId="3378"/>
    <cellStyle name="Calculation 2 3 2 5 4 2 5 2" xfId="3379"/>
    <cellStyle name="Calculation 2 3 2 5 4 2 5 3" xfId="3380"/>
    <cellStyle name="Calculation 2 3 2 5 4 2 6" xfId="3381"/>
    <cellStyle name="Calculation 2 3 2 5 4 2 6 2" xfId="3382"/>
    <cellStyle name="Calculation 2 3 2 5 4 2 6 3" xfId="3383"/>
    <cellStyle name="Calculation 2 3 2 5 4 2 7" xfId="3384"/>
    <cellStyle name="Calculation 2 3 2 5 4 2 7 2" xfId="3385"/>
    <cellStyle name="Calculation 2 3 2 5 4 2 7 3" xfId="3386"/>
    <cellStyle name="Calculation 2 3 2 5 4 2 8" xfId="3387"/>
    <cellStyle name="Calculation 2 3 2 5 4 2 9" xfId="3388"/>
    <cellStyle name="Calculation 2 3 2 5 4 3" xfId="3389"/>
    <cellStyle name="Calculation 2 3 2 5 4 3 2" xfId="3390"/>
    <cellStyle name="Calculation 2 3 2 5 4 3 3" xfId="3391"/>
    <cellStyle name="Calculation 2 3 2 5 4 4" xfId="3392"/>
    <cellStyle name="Calculation 2 3 2 5 4 4 2" xfId="3393"/>
    <cellStyle name="Calculation 2 3 2 5 4 4 3" xfId="3394"/>
    <cellStyle name="Calculation 2 3 2 5 4 5" xfId="3395"/>
    <cellStyle name="Calculation 2 3 2 5 4 5 2" xfId="3396"/>
    <cellStyle name="Calculation 2 3 2 5 4 5 3" xfId="3397"/>
    <cellStyle name="Calculation 2 3 2 5 4 6" xfId="3398"/>
    <cellStyle name="Calculation 2 3 2 5 4 6 2" xfId="3399"/>
    <cellStyle name="Calculation 2 3 2 5 4 6 3" xfId="3400"/>
    <cellStyle name="Calculation 2 3 2 5 4 7" xfId="3401"/>
    <cellStyle name="Calculation 2 3 2 5 4 7 2" xfId="3402"/>
    <cellStyle name="Calculation 2 3 2 5 4 7 3" xfId="3403"/>
    <cellStyle name="Calculation 2 3 2 5 4 8" xfId="3404"/>
    <cellStyle name="Calculation 2 3 2 5 4 8 2" xfId="3405"/>
    <cellStyle name="Calculation 2 3 2 5 4 8 3" xfId="3406"/>
    <cellStyle name="Calculation 2 3 2 5 4 9" xfId="3407"/>
    <cellStyle name="Calculation 2 3 2 5 5" xfId="3408"/>
    <cellStyle name="Calculation 2 3 2 5 5 2" xfId="3409"/>
    <cellStyle name="Calculation 2 3 2 5 5 2 2" xfId="3410"/>
    <cellStyle name="Calculation 2 3 2 5 5 2 3" xfId="3411"/>
    <cellStyle name="Calculation 2 3 2 5 5 3" xfId="3412"/>
    <cellStyle name="Calculation 2 3 2 5 5 3 2" xfId="3413"/>
    <cellStyle name="Calculation 2 3 2 5 5 3 3" xfId="3414"/>
    <cellStyle name="Calculation 2 3 2 5 5 4" xfId="3415"/>
    <cellStyle name="Calculation 2 3 2 5 5 4 2" xfId="3416"/>
    <cellStyle name="Calculation 2 3 2 5 5 4 3" xfId="3417"/>
    <cellStyle name="Calculation 2 3 2 5 5 5" xfId="3418"/>
    <cellStyle name="Calculation 2 3 2 5 5 5 2" xfId="3419"/>
    <cellStyle name="Calculation 2 3 2 5 5 5 3" xfId="3420"/>
    <cellStyle name="Calculation 2 3 2 5 5 6" xfId="3421"/>
    <cellStyle name="Calculation 2 3 2 5 5 6 2" xfId="3422"/>
    <cellStyle name="Calculation 2 3 2 5 5 6 3" xfId="3423"/>
    <cellStyle name="Calculation 2 3 2 5 5 7" xfId="3424"/>
    <cellStyle name="Calculation 2 3 2 5 5 7 2" xfId="3425"/>
    <cellStyle name="Calculation 2 3 2 5 5 7 3" xfId="3426"/>
    <cellStyle name="Calculation 2 3 2 5 5 8" xfId="3427"/>
    <cellStyle name="Calculation 2 3 2 5 5 9" xfId="3428"/>
    <cellStyle name="Calculation 2 3 2 5 6" xfId="3429"/>
    <cellStyle name="Calculation 2 3 2 5 6 2" xfId="3430"/>
    <cellStyle name="Calculation 2 3 2 5 6 3" xfId="3431"/>
    <cellStyle name="Calculation 2 3 2 5 7" xfId="3432"/>
    <cellStyle name="Calculation 2 3 2 5 7 2" xfId="3433"/>
    <cellStyle name="Calculation 2 3 2 5 7 3" xfId="3434"/>
    <cellStyle name="Calculation 2 3 2 5 8" xfId="3435"/>
    <cellStyle name="Calculation 2 3 2 5 8 2" xfId="3436"/>
    <cellStyle name="Calculation 2 3 2 5 8 3" xfId="3437"/>
    <cellStyle name="Calculation 2 3 2 5 9" xfId="3438"/>
    <cellStyle name="Calculation 2 3 2 5 9 2" xfId="3439"/>
    <cellStyle name="Calculation 2 3 2 5 9 3" xfId="3440"/>
    <cellStyle name="Calculation 2 3 2 6" xfId="3441"/>
    <cellStyle name="Calculation 2 3 2 6 10" xfId="3442"/>
    <cellStyle name="Calculation 2 3 2 6 2" xfId="3443"/>
    <cellStyle name="Calculation 2 3 2 6 2 2" xfId="3444"/>
    <cellStyle name="Calculation 2 3 2 6 2 2 2" xfId="3445"/>
    <cellStyle name="Calculation 2 3 2 6 2 2 3" xfId="3446"/>
    <cellStyle name="Calculation 2 3 2 6 2 3" xfId="3447"/>
    <cellStyle name="Calculation 2 3 2 6 2 3 2" xfId="3448"/>
    <cellStyle name="Calculation 2 3 2 6 2 3 3" xfId="3449"/>
    <cellStyle name="Calculation 2 3 2 6 2 4" xfId="3450"/>
    <cellStyle name="Calculation 2 3 2 6 2 4 2" xfId="3451"/>
    <cellStyle name="Calculation 2 3 2 6 2 4 3" xfId="3452"/>
    <cellStyle name="Calculation 2 3 2 6 2 5" xfId="3453"/>
    <cellStyle name="Calculation 2 3 2 6 2 5 2" xfId="3454"/>
    <cellStyle name="Calculation 2 3 2 6 2 5 3" xfId="3455"/>
    <cellStyle name="Calculation 2 3 2 6 2 6" xfId="3456"/>
    <cellStyle name="Calculation 2 3 2 6 2 6 2" xfId="3457"/>
    <cellStyle name="Calculation 2 3 2 6 2 6 3" xfId="3458"/>
    <cellStyle name="Calculation 2 3 2 6 2 7" xfId="3459"/>
    <cellStyle name="Calculation 2 3 2 6 2 7 2" xfId="3460"/>
    <cellStyle name="Calculation 2 3 2 6 2 7 3" xfId="3461"/>
    <cellStyle name="Calculation 2 3 2 6 2 8" xfId="3462"/>
    <cellStyle name="Calculation 2 3 2 6 2 9" xfId="3463"/>
    <cellStyle name="Calculation 2 3 2 6 3" xfId="3464"/>
    <cellStyle name="Calculation 2 3 2 6 3 2" xfId="3465"/>
    <cellStyle name="Calculation 2 3 2 6 3 3" xfId="3466"/>
    <cellStyle name="Calculation 2 3 2 6 4" xfId="3467"/>
    <cellStyle name="Calculation 2 3 2 6 4 2" xfId="3468"/>
    <cellStyle name="Calculation 2 3 2 6 4 3" xfId="3469"/>
    <cellStyle name="Calculation 2 3 2 6 5" xfId="3470"/>
    <cellStyle name="Calculation 2 3 2 6 5 2" xfId="3471"/>
    <cellStyle name="Calculation 2 3 2 6 5 3" xfId="3472"/>
    <cellStyle name="Calculation 2 3 2 6 6" xfId="3473"/>
    <cellStyle name="Calculation 2 3 2 6 6 2" xfId="3474"/>
    <cellStyle name="Calculation 2 3 2 6 6 3" xfId="3475"/>
    <cellStyle name="Calculation 2 3 2 6 7" xfId="3476"/>
    <cellStyle name="Calculation 2 3 2 6 7 2" xfId="3477"/>
    <cellStyle name="Calculation 2 3 2 6 7 3" xfId="3478"/>
    <cellStyle name="Calculation 2 3 2 6 8" xfId="3479"/>
    <cellStyle name="Calculation 2 3 2 6 8 2" xfId="3480"/>
    <cellStyle name="Calculation 2 3 2 6 8 3" xfId="3481"/>
    <cellStyle name="Calculation 2 3 2 6 9" xfId="3482"/>
    <cellStyle name="Calculation 2 3 2 7" xfId="3483"/>
    <cellStyle name="Calculation 2 3 2 7 10" xfId="3484"/>
    <cellStyle name="Calculation 2 3 2 7 2" xfId="3485"/>
    <cellStyle name="Calculation 2 3 2 7 2 2" xfId="3486"/>
    <cellStyle name="Calculation 2 3 2 7 2 2 2" xfId="3487"/>
    <cellStyle name="Calculation 2 3 2 7 2 2 3" xfId="3488"/>
    <cellStyle name="Calculation 2 3 2 7 2 3" xfId="3489"/>
    <cellStyle name="Calculation 2 3 2 7 2 3 2" xfId="3490"/>
    <cellStyle name="Calculation 2 3 2 7 2 3 3" xfId="3491"/>
    <cellStyle name="Calculation 2 3 2 7 2 4" xfId="3492"/>
    <cellStyle name="Calculation 2 3 2 7 2 4 2" xfId="3493"/>
    <cellStyle name="Calculation 2 3 2 7 2 4 3" xfId="3494"/>
    <cellStyle name="Calculation 2 3 2 7 2 5" xfId="3495"/>
    <cellStyle name="Calculation 2 3 2 7 2 5 2" xfId="3496"/>
    <cellStyle name="Calculation 2 3 2 7 2 5 3" xfId="3497"/>
    <cellStyle name="Calculation 2 3 2 7 2 6" xfId="3498"/>
    <cellStyle name="Calculation 2 3 2 7 2 6 2" xfId="3499"/>
    <cellStyle name="Calculation 2 3 2 7 2 6 3" xfId="3500"/>
    <cellStyle name="Calculation 2 3 2 7 2 7" xfId="3501"/>
    <cellStyle name="Calculation 2 3 2 7 2 7 2" xfId="3502"/>
    <cellStyle name="Calculation 2 3 2 7 2 7 3" xfId="3503"/>
    <cellStyle name="Calculation 2 3 2 7 2 8" xfId="3504"/>
    <cellStyle name="Calculation 2 3 2 7 2 9" xfId="3505"/>
    <cellStyle name="Calculation 2 3 2 7 3" xfId="3506"/>
    <cellStyle name="Calculation 2 3 2 7 3 2" xfId="3507"/>
    <cellStyle name="Calculation 2 3 2 7 3 3" xfId="3508"/>
    <cellStyle name="Calculation 2 3 2 7 4" xfId="3509"/>
    <cellStyle name="Calculation 2 3 2 7 4 2" xfId="3510"/>
    <cellStyle name="Calculation 2 3 2 7 4 3" xfId="3511"/>
    <cellStyle name="Calculation 2 3 2 7 5" xfId="3512"/>
    <cellStyle name="Calculation 2 3 2 7 5 2" xfId="3513"/>
    <cellStyle name="Calculation 2 3 2 7 5 3" xfId="3514"/>
    <cellStyle name="Calculation 2 3 2 7 6" xfId="3515"/>
    <cellStyle name="Calculation 2 3 2 7 6 2" xfId="3516"/>
    <cellStyle name="Calculation 2 3 2 7 6 3" xfId="3517"/>
    <cellStyle name="Calculation 2 3 2 7 7" xfId="3518"/>
    <cellStyle name="Calculation 2 3 2 7 7 2" xfId="3519"/>
    <cellStyle name="Calculation 2 3 2 7 7 3" xfId="3520"/>
    <cellStyle name="Calculation 2 3 2 7 8" xfId="3521"/>
    <cellStyle name="Calculation 2 3 2 7 8 2" xfId="3522"/>
    <cellStyle name="Calculation 2 3 2 7 8 3" xfId="3523"/>
    <cellStyle name="Calculation 2 3 2 7 9" xfId="3524"/>
    <cellStyle name="Calculation 2 3 2 8" xfId="3525"/>
    <cellStyle name="Calculation 2 3 2 8 10" xfId="3526"/>
    <cellStyle name="Calculation 2 3 2 8 2" xfId="3527"/>
    <cellStyle name="Calculation 2 3 2 8 2 2" xfId="3528"/>
    <cellStyle name="Calculation 2 3 2 8 2 2 2" xfId="3529"/>
    <cellStyle name="Calculation 2 3 2 8 2 2 3" xfId="3530"/>
    <cellStyle name="Calculation 2 3 2 8 2 3" xfId="3531"/>
    <cellStyle name="Calculation 2 3 2 8 2 3 2" xfId="3532"/>
    <cellStyle name="Calculation 2 3 2 8 2 3 3" xfId="3533"/>
    <cellStyle name="Calculation 2 3 2 8 2 4" xfId="3534"/>
    <cellStyle name="Calculation 2 3 2 8 2 4 2" xfId="3535"/>
    <cellStyle name="Calculation 2 3 2 8 2 4 3" xfId="3536"/>
    <cellStyle name="Calculation 2 3 2 8 2 5" xfId="3537"/>
    <cellStyle name="Calculation 2 3 2 8 2 5 2" xfId="3538"/>
    <cellStyle name="Calculation 2 3 2 8 2 5 3" xfId="3539"/>
    <cellStyle name="Calculation 2 3 2 8 2 6" xfId="3540"/>
    <cellStyle name="Calculation 2 3 2 8 2 6 2" xfId="3541"/>
    <cellStyle name="Calculation 2 3 2 8 2 6 3" xfId="3542"/>
    <cellStyle name="Calculation 2 3 2 8 2 7" xfId="3543"/>
    <cellStyle name="Calculation 2 3 2 8 2 7 2" xfId="3544"/>
    <cellStyle name="Calculation 2 3 2 8 2 7 3" xfId="3545"/>
    <cellStyle name="Calculation 2 3 2 8 2 8" xfId="3546"/>
    <cellStyle name="Calculation 2 3 2 8 2 9" xfId="3547"/>
    <cellStyle name="Calculation 2 3 2 8 3" xfId="3548"/>
    <cellStyle name="Calculation 2 3 2 8 3 2" xfId="3549"/>
    <cellStyle name="Calculation 2 3 2 8 3 3" xfId="3550"/>
    <cellStyle name="Calculation 2 3 2 8 4" xfId="3551"/>
    <cellStyle name="Calculation 2 3 2 8 4 2" xfId="3552"/>
    <cellStyle name="Calculation 2 3 2 8 4 3" xfId="3553"/>
    <cellStyle name="Calculation 2 3 2 8 5" xfId="3554"/>
    <cellStyle name="Calculation 2 3 2 8 5 2" xfId="3555"/>
    <cellStyle name="Calculation 2 3 2 8 5 3" xfId="3556"/>
    <cellStyle name="Calculation 2 3 2 8 6" xfId="3557"/>
    <cellStyle name="Calculation 2 3 2 8 6 2" xfId="3558"/>
    <cellStyle name="Calculation 2 3 2 8 6 3" xfId="3559"/>
    <cellStyle name="Calculation 2 3 2 8 7" xfId="3560"/>
    <cellStyle name="Calculation 2 3 2 8 7 2" xfId="3561"/>
    <cellStyle name="Calculation 2 3 2 8 7 3" xfId="3562"/>
    <cellStyle name="Calculation 2 3 2 8 8" xfId="3563"/>
    <cellStyle name="Calculation 2 3 2 8 8 2" xfId="3564"/>
    <cellStyle name="Calculation 2 3 2 8 8 3" xfId="3565"/>
    <cellStyle name="Calculation 2 3 2 8 9" xfId="3566"/>
    <cellStyle name="Calculation 2 3 2 9" xfId="3567"/>
    <cellStyle name="Calculation 2 3 2 9 2" xfId="3568"/>
    <cellStyle name="Calculation 2 3 2 9 2 2" xfId="3569"/>
    <cellStyle name="Calculation 2 3 2 9 2 3" xfId="3570"/>
    <cellStyle name="Calculation 2 3 2 9 3" xfId="3571"/>
    <cellStyle name="Calculation 2 3 2 9 3 2" xfId="3572"/>
    <cellStyle name="Calculation 2 3 2 9 3 3" xfId="3573"/>
    <cellStyle name="Calculation 2 3 2 9 4" xfId="3574"/>
    <cellStyle name="Calculation 2 3 2 9 4 2" xfId="3575"/>
    <cellStyle name="Calculation 2 3 2 9 4 3" xfId="3576"/>
    <cellStyle name="Calculation 2 3 2 9 5" xfId="3577"/>
    <cellStyle name="Calculation 2 3 2 9 5 2" xfId="3578"/>
    <cellStyle name="Calculation 2 3 2 9 5 3" xfId="3579"/>
    <cellStyle name="Calculation 2 3 2 9 6" xfId="3580"/>
    <cellStyle name="Calculation 2 3 2 9 6 2" xfId="3581"/>
    <cellStyle name="Calculation 2 3 2 9 6 3" xfId="3582"/>
    <cellStyle name="Calculation 2 3 2 9 7" xfId="3583"/>
    <cellStyle name="Calculation 2 3 2 9 7 2" xfId="3584"/>
    <cellStyle name="Calculation 2 3 2 9 7 3" xfId="3585"/>
    <cellStyle name="Calculation 2 3 2 9 8" xfId="3586"/>
    <cellStyle name="Calculation 2 3 2 9 9" xfId="3587"/>
    <cellStyle name="Calculation 2 3 3" xfId="3588"/>
    <cellStyle name="Calculation 2 3 3 10" xfId="3589"/>
    <cellStyle name="Calculation 2 3 3 10 2" xfId="3590"/>
    <cellStyle name="Calculation 2 3 3 10 3" xfId="3591"/>
    <cellStyle name="Calculation 2 3 3 11" xfId="3592"/>
    <cellStyle name="Calculation 2 3 3 11 2" xfId="3593"/>
    <cellStyle name="Calculation 2 3 3 11 3" xfId="3594"/>
    <cellStyle name="Calculation 2 3 3 12" xfId="3595"/>
    <cellStyle name="Calculation 2 3 3 2" xfId="3596"/>
    <cellStyle name="Calculation 2 3 3 2 10" xfId="3597"/>
    <cellStyle name="Calculation 2 3 3 2 2" xfId="3598"/>
    <cellStyle name="Calculation 2 3 3 2 2 2" xfId="3599"/>
    <cellStyle name="Calculation 2 3 3 2 2 2 2" xfId="3600"/>
    <cellStyle name="Calculation 2 3 3 2 2 2 3" xfId="3601"/>
    <cellStyle name="Calculation 2 3 3 2 2 3" xfId="3602"/>
    <cellStyle name="Calculation 2 3 3 2 2 3 2" xfId="3603"/>
    <cellStyle name="Calculation 2 3 3 2 2 3 3" xfId="3604"/>
    <cellStyle name="Calculation 2 3 3 2 2 4" xfId="3605"/>
    <cellStyle name="Calculation 2 3 3 2 2 4 2" xfId="3606"/>
    <cellStyle name="Calculation 2 3 3 2 2 4 3" xfId="3607"/>
    <cellStyle name="Calculation 2 3 3 2 2 5" xfId="3608"/>
    <cellStyle name="Calculation 2 3 3 2 2 5 2" xfId="3609"/>
    <cellStyle name="Calculation 2 3 3 2 2 5 3" xfId="3610"/>
    <cellStyle name="Calculation 2 3 3 2 2 6" xfId="3611"/>
    <cellStyle name="Calculation 2 3 3 2 2 6 2" xfId="3612"/>
    <cellStyle name="Calculation 2 3 3 2 2 6 3" xfId="3613"/>
    <cellStyle name="Calculation 2 3 3 2 2 7" xfId="3614"/>
    <cellStyle name="Calculation 2 3 3 2 2 7 2" xfId="3615"/>
    <cellStyle name="Calculation 2 3 3 2 2 7 3" xfId="3616"/>
    <cellStyle name="Calculation 2 3 3 2 2 8" xfId="3617"/>
    <cellStyle name="Calculation 2 3 3 2 2 9" xfId="3618"/>
    <cellStyle name="Calculation 2 3 3 2 3" xfId="3619"/>
    <cellStyle name="Calculation 2 3 3 2 3 2" xfId="3620"/>
    <cellStyle name="Calculation 2 3 3 2 3 3" xfId="3621"/>
    <cellStyle name="Calculation 2 3 3 2 4" xfId="3622"/>
    <cellStyle name="Calculation 2 3 3 2 4 2" xfId="3623"/>
    <cellStyle name="Calculation 2 3 3 2 4 3" xfId="3624"/>
    <cellStyle name="Calculation 2 3 3 2 5" xfId="3625"/>
    <cellStyle name="Calculation 2 3 3 2 5 2" xfId="3626"/>
    <cellStyle name="Calculation 2 3 3 2 5 3" xfId="3627"/>
    <cellStyle name="Calculation 2 3 3 2 6" xfId="3628"/>
    <cellStyle name="Calculation 2 3 3 2 6 2" xfId="3629"/>
    <cellStyle name="Calculation 2 3 3 2 6 3" xfId="3630"/>
    <cellStyle name="Calculation 2 3 3 2 7" xfId="3631"/>
    <cellStyle name="Calculation 2 3 3 2 7 2" xfId="3632"/>
    <cellStyle name="Calculation 2 3 3 2 7 3" xfId="3633"/>
    <cellStyle name="Calculation 2 3 3 2 8" xfId="3634"/>
    <cellStyle name="Calculation 2 3 3 2 8 2" xfId="3635"/>
    <cellStyle name="Calculation 2 3 3 2 8 3" xfId="3636"/>
    <cellStyle name="Calculation 2 3 3 2 9" xfId="3637"/>
    <cellStyle name="Calculation 2 3 3 3" xfId="3638"/>
    <cellStyle name="Calculation 2 3 3 3 10" xfId="3639"/>
    <cellStyle name="Calculation 2 3 3 3 2" xfId="3640"/>
    <cellStyle name="Calculation 2 3 3 3 2 2" xfId="3641"/>
    <cellStyle name="Calculation 2 3 3 3 2 2 2" xfId="3642"/>
    <cellStyle name="Calculation 2 3 3 3 2 2 3" xfId="3643"/>
    <cellStyle name="Calculation 2 3 3 3 2 3" xfId="3644"/>
    <cellStyle name="Calculation 2 3 3 3 2 3 2" xfId="3645"/>
    <cellStyle name="Calculation 2 3 3 3 2 3 3" xfId="3646"/>
    <cellStyle name="Calculation 2 3 3 3 2 4" xfId="3647"/>
    <cellStyle name="Calculation 2 3 3 3 2 4 2" xfId="3648"/>
    <cellStyle name="Calculation 2 3 3 3 2 4 3" xfId="3649"/>
    <cellStyle name="Calculation 2 3 3 3 2 5" xfId="3650"/>
    <cellStyle name="Calculation 2 3 3 3 2 5 2" xfId="3651"/>
    <cellStyle name="Calculation 2 3 3 3 2 5 3" xfId="3652"/>
    <cellStyle name="Calculation 2 3 3 3 2 6" xfId="3653"/>
    <cellStyle name="Calculation 2 3 3 3 2 6 2" xfId="3654"/>
    <cellStyle name="Calculation 2 3 3 3 2 6 3" xfId="3655"/>
    <cellStyle name="Calculation 2 3 3 3 2 7" xfId="3656"/>
    <cellStyle name="Calculation 2 3 3 3 2 7 2" xfId="3657"/>
    <cellStyle name="Calculation 2 3 3 3 2 7 3" xfId="3658"/>
    <cellStyle name="Calculation 2 3 3 3 2 8" xfId="3659"/>
    <cellStyle name="Calculation 2 3 3 3 2 9" xfId="3660"/>
    <cellStyle name="Calculation 2 3 3 3 3" xfId="3661"/>
    <cellStyle name="Calculation 2 3 3 3 3 2" xfId="3662"/>
    <cellStyle name="Calculation 2 3 3 3 3 3" xfId="3663"/>
    <cellStyle name="Calculation 2 3 3 3 4" xfId="3664"/>
    <cellStyle name="Calculation 2 3 3 3 4 2" xfId="3665"/>
    <cellStyle name="Calculation 2 3 3 3 4 3" xfId="3666"/>
    <cellStyle name="Calculation 2 3 3 3 5" xfId="3667"/>
    <cellStyle name="Calculation 2 3 3 3 5 2" xfId="3668"/>
    <cellStyle name="Calculation 2 3 3 3 5 3" xfId="3669"/>
    <cellStyle name="Calculation 2 3 3 3 6" xfId="3670"/>
    <cellStyle name="Calculation 2 3 3 3 6 2" xfId="3671"/>
    <cellStyle name="Calculation 2 3 3 3 6 3" xfId="3672"/>
    <cellStyle name="Calculation 2 3 3 3 7" xfId="3673"/>
    <cellStyle name="Calculation 2 3 3 3 7 2" xfId="3674"/>
    <cellStyle name="Calculation 2 3 3 3 7 3" xfId="3675"/>
    <cellStyle name="Calculation 2 3 3 3 8" xfId="3676"/>
    <cellStyle name="Calculation 2 3 3 3 8 2" xfId="3677"/>
    <cellStyle name="Calculation 2 3 3 3 8 3" xfId="3678"/>
    <cellStyle name="Calculation 2 3 3 3 9" xfId="3679"/>
    <cellStyle name="Calculation 2 3 3 4" xfId="3680"/>
    <cellStyle name="Calculation 2 3 3 4 10" xfId="3681"/>
    <cellStyle name="Calculation 2 3 3 4 2" xfId="3682"/>
    <cellStyle name="Calculation 2 3 3 4 2 2" xfId="3683"/>
    <cellStyle name="Calculation 2 3 3 4 2 2 2" xfId="3684"/>
    <cellStyle name="Calculation 2 3 3 4 2 2 3" xfId="3685"/>
    <cellStyle name="Calculation 2 3 3 4 2 3" xfId="3686"/>
    <cellStyle name="Calculation 2 3 3 4 2 3 2" xfId="3687"/>
    <cellStyle name="Calculation 2 3 3 4 2 3 3" xfId="3688"/>
    <cellStyle name="Calculation 2 3 3 4 2 4" xfId="3689"/>
    <cellStyle name="Calculation 2 3 3 4 2 4 2" xfId="3690"/>
    <cellStyle name="Calculation 2 3 3 4 2 4 3" xfId="3691"/>
    <cellStyle name="Calculation 2 3 3 4 2 5" xfId="3692"/>
    <cellStyle name="Calculation 2 3 3 4 2 5 2" xfId="3693"/>
    <cellStyle name="Calculation 2 3 3 4 2 5 3" xfId="3694"/>
    <cellStyle name="Calculation 2 3 3 4 2 6" xfId="3695"/>
    <cellStyle name="Calculation 2 3 3 4 2 6 2" xfId="3696"/>
    <cellStyle name="Calculation 2 3 3 4 2 6 3" xfId="3697"/>
    <cellStyle name="Calculation 2 3 3 4 2 7" xfId="3698"/>
    <cellStyle name="Calculation 2 3 3 4 2 7 2" xfId="3699"/>
    <cellStyle name="Calculation 2 3 3 4 2 7 3" xfId="3700"/>
    <cellStyle name="Calculation 2 3 3 4 2 8" xfId="3701"/>
    <cellStyle name="Calculation 2 3 3 4 2 9" xfId="3702"/>
    <cellStyle name="Calculation 2 3 3 4 3" xfId="3703"/>
    <cellStyle name="Calculation 2 3 3 4 3 2" xfId="3704"/>
    <cellStyle name="Calculation 2 3 3 4 3 3" xfId="3705"/>
    <cellStyle name="Calculation 2 3 3 4 4" xfId="3706"/>
    <cellStyle name="Calculation 2 3 3 4 4 2" xfId="3707"/>
    <cellStyle name="Calculation 2 3 3 4 4 3" xfId="3708"/>
    <cellStyle name="Calculation 2 3 3 4 5" xfId="3709"/>
    <cellStyle name="Calculation 2 3 3 4 5 2" xfId="3710"/>
    <cellStyle name="Calculation 2 3 3 4 5 3" xfId="3711"/>
    <cellStyle name="Calculation 2 3 3 4 6" xfId="3712"/>
    <cellStyle name="Calculation 2 3 3 4 6 2" xfId="3713"/>
    <cellStyle name="Calculation 2 3 3 4 6 3" xfId="3714"/>
    <cellStyle name="Calculation 2 3 3 4 7" xfId="3715"/>
    <cellStyle name="Calculation 2 3 3 4 7 2" xfId="3716"/>
    <cellStyle name="Calculation 2 3 3 4 7 3" xfId="3717"/>
    <cellStyle name="Calculation 2 3 3 4 8" xfId="3718"/>
    <cellStyle name="Calculation 2 3 3 4 8 2" xfId="3719"/>
    <cellStyle name="Calculation 2 3 3 4 8 3" xfId="3720"/>
    <cellStyle name="Calculation 2 3 3 4 9" xfId="3721"/>
    <cellStyle name="Calculation 2 3 3 5" xfId="3722"/>
    <cellStyle name="Calculation 2 3 3 5 2" xfId="3723"/>
    <cellStyle name="Calculation 2 3 3 5 2 2" xfId="3724"/>
    <cellStyle name="Calculation 2 3 3 5 2 3" xfId="3725"/>
    <cellStyle name="Calculation 2 3 3 5 3" xfId="3726"/>
    <cellStyle name="Calculation 2 3 3 5 3 2" xfId="3727"/>
    <cellStyle name="Calculation 2 3 3 5 3 3" xfId="3728"/>
    <cellStyle name="Calculation 2 3 3 5 4" xfId="3729"/>
    <cellStyle name="Calculation 2 3 3 5 4 2" xfId="3730"/>
    <cellStyle name="Calculation 2 3 3 5 4 3" xfId="3731"/>
    <cellStyle name="Calculation 2 3 3 5 5" xfId="3732"/>
    <cellStyle name="Calculation 2 3 3 5 5 2" xfId="3733"/>
    <cellStyle name="Calculation 2 3 3 5 5 3" xfId="3734"/>
    <cellStyle name="Calculation 2 3 3 5 6" xfId="3735"/>
    <cellStyle name="Calculation 2 3 3 5 6 2" xfId="3736"/>
    <cellStyle name="Calculation 2 3 3 5 6 3" xfId="3737"/>
    <cellStyle name="Calculation 2 3 3 5 7" xfId="3738"/>
    <cellStyle name="Calculation 2 3 3 5 7 2" xfId="3739"/>
    <cellStyle name="Calculation 2 3 3 5 7 3" xfId="3740"/>
    <cellStyle name="Calculation 2 3 3 5 8" xfId="3741"/>
    <cellStyle name="Calculation 2 3 3 5 9" xfId="3742"/>
    <cellStyle name="Calculation 2 3 3 6" xfId="3743"/>
    <cellStyle name="Calculation 2 3 3 6 2" xfId="3744"/>
    <cellStyle name="Calculation 2 3 3 6 3" xfId="3745"/>
    <cellStyle name="Calculation 2 3 3 7" xfId="3746"/>
    <cellStyle name="Calculation 2 3 3 7 2" xfId="3747"/>
    <cellStyle name="Calculation 2 3 3 7 3" xfId="3748"/>
    <cellStyle name="Calculation 2 3 3 8" xfId="3749"/>
    <cellStyle name="Calculation 2 3 3 8 2" xfId="3750"/>
    <cellStyle name="Calculation 2 3 3 8 3" xfId="3751"/>
    <cellStyle name="Calculation 2 3 3 9" xfId="3752"/>
    <cellStyle name="Calculation 2 3 3 9 2" xfId="3753"/>
    <cellStyle name="Calculation 2 3 3 9 3" xfId="3754"/>
    <cellStyle name="Calculation 2 3 4" xfId="3755"/>
    <cellStyle name="Calculation 2 3 4 10" xfId="3756"/>
    <cellStyle name="Calculation 2 3 4 2" xfId="3757"/>
    <cellStyle name="Calculation 2 3 4 2 2" xfId="3758"/>
    <cellStyle name="Calculation 2 3 4 2 2 2" xfId="3759"/>
    <cellStyle name="Calculation 2 3 4 2 2 3" xfId="3760"/>
    <cellStyle name="Calculation 2 3 4 2 3" xfId="3761"/>
    <cellStyle name="Calculation 2 3 4 2 3 2" xfId="3762"/>
    <cellStyle name="Calculation 2 3 4 2 3 3" xfId="3763"/>
    <cellStyle name="Calculation 2 3 4 2 4" xfId="3764"/>
    <cellStyle name="Calculation 2 3 4 2 4 2" xfId="3765"/>
    <cellStyle name="Calculation 2 3 4 2 4 3" xfId="3766"/>
    <cellStyle name="Calculation 2 3 4 2 5" xfId="3767"/>
    <cellStyle name="Calculation 2 3 4 2 5 2" xfId="3768"/>
    <cellStyle name="Calculation 2 3 4 2 5 3" xfId="3769"/>
    <cellStyle name="Calculation 2 3 4 2 6" xfId="3770"/>
    <cellStyle name="Calculation 2 3 4 2 6 2" xfId="3771"/>
    <cellStyle name="Calculation 2 3 4 2 6 3" xfId="3772"/>
    <cellStyle name="Calculation 2 3 4 2 7" xfId="3773"/>
    <cellStyle name="Calculation 2 3 4 2 7 2" xfId="3774"/>
    <cellStyle name="Calculation 2 3 4 2 7 3" xfId="3775"/>
    <cellStyle name="Calculation 2 3 4 2 8" xfId="3776"/>
    <cellStyle name="Calculation 2 3 4 2 9" xfId="3777"/>
    <cellStyle name="Calculation 2 3 4 3" xfId="3778"/>
    <cellStyle name="Calculation 2 3 4 3 2" xfId="3779"/>
    <cellStyle name="Calculation 2 3 4 3 3" xfId="3780"/>
    <cellStyle name="Calculation 2 3 4 4" xfId="3781"/>
    <cellStyle name="Calculation 2 3 4 4 2" xfId="3782"/>
    <cellStyle name="Calculation 2 3 4 4 3" xfId="3783"/>
    <cellStyle name="Calculation 2 3 4 5" xfId="3784"/>
    <cellStyle name="Calculation 2 3 4 5 2" xfId="3785"/>
    <cellStyle name="Calculation 2 3 4 5 3" xfId="3786"/>
    <cellStyle name="Calculation 2 3 4 6" xfId="3787"/>
    <cellStyle name="Calculation 2 3 4 6 2" xfId="3788"/>
    <cellStyle name="Calculation 2 3 4 6 3" xfId="3789"/>
    <cellStyle name="Calculation 2 3 4 7" xfId="3790"/>
    <cellStyle name="Calculation 2 3 4 7 2" xfId="3791"/>
    <cellStyle name="Calculation 2 3 4 7 3" xfId="3792"/>
    <cellStyle name="Calculation 2 3 4 8" xfId="3793"/>
    <cellStyle name="Calculation 2 3 4 8 2" xfId="3794"/>
    <cellStyle name="Calculation 2 3 4 8 3" xfId="3795"/>
    <cellStyle name="Calculation 2 3 4 9" xfId="3796"/>
    <cellStyle name="Calculation 2 3 5" xfId="3797"/>
    <cellStyle name="Calculation 2 3 5 10" xfId="3798"/>
    <cellStyle name="Calculation 2 3 5 2" xfId="3799"/>
    <cellStyle name="Calculation 2 3 5 2 2" xfId="3800"/>
    <cellStyle name="Calculation 2 3 5 2 2 2" xfId="3801"/>
    <cellStyle name="Calculation 2 3 5 2 2 3" xfId="3802"/>
    <cellStyle name="Calculation 2 3 5 2 3" xfId="3803"/>
    <cellStyle name="Calculation 2 3 5 2 3 2" xfId="3804"/>
    <cellStyle name="Calculation 2 3 5 2 3 3" xfId="3805"/>
    <cellStyle name="Calculation 2 3 5 2 4" xfId="3806"/>
    <cellStyle name="Calculation 2 3 5 2 4 2" xfId="3807"/>
    <cellStyle name="Calculation 2 3 5 2 4 3" xfId="3808"/>
    <cellStyle name="Calculation 2 3 5 2 5" xfId="3809"/>
    <cellStyle name="Calculation 2 3 5 2 5 2" xfId="3810"/>
    <cellStyle name="Calculation 2 3 5 2 5 3" xfId="3811"/>
    <cellStyle name="Calculation 2 3 5 2 6" xfId="3812"/>
    <cellStyle name="Calculation 2 3 5 2 6 2" xfId="3813"/>
    <cellStyle name="Calculation 2 3 5 2 6 3" xfId="3814"/>
    <cellStyle name="Calculation 2 3 5 2 7" xfId="3815"/>
    <cellStyle name="Calculation 2 3 5 2 7 2" xfId="3816"/>
    <cellStyle name="Calculation 2 3 5 2 7 3" xfId="3817"/>
    <cellStyle name="Calculation 2 3 5 2 8" xfId="3818"/>
    <cellStyle name="Calculation 2 3 5 2 9" xfId="3819"/>
    <cellStyle name="Calculation 2 3 5 3" xfId="3820"/>
    <cellStyle name="Calculation 2 3 5 3 2" xfId="3821"/>
    <cellStyle name="Calculation 2 3 5 3 3" xfId="3822"/>
    <cellStyle name="Calculation 2 3 5 4" xfId="3823"/>
    <cellStyle name="Calculation 2 3 5 4 2" xfId="3824"/>
    <cellStyle name="Calculation 2 3 5 4 3" xfId="3825"/>
    <cellStyle name="Calculation 2 3 5 5" xfId="3826"/>
    <cellStyle name="Calculation 2 3 5 5 2" xfId="3827"/>
    <cellStyle name="Calculation 2 3 5 5 3" xfId="3828"/>
    <cellStyle name="Calculation 2 3 5 6" xfId="3829"/>
    <cellStyle name="Calculation 2 3 5 6 2" xfId="3830"/>
    <cellStyle name="Calculation 2 3 5 6 3" xfId="3831"/>
    <cellStyle name="Calculation 2 3 5 7" xfId="3832"/>
    <cellStyle name="Calculation 2 3 5 7 2" xfId="3833"/>
    <cellStyle name="Calculation 2 3 5 7 3" xfId="3834"/>
    <cellStyle name="Calculation 2 3 5 8" xfId="3835"/>
    <cellStyle name="Calculation 2 3 5 8 2" xfId="3836"/>
    <cellStyle name="Calculation 2 3 5 8 3" xfId="3837"/>
    <cellStyle name="Calculation 2 3 5 9" xfId="3838"/>
    <cellStyle name="Calculation 2 3 6" xfId="3839"/>
    <cellStyle name="Calculation 2 3 6 10" xfId="3840"/>
    <cellStyle name="Calculation 2 3 6 2" xfId="3841"/>
    <cellStyle name="Calculation 2 3 6 2 2" xfId="3842"/>
    <cellStyle name="Calculation 2 3 6 2 2 2" xfId="3843"/>
    <cellStyle name="Calculation 2 3 6 2 2 3" xfId="3844"/>
    <cellStyle name="Calculation 2 3 6 2 3" xfId="3845"/>
    <cellStyle name="Calculation 2 3 6 2 3 2" xfId="3846"/>
    <cellStyle name="Calculation 2 3 6 2 3 3" xfId="3847"/>
    <cellStyle name="Calculation 2 3 6 2 4" xfId="3848"/>
    <cellStyle name="Calculation 2 3 6 2 4 2" xfId="3849"/>
    <cellStyle name="Calculation 2 3 6 2 4 3" xfId="3850"/>
    <cellStyle name="Calculation 2 3 6 2 5" xfId="3851"/>
    <cellStyle name="Calculation 2 3 6 2 5 2" xfId="3852"/>
    <cellStyle name="Calculation 2 3 6 2 5 3" xfId="3853"/>
    <cellStyle name="Calculation 2 3 6 2 6" xfId="3854"/>
    <cellStyle name="Calculation 2 3 6 2 6 2" xfId="3855"/>
    <cellStyle name="Calculation 2 3 6 2 6 3" xfId="3856"/>
    <cellStyle name="Calculation 2 3 6 2 7" xfId="3857"/>
    <cellStyle name="Calculation 2 3 6 2 7 2" xfId="3858"/>
    <cellStyle name="Calculation 2 3 6 2 7 3" xfId="3859"/>
    <cellStyle name="Calculation 2 3 6 2 8" xfId="3860"/>
    <cellStyle name="Calculation 2 3 6 2 9" xfId="3861"/>
    <cellStyle name="Calculation 2 3 6 3" xfId="3862"/>
    <cellStyle name="Calculation 2 3 6 3 2" xfId="3863"/>
    <cellStyle name="Calculation 2 3 6 3 3" xfId="3864"/>
    <cellStyle name="Calculation 2 3 6 4" xfId="3865"/>
    <cellStyle name="Calculation 2 3 6 4 2" xfId="3866"/>
    <cellStyle name="Calculation 2 3 6 4 3" xfId="3867"/>
    <cellStyle name="Calculation 2 3 6 5" xfId="3868"/>
    <cellStyle name="Calculation 2 3 6 5 2" xfId="3869"/>
    <cellStyle name="Calculation 2 3 6 5 3" xfId="3870"/>
    <cellStyle name="Calculation 2 3 6 6" xfId="3871"/>
    <cellStyle name="Calculation 2 3 6 6 2" xfId="3872"/>
    <cellStyle name="Calculation 2 3 6 6 3" xfId="3873"/>
    <cellStyle name="Calculation 2 3 6 7" xfId="3874"/>
    <cellStyle name="Calculation 2 3 6 7 2" xfId="3875"/>
    <cellStyle name="Calculation 2 3 6 7 3" xfId="3876"/>
    <cellStyle name="Calculation 2 3 6 8" xfId="3877"/>
    <cellStyle name="Calculation 2 3 6 8 2" xfId="3878"/>
    <cellStyle name="Calculation 2 3 6 8 3" xfId="3879"/>
    <cellStyle name="Calculation 2 3 6 9" xfId="3880"/>
    <cellStyle name="Calculation 2 3 7" xfId="3881"/>
    <cellStyle name="Calculation 2 3 7 2" xfId="3882"/>
    <cellStyle name="Calculation 2 3 7 2 2" xfId="3883"/>
    <cellStyle name="Calculation 2 3 7 2 3" xfId="3884"/>
    <cellStyle name="Calculation 2 3 7 3" xfId="3885"/>
    <cellStyle name="Calculation 2 3 7 3 2" xfId="3886"/>
    <cellStyle name="Calculation 2 3 7 3 3" xfId="3887"/>
    <cellStyle name="Calculation 2 3 7 4" xfId="3888"/>
    <cellStyle name="Calculation 2 3 7 4 2" xfId="3889"/>
    <cellStyle name="Calculation 2 3 7 4 3" xfId="3890"/>
    <cellStyle name="Calculation 2 3 7 5" xfId="3891"/>
    <cellStyle name="Calculation 2 3 7 5 2" xfId="3892"/>
    <cellStyle name="Calculation 2 3 7 5 3" xfId="3893"/>
    <cellStyle name="Calculation 2 3 7 6" xfId="3894"/>
    <cellStyle name="Calculation 2 3 7 6 2" xfId="3895"/>
    <cellStyle name="Calculation 2 3 7 6 3" xfId="3896"/>
    <cellStyle name="Calculation 2 3 7 7" xfId="3897"/>
    <cellStyle name="Calculation 2 3 7 7 2" xfId="3898"/>
    <cellStyle name="Calculation 2 3 7 7 3" xfId="3899"/>
    <cellStyle name="Calculation 2 3 7 8" xfId="3900"/>
    <cellStyle name="Calculation 2 3 7 9" xfId="3901"/>
    <cellStyle name="Calculation 2 3 8" xfId="3902"/>
    <cellStyle name="Calculation 2 3 8 2" xfId="3903"/>
    <cellStyle name="Calculation 2 3 8 3" xfId="3904"/>
    <cellStyle name="Calculation 2 3 9" xfId="3905"/>
    <cellStyle name="Calculation 2 3 9 2" xfId="3906"/>
    <cellStyle name="Calculation 2 3 9 3" xfId="3907"/>
    <cellStyle name="Calculation 2 4" xfId="3908"/>
    <cellStyle name="Calculation 2 4 10" xfId="3909"/>
    <cellStyle name="Calculation 2 4 10 2" xfId="3910"/>
    <cellStyle name="Calculation 2 4 10 3" xfId="3911"/>
    <cellStyle name="Calculation 2 4 11" xfId="3912"/>
    <cellStyle name="Calculation 2 4 11 2" xfId="3913"/>
    <cellStyle name="Calculation 2 4 11 3" xfId="3914"/>
    <cellStyle name="Calculation 2 4 12" xfId="3915"/>
    <cellStyle name="Calculation 2 4 13" xfId="3916"/>
    <cellStyle name="Calculation 2 4 2" xfId="3917"/>
    <cellStyle name="Calculation 2 4 2 10" xfId="3918"/>
    <cellStyle name="Calculation 2 4 2 10 2" xfId="3919"/>
    <cellStyle name="Calculation 2 4 2 10 3" xfId="3920"/>
    <cellStyle name="Calculation 2 4 2 11" xfId="3921"/>
    <cellStyle name="Calculation 2 4 2 11 2" xfId="3922"/>
    <cellStyle name="Calculation 2 4 2 11 3" xfId="3923"/>
    <cellStyle name="Calculation 2 4 2 12" xfId="3924"/>
    <cellStyle name="Calculation 2 4 2 12 2" xfId="3925"/>
    <cellStyle name="Calculation 2 4 2 12 3" xfId="3926"/>
    <cellStyle name="Calculation 2 4 2 13" xfId="3927"/>
    <cellStyle name="Calculation 2 4 2 13 2" xfId="3928"/>
    <cellStyle name="Calculation 2 4 2 13 3" xfId="3929"/>
    <cellStyle name="Calculation 2 4 2 14" xfId="3930"/>
    <cellStyle name="Calculation 2 4 2 2" xfId="3931"/>
    <cellStyle name="Calculation 2 4 2 2 10" xfId="3932"/>
    <cellStyle name="Calculation 2 4 2 2 2" xfId="3933"/>
    <cellStyle name="Calculation 2 4 2 2 2 10" xfId="3934"/>
    <cellStyle name="Calculation 2 4 2 2 2 2" xfId="3935"/>
    <cellStyle name="Calculation 2 4 2 2 2 2 2" xfId="3936"/>
    <cellStyle name="Calculation 2 4 2 2 2 2 2 2" xfId="3937"/>
    <cellStyle name="Calculation 2 4 2 2 2 2 2 3" xfId="3938"/>
    <cellStyle name="Calculation 2 4 2 2 2 2 3" xfId="3939"/>
    <cellStyle name="Calculation 2 4 2 2 2 2 3 2" xfId="3940"/>
    <cellStyle name="Calculation 2 4 2 2 2 2 3 3" xfId="3941"/>
    <cellStyle name="Calculation 2 4 2 2 2 2 4" xfId="3942"/>
    <cellStyle name="Calculation 2 4 2 2 2 2 4 2" xfId="3943"/>
    <cellStyle name="Calculation 2 4 2 2 2 2 4 3" xfId="3944"/>
    <cellStyle name="Calculation 2 4 2 2 2 2 5" xfId="3945"/>
    <cellStyle name="Calculation 2 4 2 2 2 2 5 2" xfId="3946"/>
    <cellStyle name="Calculation 2 4 2 2 2 2 5 3" xfId="3947"/>
    <cellStyle name="Calculation 2 4 2 2 2 2 6" xfId="3948"/>
    <cellStyle name="Calculation 2 4 2 2 2 2 6 2" xfId="3949"/>
    <cellStyle name="Calculation 2 4 2 2 2 2 6 3" xfId="3950"/>
    <cellStyle name="Calculation 2 4 2 2 2 2 7" xfId="3951"/>
    <cellStyle name="Calculation 2 4 2 2 2 2 7 2" xfId="3952"/>
    <cellStyle name="Calculation 2 4 2 2 2 2 7 3" xfId="3953"/>
    <cellStyle name="Calculation 2 4 2 2 2 2 8" xfId="3954"/>
    <cellStyle name="Calculation 2 4 2 2 2 2 9" xfId="3955"/>
    <cellStyle name="Calculation 2 4 2 2 2 3" xfId="3956"/>
    <cellStyle name="Calculation 2 4 2 2 2 3 2" xfId="3957"/>
    <cellStyle name="Calculation 2 4 2 2 2 3 3" xfId="3958"/>
    <cellStyle name="Calculation 2 4 2 2 2 4" xfId="3959"/>
    <cellStyle name="Calculation 2 4 2 2 2 4 2" xfId="3960"/>
    <cellStyle name="Calculation 2 4 2 2 2 4 3" xfId="3961"/>
    <cellStyle name="Calculation 2 4 2 2 2 5" xfId="3962"/>
    <cellStyle name="Calculation 2 4 2 2 2 5 2" xfId="3963"/>
    <cellStyle name="Calculation 2 4 2 2 2 5 3" xfId="3964"/>
    <cellStyle name="Calculation 2 4 2 2 2 6" xfId="3965"/>
    <cellStyle name="Calculation 2 4 2 2 2 6 2" xfId="3966"/>
    <cellStyle name="Calculation 2 4 2 2 2 6 3" xfId="3967"/>
    <cellStyle name="Calculation 2 4 2 2 2 7" xfId="3968"/>
    <cellStyle name="Calculation 2 4 2 2 2 7 2" xfId="3969"/>
    <cellStyle name="Calculation 2 4 2 2 2 7 3" xfId="3970"/>
    <cellStyle name="Calculation 2 4 2 2 2 8" xfId="3971"/>
    <cellStyle name="Calculation 2 4 2 2 2 8 2" xfId="3972"/>
    <cellStyle name="Calculation 2 4 2 2 2 8 3" xfId="3973"/>
    <cellStyle name="Calculation 2 4 2 2 2 9" xfId="3974"/>
    <cellStyle name="Calculation 2 4 2 2 3" xfId="3975"/>
    <cellStyle name="Calculation 2 4 2 2 3 10" xfId="3976"/>
    <cellStyle name="Calculation 2 4 2 2 3 2" xfId="3977"/>
    <cellStyle name="Calculation 2 4 2 2 3 2 2" xfId="3978"/>
    <cellStyle name="Calculation 2 4 2 2 3 2 2 2" xfId="3979"/>
    <cellStyle name="Calculation 2 4 2 2 3 2 2 3" xfId="3980"/>
    <cellStyle name="Calculation 2 4 2 2 3 2 3" xfId="3981"/>
    <cellStyle name="Calculation 2 4 2 2 3 2 3 2" xfId="3982"/>
    <cellStyle name="Calculation 2 4 2 2 3 2 3 3" xfId="3983"/>
    <cellStyle name="Calculation 2 4 2 2 3 2 4" xfId="3984"/>
    <cellStyle name="Calculation 2 4 2 2 3 2 4 2" xfId="3985"/>
    <cellStyle name="Calculation 2 4 2 2 3 2 4 3" xfId="3986"/>
    <cellStyle name="Calculation 2 4 2 2 3 2 5" xfId="3987"/>
    <cellStyle name="Calculation 2 4 2 2 3 2 5 2" xfId="3988"/>
    <cellStyle name="Calculation 2 4 2 2 3 2 5 3" xfId="3989"/>
    <cellStyle name="Calculation 2 4 2 2 3 2 6" xfId="3990"/>
    <cellStyle name="Calculation 2 4 2 2 3 2 6 2" xfId="3991"/>
    <cellStyle name="Calculation 2 4 2 2 3 2 6 3" xfId="3992"/>
    <cellStyle name="Calculation 2 4 2 2 3 2 7" xfId="3993"/>
    <cellStyle name="Calculation 2 4 2 2 3 2 7 2" xfId="3994"/>
    <cellStyle name="Calculation 2 4 2 2 3 2 7 3" xfId="3995"/>
    <cellStyle name="Calculation 2 4 2 2 3 2 8" xfId="3996"/>
    <cellStyle name="Calculation 2 4 2 2 3 2 9" xfId="3997"/>
    <cellStyle name="Calculation 2 4 2 2 3 3" xfId="3998"/>
    <cellStyle name="Calculation 2 4 2 2 3 3 2" xfId="3999"/>
    <cellStyle name="Calculation 2 4 2 2 3 3 3" xfId="4000"/>
    <cellStyle name="Calculation 2 4 2 2 3 4" xfId="4001"/>
    <cellStyle name="Calculation 2 4 2 2 3 4 2" xfId="4002"/>
    <cellStyle name="Calculation 2 4 2 2 3 4 3" xfId="4003"/>
    <cellStyle name="Calculation 2 4 2 2 3 5" xfId="4004"/>
    <cellStyle name="Calculation 2 4 2 2 3 5 2" xfId="4005"/>
    <cellStyle name="Calculation 2 4 2 2 3 5 3" xfId="4006"/>
    <cellStyle name="Calculation 2 4 2 2 3 6" xfId="4007"/>
    <cellStyle name="Calculation 2 4 2 2 3 6 2" xfId="4008"/>
    <cellStyle name="Calculation 2 4 2 2 3 6 3" xfId="4009"/>
    <cellStyle name="Calculation 2 4 2 2 3 7" xfId="4010"/>
    <cellStyle name="Calculation 2 4 2 2 3 7 2" xfId="4011"/>
    <cellStyle name="Calculation 2 4 2 2 3 7 3" xfId="4012"/>
    <cellStyle name="Calculation 2 4 2 2 3 8" xfId="4013"/>
    <cellStyle name="Calculation 2 4 2 2 3 8 2" xfId="4014"/>
    <cellStyle name="Calculation 2 4 2 2 3 8 3" xfId="4015"/>
    <cellStyle name="Calculation 2 4 2 2 3 9" xfId="4016"/>
    <cellStyle name="Calculation 2 4 2 2 4" xfId="4017"/>
    <cellStyle name="Calculation 2 4 2 2 4 10" xfId="4018"/>
    <cellStyle name="Calculation 2 4 2 2 4 2" xfId="4019"/>
    <cellStyle name="Calculation 2 4 2 2 4 2 2" xfId="4020"/>
    <cellStyle name="Calculation 2 4 2 2 4 2 2 2" xfId="4021"/>
    <cellStyle name="Calculation 2 4 2 2 4 2 2 3" xfId="4022"/>
    <cellStyle name="Calculation 2 4 2 2 4 2 3" xfId="4023"/>
    <cellStyle name="Calculation 2 4 2 2 4 2 3 2" xfId="4024"/>
    <cellStyle name="Calculation 2 4 2 2 4 2 3 3" xfId="4025"/>
    <cellStyle name="Calculation 2 4 2 2 4 2 4" xfId="4026"/>
    <cellStyle name="Calculation 2 4 2 2 4 2 4 2" xfId="4027"/>
    <cellStyle name="Calculation 2 4 2 2 4 2 4 3" xfId="4028"/>
    <cellStyle name="Calculation 2 4 2 2 4 2 5" xfId="4029"/>
    <cellStyle name="Calculation 2 4 2 2 4 2 5 2" xfId="4030"/>
    <cellStyle name="Calculation 2 4 2 2 4 2 5 3" xfId="4031"/>
    <cellStyle name="Calculation 2 4 2 2 4 2 6" xfId="4032"/>
    <cellStyle name="Calculation 2 4 2 2 4 2 6 2" xfId="4033"/>
    <cellStyle name="Calculation 2 4 2 2 4 2 6 3" xfId="4034"/>
    <cellStyle name="Calculation 2 4 2 2 4 2 7" xfId="4035"/>
    <cellStyle name="Calculation 2 4 2 2 4 2 7 2" xfId="4036"/>
    <cellStyle name="Calculation 2 4 2 2 4 2 7 3" xfId="4037"/>
    <cellStyle name="Calculation 2 4 2 2 4 2 8" xfId="4038"/>
    <cellStyle name="Calculation 2 4 2 2 4 2 9" xfId="4039"/>
    <cellStyle name="Calculation 2 4 2 2 4 3" xfId="4040"/>
    <cellStyle name="Calculation 2 4 2 2 4 3 2" xfId="4041"/>
    <cellStyle name="Calculation 2 4 2 2 4 3 3" xfId="4042"/>
    <cellStyle name="Calculation 2 4 2 2 4 4" xfId="4043"/>
    <cellStyle name="Calculation 2 4 2 2 4 4 2" xfId="4044"/>
    <cellStyle name="Calculation 2 4 2 2 4 4 3" xfId="4045"/>
    <cellStyle name="Calculation 2 4 2 2 4 5" xfId="4046"/>
    <cellStyle name="Calculation 2 4 2 2 4 5 2" xfId="4047"/>
    <cellStyle name="Calculation 2 4 2 2 4 5 3" xfId="4048"/>
    <cellStyle name="Calculation 2 4 2 2 4 6" xfId="4049"/>
    <cellStyle name="Calculation 2 4 2 2 4 6 2" xfId="4050"/>
    <cellStyle name="Calculation 2 4 2 2 4 6 3" xfId="4051"/>
    <cellStyle name="Calculation 2 4 2 2 4 7" xfId="4052"/>
    <cellStyle name="Calculation 2 4 2 2 4 7 2" xfId="4053"/>
    <cellStyle name="Calculation 2 4 2 2 4 7 3" xfId="4054"/>
    <cellStyle name="Calculation 2 4 2 2 4 8" xfId="4055"/>
    <cellStyle name="Calculation 2 4 2 2 4 8 2" xfId="4056"/>
    <cellStyle name="Calculation 2 4 2 2 4 8 3" xfId="4057"/>
    <cellStyle name="Calculation 2 4 2 2 4 9" xfId="4058"/>
    <cellStyle name="Calculation 2 4 2 2 5" xfId="4059"/>
    <cellStyle name="Calculation 2 4 2 2 5 2" xfId="4060"/>
    <cellStyle name="Calculation 2 4 2 2 5 2 2" xfId="4061"/>
    <cellStyle name="Calculation 2 4 2 2 5 2 3" xfId="4062"/>
    <cellStyle name="Calculation 2 4 2 2 5 3" xfId="4063"/>
    <cellStyle name="Calculation 2 4 2 2 5 3 2" xfId="4064"/>
    <cellStyle name="Calculation 2 4 2 2 5 3 3" xfId="4065"/>
    <cellStyle name="Calculation 2 4 2 2 5 4" xfId="4066"/>
    <cellStyle name="Calculation 2 4 2 2 5 4 2" xfId="4067"/>
    <cellStyle name="Calculation 2 4 2 2 5 4 3" xfId="4068"/>
    <cellStyle name="Calculation 2 4 2 2 5 5" xfId="4069"/>
    <cellStyle name="Calculation 2 4 2 2 5 5 2" xfId="4070"/>
    <cellStyle name="Calculation 2 4 2 2 5 5 3" xfId="4071"/>
    <cellStyle name="Calculation 2 4 2 2 5 6" xfId="4072"/>
    <cellStyle name="Calculation 2 4 2 2 5 6 2" xfId="4073"/>
    <cellStyle name="Calculation 2 4 2 2 5 6 3" xfId="4074"/>
    <cellStyle name="Calculation 2 4 2 2 5 7" xfId="4075"/>
    <cellStyle name="Calculation 2 4 2 2 5 7 2" xfId="4076"/>
    <cellStyle name="Calculation 2 4 2 2 5 7 3" xfId="4077"/>
    <cellStyle name="Calculation 2 4 2 2 5 8" xfId="4078"/>
    <cellStyle name="Calculation 2 4 2 2 5 9" xfId="4079"/>
    <cellStyle name="Calculation 2 4 2 2 6" xfId="4080"/>
    <cellStyle name="Calculation 2 4 2 2 6 2" xfId="4081"/>
    <cellStyle name="Calculation 2 4 2 2 6 3" xfId="4082"/>
    <cellStyle name="Calculation 2 4 2 2 7" xfId="4083"/>
    <cellStyle name="Calculation 2 4 2 2 7 2" xfId="4084"/>
    <cellStyle name="Calculation 2 4 2 2 7 3" xfId="4085"/>
    <cellStyle name="Calculation 2 4 2 2 8" xfId="4086"/>
    <cellStyle name="Calculation 2 4 2 2 8 2" xfId="4087"/>
    <cellStyle name="Calculation 2 4 2 2 8 3" xfId="4088"/>
    <cellStyle name="Calculation 2 4 2 2 9" xfId="4089"/>
    <cellStyle name="Calculation 2 4 2 2 9 2" xfId="4090"/>
    <cellStyle name="Calculation 2 4 2 2 9 3" xfId="4091"/>
    <cellStyle name="Calculation 2 4 2 3" xfId="4092"/>
    <cellStyle name="Calculation 2 4 2 3 10" xfId="4093"/>
    <cellStyle name="Calculation 2 4 2 3 2" xfId="4094"/>
    <cellStyle name="Calculation 2 4 2 3 2 10" xfId="4095"/>
    <cellStyle name="Calculation 2 4 2 3 2 2" xfId="4096"/>
    <cellStyle name="Calculation 2 4 2 3 2 2 2" xfId="4097"/>
    <cellStyle name="Calculation 2 4 2 3 2 2 2 2" xfId="4098"/>
    <cellStyle name="Calculation 2 4 2 3 2 2 2 3" xfId="4099"/>
    <cellStyle name="Calculation 2 4 2 3 2 2 3" xfId="4100"/>
    <cellStyle name="Calculation 2 4 2 3 2 2 3 2" xfId="4101"/>
    <cellStyle name="Calculation 2 4 2 3 2 2 3 3" xfId="4102"/>
    <cellStyle name="Calculation 2 4 2 3 2 2 4" xfId="4103"/>
    <cellStyle name="Calculation 2 4 2 3 2 2 4 2" xfId="4104"/>
    <cellStyle name="Calculation 2 4 2 3 2 2 4 3" xfId="4105"/>
    <cellStyle name="Calculation 2 4 2 3 2 2 5" xfId="4106"/>
    <cellStyle name="Calculation 2 4 2 3 2 2 5 2" xfId="4107"/>
    <cellStyle name="Calculation 2 4 2 3 2 2 5 3" xfId="4108"/>
    <cellStyle name="Calculation 2 4 2 3 2 2 6" xfId="4109"/>
    <cellStyle name="Calculation 2 4 2 3 2 2 6 2" xfId="4110"/>
    <cellStyle name="Calculation 2 4 2 3 2 2 6 3" xfId="4111"/>
    <cellStyle name="Calculation 2 4 2 3 2 2 7" xfId="4112"/>
    <cellStyle name="Calculation 2 4 2 3 2 2 7 2" xfId="4113"/>
    <cellStyle name="Calculation 2 4 2 3 2 2 7 3" xfId="4114"/>
    <cellStyle name="Calculation 2 4 2 3 2 2 8" xfId="4115"/>
    <cellStyle name="Calculation 2 4 2 3 2 2 9" xfId="4116"/>
    <cellStyle name="Calculation 2 4 2 3 2 3" xfId="4117"/>
    <cellStyle name="Calculation 2 4 2 3 2 3 2" xfId="4118"/>
    <cellStyle name="Calculation 2 4 2 3 2 3 3" xfId="4119"/>
    <cellStyle name="Calculation 2 4 2 3 2 4" xfId="4120"/>
    <cellStyle name="Calculation 2 4 2 3 2 4 2" xfId="4121"/>
    <cellStyle name="Calculation 2 4 2 3 2 4 3" xfId="4122"/>
    <cellStyle name="Calculation 2 4 2 3 2 5" xfId="4123"/>
    <cellStyle name="Calculation 2 4 2 3 2 5 2" xfId="4124"/>
    <cellStyle name="Calculation 2 4 2 3 2 5 3" xfId="4125"/>
    <cellStyle name="Calculation 2 4 2 3 2 6" xfId="4126"/>
    <cellStyle name="Calculation 2 4 2 3 2 6 2" xfId="4127"/>
    <cellStyle name="Calculation 2 4 2 3 2 6 3" xfId="4128"/>
    <cellStyle name="Calculation 2 4 2 3 2 7" xfId="4129"/>
    <cellStyle name="Calculation 2 4 2 3 2 7 2" xfId="4130"/>
    <cellStyle name="Calculation 2 4 2 3 2 7 3" xfId="4131"/>
    <cellStyle name="Calculation 2 4 2 3 2 8" xfId="4132"/>
    <cellStyle name="Calculation 2 4 2 3 2 8 2" xfId="4133"/>
    <cellStyle name="Calculation 2 4 2 3 2 8 3" xfId="4134"/>
    <cellStyle name="Calculation 2 4 2 3 2 9" xfId="4135"/>
    <cellStyle name="Calculation 2 4 2 3 3" xfId="4136"/>
    <cellStyle name="Calculation 2 4 2 3 3 10" xfId="4137"/>
    <cellStyle name="Calculation 2 4 2 3 3 2" xfId="4138"/>
    <cellStyle name="Calculation 2 4 2 3 3 2 2" xfId="4139"/>
    <cellStyle name="Calculation 2 4 2 3 3 2 2 2" xfId="4140"/>
    <cellStyle name="Calculation 2 4 2 3 3 2 2 3" xfId="4141"/>
    <cellStyle name="Calculation 2 4 2 3 3 2 3" xfId="4142"/>
    <cellStyle name="Calculation 2 4 2 3 3 2 3 2" xfId="4143"/>
    <cellStyle name="Calculation 2 4 2 3 3 2 3 3" xfId="4144"/>
    <cellStyle name="Calculation 2 4 2 3 3 2 4" xfId="4145"/>
    <cellStyle name="Calculation 2 4 2 3 3 2 4 2" xfId="4146"/>
    <cellStyle name="Calculation 2 4 2 3 3 2 4 3" xfId="4147"/>
    <cellStyle name="Calculation 2 4 2 3 3 2 5" xfId="4148"/>
    <cellStyle name="Calculation 2 4 2 3 3 2 5 2" xfId="4149"/>
    <cellStyle name="Calculation 2 4 2 3 3 2 5 3" xfId="4150"/>
    <cellStyle name="Calculation 2 4 2 3 3 2 6" xfId="4151"/>
    <cellStyle name="Calculation 2 4 2 3 3 2 6 2" xfId="4152"/>
    <cellStyle name="Calculation 2 4 2 3 3 2 6 3" xfId="4153"/>
    <cellStyle name="Calculation 2 4 2 3 3 2 7" xfId="4154"/>
    <cellStyle name="Calculation 2 4 2 3 3 2 7 2" xfId="4155"/>
    <cellStyle name="Calculation 2 4 2 3 3 2 7 3" xfId="4156"/>
    <cellStyle name="Calculation 2 4 2 3 3 2 8" xfId="4157"/>
    <cellStyle name="Calculation 2 4 2 3 3 2 9" xfId="4158"/>
    <cellStyle name="Calculation 2 4 2 3 3 3" xfId="4159"/>
    <cellStyle name="Calculation 2 4 2 3 3 3 2" xfId="4160"/>
    <cellStyle name="Calculation 2 4 2 3 3 3 3" xfId="4161"/>
    <cellStyle name="Calculation 2 4 2 3 3 4" xfId="4162"/>
    <cellStyle name="Calculation 2 4 2 3 3 4 2" xfId="4163"/>
    <cellStyle name="Calculation 2 4 2 3 3 4 3" xfId="4164"/>
    <cellStyle name="Calculation 2 4 2 3 3 5" xfId="4165"/>
    <cellStyle name="Calculation 2 4 2 3 3 5 2" xfId="4166"/>
    <cellStyle name="Calculation 2 4 2 3 3 5 3" xfId="4167"/>
    <cellStyle name="Calculation 2 4 2 3 3 6" xfId="4168"/>
    <cellStyle name="Calculation 2 4 2 3 3 6 2" xfId="4169"/>
    <cellStyle name="Calculation 2 4 2 3 3 6 3" xfId="4170"/>
    <cellStyle name="Calculation 2 4 2 3 3 7" xfId="4171"/>
    <cellStyle name="Calculation 2 4 2 3 3 7 2" xfId="4172"/>
    <cellStyle name="Calculation 2 4 2 3 3 7 3" xfId="4173"/>
    <cellStyle name="Calculation 2 4 2 3 3 8" xfId="4174"/>
    <cellStyle name="Calculation 2 4 2 3 3 8 2" xfId="4175"/>
    <cellStyle name="Calculation 2 4 2 3 3 8 3" xfId="4176"/>
    <cellStyle name="Calculation 2 4 2 3 3 9" xfId="4177"/>
    <cellStyle name="Calculation 2 4 2 3 4" xfId="4178"/>
    <cellStyle name="Calculation 2 4 2 3 4 10" xfId="4179"/>
    <cellStyle name="Calculation 2 4 2 3 4 2" xfId="4180"/>
    <cellStyle name="Calculation 2 4 2 3 4 2 2" xfId="4181"/>
    <cellStyle name="Calculation 2 4 2 3 4 2 2 2" xfId="4182"/>
    <cellStyle name="Calculation 2 4 2 3 4 2 2 3" xfId="4183"/>
    <cellStyle name="Calculation 2 4 2 3 4 2 3" xfId="4184"/>
    <cellStyle name="Calculation 2 4 2 3 4 2 3 2" xfId="4185"/>
    <cellStyle name="Calculation 2 4 2 3 4 2 3 3" xfId="4186"/>
    <cellStyle name="Calculation 2 4 2 3 4 2 4" xfId="4187"/>
    <cellStyle name="Calculation 2 4 2 3 4 2 4 2" xfId="4188"/>
    <cellStyle name="Calculation 2 4 2 3 4 2 4 3" xfId="4189"/>
    <cellStyle name="Calculation 2 4 2 3 4 2 5" xfId="4190"/>
    <cellStyle name="Calculation 2 4 2 3 4 2 5 2" xfId="4191"/>
    <cellStyle name="Calculation 2 4 2 3 4 2 5 3" xfId="4192"/>
    <cellStyle name="Calculation 2 4 2 3 4 2 6" xfId="4193"/>
    <cellStyle name="Calculation 2 4 2 3 4 2 6 2" xfId="4194"/>
    <cellStyle name="Calculation 2 4 2 3 4 2 6 3" xfId="4195"/>
    <cellStyle name="Calculation 2 4 2 3 4 2 7" xfId="4196"/>
    <cellStyle name="Calculation 2 4 2 3 4 2 7 2" xfId="4197"/>
    <cellStyle name="Calculation 2 4 2 3 4 2 7 3" xfId="4198"/>
    <cellStyle name="Calculation 2 4 2 3 4 2 8" xfId="4199"/>
    <cellStyle name="Calculation 2 4 2 3 4 2 9" xfId="4200"/>
    <cellStyle name="Calculation 2 4 2 3 4 3" xfId="4201"/>
    <cellStyle name="Calculation 2 4 2 3 4 3 2" xfId="4202"/>
    <cellStyle name="Calculation 2 4 2 3 4 3 3" xfId="4203"/>
    <cellStyle name="Calculation 2 4 2 3 4 4" xfId="4204"/>
    <cellStyle name="Calculation 2 4 2 3 4 4 2" xfId="4205"/>
    <cellStyle name="Calculation 2 4 2 3 4 4 3" xfId="4206"/>
    <cellStyle name="Calculation 2 4 2 3 4 5" xfId="4207"/>
    <cellStyle name="Calculation 2 4 2 3 4 5 2" xfId="4208"/>
    <cellStyle name="Calculation 2 4 2 3 4 5 3" xfId="4209"/>
    <cellStyle name="Calculation 2 4 2 3 4 6" xfId="4210"/>
    <cellStyle name="Calculation 2 4 2 3 4 6 2" xfId="4211"/>
    <cellStyle name="Calculation 2 4 2 3 4 6 3" xfId="4212"/>
    <cellStyle name="Calculation 2 4 2 3 4 7" xfId="4213"/>
    <cellStyle name="Calculation 2 4 2 3 4 7 2" xfId="4214"/>
    <cellStyle name="Calculation 2 4 2 3 4 7 3" xfId="4215"/>
    <cellStyle name="Calculation 2 4 2 3 4 8" xfId="4216"/>
    <cellStyle name="Calculation 2 4 2 3 4 8 2" xfId="4217"/>
    <cellStyle name="Calculation 2 4 2 3 4 8 3" xfId="4218"/>
    <cellStyle name="Calculation 2 4 2 3 4 9" xfId="4219"/>
    <cellStyle name="Calculation 2 4 2 3 5" xfId="4220"/>
    <cellStyle name="Calculation 2 4 2 3 5 2" xfId="4221"/>
    <cellStyle name="Calculation 2 4 2 3 5 2 2" xfId="4222"/>
    <cellStyle name="Calculation 2 4 2 3 5 2 3" xfId="4223"/>
    <cellStyle name="Calculation 2 4 2 3 5 3" xfId="4224"/>
    <cellStyle name="Calculation 2 4 2 3 5 3 2" xfId="4225"/>
    <cellStyle name="Calculation 2 4 2 3 5 3 3" xfId="4226"/>
    <cellStyle name="Calculation 2 4 2 3 5 4" xfId="4227"/>
    <cellStyle name="Calculation 2 4 2 3 5 4 2" xfId="4228"/>
    <cellStyle name="Calculation 2 4 2 3 5 4 3" xfId="4229"/>
    <cellStyle name="Calculation 2 4 2 3 5 5" xfId="4230"/>
    <cellStyle name="Calculation 2 4 2 3 5 5 2" xfId="4231"/>
    <cellStyle name="Calculation 2 4 2 3 5 5 3" xfId="4232"/>
    <cellStyle name="Calculation 2 4 2 3 5 6" xfId="4233"/>
    <cellStyle name="Calculation 2 4 2 3 5 6 2" xfId="4234"/>
    <cellStyle name="Calculation 2 4 2 3 5 6 3" xfId="4235"/>
    <cellStyle name="Calculation 2 4 2 3 5 7" xfId="4236"/>
    <cellStyle name="Calculation 2 4 2 3 5 7 2" xfId="4237"/>
    <cellStyle name="Calculation 2 4 2 3 5 7 3" xfId="4238"/>
    <cellStyle name="Calculation 2 4 2 3 5 8" xfId="4239"/>
    <cellStyle name="Calculation 2 4 2 3 5 9" xfId="4240"/>
    <cellStyle name="Calculation 2 4 2 3 6" xfId="4241"/>
    <cellStyle name="Calculation 2 4 2 3 6 2" xfId="4242"/>
    <cellStyle name="Calculation 2 4 2 3 6 3" xfId="4243"/>
    <cellStyle name="Calculation 2 4 2 3 7" xfId="4244"/>
    <cellStyle name="Calculation 2 4 2 3 7 2" xfId="4245"/>
    <cellStyle name="Calculation 2 4 2 3 7 3" xfId="4246"/>
    <cellStyle name="Calculation 2 4 2 3 8" xfId="4247"/>
    <cellStyle name="Calculation 2 4 2 3 8 2" xfId="4248"/>
    <cellStyle name="Calculation 2 4 2 3 8 3" xfId="4249"/>
    <cellStyle name="Calculation 2 4 2 3 9" xfId="4250"/>
    <cellStyle name="Calculation 2 4 2 3 9 2" xfId="4251"/>
    <cellStyle name="Calculation 2 4 2 3 9 3" xfId="4252"/>
    <cellStyle name="Calculation 2 4 2 4" xfId="4253"/>
    <cellStyle name="Calculation 2 4 2 4 10" xfId="4254"/>
    <cellStyle name="Calculation 2 4 2 4 2" xfId="4255"/>
    <cellStyle name="Calculation 2 4 2 4 2 10" xfId="4256"/>
    <cellStyle name="Calculation 2 4 2 4 2 2" xfId="4257"/>
    <cellStyle name="Calculation 2 4 2 4 2 2 2" xfId="4258"/>
    <cellStyle name="Calculation 2 4 2 4 2 2 2 2" xfId="4259"/>
    <cellStyle name="Calculation 2 4 2 4 2 2 2 3" xfId="4260"/>
    <cellStyle name="Calculation 2 4 2 4 2 2 3" xfId="4261"/>
    <cellStyle name="Calculation 2 4 2 4 2 2 3 2" xfId="4262"/>
    <cellStyle name="Calculation 2 4 2 4 2 2 3 3" xfId="4263"/>
    <cellStyle name="Calculation 2 4 2 4 2 2 4" xfId="4264"/>
    <cellStyle name="Calculation 2 4 2 4 2 2 4 2" xfId="4265"/>
    <cellStyle name="Calculation 2 4 2 4 2 2 4 3" xfId="4266"/>
    <cellStyle name="Calculation 2 4 2 4 2 2 5" xfId="4267"/>
    <cellStyle name="Calculation 2 4 2 4 2 2 5 2" xfId="4268"/>
    <cellStyle name="Calculation 2 4 2 4 2 2 5 3" xfId="4269"/>
    <cellStyle name="Calculation 2 4 2 4 2 2 6" xfId="4270"/>
    <cellStyle name="Calculation 2 4 2 4 2 2 6 2" xfId="4271"/>
    <cellStyle name="Calculation 2 4 2 4 2 2 6 3" xfId="4272"/>
    <cellStyle name="Calculation 2 4 2 4 2 2 7" xfId="4273"/>
    <cellStyle name="Calculation 2 4 2 4 2 2 7 2" xfId="4274"/>
    <cellStyle name="Calculation 2 4 2 4 2 2 7 3" xfId="4275"/>
    <cellStyle name="Calculation 2 4 2 4 2 2 8" xfId="4276"/>
    <cellStyle name="Calculation 2 4 2 4 2 2 9" xfId="4277"/>
    <cellStyle name="Calculation 2 4 2 4 2 3" xfId="4278"/>
    <cellStyle name="Calculation 2 4 2 4 2 3 2" xfId="4279"/>
    <cellStyle name="Calculation 2 4 2 4 2 3 3" xfId="4280"/>
    <cellStyle name="Calculation 2 4 2 4 2 4" xfId="4281"/>
    <cellStyle name="Calculation 2 4 2 4 2 4 2" xfId="4282"/>
    <cellStyle name="Calculation 2 4 2 4 2 4 3" xfId="4283"/>
    <cellStyle name="Calculation 2 4 2 4 2 5" xfId="4284"/>
    <cellStyle name="Calculation 2 4 2 4 2 5 2" xfId="4285"/>
    <cellStyle name="Calculation 2 4 2 4 2 5 3" xfId="4286"/>
    <cellStyle name="Calculation 2 4 2 4 2 6" xfId="4287"/>
    <cellStyle name="Calculation 2 4 2 4 2 6 2" xfId="4288"/>
    <cellStyle name="Calculation 2 4 2 4 2 6 3" xfId="4289"/>
    <cellStyle name="Calculation 2 4 2 4 2 7" xfId="4290"/>
    <cellStyle name="Calculation 2 4 2 4 2 7 2" xfId="4291"/>
    <cellStyle name="Calculation 2 4 2 4 2 7 3" xfId="4292"/>
    <cellStyle name="Calculation 2 4 2 4 2 8" xfId="4293"/>
    <cellStyle name="Calculation 2 4 2 4 2 8 2" xfId="4294"/>
    <cellStyle name="Calculation 2 4 2 4 2 8 3" xfId="4295"/>
    <cellStyle name="Calculation 2 4 2 4 2 9" xfId="4296"/>
    <cellStyle name="Calculation 2 4 2 4 3" xfId="4297"/>
    <cellStyle name="Calculation 2 4 2 4 3 10" xfId="4298"/>
    <cellStyle name="Calculation 2 4 2 4 3 2" xfId="4299"/>
    <cellStyle name="Calculation 2 4 2 4 3 2 2" xfId="4300"/>
    <cellStyle name="Calculation 2 4 2 4 3 2 2 2" xfId="4301"/>
    <cellStyle name="Calculation 2 4 2 4 3 2 2 3" xfId="4302"/>
    <cellStyle name="Calculation 2 4 2 4 3 2 3" xfId="4303"/>
    <cellStyle name="Calculation 2 4 2 4 3 2 3 2" xfId="4304"/>
    <cellStyle name="Calculation 2 4 2 4 3 2 3 3" xfId="4305"/>
    <cellStyle name="Calculation 2 4 2 4 3 2 4" xfId="4306"/>
    <cellStyle name="Calculation 2 4 2 4 3 2 4 2" xfId="4307"/>
    <cellStyle name="Calculation 2 4 2 4 3 2 4 3" xfId="4308"/>
    <cellStyle name="Calculation 2 4 2 4 3 2 5" xfId="4309"/>
    <cellStyle name="Calculation 2 4 2 4 3 2 5 2" xfId="4310"/>
    <cellStyle name="Calculation 2 4 2 4 3 2 5 3" xfId="4311"/>
    <cellStyle name="Calculation 2 4 2 4 3 2 6" xfId="4312"/>
    <cellStyle name="Calculation 2 4 2 4 3 2 6 2" xfId="4313"/>
    <cellStyle name="Calculation 2 4 2 4 3 2 6 3" xfId="4314"/>
    <cellStyle name="Calculation 2 4 2 4 3 2 7" xfId="4315"/>
    <cellStyle name="Calculation 2 4 2 4 3 2 7 2" xfId="4316"/>
    <cellStyle name="Calculation 2 4 2 4 3 2 7 3" xfId="4317"/>
    <cellStyle name="Calculation 2 4 2 4 3 2 8" xfId="4318"/>
    <cellStyle name="Calculation 2 4 2 4 3 2 9" xfId="4319"/>
    <cellStyle name="Calculation 2 4 2 4 3 3" xfId="4320"/>
    <cellStyle name="Calculation 2 4 2 4 3 3 2" xfId="4321"/>
    <cellStyle name="Calculation 2 4 2 4 3 3 3" xfId="4322"/>
    <cellStyle name="Calculation 2 4 2 4 3 4" xfId="4323"/>
    <cellStyle name="Calculation 2 4 2 4 3 4 2" xfId="4324"/>
    <cellStyle name="Calculation 2 4 2 4 3 4 3" xfId="4325"/>
    <cellStyle name="Calculation 2 4 2 4 3 5" xfId="4326"/>
    <cellStyle name="Calculation 2 4 2 4 3 5 2" xfId="4327"/>
    <cellStyle name="Calculation 2 4 2 4 3 5 3" xfId="4328"/>
    <cellStyle name="Calculation 2 4 2 4 3 6" xfId="4329"/>
    <cellStyle name="Calculation 2 4 2 4 3 6 2" xfId="4330"/>
    <cellStyle name="Calculation 2 4 2 4 3 6 3" xfId="4331"/>
    <cellStyle name="Calculation 2 4 2 4 3 7" xfId="4332"/>
    <cellStyle name="Calculation 2 4 2 4 3 7 2" xfId="4333"/>
    <cellStyle name="Calculation 2 4 2 4 3 7 3" xfId="4334"/>
    <cellStyle name="Calculation 2 4 2 4 3 8" xfId="4335"/>
    <cellStyle name="Calculation 2 4 2 4 3 8 2" xfId="4336"/>
    <cellStyle name="Calculation 2 4 2 4 3 8 3" xfId="4337"/>
    <cellStyle name="Calculation 2 4 2 4 3 9" xfId="4338"/>
    <cellStyle name="Calculation 2 4 2 4 4" xfId="4339"/>
    <cellStyle name="Calculation 2 4 2 4 4 10" xfId="4340"/>
    <cellStyle name="Calculation 2 4 2 4 4 2" xfId="4341"/>
    <cellStyle name="Calculation 2 4 2 4 4 2 2" xfId="4342"/>
    <cellStyle name="Calculation 2 4 2 4 4 2 2 2" xfId="4343"/>
    <cellStyle name="Calculation 2 4 2 4 4 2 2 3" xfId="4344"/>
    <cellStyle name="Calculation 2 4 2 4 4 2 3" xfId="4345"/>
    <cellStyle name="Calculation 2 4 2 4 4 2 3 2" xfId="4346"/>
    <cellStyle name="Calculation 2 4 2 4 4 2 3 3" xfId="4347"/>
    <cellStyle name="Calculation 2 4 2 4 4 2 4" xfId="4348"/>
    <cellStyle name="Calculation 2 4 2 4 4 2 4 2" xfId="4349"/>
    <cellStyle name="Calculation 2 4 2 4 4 2 4 3" xfId="4350"/>
    <cellStyle name="Calculation 2 4 2 4 4 2 5" xfId="4351"/>
    <cellStyle name="Calculation 2 4 2 4 4 2 5 2" xfId="4352"/>
    <cellStyle name="Calculation 2 4 2 4 4 2 5 3" xfId="4353"/>
    <cellStyle name="Calculation 2 4 2 4 4 2 6" xfId="4354"/>
    <cellStyle name="Calculation 2 4 2 4 4 2 6 2" xfId="4355"/>
    <cellStyle name="Calculation 2 4 2 4 4 2 6 3" xfId="4356"/>
    <cellStyle name="Calculation 2 4 2 4 4 2 7" xfId="4357"/>
    <cellStyle name="Calculation 2 4 2 4 4 2 7 2" xfId="4358"/>
    <cellStyle name="Calculation 2 4 2 4 4 2 7 3" xfId="4359"/>
    <cellStyle name="Calculation 2 4 2 4 4 2 8" xfId="4360"/>
    <cellStyle name="Calculation 2 4 2 4 4 2 9" xfId="4361"/>
    <cellStyle name="Calculation 2 4 2 4 4 3" xfId="4362"/>
    <cellStyle name="Calculation 2 4 2 4 4 3 2" xfId="4363"/>
    <cellStyle name="Calculation 2 4 2 4 4 3 3" xfId="4364"/>
    <cellStyle name="Calculation 2 4 2 4 4 4" xfId="4365"/>
    <cellStyle name="Calculation 2 4 2 4 4 4 2" xfId="4366"/>
    <cellStyle name="Calculation 2 4 2 4 4 4 3" xfId="4367"/>
    <cellStyle name="Calculation 2 4 2 4 4 5" xfId="4368"/>
    <cellStyle name="Calculation 2 4 2 4 4 5 2" xfId="4369"/>
    <cellStyle name="Calculation 2 4 2 4 4 5 3" xfId="4370"/>
    <cellStyle name="Calculation 2 4 2 4 4 6" xfId="4371"/>
    <cellStyle name="Calculation 2 4 2 4 4 6 2" xfId="4372"/>
    <cellStyle name="Calculation 2 4 2 4 4 6 3" xfId="4373"/>
    <cellStyle name="Calculation 2 4 2 4 4 7" xfId="4374"/>
    <cellStyle name="Calculation 2 4 2 4 4 7 2" xfId="4375"/>
    <cellStyle name="Calculation 2 4 2 4 4 7 3" xfId="4376"/>
    <cellStyle name="Calculation 2 4 2 4 4 8" xfId="4377"/>
    <cellStyle name="Calculation 2 4 2 4 4 8 2" xfId="4378"/>
    <cellStyle name="Calculation 2 4 2 4 4 8 3" xfId="4379"/>
    <cellStyle name="Calculation 2 4 2 4 4 9" xfId="4380"/>
    <cellStyle name="Calculation 2 4 2 4 5" xfId="4381"/>
    <cellStyle name="Calculation 2 4 2 4 5 2" xfId="4382"/>
    <cellStyle name="Calculation 2 4 2 4 5 2 2" xfId="4383"/>
    <cellStyle name="Calculation 2 4 2 4 5 2 3" xfId="4384"/>
    <cellStyle name="Calculation 2 4 2 4 5 3" xfId="4385"/>
    <cellStyle name="Calculation 2 4 2 4 5 3 2" xfId="4386"/>
    <cellStyle name="Calculation 2 4 2 4 5 3 3" xfId="4387"/>
    <cellStyle name="Calculation 2 4 2 4 5 4" xfId="4388"/>
    <cellStyle name="Calculation 2 4 2 4 5 4 2" xfId="4389"/>
    <cellStyle name="Calculation 2 4 2 4 5 4 3" xfId="4390"/>
    <cellStyle name="Calculation 2 4 2 4 5 5" xfId="4391"/>
    <cellStyle name="Calculation 2 4 2 4 5 5 2" xfId="4392"/>
    <cellStyle name="Calculation 2 4 2 4 5 5 3" xfId="4393"/>
    <cellStyle name="Calculation 2 4 2 4 5 6" xfId="4394"/>
    <cellStyle name="Calculation 2 4 2 4 5 6 2" xfId="4395"/>
    <cellStyle name="Calculation 2 4 2 4 5 6 3" xfId="4396"/>
    <cellStyle name="Calculation 2 4 2 4 5 7" xfId="4397"/>
    <cellStyle name="Calculation 2 4 2 4 5 7 2" xfId="4398"/>
    <cellStyle name="Calculation 2 4 2 4 5 7 3" xfId="4399"/>
    <cellStyle name="Calculation 2 4 2 4 5 8" xfId="4400"/>
    <cellStyle name="Calculation 2 4 2 4 5 9" xfId="4401"/>
    <cellStyle name="Calculation 2 4 2 4 6" xfId="4402"/>
    <cellStyle name="Calculation 2 4 2 4 6 2" xfId="4403"/>
    <cellStyle name="Calculation 2 4 2 4 6 3" xfId="4404"/>
    <cellStyle name="Calculation 2 4 2 4 7" xfId="4405"/>
    <cellStyle name="Calculation 2 4 2 4 7 2" xfId="4406"/>
    <cellStyle name="Calculation 2 4 2 4 7 3" xfId="4407"/>
    <cellStyle name="Calculation 2 4 2 4 8" xfId="4408"/>
    <cellStyle name="Calculation 2 4 2 4 8 2" xfId="4409"/>
    <cellStyle name="Calculation 2 4 2 4 8 3" xfId="4410"/>
    <cellStyle name="Calculation 2 4 2 4 9" xfId="4411"/>
    <cellStyle name="Calculation 2 4 2 4 9 2" xfId="4412"/>
    <cellStyle name="Calculation 2 4 2 4 9 3" xfId="4413"/>
    <cellStyle name="Calculation 2 4 2 5" xfId="4414"/>
    <cellStyle name="Calculation 2 4 2 5 10" xfId="4415"/>
    <cellStyle name="Calculation 2 4 2 5 2" xfId="4416"/>
    <cellStyle name="Calculation 2 4 2 5 2 10" xfId="4417"/>
    <cellStyle name="Calculation 2 4 2 5 2 2" xfId="4418"/>
    <cellStyle name="Calculation 2 4 2 5 2 2 2" xfId="4419"/>
    <cellStyle name="Calculation 2 4 2 5 2 2 2 2" xfId="4420"/>
    <cellStyle name="Calculation 2 4 2 5 2 2 2 3" xfId="4421"/>
    <cellStyle name="Calculation 2 4 2 5 2 2 3" xfId="4422"/>
    <cellStyle name="Calculation 2 4 2 5 2 2 3 2" xfId="4423"/>
    <cellStyle name="Calculation 2 4 2 5 2 2 3 3" xfId="4424"/>
    <cellStyle name="Calculation 2 4 2 5 2 2 4" xfId="4425"/>
    <cellStyle name="Calculation 2 4 2 5 2 2 4 2" xfId="4426"/>
    <cellStyle name="Calculation 2 4 2 5 2 2 4 3" xfId="4427"/>
    <cellStyle name="Calculation 2 4 2 5 2 2 5" xfId="4428"/>
    <cellStyle name="Calculation 2 4 2 5 2 2 5 2" xfId="4429"/>
    <cellStyle name="Calculation 2 4 2 5 2 2 5 3" xfId="4430"/>
    <cellStyle name="Calculation 2 4 2 5 2 2 6" xfId="4431"/>
    <cellStyle name="Calculation 2 4 2 5 2 2 6 2" xfId="4432"/>
    <cellStyle name="Calculation 2 4 2 5 2 2 6 3" xfId="4433"/>
    <cellStyle name="Calculation 2 4 2 5 2 2 7" xfId="4434"/>
    <cellStyle name="Calculation 2 4 2 5 2 2 7 2" xfId="4435"/>
    <cellStyle name="Calculation 2 4 2 5 2 2 7 3" xfId="4436"/>
    <cellStyle name="Calculation 2 4 2 5 2 2 8" xfId="4437"/>
    <cellStyle name="Calculation 2 4 2 5 2 2 9" xfId="4438"/>
    <cellStyle name="Calculation 2 4 2 5 2 3" xfId="4439"/>
    <cellStyle name="Calculation 2 4 2 5 2 3 2" xfId="4440"/>
    <cellStyle name="Calculation 2 4 2 5 2 3 3" xfId="4441"/>
    <cellStyle name="Calculation 2 4 2 5 2 4" xfId="4442"/>
    <cellStyle name="Calculation 2 4 2 5 2 4 2" xfId="4443"/>
    <cellStyle name="Calculation 2 4 2 5 2 4 3" xfId="4444"/>
    <cellStyle name="Calculation 2 4 2 5 2 5" xfId="4445"/>
    <cellStyle name="Calculation 2 4 2 5 2 5 2" xfId="4446"/>
    <cellStyle name="Calculation 2 4 2 5 2 5 3" xfId="4447"/>
    <cellStyle name="Calculation 2 4 2 5 2 6" xfId="4448"/>
    <cellStyle name="Calculation 2 4 2 5 2 6 2" xfId="4449"/>
    <cellStyle name="Calculation 2 4 2 5 2 6 3" xfId="4450"/>
    <cellStyle name="Calculation 2 4 2 5 2 7" xfId="4451"/>
    <cellStyle name="Calculation 2 4 2 5 2 7 2" xfId="4452"/>
    <cellStyle name="Calculation 2 4 2 5 2 7 3" xfId="4453"/>
    <cellStyle name="Calculation 2 4 2 5 2 8" xfId="4454"/>
    <cellStyle name="Calculation 2 4 2 5 2 8 2" xfId="4455"/>
    <cellStyle name="Calculation 2 4 2 5 2 8 3" xfId="4456"/>
    <cellStyle name="Calculation 2 4 2 5 2 9" xfId="4457"/>
    <cellStyle name="Calculation 2 4 2 5 3" xfId="4458"/>
    <cellStyle name="Calculation 2 4 2 5 3 10" xfId="4459"/>
    <cellStyle name="Calculation 2 4 2 5 3 2" xfId="4460"/>
    <cellStyle name="Calculation 2 4 2 5 3 2 2" xfId="4461"/>
    <cellStyle name="Calculation 2 4 2 5 3 2 2 2" xfId="4462"/>
    <cellStyle name="Calculation 2 4 2 5 3 2 2 3" xfId="4463"/>
    <cellStyle name="Calculation 2 4 2 5 3 2 3" xfId="4464"/>
    <cellStyle name="Calculation 2 4 2 5 3 2 3 2" xfId="4465"/>
    <cellStyle name="Calculation 2 4 2 5 3 2 3 3" xfId="4466"/>
    <cellStyle name="Calculation 2 4 2 5 3 2 4" xfId="4467"/>
    <cellStyle name="Calculation 2 4 2 5 3 2 4 2" xfId="4468"/>
    <cellStyle name="Calculation 2 4 2 5 3 2 4 3" xfId="4469"/>
    <cellStyle name="Calculation 2 4 2 5 3 2 5" xfId="4470"/>
    <cellStyle name="Calculation 2 4 2 5 3 2 5 2" xfId="4471"/>
    <cellStyle name="Calculation 2 4 2 5 3 2 5 3" xfId="4472"/>
    <cellStyle name="Calculation 2 4 2 5 3 2 6" xfId="4473"/>
    <cellStyle name="Calculation 2 4 2 5 3 2 6 2" xfId="4474"/>
    <cellStyle name="Calculation 2 4 2 5 3 2 6 3" xfId="4475"/>
    <cellStyle name="Calculation 2 4 2 5 3 2 7" xfId="4476"/>
    <cellStyle name="Calculation 2 4 2 5 3 2 7 2" xfId="4477"/>
    <cellStyle name="Calculation 2 4 2 5 3 2 7 3" xfId="4478"/>
    <cellStyle name="Calculation 2 4 2 5 3 2 8" xfId="4479"/>
    <cellStyle name="Calculation 2 4 2 5 3 2 9" xfId="4480"/>
    <cellStyle name="Calculation 2 4 2 5 3 3" xfId="4481"/>
    <cellStyle name="Calculation 2 4 2 5 3 3 2" xfId="4482"/>
    <cellStyle name="Calculation 2 4 2 5 3 3 3" xfId="4483"/>
    <cellStyle name="Calculation 2 4 2 5 3 4" xfId="4484"/>
    <cellStyle name="Calculation 2 4 2 5 3 4 2" xfId="4485"/>
    <cellStyle name="Calculation 2 4 2 5 3 4 3" xfId="4486"/>
    <cellStyle name="Calculation 2 4 2 5 3 5" xfId="4487"/>
    <cellStyle name="Calculation 2 4 2 5 3 5 2" xfId="4488"/>
    <cellStyle name="Calculation 2 4 2 5 3 5 3" xfId="4489"/>
    <cellStyle name="Calculation 2 4 2 5 3 6" xfId="4490"/>
    <cellStyle name="Calculation 2 4 2 5 3 6 2" xfId="4491"/>
    <cellStyle name="Calculation 2 4 2 5 3 6 3" xfId="4492"/>
    <cellStyle name="Calculation 2 4 2 5 3 7" xfId="4493"/>
    <cellStyle name="Calculation 2 4 2 5 3 7 2" xfId="4494"/>
    <cellStyle name="Calculation 2 4 2 5 3 7 3" xfId="4495"/>
    <cellStyle name="Calculation 2 4 2 5 3 8" xfId="4496"/>
    <cellStyle name="Calculation 2 4 2 5 3 8 2" xfId="4497"/>
    <cellStyle name="Calculation 2 4 2 5 3 8 3" xfId="4498"/>
    <cellStyle name="Calculation 2 4 2 5 3 9" xfId="4499"/>
    <cellStyle name="Calculation 2 4 2 5 4" xfId="4500"/>
    <cellStyle name="Calculation 2 4 2 5 4 10" xfId="4501"/>
    <cellStyle name="Calculation 2 4 2 5 4 2" xfId="4502"/>
    <cellStyle name="Calculation 2 4 2 5 4 2 2" xfId="4503"/>
    <cellStyle name="Calculation 2 4 2 5 4 2 2 2" xfId="4504"/>
    <cellStyle name="Calculation 2 4 2 5 4 2 2 3" xfId="4505"/>
    <cellStyle name="Calculation 2 4 2 5 4 2 3" xfId="4506"/>
    <cellStyle name="Calculation 2 4 2 5 4 2 3 2" xfId="4507"/>
    <cellStyle name="Calculation 2 4 2 5 4 2 3 3" xfId="4508"/>
    <cellStyle name="Calculation 2 4 2 5 4 2 4" xfId="4509"/>
    <cellStyle name="Calculation 2 4 2 5 4 2 4 2" xfId="4510"/>
    <cellStyle name="Calculation 2 4 2 5 4 2 4 3" xfId="4511"/>
    <cellStyle name="Calculation 2 4 2 5 4 2 5" xfId="4512"/>
    <cellStyle name="Calculation 2 4 2 5 4 2 5 2" xfId="4513"/>
    <cellStyle name="Calculation 2 4 2 5 4 2 5 3" xfId="4514"/>
    <cellStyle name="Calculation 2 4 2 5 4 2 6" xfId="4515"/>
    <cellStyle name="Calculation 2 4 2 5 4 2 6 2" xfId="4516"/>
    <cellStyle name="Calculation 2 4 2 5 4 2 6 3" xfId="4517"/>
    <cellStyle name="Calculation 2 4 2 5 4 2 7" xfId="4518"/>
    <cellStyle name="Calculation 2 4 2 5 4 2 7 2" xfId="4519"/>
    <cellStyle name="Calculation 2 4 2 5 4 2 7 3" xfId="4520"/>
    <cellStyle name="Calculation 2 4 2 5 4 2 8" xfId="4521"/>
    <cellStyle name="Calculation 2 4 2 5 4 2 9" xfId="4522"/>
    <cellStyle name="Calculation 2 4 2 5 4 3" xfId="4523"/>
    <cellStyle name="Calculation 2 4 2 5 4 3 2" xfId="4524"/>
    <cellStyle name="Calculation 2 4 2 5 4 3 3" xfId="4525"/>
    <cellStyle name="Calculation 2 4 2 5 4 4" xfId="4526"/>
    <cellStyle name="Calculation 2 4 2 5 4 4 2" xfId="4527"/>
    <cellStyle name="Calculation 2 4 2 5 4 4 3" xfId="4528"/>
    <cellStyle name="Calculation 2 4 2 5 4 5" xfId="4529"/>
    <cellStyle name="Calculation 2 4 2 5 4 5 2" xfId="4530"/>
    <cellStyle name="Calculation 2 4 2 5 4 5 3" xfId="4531"/>
    <cellStyle name="Calculation 2 4 2 5 4 6" xfId="4532"/>
    <cellStyle name="Calculation 2 4 2 5 4 6 2" xfId="4533"/>
    <cellStyle name="Calculation 2 4 2 5 4 6 3" xfId="4534"/>
    <cellStyle name="Calculation 2 4 2 5 4 7" xfId="4535"/>
    <cellStyle name="Calculation 2 4 2 5 4 7 2" xfId="4536"/>
    <cellStyle name="Calculation 2 4 2 5 4 7 3" xfId="4537"/>
    <cellStyle name="Calculation 2 4 2 5 4 8" xfId="4538"/>
    <cellStyle name="Calculation 2 4 2 5 4 8 2" xfId="4539"/>
    <cellStyle name="Calculation 2 4 2 5 4 8 3" xfId="4540"/>
    <cellStyle name="Calculation 2 4 2 5 4 9" xfId="4541"/>
    <cellStyle name="Calculation 2 4 2 5 5" xfId="4542"/>
    <cellStyle name="Calculation 2 4 2 5 5 2" xfId="4543"/>
    <cellStyle name="Calculation 2 4 2 5 5 2 2" xfId="4544"/>
    <cellStyle name="Calculation 2 4 2 5 5 2 3" xfId="4545"/>
    <cellStyle name="Calculation 2 4 2 5 5 3" xfId="4546"/>
    <cellStyle name="Calculation 2 4 2 5 5 3 2" xfId="4547"/>
    <cellStyle name="Calculation 2 4 2 5 5 3 3" xfId="4548"/>
    <cellStyle name="Calculation 2 4 2 5 5 4" xfId="4549"/>
    <cellStyle name="Calculation 2 4 2 5 5 4 2" xfId="4550"/>
    <cellStyle name="Calculation 2 4 2 5 5 4 3" xfId="4551"/>
    <cellStyle name="Calculation 2 4 2 5 5 5" xfId="4552"/>
    <cellStyle name="Calculation 2 4 2 5 5 5 2" xfId="4553"/>
    <cellStyle name="Calculation 2 4 2 5 5 5 3" xfId="4554"/>
    <cellStyle name="Calculation 2 4 2 5 5 6" xfId="4555"/>
    <cellStyle name="Calculation 2 4 2 5 5 6 2" xfId="4556"/>
    <cellStyle name="Calculation 2 4 2 5 5 6 3" xfId="4557"/>
    <cellStyle name="Calculation 2 4 2 5 5 7" xfId="4558"/>
    <cellStyle name="Calculation 2 4 2 5 5 7 2" xfId="4559"/>
    <cellStyle name="Calculation 2 4 2 5 5 7 3" xfId="4560"/>
    <cellStyle name="Calculation 2 4 2 5 5 8" xfId="4561"/>
    <cellStyle name="Calculation 2 4 2 5 5 9" xfId="4562"/>
    <cellStyle name="Calculation 2 4 2 5 6" xfId="4563"/>
    <cellStyle name="Calculation 2 4 2 5 6 2" xfId="4564"/>
    <cellStyle name="Calculation 2 4 2 5 6 3" xfId="4565"/>
    <cellStyle name="Calculation 2 4 2 5 7" xfId="4566"/>
    <cellStyle name="Calculation 2 4 2 5 7 2" xfId="4567"/>
    <cellStyle name="Calculation 2 4 2 5 7 3" xfId="4568"/>
    <cellStyle name="Calculation 2 4 2 5 8" xfId="4569"/>
    <cellStyle name="Calculation 2 4 2 5 8 2" xfId="4570"/>
    <cellStyle name="Calculation 2 4 2 5 8 3" xfId="4571"/>
    <cellStyle name="Calculation 2 4 2 5 9" xfId="4572"/>
    <cellStyle name="Calculation 2 4 2 5 9 2" xfId="4573"/>
    <cellStyle name="Calculation 2 4 2 5 9 3" xfId="4574"/>
    <cellStyle name="Calculation 2 4 2 6" xfId="4575"/>
    <cellStyle name="Calculation 2 4 2 6 10" xfId="4576"/>
    <cellStyle name="Calculation 2 4 2 6 2" xfId="4577"/>
    <cellStyle name="Calculation 2 4 2 6 2 2" xfId="4578"/>
    <cellStyle name="Calculation 2 4 2 6 2 2 2" xfId="4579"/>
    <cellStyle name="Calculation 2 4 2 6 2 2 3" xfId="4580"/>
    <cellStyle name="Calculation 2 4 2 6 2 3" xfId="4581"/>
    <cellStyle name="Calculation 2 4 2 6 2 3 2" xfId="4582"/>
    <cellStyle name="Calculation 2 4 2 6 2 3 3" xfId="4583"/>
    <cellStyle name="Calculation 2 4 2 6 2 4" xfId="4584"/>
    <cellStyle name="Calculation 2 4 2 6 2 4 2" xfId="4585"/>
    <cellStyle name="Calculation 2 4 2 6 2 4 3" xfId="4586"/>
    <cellStyle name="Calculation 2 4 2 6 2 5" xfId="4587"/>
    <cellStyle name="Calculation 2 4 2 6 2 5 2" xfId="4588"/>
    <cellStyle name="Calculation 2 4 2 6 2 5 3" xfId="4589"/>
    <cellStyle name="Calculation 2 4 2 6 2 6" xfId="4590"/>
    <cellStyle name="Calculation 2 4 2 6 2 6 2" xfId="4591"/>
    <cellStyle name="Calculation 2 4 2 6 2 6 3" xfId="4592"/>
    <cellStyle name="Calculation 2 4 2 6 2 7" xfId="4593"/>
    <cellStyle name="Calculation 2 4 2 6 2 7 2" xfId="4594"/>
    <cellStyle name="Calculation 2 4 2 6 2 7 3" xfId="4595"/>
    <cellStyle name="Calculation 2 4 2 6 2 8" xfId="4596"/>
    <cellStyle name="Calculation 2 4 2 6 2 9" xfId="4597"/>
    <cellStyle name="Calculation 2 4 2 6 3" xfId="4598"/>
    <cellStyle name="Calculation 2 4 2 6 3 2" xfId="4599"/>
    <cellStyle name="Calculation 2 4 2 6 3 3" xfId="4600"/>
    <cellStyle name="Calculation 2 4 2 6 4" xfId="4601"/>
    <cellStyle name="Calculation 2 4 2 6 4 2" xfId="4602"/>
    <cellStyle name="Calculation 2 4 2 6 4 3" xfId="4603"/>
    <cellStyle name="Calculation 2 4 2 6 5" xfId="4604"/>
    <cellStyle name="Calculation 2 4 2 6 5 2" xfId="4605"/>
    <cellStyle name="Calculation 2 4 2 6 5 3" xfId="4606"/>
    <cellStyle name="Calculation 2 4 2 6 6" xfId="4607"/>
    <cellStyle name="Calculation 2 4 2 6 6 2" xfId="4608"/>
    <cellStyle name="Calculation 2 4 2 6 6 3" xfId="4609"/>
    <cellStyle name="Calculation 2 4 2 6 7" xfId="4610"/>
    <cellStyle name="Calculation 2 4 2 6 7 2" xfId="4611"/>
    <cellStyle name="Calculation 2 4 2 6 7 3" xfId="4612"/>
    <cellStyle name="Calculation 2 4 2 6 8" xfId="4613"/>
    <cellStyle name="Calculation 2 4 2 6 8 2" xfId="4614"/>
    <cellStyle name="Calculation 2 4 2 6 8 3" xfId="4615"/>
    <cellStyle name="Calculation 2 4 2 6 9" xfId="4616"/>
    <cellStyle name="Calculation 2 4 2 7" xfId="4617"/>
    <cellStyle name="Calculation 2 4 2 7 10" xfId="4618"/>
    <cellStyle name="Calculation 2 4 2 7 2" xfId="4619"/>
    <cellStyle name="Calculation 2 4 2 7 2 2" xfId="4620"/>
    <cellStyle name="Calculation 2 4 2 7 2 2 2" xfId="4621"/>
    <cellStyle name="Calculation 2 4 2 7 2 2 3" xfId="4622"/>
    <cellStyle name="Calculation 2 4 2 7 2 3" xfId="4623"/>
    <cellStyle name="Calculation 2 4 2 7 2 3 2" xfId="4624"/>
    <cellStyle name="Calculation 2 4 2 7 2 3 3" xfId="4625"/>
    <cellStyle name="Calculation 2 4 2 7 2 4" xfId="4626"/>
    <cellStyle name="Calculation 2 4 2 7 2 4 2" xfId="4627"/>
    <cellStyle name="Calculation 2 4 2 7 2 4 3" xfId="4628"/>
    <cellStyle name="Calculation 2 4 2 7 2 5" xfId="4629"/>
    <cellStyle name="Calculation 2 4 2 7 2 5 2" xfId="4630"/>
    <cellStyle name="Calculation 2 4 2 7 2 5 3" xfId="4631"/>
    <cellStyle name="Calculation 2 4 2 7 2 6" xfId="4632"/>
    <cellStyle name="Calculation 2 4 2 7 2 6 2" xfId="4633"/>
    <cellStyle name="Calculation 2 4 2 7 2 6 3" xfId="4634"/>
    <cellStyle name="Calculation 2 4 2 7 2 7" xfId="4635"/>
    <cellStyle name="Calculation 2 4 2 7 2 7 2" xfId="4636"/>
    <cellStyle name="Calculation 2 4 2 7 2 7 3" xfId="4637"/>
    <cellStyle name="Calculation 2 4 2 7 2 8" xfId="4638"/>
    <cellStyle name="Calculation 2 4 2 7 2 9" xfId="4639"/>
    <cellStyle name="Calculation 2 4 2 7 3" xfId="4640"/>
    <cellStyle name="Calculation 2 4 2 7 3 2" xfId="4641"/>
    <cellStyle name="Calculation 2 4 2 7 3 3" xfId="4642"/>
    <cellStyle name="Calculation 2 4 2 7 4" xfId="4643"/>
    <cellStyle name="Calculation 2 4 2 7 4 2" xfId="4644"/>
    <cellStyle name="Calculation 2 4 2 7 4 3" xfId="4645"/>
    <cellStyle name="Calculation 2 4 2 7 5" xfId="4646"/>
    <cellStyle name="Calculation 2 4 2 7 5 2" xfId="4647"/>
    <cellStyle name="Calculation 2 4 2 7 5 3" xfId="4648"/>
    <cellStyle name="Calculation 2 4 2 7 6" xfId="4649"/>
    <cellStyle name="Calculation 2 4 2 7 6 2" xfId="4650"/>
    <cellStyle name="Calculation 2 4 2 7 6 3" xfId="4651"/>
    <cellStyle name="Calculation 2 4 2 7 7" xfId="4652"/>
    <cellStyle name="Calculation 2 4 2 7 7 2" xfId="4653"/>
    <cellStyle name="Calculation 2 4 2 7 7 3" xfId="4654"/>
    <cellStyle name="Calculation 2 4 2 7 8" xfId="4655"/>
    <cellStyle name="Calculation 2 4 2 7 8 2" xfId="4656"/>
    <cellStyle name="Calculation 2 4 2 7 8 3" xfId="4657"/>
    <cellStyle name="Calculation 2 4 2 7 9" xfId="4658"/>
    <cellStyle name="Calculation 2 4 2 8" xfId="4659"/>
    <cellStyle name="Calculation 2 4 2 8 10" xfId="4660"/>
    <cellStyle name="Calculation 2 4 2 8 2" xfId="4661"/>
    <cellStyle name="Calculation 2 4 2 8 2 2" xfId="4662"/>
    <cellStyle name="Calculation 2 4 2 8 2 2 2" xfId="4663"/>
    <cellStyle name="Calculation 2 4 2 8 2 2 3" xfId="4664"/>
    <cellStyle name="Calculation 2 4 2 8 2 3" xfId="4665"/>
    <cellStyle name="Calculation 2 4 2 8 2 3 2" xfId="4666"/>
    <cellStyle name="Calculation 2 4 2 8 2 3 3" xfId="4667"/>
    <cellStyle name="Calculation 2 4 2 8 2 4" xfId="4668"/>
    <cellStyle name="Calculation 2 4 2 8 2 4 2" xfId="4669"/>
    <cellStyle name="Calculation 2 4 2 8 2 4 3" xfId="4670"/>
    <cellStyle name="Calculation 2 4 2 8 2 5" xfId="4671"/>
    <cellStyle name="Calculation 2 4 2 8 2 5 2" xfId="4672"/>
    <cellStyle name="Calculation 2 4 2 8 2 5 3" xfId="4673"/>
    <cellStyle name="Calculation 2 4 2 8 2 6" xfId="4674"/>
    <cellStyle name="Calculation 2 4 2 8 2 6 2" xfId="4675"/>
    <cellStyle name="Calculation 2 4 2 8 2 6 3" xfId="4676"/>
    <cellStyle name="Calculation 2 4 2 8 2 7" xfId="4677"/>
    <cellStyle name="Calculation 2 4 2 8 2 7 2" xfId="4678"/>
    <cellStyle name="Calculation 2 4 2 8 2 7 3" xfId="4679"/>
    <cellStyle name="Calculation 2 4 2 8 2 8" xfId="4680"/>
    <cellStyle name="Calculation 2 4 2 8 2 9" xfId="4681"/>
    <cellStyle name="Calculation 2 4 2 8 3" xfId="4682"/>
    <cellStyle name="Calculation 2 4 2 8 3 2" xfId="4683"/>
    <cellStyle name="Calculation 2 4 2 8 3 3" xfId="4684"/>
    <cellStyle name="Calculation 2 4 2 8 4" xfId="4685"/>
    <cellStyle name="Calculation 2 4 2 8 4 2" xfId="4686"/>
    <cellStyle name="Calculation 2 4 2 8 4 3" xfId="4687"/>
    <cellStyle name="Calculation 2 4 2 8 5" xfId="4688"/>
    <cellStyle name="Calculation 2 4 2 8 5 2" xfId="4689"/>
    <cellStyle name="Calculation 2 4 2 8 5 3" xfId="4690"/>
    <cellStyle name="Calculation 2 4 2 8 6" xfId="4691"/>
    <cellStyle name="Calculation 2 4 2 8 6 2" xfId="4692"/>
    <cellStyle name="Calculation 2 4 2 8 6 3" xfId="4693"/>
    <cellStyle name="Calculation 2 4 2 8 7" xfId="4694"/>
    <cellStyle name="Calculation 2 4 2 8 7 2" xfId="4695"/>
    <cellStyle name="Calculation 2 4 2 8 7 3" xfId="4696"/>
    <cellStyle name="Calculation 2 4 2 8 8" xfId="4697"/>
    <cellStyle name="Calculation 2 4 2 8 8 2" xfId="4698"/>
    <cellStyle name="Calculation 2 4 2 8 8 3" xfId="4699"/>
    <cellStyle name="Calculation 2 4 2 8 9" xfId="4700"/>
    <cellStyle name="Calculation 2 4 2 9" xfId="4701"/>
    <cellStyle name="Calculation 2 4 2 9 2" xfId="4702"/>
    <cellStyle name="Calculation 2 4 2 9 2 2" xfId="4703"/>
    <cellStyle name="Calculation 2 4 2 9 2 3" xfId="4704"/>
    <cellStyle name="Calculation 2 4 2 9 3" xfId="4705"/>
    <cellStyle name="Calculation 2 4 2 9 3 2" xfId="4706"/>
    <cellStyle name="Calculation 2 4 2 9 3 3" xfId="4707"/>
    <cellStyle name="Calculation 2 4 2 9 4" xfId="4708"/>
    <cellStyle name="Calculation 2 4 2 9 4 2" xfId="4709"/>
    <cellStyle name="Calculation 2 4 2 9 4 3" xfId="4710"/>
    <cellStyle name="Calculation 2 4 2 9 5" xfId="4711"/>
    <cellStyle name="Calculation 2 4 2 9 5 2" xfId="4712"/>
    <cellStyle name="Calculation 2 4 2 9 5 3" xfId="4713"/>
    <cellStyle name="Calculation 2 4 2 9 6" xfId="4714"/>
    <cellStyle name="Calculation 2 4 2 9 6 2" xfId="4715"/>
    <cellStyle name="Calculation 2 4 2 9 6 3" xfId="4716"/>
    <cellStyle name="Calculation 2 4 2 9 7" xfId="4717"/>
    <cellStyle name="Calculation 2 4 2 9 7 2" xfId="4718"/>
    <cellStyle name="Calculation 2 4 2 9 7 3" xfId="4719"/>
    <cellStyle name="Calculation 2 4 2 9 8" xfId="4720"/>
    <cellStyle name="Calculation 2 4 2 9 9" xfId="4721"/>
    <cellStyle name="Calculation 2 4 3" xfId="4722"/>
    <cellStyle name="Calculation 2 4 3 10" xfId="4723"/>
    <cellStyle name="Calculation 2 4 3 10 2" xfId="4724"/>
    <cellStyle name="Calculation 2 4 3 10 3" xfId="4725"/>
    <cellStyle name="Calculation 2 4 3 11" xfId="4726"/>
    <cellStyle name="Calculation 2 4 3 11 2" xfId="4727"/>
    <cellStyle name="Calculation 2 4 3 11 3" xfId="4728"/>
    <cellStyle name="Calculation 2 4 3 12" xfId="4729"/>
    <cellStyle name="Calculation 2 4 3 2" xfId="4730"/>
    <cellStyle name="Calculation 2 4 3 2 10" xfId="4731"/>
    <cellStyle name="Calculation 2 4 3 2 2" xfId="4732"/>
    <cellStyle name="Calculation 2 4 3 2 2 2" xfId="4733"/>
    <cellStyle name="Calculation 2 4 3 2 2 2 2" xfId="4734"/>
    <cellStyle name="Calculation 2 4 3 2 2 2 3" xfId="4735"/>
    <cellStyle name="Calculation 2 4 3 2 2 3" xfId="4736"/>
    <cellStyle name="Calculation 2 4 3 2 2 3 2" xfId="4737"/>
    <cellStyle name="Calculation 2 4 3 2 2 3 3" xfId="4738"/>
    <cellStyle name="Calculation 2 4 3 2 2 4" xfId="4739"/>
    <cellStyle name="Calculation 2 4 3 2 2 4 2" xfId="4740"/>
    <cellStyle name="Calculation 2 4 3 2 2 4 3" xfId="4741"/>
    <cellStyle name="Calculation 2 4 3 2 2 5" xfId="4742"/>
    <cellStyle name="Calculation 2 4 3 2 2 5 2" xfId="4743"/>
    <cellStyle name="Calculation 2 4 3 2 2 5 3" xfId="4744"/>
    <cellStyle name="Calculation 2 4 3 2 2 6" xfId="4745"/>
    <cellStyle name="Calculation 2 4 3 2 2 6 2" xfId="4746"/>
    <cellStyle name="Calculation 2 4 3 2 2 6 3" xfId="4747"/>
    <cellStyle name="Calculation 2 4 3 2 2 7" xfId="4748"/>
    <cellStyle name="Calculation 2 4 3 2 2 7 2" xfId="4749"/>
    <cellStyle name="Calculation 2 4 3 2 2 7 3" xfId="4750"/>
    <cellStyle name="Calculation 2 4 3 2 2 8" xfId="4751"/>
    <cellStyle name="Calculation 2 4 3 2 2 9" xfId="4752"/>
    <cellStyle name="Calculation 2 4 3 2 3" xfId="4753"/>
    <cellStyle name="Calculation 2 4 3 2 3 2" xfId="4754"/>
    <cellStyle name="Calculation 2 4 3 2 3 3" xfId="4755"/>
    <cellStyle name="Calculation 2 4 3 2 4" xfId="4756"/>
    <cellStyle name="Calculation 2 4 3 2 4 2" xfId="4757"/>
    <cellStyle name="Calculation 2 4 3 2 4 3" xfId="4758"/>
    <cellStyle name="Calculation 2 4 3 2 5" xfId="4759"/>
    <cellStyle name="Calculation 2 4 3 2 5 2" xfId="4760"/>
    <cellStyle name="Calculation 2 4 3 2 5 3" xfId="4761"/>
    <cellStyle name="Calculation 2 4 3 2 6" xfId="4762"/>
    <cellStyle name="Calculation 2 4 3 2 6 2" xfId="4763"/>
    <cellStyle name="Calculation 2 4 3 2 6 3" xfId="4764"/>
    <cellStyle name="Calculation 2 4 3 2 7" xfId="4765"/>
    <cellStyle name="Calculation 2 4 3 2 7 2" xfId="4766"/>
    <cellStyle name="Calculation 2 4 3 2 7 3" xfId="4767"/>
    <cellStyle name="Calculation 2 4 3 2 8" xfId="4768"/>
    <cellStyle name="Calculation 2 4 3 2 8 2" xfId="4769"/>
    <cellStyle name="Calculation 2 4 3 2 8 3" xfId="4770"/>
    <cellStyle name="Calculation 2 4 3 2 9" xfId="4771"/>
    <cellStyle name="Calculation 2 4 3 3" xfId="4772"/>
    <cellStyle name="Calculation 2 4 3 3 10" xfId="4773"/>
    <cellStyle name="Calculation 2 4 3 3 2" xfId="4774"/>
    <cellStyle name="Calculation 2 4 3 3 2 2" xfId="4775"/>
    <cellStyle name="Calculation 2 4 3 3 2 2 2" xfId="4776"/>
    <cellStyle name="Calculation 2 4 3 3 2 2 3" xfId="4777"/>
    <cellStyle name="Calculation 2 4 3 3 2 3" xfId="4778"/>
    <cellStyle name="Calculation 2 4 3 3 2 3 2" xfId="4779"/>
    <cellStyle name="Calculation 2 4 3 3 2 3 3" xfId="4780"/>
    <cellStyle name="Calculation 2 4 3 3 2 4" xfId="4781"/>
    <cellStyle name="Calculation 2 4 3 3 2 4 2" xfId="4782"/>
    <cellStyle name="Calculation 2 4 3 3 2 4 3" xfId="4783"/>
    <cellStyle name="Calculation 2 4 3 3 2 5" xfId="4784"/>
    <cellStyle name="Calculation 2 4 3 3 2 5 2" xfId="4785"/>
    <cellStyle name="Calculation 2 4 3 3 2 5 3" xfId="4786"/>
    <cellStyle name="Calculation 2 4 3 3 2 6" xfId="4787"/>
    <cellStyle name="Calculation 2 4 3 3 2 6 2" xfId="4788"/>
    <cellStyle name="Calculation 2 4 3 3 2 6 3" xfId="4789"/>
    <cellStyle name="Calculation 2 4 3 3 2 7" xfId="4790"/>
    <cellStyle name="Calculation 2 4 3 3 2 7 2" xfId="4791"/>
    <cellStyle name="Calculation 2 4 3 3 2 7 3" xfId="4792"/>
    <cellStyle name="Calculation 2 4 3 3 2 8" xfId="4793"/>
    <cellStyle name="Calculation 2 4 3 3 2 9" xfId="4794"/>
    <cellStyle name="Calculation 2 4 3 3 3" xfId="4795"/>
    <cellStyle name="Calculation 2 4 3 3 3 2" xfId="4796"/>
    <cellStyle name="Calculation 2 4 3 3 3 3" xfId="4797"/>
    <cellStyle name="Calculation 2 4 3 3 4" xfId="4798"/>
    <cellStyle name="Calculation 2 4 3 3 4 2" xfId="4799"/>
    <cellStyle name="Calculation 2 4 3 3 4 3" xfId="4800"/>
    <cellStyle name="Calculation 2 4 3 3 5" xfId="4801"/>
    <cellStyle name="Calculation 2 4 3 3 5 2" xfId="4802"/>
    <cellStyle name="Calculation 2 4 3 3 5 3" xfId="4803"/>
    <cellStyle name="Calculation 2 4 3 3 6" xfId="4804"/>
    <cellStyle name="Calculation 2 4 3 3 6 2" xfId="4805"/>
    <cellStyle name="Calculation 2 4 3 3 6 3" xfId="4806"/>
    <cellStyle name="Calculation 2 4 3 3 7" xfId="4807"/>
    <cellStyle name="Calculation 2 4 3 3 7 2" xfId="4808"/>
    <cellStyle name="Calculation 2 4 3 3 7 3" xfId="4809"/>
    <cellStyle name="Calculation 2 4 3 3 8" xfId="4810"/>
    <cellStyle name="Calculation 2 4 3 3 8 2" xfId="4811"/>
    <cellStyle name="Calculation 2 4 3 3 8 3" xfId="4812"/>
    <cellStyle name="Calculation 2 4 3 3 9" xfId="4813"/>
    <cellStyle name="Calculation 2 4 3 4" xfId="4814"/>
    <cellStyle name="Calculation 2 4 3 4 10" xfId="4815"/>
    <cellStyle name="Calculation 2 4 3 4 2" xfId="4816"/>
    <cellStyle name="Calculation 2 4 3 4 2 2" xfId="4817"/>
    <cellStyle name="Calculation 2 4 3 4 2 2 2" xfId="4818"/>
    <cellStyle name="Calculation 2 4 3 4 2 2 3" xfId="4819"/>
    <cellStyle name="Calculation 2 4 3 4 2 3" xfId="4820"/>
    <cellStyle name="Calculation 2 4 3 4 2 3 2" xfId="4821"/>
    <cellStyle name="Calculation 2 4 3 4 2 3 3" xfId="4822"/>
    <cellStyle name="Calculation 2 4 3 4 2 4" xfId="4823"/>
    <cellStyle name="Calculation 2 4 3 4 2 4 2" xfId="4824"/>
    <cellStyle name="Calculation 2 4 3 4 2 4 3" xfId="4825"/>
    <cellStyle name="Calculation 2 4 3 4 2 5" xfId="4826"/>
    <cellStyle name="Calculation 2 4 3 4 2 5 2" xfId="4827"/>
    <cellStyle name="Calculation 2 4 3 4 2 5 3" xfId="4828"/>
    <cellStyle name="Calculation 2 4 3 4 2 6" xfId="4829"/>
    <cellStyle name="Calculation 2 4 3 4 2 6 2" xfId="4830"/>
    <cellStyle name="Calculation 2 4 3 4 2 6 3" xfId="4831"/>
    <cellStyle name="Calculation 2 4 3 4 2 7" xfId="4832"/>
    <cellStyle name="Calculation 2 4 3 4 2 7 2" xfId="4833"/>
    <cellStyle name="Calculation 2 4 3 4 2 7 3" xfId="4834"/>
    <cellStyle name="Calculation 2 4 3 4 2 8" xfId="4835"/>
    <cellStyle name="Calculation 2 4 3 4 2 9" xfId="4836"/>
    <cellStyle name="Calculation 2 4 3 4 3" xfId="4837"/>
    <cellStyle name="Calculation 2 4 3 4 3 2" xfId="4838"/>
    <cellStyle name="Calculation 2 4 3 4 3 3" xfId="4839"/>
    <cellStyle name="Calculation 2 4 3 4 4" xfId="4840"/>
    <cellStyle name="Calculation 2 4 3 4 4 2" xfId="4841"/>
    <cellStyle name="Calculation 2 4 3 4 4 3" xfId="4842"/>
    <cellStyle name="Calculation 2 4 3 4 5" xfId="4843"/>
    <cellStyle name="Calculation 2 4 3 4 5 2" xfId="4844"/>
    <cellStyle name="Calculation 2 4 3 4 5 3" xfId="4845"/>
    <cellStyle name="Calculation 2 4 3 4 6" xfId="4846"/>
    <cellStyle name="Calculation 2 4 3 4 6 2" xfId="4847"/>
    <cellStyle name="Calculation 2 4 3 4 6 3" xfId="4848"/>
    <cellStyle name="Calculation 2 4 3 4 7" xfId="4849"/>
    <cellStyle name="Calculation 2 4 3 4 7 2" xfId="4850"/>
    <cellStyle name="Calculation 2 4 3 4 7 3" xfId="4851"/>
    <cellStyle name="Calculation 2 4 3 4 8" xfId="4852"/>
    <cellStyle name="Calculation 2 4 3 4 8 2" xfId="4853"/>
    <cellStyle name="Calculation 2 4 3 4 8 3" xfId="4854"/>
    <cellStyle name="Calculation 2 4 3 4 9" xfId="4855"/>
    <cellStyle name="Calculation 2 4 3 5" xfId="4856"/>
    <cellStyle name="Calculation 2 4 3 5 2" xfId="4857"/>
    <cellStyle name="Calculation 2 4 3 5 2 2" xfId="4858"/>
    <cellStyle name="Calculation 2 4 3 5 2 3" xfId="4859"/>
    <cellStyle name="Calculation 2 4 3 5 3" xfId="4860"/>
    <cellStyle name="Calculation 2 4 3 5 3 2" xfId="4861"/>
    <cellStyle name="Calculation 2 4 3 5 3 3" xfId="4862"/>
    <cellStyle name="Calculation 2 4 3 5 4" xfId="4863"/>
    <cellStyle name="Calculation 2 4 3 5 4 2" xfId="4864"/>
    <cellStyle name="Calculation 2 4 3 5 4 3" xfId="4865"/>
    <cellStyle name="Calculation 2 4 3 5 5" xfId="4866"/>
    <cellStyle name="Calculation 2 4 3 5 5 2" xfId="4867"/>
    <cellStyle name="Calculation 2 4 3 5 5 3" xfId="4868"/>
    <cellStyle name="Calculation 2 4 3 5 6" xfId="4869"/>
    <cellStyle name="Calculation 2 4 3 5 6 2" xfId="4870"/>
    <cellStyle name="Calculation 2 4 3 5 6 3" xfId="4871"/>
    <cellStyle name="Calculation 2 4 3 5 7" xfId="4872"/>
    <cellStyle name="Calculation 2 4 3 5 7 2" xfId="4873"/>
    <cellStyle name="Calculation 2 4 3 5 7 3" xfId="4874"/>
    <cellStyle name="Calculation 2 4 3 5 8" xfId="4875"/>
    <cellStyle name="Calculation 2 4 3 5 9" xfId="4876"/>
    <cellStyle name="Calculation 2 4 3 6" xfId="4877"/>
    <cellStyle name="Calculation 2 4 3 6 2" xfId="4878"/>
    <cellStyle name="Calculation 2 4 3 6 3" xfId="4879"/>
    <cellStyle name="Calculation 2 4 3 7" xfId="4880"/>
    <cellStyle name="Calculation 2 4 3 7 2" xfId="4881"/>
    <cellStyle name="Calculation 2 4 3 7 3" xfId="4882"/>
    <cellStyle name="Calculation 2 4 3 8" xfId="4883"/>
    <cellStyle name="Calculation 2 4 3 8 2" xfId="4884"/>
    <cellStyle name="Calculation 2 4 3 8 3" xfId="4885"/>
    <cellStyle name="Calculation 2 4 3 9" xfId="4886"/>
    <cellStyle name="Calculation 2 4 3 9 2" xfId="4887"/>
    <cellStyle name="Calculation 2 4 3 9 3" xfId="4888"/>
    <cellStyle name="Calculation 2 4 4" xfId="4889"/>
    <cellStyle name="Calculation 2 4 4 10" xfId="4890"/>
    <cellStyle name="Calculation 2 4 4 2" xfId="4891"/>
    <cellStyle name="Calculation 2 4 4 2 2" xfId="4892"/>
    <cellStyle name="Calculation 2 4 4 2 2 2" xfId="4893"/>
    <cellStyle name="Calculation 2 4 4 2 2 3" xfId="4894"/>
    <cellStyle name="Calculation 2 4 4 2 3" xfId="4895"/>
    <cellStyle name="Calculation 2 4 4 2 3 2" xfId="4896"/>
    <cellStyle name="Calculation 2 4 4 2 3 3" xfId="4897"/>
    <cellStyle name="Calculation 2 4 4 2 4" xfId="4898"/>
    <cellStyle name="Calculation 2 4 4 2 4 2" xfId="4899"/>
    <cellStyle name="Calculation 2 4 4 2 4 3" xfId="4900"/>
    <cellStyle name="Calculation 2 4 4 2 5" xfId="4901"/>
    <cellStyle name="Calculation 2 4 4 2 5 2" xfId="4902"/>
    <cellStyle name="Calculation 2 4 4 2 5 3" xfId="4903"/>
    <cellStyle name="Calculation 2 4 4 2 6" xfId="4904"/>
    <cellStyle name="Calculation 2 4 4 2 6 2" xfId="4905"/>
    <cellStyle name="Calculation 2 4 4 2 6 3" xfId="4906"/>
    <cellStyle name="Calculation 2 4 4 2 7" xfId="4907"/>
    <cellStyle name="Calculation 2 4 4 2 7 2" xfId="4908"/>
    <cellStyle name="Calculation 2 4 4 2 7 3" xfId="4909"/>
    <cellStyle name="Calculation 2 4 4 2 8" xfId="4910"/>
    <cellStyle name="Calculation 2 4 4 2 9" xfId="4911"/>
    <cellStyle name="Calculation 2 4 4 3" xfId="4912"/>
    <cellStyle name="Calculation 2 4 4 3 2" xfId="4913"/>
    <cellStyle name="Calculation 2 4 4 3 3" xfId="4914"/>
    <cellStyle name="Calculation 2 4 4 4" xfId="4915"/>
    <cellStyle name="Calculation 2 4 4 4 2" xfId="4916"/>
    <cellStyle name="Calculation 2 4 4 4 3" xfId="4917"/>
    <cellStyle name="Calculation 2 4 4 5" xfId="4918"/>
    <cellStyle name="Calculation 2 4 4 5 2" xfId="4919"/>
    <cellStyle name="Calculation 2 4 4 5 3" xfId="4920"/>
    <cellStyle name="Calculation 2 4 4 6" xfId="4921"/>
    <cellStyle name="Calculation 2 4 4 6 2" xfId="4922"/>
    <cellStyle name="Calculation 2 4 4 6 3" xfId="4923"/>
    <cellStyle name="Calculation 2 4 4 7" xfId="4924"/>
    <cellStyle name="Calculation 2 4 4 7 2" xfId="4925"/>
    <cellStyle name="Calculation 2 4 4 7 3" xfId="4926"/>
    <cellStyle name="Calculation 2 4 4 8" xfId="4927"/>
    <cellStyle name="Calculation 2 4 4 8 2" xfId="4928"/>
    <cellStyle name="Calculation 2 4 4 8 3" xfId="4929"/>
    <cellStyle name="Calculation 2 4 4 9" xfId="4930"/>
    <cellStyle name="Calculation 2 4 5" xfId="4931"/>
    <cellStyle name="Calculation 2 4 5 10" xfId="4932"/>
    <cellStyle name="Calculation 2 4 5 2" xfId="4933"/>
    <cellStyle name="Calculation 2 4 5 2 2" xfId="4934"/>
    <cellStyle name="Calculation 2 4 5 2 2 2" xfId="4935"/>
    <cellStyle name="Calculation 2 4 5 2 2 3" xfId="4936"/>
    <cellStyle name="Calculation 2 4 5 2 3" xfId="4937"/>
    <cellStyle name="Calculation 2 4 5 2 3 2" xfId="4938"/>
    <cellStyle name="Calculation 2 4 5 2 3 3" xfId="4939"/>
    <cellStyle name="Calculation 2 4 5 2 4" xfId="4940"/>
    <cellStyle name="Calculation 2 4 5 2 4 2" xfId="4941"/>
    <cellStyle name="Calculation 2 4 5 2 4 3" xfId="4942"/>
    <cellStyle name="Calculation 2 4 5 2 5" xfId="4943"/>
    <cellStyle name="Calculation 2 4 5 2 5 2" xfId="4944"/>
    <cellStyle name="Calculation 2 4 5 2 5 3" xfId="4945"/>
    <cellStyle name="Calculation 2 4 5 2 6" xfId="4946"/>
    <cellStyle name="Calculation 2 4 5 2 6 2" xfId="4947"/>
    <cellStyle name="Calculation 2 4 5 2 6 3" xfId="4948"/>
    <cellStyle name="Calculation 2 4 5 2 7" xfId="4949"/>
    <cellStyle name="Calculation 2 4 5 2 7 2" xfId="4950"/>
    <cellStyle name="Calculation 2 4 5 2 7 3" xfId="4951"/>
    <cellStyle name="Calculation 2 4 5 2 8" xfId="4952"/>
    <cellStyle name="Calculation 2 4 5 2 9" xfId="4953"/>
    <cellStyle name="Calculation 2 4 5 3" xfId="4954"/>
    <cellStyle name="Calculation 2 4 5 3 2" xfId="4955"/>
    <cellStyle name="Calculation 2 4 5 3 3" xfId="4956"/>
    <cellStyle name="Calculation 2 4 5 4" xfId="4957"/>
    <cellStyle name="Calculation 2 4 5 4 2" xfId="4958"/>
    <cellStyle name="Calculation 2 4 5 4 3" xfId="4959"/>
    <cellStyle name="Calculation 2 4 5 5" xfId="4960"/>
    <cellStyle name="Calculation 2 4 5 5 2" xfId="4961"/>
    <cellStyle name="Calculation 2 4 5 5 3" xfId="4962"/>
    <cellStyle name="Calculation 2 4 5 6" xfId="4963"/>
    <cellStyle name="Calculation 2 4 5 6 2" xfId="4964"/>
    <cellStyle name="Calculation 2 4 5 6 3" xfId="4965"/>
    <cellStyle name="Calculation 2 4 5 7" xfId="4966"/>
    <cellStyle name="Calculation 2 4 5 7 2" xfId="4967"/>
    <cellStyle name="Calculation 2 4 5 7 3" xfId="4968"/>
    <cellStyle name="Calculation 2 4 5 8" xfId="4969"/>
    <cellStyle name="Calculation 2 4 5 8 2" xfId="4970"/>
    <cellStyle name="Calculation 2 4 5 8 3" xfId="4971"/>
    <cellStyle name="Calculation 2 4 5 9" xfId="4972"/>
    <cellStyle name="Calculation 2 4 6" xfId="4973"/>
    <cellStyle name="Calculation 2 4 6 10" xfId="4974"/>
    <cellStyle name="Calculation 2 4 6 2" xfId="4975"/>
    <cellStyle name="Calculation 2 4 6 2 2" xfId="4976"/>
    <cellStyle name="Calculation 2 4 6 2 2 2" xfId="4977"/>
    <cellStyle name="Calculation 2 4 6 2 2 3" xfId="4978"/>
    <cellStyle name="Calculation 2 4 6 2 3" xfId="4979"/>
    <cellStyle name="Calculation 2 4 6 2 3 2" xfId="4980"/>
    <cellStyle name="Calculation 2 4 6 2 3 3" xfId="4981"/>
    <cellStyle name="Calculation 2 4 6 2 4" xfId="4982"/>
    <cellStyle name="Calculation 2 4 6 2 4 2" xfId="4983"/>
    <cellStyle name="Calculation 2 4 6 2 4 3" xfId="4984"/>
    <cellStyle name="Calculation 2 4 6 2 5" xfId="4985"/>
    <cellStyle name="Calculation 2 4 6 2 5 2" xfId="4986"/>
    <cellStyle name="Calculation 2 4 6 2 5 3" xfId="4987"/>
    <cellStyle name="Calculation 2 4 6 2 6" xfId="4988"/>
    <cellStyle name="Calculation 2 4 6 2 6 2" xfId="4989"/>
    <cellStyle name="Calculation 2 4 6 2 6 3" xfId="4990"/>
    <cellStyle name="Calculation 2 4 6 2 7" xfId="4991"/>
    <cellStyle name="Calculation 2 4 6 2 7 2" xfId="4992"/>
    <cellStyle name="Calculation 2 4 6 2 7 3" xfId="4993"/>
    <cellStyle name="Calculation 2 4 6 2 8" xfId="4994"/>
    <cellStyle name="Calculation 2 4 6 2 9" xfId="4995"/>
    <cellStyle name="Calculation 2 4 6 3" xfId="4996"/>
    <cellStyle name="Calculation 2 4 6 3 2" xfId="4997"/>
    <cellStyle name="Calculation 2 4 6 3 3" xfId="4998"/>
    <cellStyle name="Calculation 2 4 6 4" xfId="4999"/>
    <cellStyle name="Calculation 2 4 6 4 2" xfId="5000"/>
    <cellStyle name="Calculation 2 4 6 4 3" xfId="5001"/>
    <cellStyle name="Calculation 2 4 6 5" xfId="5002"/>
    <cellStyle name="Calculation 2 4 6 5 2" xfId="5003"/>
    <cellStyle name="Calculation 2 4 6 5 3" xfId="5004"/>
    <cellStyle name="Calculation 2 4 6 6" xfId="5005"/>
    <cellStyle name="Calculation 2 4 6 6 2" xfId="5006"/>
    <cellStyle name="Calculation 2 4 6 6 3" xfId="5007"/>
    <cellStyle name="Calculation 2 4 6 7" xfId="5008"/>
    <cellStyle name="Calculation 2 4 6 7 2" xfId="5009"/>
    <cellStyle name="Calculation 2 4 6 7 3" xfId="5010"/>
    <cellStyle name="Calculation 2 4 6 8" xfId="5011"/>
    <cellStyle name="Calculation 2 4 6 8 2" xfId="5012"/>
    <cellStyle name="Calculation 2 4 6 8 3" xfId="5013"/>
    <cellStyle name="Calculation 2 4 6 9" xfId="5014"/>
    <cellStyle name="Calculation 2 4 7" xfId="5015"/>
    <cellStyle name="Calculation 2 4 7 2" xfId="5016"/>
    <cellStyle name="Calculation 2 4 7 2 2" xfId="5017"/>
    <cellStyle name="Calculation 2 4 7 2 3" xfId="5018"/>
    <cellStyle name="Calculation 2 4 7 3" xfId="5019"/>
    <cellStyle name="Calculation 2 4 7 3 2" xfId="5020"/>
    <cellStyle name="Calculation 2 4 7 3 3" xfId="5021"/>
    <cellStyle name="Calculation 2 4 7 4" xfId="5022"/>
    <cellStyle name="Calculation 2 4 7 4 2" xfId="5023"/>
    <cellStyle name="Calculation 2 4 7 4 3" xfId="5024"/>
    <cellStyle name="Calculation 2 4 7 5" xfId="5025"/>
    <cellStyle name="Calculation 2 4 7 5 2" xfId="5026"/>
    <cellStyle name="Calculation 2 4 7 5 3" xfId="5027"/>
    <cellStyle name="Calculation 2 4 7 6" xfId="5028"/>
    <cellStyle name="Calculation 2 4 7 6 2" xfId="5029"/>
    <cellStyle name="Calculation 2 4 7 6 3" xfId="5030"/>
    <cellStyle name="Calculation 2 4 7 7" xfId="5031"/>
    <cellStyle name="Calculation 2 4 7 7 2" xfId="5032"/>
    <cellStyle name="Calculation 2 4 7 7 3" xfId="5033"/>
    <cellStyle name="Calculation 2 4 7 8" xfId="5034"/>
    <cellStyle name="Calculation 2 4 7 9" xfId="5035"/>
    <cellStyle name="Calculation 2 4 8" xfId="5036"/>
    <cellStyle name="Calculation 2 4 8 2" xfId="5037"/>
    <cellStyle name="Calculation 2 4 8 3" xfId="5038"/>
    <cellStyle name="Calculation 2 4 9" xfId="5039"/>
    <cellStyle name="Calculation 2 4 9 2" xfId="5040"/>
    <cellStyle name="Calculation 2 4 9 3" xfId="5041"/>
    <cellStyle name="Calculation 2 5" xfId="5042"/>
    <cellStyle name="Calculation 2 5 10" xfId="5043"/>
    <cellStyle name="Calculation 2 5 10 2" xfId="5044"/>
    <cellStyle name="Calculation 2 5 10 3" xfId="5045"/>
    <cellStyle name="Calculation 2 5 11" xfId="5046"/>
    <cellStyle name="Calculation 2 5 11 2" xfId="5047"/>
    <cellStyle name="Calculation 2 5 11 3" xfId="5048"/>
    <cellStyle name="Calculation 2 5 12" xfId="5049"/>
    <cellStyle name="Calculation 2 5 12 2" xfId="5050"/>
    <cellStyle name="Calculation 2 5 12 3" xfId="5051"/>
    <cellStyle name="Calculation 2 5 13" xfId="5052"/>
    <cellStyle name="Calculation 2 5 13 2" xfId="5053"/>
    <cellStyle name="Calculation 2 5 13 3" xfId="5054"/>
    <cellStyle name="Calculation 2 5 14" xfId="5055"/>
    <cellStyle name="Calculation 2 5 2" xfId="5056"/>
    <cellStyle name="Calculation 2 5 2 10" xfId="5057"/>
    <cellStyle name="Calculation 2 5 2 2" xfId="5058"/>
    <cellStyle name="Calculation 2 5 2 2 10" xfId="5059"/>
    <cellStyle name="Calculation 2 5 2 2 2" xfId="5060"/>
    <cellStyle name="Calculation 2 5 2 2 2 2" xfId="5061"/>
    <cellStyle name="Calculation 2 5 2 2 2 2 2" xfId="5062"/>
    <cellStyle name="Calculation 2 5 2 2 2 2 3" xfId="5063"/>
    <cellStyle name="Calculation 2 5 2 2 2 3" xfId="5064"/>
    <cellStyle name="Calculation 2 5 2 2 2 3 2" xfId="5065"/>
    <cellStyle name="Calculation 2 5 2 2 2 3 3" xfId="5066"/>
    <cellStyle name="Calculation 2 5 2 2 2 4" xfId="5067"/>
    <cellStyle name="Calculation 2 5 2 2 2 4 2" xfId="5068"/>
    <cellStyle name="Calculation 2 5 2 2 2 4 3" xfId="5069"/>
    <cellStyle name="Calculation 2 5 2 2 2 5" xfId="5070"/>
    <cellStyle name="Calculation 2 5 2 2 2 5 2" xfId="5071"/>
    <cellStyle name="Calculation 2 5 2 2 2 5 3" xfId="5072"/>
    <cellStyle name="Calculation 2 5 2 2 2 6" xfId="5073"/>
    <cellStyle name="Calculation 2 5 2 2 2 6 2" xfId="5074"/>
    <cellStyle name="Calculation 2 5 2 2 2 6 3" xfId="5075"/>
    <cellStyle name="Calculation 2 5 2 2 2 7" xfId="5076"/>
    <cellStyle name="Calculation 2 5 2 2 2 7 2" xfId="5077"/>
    <cellStyle name="Calculation 2 5 2 2 2 7 3" xfId="5078"/>
    <cellStyle name="Calculation 2 5 2 2 2 8" xfId="5079"/>
    <cellStyle name="Calculation 2 5 2 2 2 9" xfId="5080"/>
    <cellStyle name="Calculation 2 5 2 2 3" xfId="5081"/>
    <cellStyle name="Calculation 2 5 2 2 3 2" xfId="5082"/>
    <cellStyle name="Calculation 2 5 2 2 3 3" xfId="5083"/>
    <cellStyle name="Calculation 2 5 2 2 4" xfId="5084"/>
    <cellStyle name="Calculation 2 5 2 2 4 2" xfId="5085"/>
    <cellStyle name="Calculation 2 5 2 2 4 3" xfId="5086"/>
    <cellStyle name="Calculation 2 5 2 2 5" xfId="5087"/>
    <cellStyle name="Calculation 2 5 2 2 5 2" xfId="5088"/>
    <cellStyle name="Calculation 2 5 2 2 5 3" xfId="5089"/>
    <cellStyle name="Calculation 2 5 2 2 6" xfId="5090"/>
    <cellStyle name="Calculation 2 5 2 2 6 2" xfId="5091"/>
    <cellStyle name="Calculation 2 5 2 2 6 3" xfId="5092"/>
    <cellStyle name="Calculation 2 5 2 2 7" xfId="5093"/>
    <cellStyle name="Calculation 2 5 2 2 7 2" xfId="5094"/>
    <cellStyle name="Calculation 2 5 2 2 7 3" xfId="5095"/>
    <cellStyle name="Calculation 2 5 2 2 8" xfId="5096"/>
    <cellStyle name="Calculation 2 5 2 2 8 2" xfId="5097"/>
    <cellStyle name="Calculation 2 5 2 2 8 3" xfId="5098"/>
    <cellStyle name="Calculation 2 5 2 2 9" xfId="5099"/>
    <cellStyle name="Calculation 2 5 2 3" xfId="5100"/>
    <cellStyle name="Calculation 2 5 2 3 10" xfId="5101"/>
    <cellStyle name="Calculation 2 5 2 3 2" xfId="5102"/>
    <cellStyle name="Calculation 2 5 2 3 2 2" xfId="5103"/>
    <cellStyle name="Calculation 2 5 2 3 2 2 2" xfId="5104"/>
    <cellStyle name="Calculation 2 5 2 3 2 2 3" xfId="5105"/>
    <cellStyle name="Calculation 2 5 2 3 2 3" xfId="5106"/>
    <cellStyle name="Calculation 2 5 2 3 2 3 2" xfId="5107"/>
    <cellStyle name="Calculation 2 5 2 3 2 3 3" xfId="5108"/>
    <cellStyle name="Calculation 2 5 2 3 2 4" xfId="5109"/>
    <cellStyle name="Calculation 2 5 2 3 2 4 2" xfId="5110"/>
    <cellStyle name="Calculation 2 5 2 3 2 4 3" xfId="5111"/>
    <cellStyle name="Calculation 2 5 2 3 2 5" xfId="5112"/>
    <cellStyle name="Calculation 2 5 2 3 2 5 2" xfId="5113"/>
    <cellStyle name="Calculation 2 5 2 3 2 5 3" xfId="5114"/>
    <cellStyle name="Calculation 2 5 2 3 2 6" xfId="5115"/>
    <cellStyle name="Calculation 2 5 2 3 2 6 2" xfId="5116"/>
    <cellStyle name="Calculation 2 5 2 3 2 6 3" xfId="5117"/>
    <cellStyle name="Calculation 2 5 2 3 2 7" xfId="5118"/>
    <cellStyle name="Calculation 2 5 2 3 2 7 2" xfId="5119"/>
    <cellStyle name="Calculation 2 5 2 3 2 7 3" xfId="5120"/>
    <cellStyle name="Calculation 2 5 2 3 2 8" xfId="5121"/>
    <cellStyle name="Calculation 2 5 2 3 2 9" xfId="5122"/>
    <cellStyle name="Calculation 2 5 2 3 3" xfId="5123"/>
    <cellStyle name="Calculation 2 5 2 3 3 2" xfId="5124"/>
    <cellStyle name="Calculation 2 5 2 3 3 3" xfId="5125"/>
    <cellStyle name="Calculation 2 5 2 3 4" xfId="5126"/>
    <cellStyle name="Calculation 2 5 2 3 4 2" xfId="5127"/>
    <cellStyle name="Calculation 2 5 2 3 4 3" xfId="5128"/>
    <cellStyle name="Calculation 2 5 2 3 5" xfId="5129"/>
    <cellStyle name="Calculation 2 5 2 3 5 2" xfId="5130"/>
    <cellStyle name="Calculation 2 5 2 3 5 3" xfId="5131"/>
    <cellStyle name="Calculation 2 5 2 3 6" xfId="5132"/>
    <cellStyle name="Calculation 2 5 2 3 6 2" xfId="5133"/>
    <cellStyle name="Calculation 2 5 2 3 6 3" xfId="5134"/>
    <cellStyle name="Calculation 2 5 2 3 7" xfId="5135"/>
    <cellStyle name="Calculation 2 5 2 3 7 2" xfId="5136"/>
    <cellStyle name="Calculation 2 5 2 3 7 3" xfId="5137"/>
    <cellStyle name="Calculation 2 5 2 3 8" xfId="5138"/>
    <cellStyle name="Calculation 2 5 2 3 8 2" xfId="5139"/>
    <cellStyle name="Calculation 2 5 2 3 8 3" xfId="5140"/>
    <cellStyle name="Calculation 2 5 2 3 9" xfId="5141"/>
    <cellStyle name="Calculation 2 5 2 4" xfId="5142"/>
    <cellStyle name="Calculation 2 5 2 4 10" xfId="5143"/>
    <cellStyle name="Calculation 2 5 2 4 2" xfId="5144"/>
    <cellStyle name="Calculation 2 5 2 4 2 2" xfId="5145"/>
    <cellStyle name="Calculation 2 5 2 4 2 2 2" xfId="5146"/>
    <cellStyle name="Calculation 2 5 2 4 2 2 3" xfId="5147"/>
    <cellStyle name="Calculation 2 5 2 4 2 3" xfId="5148"/>
    <cellStyle name="Calculation 2 5 2 4 2 3 2" xfId="5149"/>
    <cellStyle name="Calculation 2 5 2 4 2 3 3" xfId="5150"/>
    <cellStyle name="Calculation 2 5 2 4 2 4" xfId="5151"/>
    <cellStyle name="Calculation 2 5 2 4 2 4 2" xfId="5152"/>
    <cellStyle name="Calculation 2 5 2 4 2 4 3" xfId="5153"/>
    <cellStyle name="Calculation 2 5 2 4 2 5" xfId="5154"/>
    <cellStyle name="Calculation 2 5 2 4 2 5 2" xfId="5155"/>
    <cellStyle name="Calculation 2 5 2 4 2 5 3" xfId="5156"/>
    <cellStyle name="Calculation 2 5 2 4 2 6" xfId="5157"/>
    <cellStyle name="Calculation 2 5 2 4 2 6 2" xfId="5158"/>
    <cellStyle name="Calculation 2 5 2 4 2 6 3" xfId="5159"/>
    <cellStyle name="Calculation 2 5 2 4 2 7" xfId="5160"/>
    <cellStyle name="Calculation 2 5 2 4 2 7 2" xfId="5161"/>
    <cellStyle name="Calculation 2 5 2 4 2 7 3" xfId="5162"/>
    <cellStyle name="Calculation 2 5 2 4 2 8" xfId="5163"/>
    <cellStyle name="Calculation 2 5 2 4 2 9" xfId="5164"/>
    <cellStyle name="Calculation 2 5 2 4 3" xfId="5165"/>
    <cellStyle name="Calculation 2 5 2 4 3 2" xfId="5166"/>
    <cellStyle name="Calculation 2 5 2 4 3 3" xfId="5167"/>
    <cellStyle name="Calculation 2 5 2 4 4" xfId="5168"/>
    <cellStyle name="Calculation 2 5 2 4 4 2" xfId="5169"/>
    <cellStyle name="Calculation 2 5 2 4 4 3" xfId="5170"/>
    <cellStyle name="Calculation 2 5 2 4 5" xfId="5171"/>
    <cellStyle name="Calculation 2 5 2 4 5 2" xfId="5172"/>
    <cellStyle name="Calculation 2 5 2 4 5 3" xfId="5173"/>
    <cellStyle name="Calculation 2 5 2 4 6" xfId="5174"/>
    <cellStyle name="Calculation 2 5 2 4 6 2" xfId="5175"/>
    <cellStyle name="Calculation 2 5 2 4 6 3" xfId="5176"/>
    <cellStyle name="Calculation 2 5 2 4 7" xfId="5177"/>
    <cellStyle name="Calculation 2 5 2 4 7 2" xfId="5178"/>
    <cellStyle name="Calculation 2 5 2 4 7 3" xfId="5179"/>
    <cellStyle name="Calculation 2 5 2 4 8" xfId="5180"/>
    <cellStyle name="Calculation 2 5 2 4 8 2" xfId="5181"/>
    <cellStyle name="Calculation 2 5 2 4 8 3" xfId="5182"/>
    <cellStyle name="Calculation 2 5 2 4 9" xfId="5183"/>
    <cellStyle name="Calculation 2 5 2 5" xfId="5184"/>
    <cellStyle name="Calculation 2 5 2 5 2" xfId="5185"/>
    <cellStyle name="Calculation 2 5 2 5 2 2" xfId="5186"/>
    <cellStyle name="Calculation 2 5 2 5 2 3" xfId="5187"/>
    <cellStyle name="Calculation 2 5 2 5 3" xfId="5188"/>
    <cellStyle name="Calculation 2 5 2 5 3 2" xfId="5189"/>
    <cellStyle name="Calculation 2 5 2 5 3 3" xfId="5190"/>
    <cellStyle name="Calculation 2 5 2 5 4" xfId="5191"/>
    <cellStyle name="Calculation 2 5 2 5 4 2" xfId="5192"/>
    <cellStyle name="Calculation 2 5 2 5 4 3" xfId="5193"/>
    <cellStyle name="Calculation 2 5 2 5 5" xfId="5194"/>
    <cellStyle name="Calculation 2 5 2 5 5 2" xfId="5195"/>
    <cellStyle name="Calculation 2 5 2 5 5 3" xfId="5196"/>
    <cellStyle name="Calculation 2 5 2 5 6" xfId="5197"/>
    <cellStyle name="Calculation 2 5 2 5 6 2" xfId="5198"/>
    <cellStyle name="Calculation 2 5 2 5 6 3" xfId="5199"/>
    <cellStyle name="Calculation 2 5 2 5 7" xfId="5200"/>
    <cellStyle name="Calculation 2 5 2 5 7 2" xfId="5201"/>
    <cellStyle name="Calculation 2 5 2 5 7 3" xfId="5202"/>
    <cellStyle name="Calculation 2 5 2 5 8" xfId="5203"/>
    <cellStyle name="Calculation 2 5 2 5 9" xfId="5204"/>
    <cellStyle name="Calculation 2 5 2 6" xfId="5205"/>
    <cellStyle name="Calculation 2 5 2 6 2" xfId="5206"/>
    <cellStyle name="Calculation 2 5 2 6 3" xfId="5207"/>
    <cellStyle name="Calculation 2 5 2 7" xfId="5208"/>
    <cellStyle name="Calculation 2 5 2 7 2" xfId="5209"/>
    <cellStyle name="Calculation 2 5 2 7 3" xfId="5210"/>
    <cellStyle name="Calculation 2 5 2 8" xfId="5211"/>
    <cellStyle name="Calculation 2 5 2 8 2" xfId="5212"/>
    <cellStyle name="Calculation 2 5 2 8 3" xfId="5213"/>
    <cellStyle name="Calculation 2 5 2 9" xfId="5214"/>
    <cellStyle name="Calculation 2 5 2 9 2" xfId="5215"/>
    <cellStyle name="Calculation 2 5 2 9 3" xfId="5216"/>
    <cellStyle name="Calculation 2 5 3" xfId="5217"/>
    <cellStyle name="Calculation 2 5 3 10" xfId="5218"/>
    <cellStyle name="Calculation 2 5 3 2" xfId="5219"/>
    <cellStyle name="Calculation 2 5 3 2 10" xfId="5220"/>
    <cellStyle name="Calculation 2 5 3 2 2" xfId="5221"/>
    <cellStyle name="Calculation 2 5 3 2 2 2" xfId="5222"/>
    <cellStyle name="Calculation 2 5 3 2 2 2 2" xfId="5223"/>
    <cellStyle name="Calculation 2 5 3 2 2 2 3" xfId="5224"/>
    <cellStyle name="Calculation 2 5 3 2 2 3" xfId="5225"/>
    <cellStyle name="Calculation 2 5 3 2 2 3 2" xfId="5226"/>
    <cellStyle name="Calculation 2 5 3 2 2 3 3" xfId="5227"/>
    <cellStyle name="Calculation 2 5 3 2 2 4" xfId="5228"/>
    <cellStyle name="Calculation 2 5 3 2 2 4 2" xfId="5229"/>
    <cellStyle name="Calculation 2 5 3 2 2 4 3" xfId="5230"/>
    <cellStyle name="Calculation 2 5 3 2 2 5" xfId="5231"/>
    <cellStyle name="Calculation 2 5 3 2 2 5 2" xfId="5232"/>
    <cellStyle name="Calculation 2 5 3 2 2 5 3" xfId="5233"/>
    <cellStyle name="Calculation 2 5 3 2 2 6" xfId="5234"/>
    <cellStyle name="Calculation 2 5 3 2 2 6 2" xfId="5235"/>
    <cellStyle name="Calculation 2 5 3 2 2 6 3" xfId="5236"/>
    <cellStyle name="Calculation 2 5 3 2 2 7" xfId="5237"/>
    <cellStyle name="Calculation 2 5 3 2 2 7 2" xfId="5238"/>
    <cellStyle name="Calculation 2 5 3 2 2 7 3" xfId="5239"/>
    <cellStyle name="Calculation 2 5 3 2 2 8" xfId="5240"/>
    <cellStyle name="Calculation 2 5 3 2 2 9" xfId="5241"/>
    <cellStyle name="Calculation 2 5 3 2 3" xfId="5242"/>
    <cellStyle name="Calculation 2 5 3 2 3 2" xfId="5243"/>
    <cellStyle name="Calculation 2 5 3 2 3 3" xfId="5244"/>
    <cellStyle name="Calculation 2 5 3 2 4" xfId="5245"/>
    <cellStyle name="Calculation 2 5 3 2 4 2" xfId="5246"/>
    <cellStyle name="Calculation 2 5 3 2 4 3" xfId="5247"/>
    <cellStyle name="Calculation 2 5 3 2 5" xfId="5248"/>
    <cellStyle name="Calculation 2 5 3 2 5 2" xfId="5249"/>
    <cellStyle name="Calculation 2 5 3 2 5 3" xfId="5250"/>
    <cellStyle name="Calculation 2 5 3 2 6" xfId="5251"/>
    <cellStyle name="Calculation 2 5 3 2 6 2" xfId="5252"/>
    <cellStyle name="Calculation 2 5 3 2 6 3" xfId="5253"/>
    <cellStyle name="Calculation 2 5 3 2 7" xfId="5254"/>
    <cellStyle name="Calculation 2 5 3 2 7 2" xfId="5255"/>
    <cellStyle name="Calculation 2 5 3 2 7 3" xfId="5256"/>
    <cellStyle name="Calculation 2 5 3 2 8" xfId="5257"/>
    <cellStyle name="Calculation 2 5 3 2 8 2" xfId="5258"/>
    <cellStyle name="Calculation 2 5 3 2 8 3" xfId="5259"/>
    <cellStyle name="Calculation 2 5 3 2 9" xfId="5260"/>
    <cellStyle name="Calculation 2 5 3 3" xfId="5261"/>
    <cellStyle name="Calculation 2 5 3 3 10" xfId="5262"/>
    <cellStyle name="Calculation 2 5 3 3 2" xfId="5263"/>
    <cellStyle name="Calculation 2 5 3 3 2 2" xfId="5264"/>
    <cellStyle name="Calculation 2 5 3 3 2 2 2" xfId="5265"/>
    <cellStyle name="Calculation 2 5 3 3 2 2 3" xfId="5266"/>
    <cellStyle name="Calculation 2 5 3 3 2 3" xfId="5267"/>
    <cellStyle name="Calculation 2 5 3 3 2 3 2" xfId="5268"/>
    <cellStyle name="Calculation 2 5 3 3 2 3 3" xfId="5269"/>
    <cellStyle name="Calculation 2 5 3 3 2 4" xfId="5270"/>
    <cellStyle name="Calculation 2 5 3 3 2 4 2" xfId="5271"/>
    <cellStyle name="Calculation 2 5 3 3 2 4 3" xfId="5272"/>
    <cellStyle name="Calculation 2 5 3 3 2 5" xfId="5273"/>
    <cellStyle name="Calculation 2 5 3 3 2 5 2" xfId="5274"/>
    <cellStyle name="Calculation 2 5 3 3 2 5 3" xfId="5275"/>
    <cellStyle name="Calculation 2 5 3 3 2 6" xfId="5276"/>
    <cellStyle name="Calculation 2 5 3 3 2 6 2" xfId="5277"/>
    <cellStyle name="Calculation 2 5 3 3 2 6 3" xfId="5278"/>
    <cellStyle name="Calculation 2 5 3 3 2 7" xfId="5279"/>
    <cellStyle name="Calculation 2 5 3 3 2 7 2" xfId="5280"/>
    <cellStyle name="Calculation 2 5 3 3 2 7 3" xfId="5281"/>
    <cellStyle name="Calculation 2 5 3 3 2 8" xfId="5282"/>
    <cellStyle name="Calculation 2 5 3 3 2 9" xfId="5283"/>
    <cellStyle name="Calculation 2 5 3 3 3" xfId="5284"/>
    <cellStyle name="Calculation 2 5 3 3 3 2" xfId="5285"/>
    <cellStyle name="Calculation 2 5 3 3 3 3" xfId="5286"/>
    <cellStyle name="Calculation 2 5 3 3 4" xfId="5287"/>
    <cellStyle name="Calculation 2 5 3 3 4 2" xfId="5288"/>
    <cellStyle name="Calculation 2 5 3 3 4 3" xfId="5289"/>
    <cellStyle name="Calculation 2 5 3 3 5" xfId="5290"/>
    <cellStyle name="Calculation 2 5 3 3 5 2" xfId="5291"/>
    <cellStyle name="Calculation 2 5 3 3 5 3" xfId="5292"/>
    <cellStyle name="Calculation 2 5 3 3 6" xfId="5293"/>
    <cellStyle name="Calculation 2 5 3 3 6 2" xfId="5294"/>
    <cellStyle name="Calculation 2 5 3 3 6 3" xfId="5295"/>
    <cellStyle name="Calculation 2 5 3 3 7" xfId="5296"/>
    <cellStyle name="Calculation 2 5 3 3 7 2" xfId="5297"/>
    <cellStyle name="Calculation 2 5 3 3 7 3" xfId="5298"/>
    <cellStyle name="Calculation 2 5 3 3 8" xfId="5299"/>
    <cellStyle name="Calculation 2 5 3 3 8 2" xfId="5300"/>
    <cellStyle name="Calculation 2 5 3 3 8 3" xfId="5301"/>
    <cellStyle name="Calculation 2 5 3 3 9" xfId="5302"/>
    <cellStyle name="Calculation 2 5 3 4" xfId="5303"/>
    <cellStyle name="Calculation 2 5 3 4 10" xfId="5304"/>
    <cellStyle name="Calculation 2 5 3 4 2" xfId="5305"/>
    <cellStyle name="Calculation 2 5 3 4 2 2" xfId="5306"/>
    <cellStyle name="Calculation 2 5 3 4 2 2 2" xfId="5307"/>
    <cellStyle name="Calculation 2 5 3 4 2 2 3" xfId="5308"/>
    <cellStyle name="Calculation 2 5 3 4 2 3" xfId="5309"/>
    <cellStyle name="Calculation 2 5 3 4 2 3 2" xfId="5310"/>
    <cellStyle name="Calculation 2 5 3 4 2 3 3" xfId="5311"/>
    <cellStyle name="Calculation 2 5 3 4 2 4" xfId="5312"/>
    <cellStyle name="Calculation 2 5 3 4 2 4 2" xfId="5313"/>
    <cellStyle name="Calculation 2 5 3 4 2 4 3" xfId="5314"/>
    <cellStyle name="Calculation 2 5 3 4 2 5" xfId="5315"/>
    <cellStyle name="Calculation 2 5 3 4 2 5 2" xfId="5316"/>
    <cellStyle name="Calculation 2 5 3 4 2 5 3" xfId="5317"/>
    <cellStyle name="Calculation 2 5 3 4 2 6" xfId="5318"/>
    <cellStyle name="Calculation 2 5 3 4 2 6 2" xfId="5319"/>
    <cellStyle name="Calculation 2 5 3 4 2 6 3" xfId="5320"/>
    <cellStyle name="Calculation 2 5 3 4 2 7" xfId="5321"/>
    <cellStyle name="Calculation 2 5 3 4 2 7 2" xfId="5322"/>
    <cellStyle name="Calculation 2 5 3 4 2 7 3" xfId="5323"/>
    <cellStyle name="Calculation 2 5 3 4 2 8" xfId="5324"/>
    <cellStyle name="Calculation 2 5 3 4 2 9" xfId="5325"/>
    <cellStyle name="Calculation 2 5 3 4 3" xfId="5326"/>
    <cellStyle name="Calculation 2 5 3 4 3 2" xfId="5327"/>
    <cellStyle name="Calculation 2 5 3 4 3 3" xfId="5328"/>
    <cellStyle name="Calculation 2 5 3 4 4" xfId="5329"/>
    <cellStyle name="Calculation 2 5 3 4 4 2" xfId="5330"/>
    <cellStyle name="Calculation 2 5 3 4 4 3" xfId="5331"/>
    <cellStyle name="Calculation 2 5 3 4 5" xfId="5332"/>
    <cellStyle name="Calculation 2 5 3 4 5 2" xfId="5333"/>
    <cellStyle name="Calculation 2 5 3 4 5 3" xfId="5334"/>
    <cellStyle name="Calculation 2 5 3 4 6" xfId="5335"/>
    <cellStyle name="Calculation 2 5 3 4 6 2" xfId="5336"/>
    <cellStyle name="Calculation 2 5 3 4 6 3" xfId="5337"/>
    <cellStyle name="Calculation 2 5 3 4 7" xfId="5338"/>
    <cellStyle name="Calculation 2 5 3 4 7 2" xfId="5339"/>
    <cellStyle name="Calculation 2 5 3 4 7 3" xfId="5340"/>
    <cellStyle name="Calculation 2 5 3 4 8" xfId="5341"/>
    <cellStyle name="Calculation 2 5 3 4 8 2" xfId="5342"/>
    <cellStyle name="Calculation 2 5 3 4 8 3" xfId="5343"/>
    <cellStyle name="Calculation 2 5 3 4 9" xfId="5344"/>
    <cellStyle name="Calculation 2 5 3 5" xfId="5345"/>
    <cellStyle name="Calculation 2 5 3 5 2" xfId="5346"/>
    <cellStyle name="Calculation 2 5 3 5 2 2" xfId="5347"/>
    <cellStyle name="Calculation 2 5 3 5 2 3" xfId="5348"/>
    <cellStyle name="Calculation 2 5 3 5 3" xfId="5349"/>
    <cellStyle name="Calculation 2 5 3 5 3 2" xfId="5350"/>
    <cellStyle name="Calculation 2 5 3 5 3 3" xfId="5351"/>
    <cellStyle name="Calculation 2 5 3 5 4" xfId="5352"/>
    <cellStyle name="Calculation 2 5 3 5 4 2" xfId="5353"/>
    <cellStyle name="Calculation 2 5 3 5 4 3" xfId="5354"/>
    <cellStyle name="Calculation 2 5 3 5 5" xfId="5355"/>
    <cellStyle name="Calculation 2 5 3 5 5 2" xfId="5356"/>
    <cellStyle name="Calculation 2 5 3 5 5 3" xfId="5357"/>
    <cellStyle name="Calculation 2 5 3 5 6" xfId="5358"/>
    <cellStyle name="Calculation 2 5 3 5 6 2" xfId="5359"/>
    <cellStyle name="Calculation 2 5 3 5 6 3" xfId="5360"/>
    <cellStyle name="Calculation 2 5 3 5 7" xfId="5361"/>
    <cellStyle name="Calculation 2 5 3 5 7 2" xfId="5362"/>
    <cellStyle name="Calculation 2 5 3 5 7 3" xfId="5363"/>
    <cellStyle name="Calculation 2 5 3 5 8" xfId="5364"/>
    <cellStyle name="Calculation 2 5 3 5 9" xfId="5365"/>
    <cellStyle name="Calculation 2 5 3 6" xfId="5366"/>
    <cellStyle name="Calculation 2 5 3 6 2" xfId="5367"/>
    <cellStyle name="Calculation 2 5 3 6 3" xfId="5368"/>
    <cellStyle name="Calculation 2 5 3 7" xfId="5369"/>
    <cellStyle name="Calculation 2 5 3 7 2" xfId="5370"/>
    <cellStyle name="Calculation 2 5 3 7 3" xfId="5371"/>
    <cellStyle name="Calculation 2 5 3 8" xfId="5372"/>
    <cellStyle name="Calculation 2 5 3 8 2" xfId="5373"/>
    <cellStyle name="Calculation 2 5 3 8 3" xfId="5374"/>
    <cellStyle name="Calculation 2 5 3 9" xfId="5375"/>
    <cellStyle name="Calculation 2 5 3 9 2" xfId="5376"/>
    <cellStyle name="Calculation 2 5 3 9 3" xfId="5377"/>
    <cellStyle name="Calculation 2 5 4" xfId="5378"/>
    <cellStyle name="Calculation 2 5 4 10" xfId="5379"/>
    <cellStyle name="Calculation 2 5 4 2" xfId="5380"/>
    <cellStyle name="Calculation 2 5 4 2 10" xfId="5381"/>
    <cellStyle name="Calculation 2 5 4 2 2" xfId="5382"/>
    <cellStyle name="Calculation 2 5 4 2 2 2" xfId="5383"/>
    <cellStyle name="Calculation 2 5 4 2 2 2 2" xfId="5384"/>
    <cellStyle name="Calculation 2 5 4 2 2 2 3" xfId="5385"/>
    <cellStyle name="Calculation 2 5 4 2 2 3" xfId="5386"/>
    <cellStyle name="Calculation 2 5 4 2 2 3 2" xfId="5387"/>
    <cellStyle name="Calculation 2 5 4 2 2 3 3" xfId="5388"/>
    <cellStyle name="Calculation 2 5 4 2 2 4" xfId="5389"/>
    <cellStyle name="Calculation 2 5 4 2 2 4 2" xfId="5390"/>
    <cellStyle name="Calculation 2 5 4 2 2 4 3" xfId="5391"/>
    <cellStyle name="Calculation 2 5 4 2 2 5" xfId="5392"/>
    <cellStyle name="Calculation 2 5 4 2 2 5 2" xfId="5393"/>
    <cellStyle name="Calculation 2 5 4 2 2 5 3" xfId="5394"/>
    <cellStyle name="Calculation 2 5 4 2 2 6" xfId="5395"/>
    <cellStyle name="Calculation 2 5 4 2 2 6 2" xfId="5396"/>
    <cellStyle name="Calculation 2 5 4 2 2 6 3" xfId="5397"/>
    <cellStyle name="Calculation 2 5 4 2 2 7" xfId="5398"/>
    <cellStyle name="Calculation 2 5 4 2 2 7 2" xfId="5399"/>
    <cellStyle name="Calculation 2 5 4 2 2 7 3" xfId="5400"/>
    <cellStyle name="Calculation 2 5 4 2 2 8" xfId="5401"/>
    <cellStyle name="Calculation 2 5 4 2 2 9" xfId="5402"/>
    <cellStyle name="Calculation 2 5 4 2 3" xfId="5403"/>
    <cellStyle name="Calculation 2 5 4 2 3 2" xfId="5404"/>
    <cellStyle name="Calculation 2 5 4 2 3 3" xfId="5405"/>
    <cellStyle name="Calculation 2 5 4 2 4" xfId="5406"/>
    <cellStyle name="Calculation 2 5 4 2 4 2" xfId="5407"/>
    <cellStyle name="Calculation 2 5 4 2 4 3" xfId="5408"/>
    <cellStyle name="Calculation 2 5 4 2 5" xfId="5409"/>
    <cellStyle name="Calculation 2 5 4 2 5 2" xfId="5410"/>
    <cellStyle name="Calculation 2 5 4 2 5 3" xfId="5411"/>
    <cellStyle name="Calculation 2 5 4 2 6" xfId="5412"/>
    <cellStyle name="Calculation 2 5 4 2 6 2" xfId="5413"/>
    <cellStyle name="Calculation 2 5 4 2 6 3" xfId="5414"/>
    <cellStyle name="Calculation 2 5 4 2 7" xfId="5415"/>
    <cellStyle name="Calculation 2 5 4 2 7 2" xfId="5416"/>
    <cellStyle name="Calculation 2 5 4 2 7 3" xfId="5417"/>
    <cellStyle name="Calculation 2 5 4 2 8" xfId="5418"/>
    <cellStyle name="Calculation 2 5 4 2 8 2" xfId="5419"/>
    <cellStyle name="Calculation 2 5 4 2 8 3" xfId="5420"/>
    <cellStyle name="Calculation 2 5 4 2 9" xfId="5421"/>
    <cellStyle name="Calculation 2 5 4 3" xfId="5422"/>
    <cellStyle name="Calculation 2 5 4 3 10" xfId="5423"/>
    <cellStyle name="Calculation 2 5 4 3 2" xfId="5424"/>
    <cellStyle name="Calculation 2 5 4 3 2 2" xfId="5425"/>
    <cellStyle name="Calculation 2 5 4 3 2 2 2" xfId="5426"/>
    <cellStyle name="Calculation 2 5 4 3 2 2 3" xfId="5427"/>
    <cellStyle name="Calculation 2 5 4 3 2 3" xfId="5428"/>
    <cellStyle name="Calculation 2 5 4 3 2 3 2" xfId="5429"/>
    <cellStyle name="Calculation 2 5 4 3 2 3 3" xfId="5430"/>
    <cellStyle name="Calculation 2 5 4 3 2 4" xfId="5431"/>
    <cellStyle name="Calculation 2 5 4 3 2 4 2" xfId="5432"/>
    <cellStyle name="Calculation 2 5 4 3 2 4 3" xfId="5433"/>
    <cellStyle name="Calculation 2 5 4 3 2 5" xfId="5434"/>
    <cellStyle name="Calculation 2 5 4 3 2 5 2" xfId="5435"/>
    <cellStyle name="Calculation 2 5 4 3 2 5 3" xfId="5436"/>
    <cellStyle name="Calculation 2 5 4 3 2 6" xfId="5437"/>
    <cellStyle name="Calculation 2 5 4 3 2 6 2" xfId="5438"/>
    <cellStyle name="Calculation 2 5 4 3 2 6 3" xfId="5439"/>
    <cellStyle name="Calculation 2 5 4 3 2 7" xfId="5440"/>
    <cellStyle name="Calculation 2 5 4 3 2 7 2" xfId="5441"/>
    <cellStyle name="Calculation 2 5 4 3 2 7 3" xfId="5442"/>
    <cellStyle name="Calculation 2 5 4 3 2 8" xfId="5443"/>
    <cellStyle name="Calculation 2 5 4 3 2 9" xfId="5444"/>
    <cellStyle name="Calculation 2 5 4 3 3" xfId="5445"/>
    <cellStyle name="Calculation 2 5 4 3 3 2" xfId="5446"/>
    <cellStyle name="Calculation 2 5 4 3 3 3" xfId="5447"/>
    <cellStyle name="Calculation 2 5 4 3 4" xfId="5448"/>
    <cellStyle name="Calculation 2 5 4 3 4 2" xfId="5449"/>
    <cellStyle name="Calculation 2 5 4 3 4 3" xfId="5450"/>
    <cellStyle name="Calculation 2 5 4 3 5" xfId="5451"/>
    <cellStyle name="Calculation 2 5 4 3 5 2" xfId="5452"/>
    <cellStyle name="Calculation 2 5 4 3 5 3" xfId="5453"/>
    <cellStyle name="Calculation 2 5 4 3 6" xfId="5454"/>
    <cellStyle name="Calculation 2 5 4 3 6 2" xfId="5455"/>
    <cellStyle name="Calculation 2 5 4 3 6 3" xfId="5456"/>
    <cellStyle name="Calculation 2 5 4 3 7" xfId="5457"/>
    <cellStyle name="Calculation 2 5 4 3 7 2" xfId="5458"/>
    <cellStyle name="Calculation 2 5 4 3 7 3" xfId="5459"/>
    <cellStyle name="Calculation 2 5 4 3 8" xfId="5460"/>
    <cellStyle name="Calculation 2 5 4 3 8 2" xfId="5461"/>
    <cellStyle name="Calculation 2 5 4 3 8 3" xfId="5462"/>
    <cellStyle name="Calculation 2 5 4 3 9" xfId="5463"/>
    <cellStyle name="Calculation 2 5 4 4" xfId="5464"/>
    <cellStyle name="Calculation 2 5 4 4 10" xfId="5465"/>
    <cellStyle name="Calculation 2 5 4 4 2" xfId="5466"/>
    <cellStyle name="Calculation 2 5 4 4 2 2" xfId="5467"/>
    <cellStyle name="Calculation 2 5 4 4 2 2 2" xfId="5468"/>
    <cellStyle name="Calculation 2 5 4 4 2 2 3" xfId="5469"/>
    <cellStyle name="Calculation 2 5 4 4 2 3" xfId="5470"/>
    <cellStyle name="Calculation 2 5 4 4 2 3 2" xfId="5471"/>
    <cellStyle name="Calculation 2 5 4 4 2 3 3" xfId="5472"/>
    <cellStyle name="Calculation 2 5 4 4 2 4" xfId="5473"/>
    <cellStyle name="Calculation 2 5 4 4 2 4 2" xfId="5474"/>
    <cellStyle name="Calculation 2 5 4 4 2 4 3" xfId="5475"/>
    <cellStyle name="Calculation 2 5 4 4 2 5" xfId="5476"/>
    <cellStyle name="Calculation 2 5 4 4 2 5 2" xfId="5477"/>
    <cellStyle name="Calculation 2 5 4 4 2 5 3" xfId="5478"/>
    <cellStyle name="Calculation 2 5 4 4 2 6" xfId="5479"/>
    <cellStyle name="Calculation 2 5 4 4 2 6 2" xfId="5480"/>
    <cellStyle name="Calculation 2 5 4 4 2 6 3" xfId="5481"/>
    <cellStyle name="Calculation 2 5 4 4 2 7" xfId="5482"/>
    <cellStyle name="Calculation 2 5 4 4 2 7 2" xfId="5483"/>
    <cellStyle name="Calculation 2 5 4 4 2 7 3" xfId="5484"/>
    <cellStyle name="Calculation 2 5 4 4 2 8" xfId="5485"/>
    <cellStyle name="Calculation 2 5 4 4 2 9" xfId="5486"/>
    <cellStyle name="Calculation 2 5 4 4 3" xfId="5487"/>
    <cellStyle name="Calculation 2 5 4 4 3 2" xfId="5488"/>
    <cellStyle name="Calculation 2 5 4 4 3 3" xfId="5489"/>
    <cellStyle name="Calculation 2 5 4 4 4" xfId="5490"/>
    <cellStyle name="Calculation 2 5 4 4 4 2" xfId="5491"/>
    <cellStyle name="Calculation 2 5 4 4 4 3" xfId="5492"/>
    <cellStyle name="Calculation 2 5 4 4 5" xfId="5493"/>
    <cellStyle name="Calculation 2 5 4 4 5 2" xfId="5494"/>
    <cellStyle name="Calculation 2 5 4 4 5 3" xfId="5495"/>
    <cellStyle name="Calculation 2 5 4 4 6" xfId="5496"/>
    <cellStyle name="Calculation 2 5 4 4 6 2" xfId="5497"/>
    <cellStyle name="Calculation 2 5 4 4 6 3" xfId="5498"/>
    <cellStyle name="Calculation 2 5 4 4 7" xfId="5499"/>
    <cellStyle name="Calculation 2 5 4 4 7 2" xfId="5500"/>
    <cellStyle name="Calculation 2 5 4 4 7 3" xfId="5501"/>
    <cellStyle name="Calculation 2 5 4 4 8" xfId="5502"/>
    <cellStyle name="Calculation 2 5 4 4 8 2" xfId="5503"/>
    <cellStyle name="Calculation 2 5 4 4 8 3" xfId="5504"/>
    <cellStyle name="Calculation 2 5 4 4 9" xfId="5505"/>
    <cellStyle name="Calculation 2 5 4 5" xfId="5506"/>
    <cellStyle name="Calculation 2 5 4 5 2" xfId="5507"/>
    <cellStyle name="Calculation 2 5 4 5 2 2" xfId="5508"/>
    <cellStyle name="Calculation 2 5 4 5 2 3" xfId="5509"/>
    <cellStyle name="Calculation 2 5 4 5 3" xfId="5510"/>
    <cellStyle name="Calculation 2 5 4 5 3 2" xfId="5511"/>
    <cellStyle name="Calculation 2 5 4 5 3 3" xfId="5512"/>
    <cellStyle name="Calculation 2 5 4 5 4" xfId="5513"/>
    <cellStyle name="Calculation 2 5 4 5 4 2" xfId="5514"/>
    <cellStyle name="Calculation 2 5 4 5 4 3" xfId="5515"/>
    <cellStyle name="Calculation 2 5 4 5 5" xfId="5516"/>
    <cellStyle name="Calculation 2 5 4 5 5 2" xfId="5517"/>
    <cellStyle name="Calculation 2 5 4 5 5 3" xfId="5518"/>
    <cellStyle name="Calculation 2 5 4 5 6" xfId="5519"/>
    <cellStyle name="Calculation 2 5 4 5 6 2" xfId="5520"/>
    <cellStyle name="Calculation 2 5 4 5 6 3" xfId="5521"/>
    <cellStyle name="Calculation 2 5 4 5 7" xfId="5522"/>
    <cellStyle name="Calculation 2 5 4 5 7 2" xfId="5523"/>
    <cellStyle name="Calculation 2 5 4 5 7 3" xfId="5524"/>
    <cellStyle name="Calculation 2 5 4 5 8" xfId="5525"/>
    <cellStyle name="Calculation 2 5 4 5 9" xfId="5526"/>
    <cellStyle name="Calculation 2 5 4 6" xfId="5527"/>
    <cellStyle name="Calculation 2 5 4 6 2" xfId="5528"/>
    <cellStyle name="Calculation 2 5 4 6 3" xfId="5529"/>
    <cellStyle name="Calculation 2 5 4 7" xfId="5530"/>
    <cellStyle name="Calculation 2 5 4 7 2" xfId="5531"/>
    <cellStyle name="Calculation 2 5 4 7 3" xfId="5532"/>
    <cellStyle name="Calculation 2 5 4 8" xfId="5533"/>
    <cellStyle name="Calculation 2 5 4 8 2" xfId="5534"/>
    <cellStyle name="Calculation 2 5 4 8 3" xfId="5535"/>
    <cellStyle name="Calculation 2 5 4 9" xfId="5536"/>
    <cellStyle name="Calculation 2 5 4 9 2" xfId="5537"/>
    <cellStyle name="Calculation 2 5 4 9 3" xfId="5538"/>
    <cellStyle name="Calculation 2 5 5" xfId="5539"/>
    <cellStyle name="Calculation 2 5 5 10" xfId="5540"/>
    <cellStyle name="Calculation 2 5 5 2" xfId="5541"/>
    <cellStyle name="Calculation 2 5 5 2 10" xfId="5542"/>
    <cellStyle name="Calculation 2 5 5 2 2" xfId="5543"/>
    <cellStyle name="Calculation 2 5 5 2 2 2" xfId="5544"/>
    <cellStyle name="Calculation 2 5 5 2 2 2 2" xfId="5545"/>
    <cellStyle name="Calculation 2 5 5 2 2 2 3" xfId="5546"/>
    <cellStyle name="Calculation 2 5 5 2 2 3" xfId="5547"/>
    <cellStyle name="Calculation 2 5 5 2 2 3 2" xfId="5548"/>
    <cellStyle name="Calculation 2 5 5 2 2 3 3" xfId="5549"/>
    <cellStyle name="Calculation 2 5 5 2 2 4" xfId="5550"/>
    <cellStyle name="Calculation 2 5 5 2 2 4 2" xfId="5551"/>
    <cellStyle name="Calculation 2 5 5 2 2 4 3" xfId="5552"/>
    <cellStyle name="Calculation 2 5 5 2 2 5" xfId="5553"/>
    <cellStyle name="Calculation 2 5 5 2 2 5 2" xfId="5554"/>
    <cellStyle name="Calculation 2 5 5 2 2 5 3" xfId="5555"/>
    <cellStyle name="Calculation 2 5 5 2 2 6" xfId="5556"/>
    <cellStyle name="Calculation 2 5 5 2 2 6 2" xfId="5557"/>
    <cellStyle name="Calculation 2 5 5 2 2 6 3" xfId="5558"/>
    <cellStyle name="Calculation 2 5 5 2 2 7" xfId="5559"/>
    <cellStyle name="Calculation 2 5 5 2 2 7 2" xfId="5560"/>
    <cellStyle name="Calculation 2 5 5 2 2 7 3" xfId="5561"/>
    <cellStyle name="Calculation 2 5 5 2 2 8" xfId="5562"/>
    <cellStyle name="Calculation 2 5 5 2 2 9" xfId="5563"/>
    <cellStyle name="Calculation 2 5 5 2 3" xfId="5564"/>
    <cellStyle name="Calculation 2 5 5 2 3 2" xfId="5565"/>
    <cellStyle name="Calculation 2 5 5 2 3 3" xfId="5566"/>
    <cellStyle name="Calculation 2 5 5 2 4" xfId="5567"/>
    <cellStyle name="Calculation 2 5 5 2 4 2" xfId="5568"/>
    <cellStyle name="Calculation 2 5 5 2 4 3" xfId="5569"/>
    <cellStyle name="Calculation 2 5 5 2 5" xfId="5570"/>
    <cellStyle name="Calculation 2 5 5 2 5 2" xfId="5571"/>
    <cellStyle name="Calculation 2 5 5 2 5 3" xfId="5572"/>
    <cellStyle name="Calculation 2 5 5 2 6" xfId="5573"/>
    <cellStyle name="Calculation 2 5 5 2 6 2" xfId="5574"/>
    <cellStyle name="Calculation 2 5 5 2 6 3" xfId="5575"/>
    <cellStyle name="Calculation 2 5 5 2 7" xfId="5576"/>
    <cellStyle name="Calculation 2 5 5 2 7 2" xfId="5577"/>
    <cellStyle name="Calculation 2 5 5 2 7 3" xfId="5578"/>
    <cellStyle name="Calculation 2 5 5 2 8" xfId="5579"/>
    <cellStyle name="Calculation 2 5 5 2 8 2" xfId="5580"/>
    <cellStyle name="Calculation 2 5 5 2 8 3" xfId="5581"/>
    <cellStyle name="Calculation 2 5 5 2 9" xfId="5582"/>
    <cellStyle name="Calculation 2 5 5 3" xfId="5583"/>
    <cellStyle name="Calculation 2 5 5 3 10" xfId="5584"/>
    <cellStyle name="Calculation 2 5 5 3 2" xfId="5585"/>
    <cellStyle name="Calculation 2 5 5 3 2 2" xfId="5586"/>
    <cellStyle name="Calculation 2 5 5 3 2 2 2" xfId="5587"/>
    <cellStyle name="Calculation 2 5 5 3 2 2 3" xfId="5588"/>
    <cellStyle name="Calculation 2 5 5 3 2 3" xfId="5589"/>
    <cellStyle name="Calculation 2 5 5 3 2 3 2" xfId="5590"/>
    <cellStyle name="Calculation 2 5 5 3 2 3 3" xfId="5591"/>
    <cellStyle name="Calculation 2 5 5 3 2 4" xfId="5592"/>
    <cellStyle name="Calculation 2 5 5 3 2 4 2" xfId="5593"/>
    <cellStyle name="Calculation 2 5 5 3 2 4 3" xfId="5594"/>
    <cellStyle name="Calculation 2 5 5 3 2 5" xfId="5595"/>
    <cellStyle name="Calculation 2 5 5 3 2 5 2" xfId="5596"/>
    <cellStyle name="Calculation 2 5 5 3 2 5 3" xfId="5597"/>
    <cellStyle name="Calculation 2 5 5 3 2 6" xfId="5598"/>
    <cellStyle name="Calculation 2 5 5 3 2 6 2" xfId="5599"/>
    <cellStyle name="Calculation 2 5 5 3 2 6 3" xfId="5600"/>
    <cellStyle name="Calculation 2 5 5 3 2 7" xfId="5601"/>
    <cellStyle name="Calculation 2 5 5 3 2 7 2" xfId="5602"/>
    <cellStyle name="Calculation 2 5 5 3 2 7 3" xfId="5603"/>
    <cellStyle name="Calculation 2 5 5 3 2 8" xfId="5604"/>
    <cellStyle name="Calculation 2 5 5 3 2 9" xfId="5605"/>
    <cellStyle name="Calculation 2 5 5 3 3" xfId="5606"/>
    <cellStyle name="Calculation 2 5 5 3 3 2" xfId="5607"/>
    <cellStyle name="Calculation 2 5 5 3 3 3" xfId="5608"/>
    <cellStyle name="Calculation 2 5 5 3 4" xfId="5609"/>
    <cellStyle name="Calculation 2 5 5 3 4 2" xfId="5610"/>
    <cellStyle name="Calculation 2 5 5 3 4 3" xfId="5611"/>
    <cellStyle name="Calculation 2 5 5 3 5" xfId="5612"/>
    <cellStyle name="Calculation 2 5 5 3 5 2" xfId="5613"/>
    <cellStyle name="Calculation 2 5 5 3 5 3" xfId="5614"/>
    <cellStyle name="Calculation 2 5 5 3 6" xfId="5615"/>
    <cellStyle name="Calculation 2 5 5 3 6 2" xfId="5616"/>
    <cellStyle name="Calculation 2 5 5 3 6 3" xfId="5617"/>
    <cellStyle name="Calculation 2 5 5 3 7" xfId="5618"/>
    <cellStyle name="Calculation 2 5 5 3 7 2" xfId="5619"/>
    <cellStyle name="Calculation 2 5 5 3 7 3" xfId="5620"/>
    <cellStyle name="Calculation 2 5 5 3 8" xfId="5621"/>
    <cellStyle name="Calculation 2 5 5 3 8 2" xfId="5622"/>
    <cellStyle name="Calculation 2 5 5 3 8 3" xfId="5623"/>
    <cellStyle name="Calculation 2 5 5 3 9" xfId="5624"/>
    <cellStyle name="Calculation 2 5 5 4" xfId="5625"/>
    <cellStyle name="Calculation 2 5 5 4 10" xfId="5626"/>
    <cellStyle name="Calculation 2 5 5 4 2" xfId="5627"/>
    <cellStyle name="Calculation 2 5 5 4 2 2" xfId="5628"/>
    <cellStyle name="Calculation 2 5 5 4 2 2 2" xfId="5629"/>
    <cellStyle name="Calculation 2 5 5 4 2 2 3" xfId="5630"/>
    <cellStyle name="Calculation 2 5 5 4 2 3" xfId="5631"/>
    <cellStyle name="Calculation 2 5 5 4 2 3 2" xfId="5632"/>
    <cellStyle name="Calculation 2 5 5 4 2 3 3" xfId="5633"/>
    <cellStyle name="Calculation 2 5 5 4 2 4" xfId="5634"/>
    <cellStyle name="Calculation 2 5 5 4 2 4 2" xfId="5635"/>
    <cellStyle name="Calculation 2 5 5 4 2 4 3" xfId="5636"/>
    <cellStyle name="Calculation 2 5 5 4 2 5" xfId="5637"/>
    <cellStyle name="Calculation 2 5 5 4 2 5 2" xfId="5638"/>
    <cellStyle name="Calculation 2 5 5 4 2 5 3" xfId="5639"/>
    <cellStyle name="Calculation 2 5 5 4 2 6" xfId="5640"/>
    <cellStyle name="Calculation 2 5 5 4 2 6 2" xfId="5641"/>
    <cellStyle name="Calculation 2 5 5 4 2 6 3" xfId="5642"/>
    <cellStyle name="Calculation 2 5 5 4 2 7" xfId="5643"/>
    <cellStyle name="Calculation 2 5 5 4 2 7 2" xfId="5644"/>
    <cellStyle name="Calculation 2 5 5 4 2 7 3" xfId="5645"/>
    <cellStyle name="Calculation 2 5 5 4 2 8" xfId="5646"/>
    <cellStyle name="Calculation 2 5 5 4 2 9" xfId="5647"/>
    <cellStyle name="Calculation 2 5 5 4 3" xfId="5648"/>
    <cellStyle name="Calculation 2 5 5 4 3 2" xfId="5649"/>
    <cellStyle name="Calculation 2 5 5 4 3 3" xfId="5650"/>
    <cellStyle name="Calculation 2 5 5 4 4" xfId="5651"/>
    <cellStyle name="Calculation 2 5 5 4 4 2" xfId="5652"/>
    <cellStyle name="Calculation 2 5 5 4 4 3" xfId="5653"/>
    <cellStyle name="Calculation 2 5 5 4 5" xfId="5654"/>
    <cellStyle name="Calculation 2 5 5 4 5 2" xfId="5655"/>
    <cellStyle name="Calculation 2 5 5 4 5 3" xfId="5656"/>
    <cellStyle name="Calculation 2 5 5 4 6" xfId="5657"/>
    <cellStyle name="Calculation 2 5 5 4 6 2" xfId="5658"/>
    <cellStyle name="Calculation 2 5 5 4 6 3" xfId="5659"/>
    <cellStyle name="Calculation 2 5 5 4 7" xfId="5660"/>
    <cellStyle name="Calculation 2 5 5 4 7 2" xfId="5661"/>
    <cellStyle name="Calculation 2 5 5 4 7 3" xfId="5662"/>
    <cellStyle name="Calculation 2 5 5 4 8" xfId="5663"/>
    <cellStyle name="Calculation 2 5 5 4 8 2" xfId="5664"/>
    <cellStyle name="Calculation 2 5 5 4 8 3" xfId="5665"/>
    <cellStyle name="Calculation 2 5 5 4 9" xfId="5666"/>
    <cellStyle name="Calculation 2 5 5 5" xfId="5667"/>
    <cellStyle name="Calculation 2 5 5 5 2" xfId="5668"/>
    <cellStyle name="Calculation 2 5 5 5 2 2" xfId="5669"/>
    <cellStyle name="Calculation 2 5 5 5 2 3" xfId="5670"/>
    <cellStyle name="Calculation 2 5 5 5 3" xfId="5671"/>
    <cellStyle name="Calculation 2 5 5 5 3 2" xfId="5672"/>
    <cellStyle name="Calculation 2 5 5 5 3 3" xfId="5673"/>
    <cellStyle name="Calculation 2 5 5 5 4" xfId="5674"/>
    <cellStyle name="Calculation 2 5 5 5 4 2" xfId="5675"/>
    <cellStyle name="Calculation 2 5 5 5 4 3" xfId="5676"/>
    <cellStyle name="Calculation 2 5 5 5 5" xfId="5677"/>
    <cellStyle name="Calculation 2 5 5 5 5 2" xfId="5678"/>
    <cellStyle name="Calculation 2 5 5 5 5 3" xfId="5679"/>
    <cellStyle name="Calculation 2 5 5 5 6" xfId="5680"/>
    <cellStyle name="Calculation 2 5 5 5 6 2" xfId="5681"/>
    <cellStyle name="Calculation 2 5 5 5 6 3" xfId="5682"/>
    <cellStyle name="Calculation 2 5 5 5 7" xfId="5683"/>
    <cellStyle name="Calculation 2 5 5 5 7 2" xfId="5684"/>
    <cellStyle name="Calculation 2 5 5 5 7 3" xfId="5685"/>
    <cellStyle name="Calculation 2 5 5 5 8" xfId="5686"/>
    <cellStyle name="Calculation 2 5 5 5 9" xfId="5687"/>
    <cellStyle name="Calculation 2 5 5 6" xfId="5688"/>
    <cellStyle name="Calculation 2 5 5 6 2" xfId="5689"/>
    <cellStyle name="Calculation 2 5 5 6 3" xfId="5690"/>
    <cellStyle name="Calculation 2 5 5 7" xfId="5691"/>
    <cellStyle name="Calculation 2 5 5 7 2" xfId="5692"/>
    <cellStyle name="Calculation 2 5 5 7 3" xfId="5693"/>
    <cellStyle name="Calculation 2 5 5 8" xfId="5694"/>
    <cellStyle name="Calculation 2 5 5 8 2" xfId="5695"/>
    <cellStyle name="Calculation 2 5 5 8 3" xfId="5696"/>
    <cellStyle name="Calculation 2 5 5 9" xfId="5697"/>
    <cellStyle name="Calculation 2 5 5 9 2" xfId="5698"/>
    <cellStyle name="Calculation 2 5 5 9 3" xfId="5699"/>
    <cellStyle name="Calculation 2 5 6" xfId="5700"/>
    <cellStyle name="Calculation 2 5 6 10" xfId="5701"/>
    <cellStyle name="Calculation 2 5 6 2" xfId="5702"/>
    <cellStyle name="Calculation 2 5 6 2 2" xfId="5703"/>
    <cellStyle name="Calculation 2 5 6 2 2 2" xfId="5704"/>
    <cellStyle name="Calculation 2 5 6 2 2 3" xfId="5705"/>
    <cellStyle name="Calculation 2 5 6 2 3" xfId="5706"/>
    <cellStyle name="Calculation 2 5 6 2 3 2" xfId="5707"/>
    <cellStyle name="Calculation 2 5 6 2 3 3" xfId="5708"/>
    <cellStyle name="Calculation 2 5 6 2 4" xfId="5709"/>
    <cellStyle name="Calculation 2 5 6 2 4 2" xfId="5710"/>
    <cellStyle name="Calculation 2 5 6 2 4 3" xfId="5711"/>
    <cellStyle name="Calculation 2 5 6 2 5" xfId="5712"/>
    <cellStyle name="Calculation 2 5 6 2 5 2" xfId="5713"/>
    <cellStyle name="Calculation 2 5 6 2 5 3" xfId="5714"/>
    <cellStyle name="Calculation 2 5 6 2 6" xfId="5715"/>
    <cellStyle name="Calculation 2 5 6 2 6 2" xfId="5716"/>
    <cellStyle name="Calculation 2 5 6 2 6 3" xfId="5717"/>
    <cellStyle name="Calculation 2 5 6 2 7" xfId="5718"/>
    <cellStyle name="Calculation 2 5 6 2 7 2" xfId="5719"/>
    <cellStyle name="Calculation 2 5 6 2 7 3" xfId="5720"/>
    <cellStyle name="Calculation 2 5 6 2 8" xfId="5721"/>
    <cellStyle name="Calculation 2 5 6 2 9" xfId="5722"/>
    <cellStyle name="Calculation 2 5 6 3" xfId="5723"/>
    <cellStyle name="Calculation 2 5 6 3 2" xfId="5724"/>
    <cellStyle name="Calculation 2 5 6 3 3" xfId="5725"/>
    <cellStyle name="Calculation 2 5 6 4" xfId="5726"/>
    <cellStyle name="Calculation 2 5 6 4 2" xfId="5727"/>
    <cellStyle name="Calculation 2 5 6 4 3" xfId="5728"/>
    <cellStyle name="Calculation 2 5 6 5" xfId="5729"/>
    <cellStyle name="Calculation 2 5 6 5 2" xfId="5730"/>
    <cellStyle name="Calculation 2 5 6 5 3" xfId="5731"/>
    <cellStyle name="Calculation 2 5 6 6" xfId="5732"/>
    <cellStyle name="Calculation 2 5 6 6 2" xfId="5733"/>
    <cellStyle name="Calculation 2 5 6 6 3" xfId="5734"/>
    <cellStyle name="Calculation 2 5 6 7" xfId="5735"/>
    <cellStyle name="Calculation 2 5 6 7 2" xfId="5736"/>
    <cellStyle name="Calculation 2 5 6 7 3" xfId="5737"/>
    <cellStyle name="Calculation 2 5 6 8" xfId="5738"/>
    <cellStyle name="Calculation 2 5 6 8 2" xfId="5739"/>
    <cellStyle name="Calculation 2 5 6 8 3" xfId="5740"/>
    <cellStyle name="Calculation 2 5 6 9" xfId="5741"/>
    <cellStyle name="Calculation 2 5 7" xfId="5742"/>
    <cellStyle name="Calculation 2 5 7 10" xfId="5743"/>
    <cellStyle name="Calculation 2 5 7 2" xfId="5744"/>
    <cellStyle name="Calculation 2 5 7 2 2" xfId="5745"/>
    <cellStyle name="Calculation 2 5 7 2 2 2" xfId="5746"/>
    <cellStyle name="Calculation 2 5 7 2 2 3" xfId="5747"/>
    <cellStyle name="Calculation 2 5 7 2 3" xfId="5748"/>
    <cellStyle name="Calculation 2 5 7 2 3 2" xfId="5749"/>
    <cellStyle name="Calculation 2 5 7 2 3 3" xfId="5750"/>
    <cellStyle name="Calculation 2 5 7 2 4" xfId="5751"/>
    <cellStyle name="Calculation 2 5 7 2 4 2" xfId="5752"/>
    <cellStyle name="Calculation 2 5 7 2 4 3" xfId="5753"/>
    <cellStyle name="Calculation 2 5 7 2 5" xfId="5754"/>
    <cellStyle name="Calculation 2 5 7 2 5 2" xfId="5755"/>
    <cellStyle name="Calculation 2 5 7 2 5 3" xfId="5756"/>
    <cellStyle name="Calculation 2 5 7 2 6" xfId="5757"/>
    <cellStyle name="Calculation 2 5 7 2 6 2" xfId="5758"/>
    <cellStyle name="Calculation 2 5 7 2 6 3" xfId="5759"/>
    <cellStyle name="Calculation 2 5 7 2 7" xfId="5760"/>
    <cellStyle name="Calculation 2 5 7 2 7 2" xfId="5761"/>
    <cellStyle name="Calculation 2 5 7 2 7 3" xfId="5762"/>
    <cellStyle name="Calculation 2 5 7 2 8" xfId="5763"/>
    <cellStyle name="Calculation 2 5 7 2 9" xfId="5764"/>
    <cellStyle name="Calculation 2 5 7 3" xfId="5765"/>
    <cellStyle name="Calculation 2 5 7 3 2" xfId="5766"/>
    <cellStyle name="Calculation 2 5 7 3 3" xfId="5767"/>
    <cellStyle name="Calculation 2 5 7 4" xfId="5768"/>
    <cellStyle name="Calculation 2 5 7 4 2" xfId="5769"/>
    <cellStyle name="Calculation 2 5 7 4 3" xfId="5770"/>
    <cellStyle name="Calculation 2 5 7 5" xfId="5771"/>
    <cellStyle name="Calculation 2 5 7 5 2" xfId="5772"/>
    <cellStyle name="Calculation 2 5 7 5 3" xfId="5773"/>
    <cellStyle name="Calculation 2 5 7 6" xfId="5774"/>
    <cellStyle name="Calculation 2 5 7 6 2" xfId="5775"/>
    <cellStyle name="Calculation 2 5 7 6 3" xfId="5776"/>
    <cellStyle name="Calculation 2 5 7 7" xfId="5777"/>
    <cellStyle name="Calculation 2 5 7 7 2" xfId="5778"/>
    <cellStyle name="Calculation 2 5 7 7 3" xfId="5779"/>
    <cellStyle name="Calculation 2 5 7 8" xfId="5780"/>
    <cellStyle name="Calculation 2 5 7 8 2" xfId="5781"/>
    <cellStyle name="Calculation 2 5 7 8 3" xfId="5782"/>
    <cellStyle name="Calculation 2 5 7 9" xfId="5783"/>
    <cellStyle name="Calculation 2 5 8" xfId="5784"/>
    <cellStyle name="Calculation 2 5 8 10" xfId="5785"/>
    <cellStyle name="Calculation 2 5 8 2" xfId="5786"/>
    <cellStyle name="Calculation 2 5 8 2 2" xfId="5787"/>
    <cellStyle name="Calculation 2 5 8 2 2 2" xfId="5788"/>
    <cellStyle name="Calculation 2 5 8 2 2 3" xfId="5789"/>
    <cellStyle name="Calculation 2 5 8 2 3" xfId="5790"/>
    <cellStyle name="Calculation 2 5 8 2 3 2" xfId="5791"/>
    <cellStyle name="Calculation 2 5 8 2 3 3" xfId="5792"/>
    <cellStyle name="Calculation 2 5 8 2 4" xfId="5793"/>
    <cellStyle name="Calculation 2 5 8 2 4 2" xfId="5794"/>
    <cellStyle name="Calculation 2 5 8 2 4 3" xfId="5795"/>
    <cellStyle name="Calculation 2 5 8 2 5" xfId="5796"/>
    <cellStyle name="Calculation 2 5 8 2 5 2" xfId="5797"/>
    <cellStyle name="Calculation 2 5 8 2 5 3" xfId="5798"/>
    <cellStyle name="Calculation 2 5 8 2 6" xfId="5799"/>
    <cellStyle name="Calculation 2 5 8 2 6 2" xfId="5800"/>
    <cellStyle name="Calculation 2 5 8 2 6 3" xfId="5801"/>
    <cellStyle name="Calculation 2 5 8 2 7" xfId="5802"/>
    <cellStyle name="Calculation 2 5 8 2 7 2" xfId="5803"/>
    <cellStyle name="Calculation 2 5 8 2 7 3" xfId="5804"/>
    <cellStyle name="Calculation 2 5 8 2 8" xfId="5805"/>
    <cellStyle name="Calculation 2 5 8 2 9" xfId="5806"/>
    <cellStyle name="Calculation 2 5 8 3" xfId="5807"/>
    <cellStyle name="Calculation 2 5 8 3 2" xfId="5808"/>
    <cellStyle name="Calculation 2 5 8 3 3" xfId="5809"/>
    <cellStyle name="Calculation 2 5 8 4" xfId="5810"/>
    <cellStyle name="Calculation 2 5 8 4 2" xfId="5811"/>
    <cellStyle name="Calculation 2 5 8 4 3" xfId="5812"/>
    <cellStyle name="Calculation 2 5 8 5" xfId="5813"/>
    <cellStyle name="Calculation 2 5 8 5 2" xfId="5814"/>
    <cellStyle name="Calculation 2 5 8 5 3" xfId="5815"/>
    <cellStyle name="Calculation 2 5 8 6" xfId="5816"/>
    <cellStyle name="Calculation 2 5 8 6 2" xfId="5817"/>
    <cellStyle name="Calculation 2 5 8 6 3" xfId="5818"/>
    <cellStyle name="Calculation 2 5 8 7" xfId="5819"/>
    <cellStyle name="Calculation 2 5 8 7 2" xfId="5820"/>
    <cellStyle name="Calculation 2 5 8 7 3" xfId="5821"/>
    <cellStyle name="Calculation 2 5 8 8" xfId="5822"/>
    <cellStyle name="Calculation 2 5 8 8 2" xfId="5823"/>
    <cellStyle name="Calculation 2 5 8 8 3" xfId="5824"/>
    <cellStyle name="Calculation 2 5 8 9" xfId="5825"/>
    <cellStyle name="Calculation 2 5 9" xfId="5826"/>
    <cellStyle name="Calculation 2 5 9 2" xfId="5827"/>
    <cellStyle name="Calculation 2 5 9 2 2" xfId="5828"/>
    <cellStyle name="Calculation 2 5 9 2 3" xfId="5829"/>
    <cellStyle name="Calculation 2 5 9 3" xfId="5830"/>
    <cellStyle name="Calculation 2 5 9 3 2" xfId="5831"/>
    <cellStyle name="Calculation 2 5 9 3 3" xfId="5832"/>
    <cellStyle name="Calculation 2 5 9 4" xfId="5833"/>
    <cellStyle name="Calculation 2 5 9 4 2" xfId="5834"/>
    <cellStyle name="Calculation 2 5 9 4 3" xfId="5835"/>
    <cellStyle name="Calculation 2 5 9 5" xfId="5836"/>
    <cellStyle name="Calculation 2 5 9 5 2" xfId="5837"/>
    <cellStyle name="Calculation 2 5 9 5 3" xfId="5838"/>
    <cellStyle name="Calculation 2 5 9 6" xfId="5839"/>
    <cellStyle name="Calculation 2 5 9 6 2" xfId="5840"/>
    <cellStyle name="Calculation 2 5 9 6 3" xfId="5841"/>
    <cellStyle name="Calculation 2 5 9 7" xfId="5842"/>
    <cellStyle name="Calculation 2 5 9 7 2" xfId="5843"/>
    <cellStyle name="Calculation 2 5 9 7 3" xfId="5844"/>
    <cellStyle name="Calculation 2 5 9 8" xfId="5845"/>
    <cellStyle name="Calculation 2 5 9 9" xfId="5846"/>
    <cellStyle name="Calculation 2 6" xfId="5847"/>
    <cellStyle name="Calculation 2 6 10" xfId="5848"/>
    <cellStyle name="Calculation 2 6 10 2" xfId="5849"/>
    <cellStyle name="Calculation 2 6 10 3" xfId="5850"/>
    <cellStyle name="Calculation 2 6 11" xfId="5851"/>
    <cellStyle name="Calculation 2 6 11 2" xfId="5852"/>
    <cellStyle name="Calculation 2 6 11 3" xfId="5853"/>
    <cellStyle name="Calculation 2 6 12" xfId="5854"/>
    <cellStyle name="Calculation 2 6 2" xfId="5855"/>
    <cellStyle name="Calculation 2 6 2 10" xfId="5856"/>
    <cellStyle name="Calculation 2 6 2 2" xfId="5857"/>
    <cellStyle name="Calculation 2 6 2 2 2" xfId="5858"/>
    <cellStyle name="Calculation 2 6 2 2 2 2" xfId="5859"/>
    <cellStyle name="Calculation 2 6 2 2 2 3" xfId="5860"/>
    <cellStyle name="Calculation 2 6 2 2 3" xfId="5861"/>
    <cellStyle name="Calculation 2 6 2 2 3 2" xfId="5862"/>
    <cellStyle name="Calculation 2 6 2 2 3 3" xfId="5863"/>
    <cellStyle name="Calculation 2 6 2 2 4" xfId="5864"/>
    <cellStyle name="Calculation 2 6 2 2 4 2" xfId="5865"/>
    <cellStyle name="Calculation 2 6 2 2 4 3" xfId="5866"/>
    <cellStyle name="Calculation 2 6 2 2 5" xfId="5867"/>
    <cellStyle name="Calculation 2 6 2 2 5 2" xfId="5868"/>
    <cellStyle name="Calculation 2 6 2 2 5 3" xfId="5869"/>
    <cellStyle name="Calculation 2 6 2 2 6" xfId="5870"/>
    <cellStyle name="Calculation 2 6 2 2 6 2" xfId="5871"/>
    <cellStyle name="Calculation 2 6 2 2 6 3" xfId="5872"/>
    <cellStyle name="Calculation 2 6 2 2 7" xfId="5873"/>
    <cellStyle name="Calculation 2 6 2 2 7 2" xfId="5874"/>
    <cellStyle name="Calculation 2 6 2 2 7 3" xfId="5875"/>
    <cellStyle name="Calculation 2 6 2 2 8" xfId="5876"/>
    <cellStyle name="Calculation 2 6 2 2 9" xfId="5877"/>
    <cellStyle name="Calculation 2 6 2 3" xfId="5878"/>
    <cellStyle name="Calculation 2 6 2 3 2" xfId="5879"/>
    <cellStyle name="Calculation 2 6 2 3 3" xfId="5880"/>
    <cellStyle name="Calculation 2 6 2 4" xfId="5881"/>
    <cellStyle name="Calculation 2 6 2 4 2" xfId="5882"/>
    <cellStyle name="Calculation 2 6 2 4 3" xfId="5883"/>
    <cellStyle name="Calculation 2 6 2 5" xfId="5884"/>
    <cellStyle name="Calculation 2 6 2 5 2" xfId="5885"/>
    <cellStyle name="Calculation 2 6 2 5 3" xfId="5886"/>
    <cellStyle name="Calculation 2 6 2 6" xfId="5887"/>
    <cellStyle name="Calculation 2 6 2 6 2" xfId="5888"/>
    <cellStyle name="Calculation 2 6 2 6 3" xfId="5889"/>
    <cellStyle name="Calculation 2 6 2 7" xfId="5890"/>
    <cellStyle name="Calculation 2 6 2 7 2" xfId="5891"/>
    <cellStyle name="Calculation 2 6 2 7 3" xfId="5892"/>
    <cellStyle name="Calculation 2 6 2 8" xfId="5893"/>
    <cellStyle name="Calculation 2 6 2 8 2" xfId="5894"/>
    <cellStyle name="Calculation 2 6 2 8 3" xfId="5895"/>
    <cellStyle name="Calculation 2 6 2 9" xfId="5896"/>
    <cellStyle name="Calculation 2 6 3" xfId="5897"/>
    <cellStyle name="Calculation 2 6 3 10" xfId="5898"/>
    <cellStyle name="Calculation 2 6 3 2" xfId="5899"/>
    <cellStyle name="Calculation 2 6 3 2 2" xfId="5900"/>
    <cellStyle name="Calculation 2 6 3 2 2 2" xfId="5901"/>
    <cellStyle name="Calculation 2 6 3 2 2 3" xfId="5902"/>
    <cellStyle name="Calculation 2 6 3 2 3" xfId="5903"/>
    <cellStyle name="Calculation 2 6 3 2 3 2" xfId="5904"/>
    <cellStyle name="Calculation 2 6 3 2 3 3" xfId="5905"/>
    <cellStyle name="Calculation 2 6 3 2 4" xfId="5906"/>
    <cellStyle name="Calculation 2 6 3 2 4 2" xfId="5907"/>
    <cellStyle name="Calculation 2 6 3 2 4 3" xfId="5908"/>
    <cellStyle name="Calculation 2 6 3 2 5" xfId="5909"/>
    <cellStyle name="Calculation 2 6 3 2 5 2" xfId="5910"/>
    <cellStyle name="Calculation 2 6 3 2 5 3" xfId="5911"/>
    <cellStyle name="Calculation 2 6 3 2 6" xfId="5912"/>
    <cellStyle name="Calculation 2 6 3 2 6 2" xfId="5913"/>
    <cellStyle name="Calculation 2 6 3 2 6 3" xfId="5914"/>
    <cellStyle name="Calculation 2 6 3 2 7" xfId="5915"/>
    <cellStyle name="Calculation 2 6 3 2 7 2" xfId="5916"/>
    <cellStyle name="Calculation 2 6 3 2 7 3" xfId="5917"/>
    <cellStyle name="Calculation 2 6 3 2 8" xfId="5918"/>
    <cellStyle name="Calculation 2 6 3 2 9" xfId="5919"/>
    <cellStyle name="Calculation 2 6 3 3" xfId="5920"/>
    <cellStyle name="Calculation 2 6 3 3 2" xfId="5921"/>
    <cellStyle name="Calculation 2 6 3 3 3" xfId="5922"/>
    <cellStyle name="Calculation 2 6 3 4" xfId="5923"/>
    <cellStyle name="Calculation 2 6 3 4 2" xfId="5924"/>
    <cellStyle name="Calculation 2 6 3 4 3" xfId="5925"/>
    <cellStyle name="Calculation 2 6 3 5" xfId="5926"/>
    <cellStyle name="Calculation 2 6 3 5 2" xfId="5927"/>
    <cellStyle name="Calculation 2 6 3 5 3" xfId="5928"/>
    <cellStyle name="Calculation 2 6 3 6" xfId="5929"/>
    <cellStyle name="Calculation 2 6 3 6 2" xfId="5930"/>
    <cellStyle name="Calculation 2 6 3 6 3" xfId="5931"/>
    <cellStyle name="Calculation 2 6 3 7" xfId="5932"/>
    <cellStyle name="Calculation 2 6 3 7 2" xfId="5933"/>
    <cellStyle name="Calculation 2 6 3 7 3" xfId="5934"/>
    <cellStyle name="Calculation 2 6 3 8" xfId="5935"/>
    <cellStyle name="Calculation 2 6 3 8 2" xfId="5936"/>
    <cellStyle name="Calculation 2 6 3 8 3" xfId="5937"/>
    <cellStyle name="Calculation 2 6 3 9" xfId="5938"/>
    <cellStyle name="Calculation 2 6 4" xfId="5939"/>
    <cellStyle name="Calculation 2 6 4 10" xfId="5940"/>
    <cellStyle name="Calculation 2 6 4 2" xfId="5941"/>
    <cellStyle name="Calculation 2 6 4 2 2" xfId="5942"/>
    <cellStyle name="Calculation 2 6 4 2 2 2" xfId="5943"/>
    <cellStyle name="Calculation 2 6 4 2 2 3" xfId="5944"/>
    <cellStyle name="Calculation 2 6 4 2 3" xfId="5945"/>
    <cellStyle name="Calculation 2 6 4 2 3 2" xfId="5946"/>
    <cellStyle name="Calculation 2 6 4 2 3 3" xfId="5947"/>
    <cellStyle name="Calculation 2 6 4 2 4" xfId="5948"/>
    <cellStyle name="Calculation 2 6 4 2 4 2" xfId="5949"/>
    <cellStyle name="Calculation 2 6 4 2 4 3" xfId="5950"/>
    <cellStyle name="Calculation 2 6 4 2 5" xfId="5951"/>
    <cellStyle name="Calculation 2 6 4 2 5 2" xfId="5952"/>
    <cellStyle name="Calculation 2 6 4 2 5 3" xfId="5953"/>
    <cellStyle name="Calculation 2 6 4 2 6" xfId="5954"/>
    <cellStyle name="Calculation 2 6 4 2 6 2" xfId="5955"/>
    <cellStyle name="Calculation 2 6 4 2 6 3" xfId="5956"/>
    <cellStyle name="Calculation 2 6 4 2 7" xfId="5957"/>
    <cellStyle name="Calculation 2 6 4 2 7 2" xfId="5958"/>
    <cellStyle name="Calculation 2 6 4 2 7 3" xfId="5959"/>
    <cellStyle name="Calculation 2 6 4 2 8" xfId="5960"/>
    <cellStyle name="Calculation 2 6 4 2 9" xfId="5961"/>
    <cellStyle name="Calculation 2 6 4 3" xfId="5962"/>
    <cellStyle name="Calculation 2 6 4 3 2" xfId="5963"/>
    <cellStyle name="Calculation 2 6 4 3 3" xfId="5964"/>
    <cellStyle name="Calculation 2 6 4 4" xfId="5965"/>
    <cellStyle name="Calculation 2 6 4 4 2" xfId="5966"/>
    <cellStyle name="Calculation 2 6 4 4 3" xfId="5967"/>
    <cellStyle name="Calculation 2 6 4 5" xfId="5968"/>
    <cellStyle name="Calculation 2 6 4 5 2" xfId="5969"/>
    <cellStyle name="Calculation 2 6 4 5 3" xfId="5970"/>
    <cellStyle name="Calculation 2 6 4 6" xfId="5971"/>
    <cellStyle name="Calculation 2 6 4 6 2" xfId="5972"/>
    <cellStyle name="Calculation 2 6 4 6 3" xfId="5973"/>
    <cellStyle name="Calculation 2 6 4 7" xfId="5974"/>
    <cellStyle name="Calculation 2 6 4 7 2" xfId="5975"/>
    <cellStyle name="Calculation 2 6 4 7 3" xfId="5976"/>
    <cellStyle name="Calculation 2 6 4 8" xfId="5977"/>
    <cellStyle name="Calculation 2 6 4 8 2" xfId="5978"/>
    <cellStyle name="Calculation 2 6 4 8 3" xfId="5979"/>
    <cellStyle name="Calculation 2 6 4 9" xfId="5980"/>
    <cellStyle name="Calculation 2 6 5" xfId="5981"/>
    <cellStyle name="Calculation 2 6 5 2" xfId="5982"/>
    <cellStyle name="Calculation 2 6 5 2 2" xfId="5983"/>
    <cellStyle name="Calculation 2 6 5 2 3" xfId="5984"/>
    <cellStyle name="Calculation 2 6 5 3" xfId="5985"/>
    <cellStyle name="Calculation 2 6 5 3 2" xfId="5986"/>
    <cellStyle name="Calculation 2 6 5 3 3" xfId="5987"/>
    <cellStyle name="Calculation 2 6 5 4" xfId="5988"/>
    <cellStyle name="Calculation 2 6 5 4 2" xfId="5989"/>
    <cellStyle name="Calculation 2 6 5 4 3" xfId="5990"/>
    <cellStyle name="Calculation 2 6 5 5" xfId="5991"/>
    <cellStyle name="Calculation 2 6 5 5 2" xfId="5992"/>
    <cellStyle name="Calculation 2 6 5 5 3" xfId="5993"/>
    <cellStyle name="Calculation 2 6 5 6" xfId="5994"/>
    <cellStyle name="Calculation 2 6 5 6 2" xfId="5995"/>
    <cellStyle name="Calculation 2 6 5 6 3" xfId="5996"/>
    <cellStyle name="Calculation 2 6 5 7" xfId="5997"/>
    <cellStyle name="Calculation 2 6 5 7 2" xfId="5998"/>
    <cellStyle name="Calculation 2 6 5 7 3" xfId="5999"/>
    <cellStyle name="Calculation 2 6 5 8" xfId="6000"/>
    <cellStyle name="Calculation 2 6 5 9" xfId="6001"/>
    <cellStyle name="Calculation 2 6 6" xfId="6002"/>
    <cellStyle name="Calculation 2 6 6 2" xfId="6003"/>
    <cellStyle name="Calculation 2 6 6 3" xfId="6004"/>
    <cellStyle name="Calculation 2 6 7" xfId="6005"/>
    <cellStyle name="Calculation 2 6 7 2" xfId="6006"/>
    <cellStyle name="Calculation 2 6 7 3" xfId="6007"/>
    <cellStyle name="Calculation 2 6 8" xfId="6008"/>
    <cellStyle name="Calculation 2 6 8 2" xfId="6009"/>
    <cellStyle name="Calculation 2 6 8 3" xfId="6010"/>
    <cellStyle name="Calculation 2 6 9" xfId="6011"/>
    <cellStyle name="Calculation 2 6 9 2" xfId="6012"/>
    <cellStyle name="Calculation 2 6 9 3" xfId="6013"/>
    <cellStyle name="Calculation 2 7" xfId="6014"/>
    <cellStyle name="Calculation 2 7 10" xfId="6015"/>
    <cellStyle name="Calculation 2 7 2" xfId="6016"/>
    <cellStyle name="Calculation 2 7 2 2" xfId="6017"/>
    <cellStyle name="Calculation 2 7 2 2 2" xfId="6018"/>
    <cellStyle name="Calculation 2 7 2 2 3" xfId="6019"/>
    <cellStyle name="Calculation 2 7 2 3" xfId="6020"/>
    <cellStyle name="Calculation 2 7 2 3 2" xfId="6021"/>
    <cellStyle name="Calculation 2 7 2 3 3" xfId="6022"/>
    <cellStyle name="Calculation 2 7 2 4" xfId="6023"/>
    <cellStyle name="Calculation 2 7 2 4 2" xfId="6024"/>
    <cellStyle name="Calculation 2 7 2 4 3" xfId="6025"/>
    <cellStyle name="Calculation 2 7 2 5" xfId="6026"/>
    <cellStyle name="Calculation 2 7 2 5 2" xfId="6027"/>
    <cellStyle name="Calculation 2 7 2 5 3" xfId="6028"/>
    <cellStyle name="Calculation 2 7 2 6" xfId="6029"/>
    <cellStyle name="Calculation 2 7 2 6 2" xfId="6030"/>
    <cellStyle name="Calculation 2 7 2 6 3" xfId="6031"/>
    <cellStyle name="Calculation 2 7 2 7" xfId="6032"/>
    <cellStyle name="Calculation 2 7 2 7 2" xfId="6033"/>
    <cellStyle name="Calculation 2 7 2 7 3" xfId="6034"/>
    <cellStyle name="Calculation 2 7 2 8" xfId="6035"/>
    <cellStyle name="Calculation 2 7 2 9" xfId="6036"/>
    <cellStyle name="Calculation 2 7 3" xfId="6037"/>
    <cellStyle name="Calculation 2 7 3 2" xfId="6038"/>
    <cellStyle name="Calculation 2 7 3 3" xfId="6039"/>
    <cellStyle name="Calculation 2 7 4" xfId="6040"/>
    <cellStyle name="Calculation 2 7 4 2" xfId="6041"/>
    <cellStyle name="Calculation 2 7 4 3" xfId="6042"/>
    <cellStyle name="Calculation 2 7 5" xfId="6043"/>
    <cellStyle name="Calculation 2 7 5 2" xfId="6044"/>
    <cellStyle name="Calculation 2 7 5 3" xfId="6045"/>
    <cellStyle name="Calculation 2 7 6" xfId="6046"/>
    <cellStyle name="Calculation 2 7 6 2" xfId="6047"/>
    <cellStyle name="Calculation 2 7 6 3" xfId="6048"/>
    <cellStyle name="Calculation 2 7 7" xfId="6049"/>
    <cellStyle name="Calculation 2 7 7 2" xfId="6050"/>
    <cellStyle name="Calculation 2 7 7 3" xfId="6051"/>
    <cellStyle name="Calculation 2 7 8" xfId="6052"/>
    <cellStyle name="Calculation 2 7 8 2" xfId="6053"/>
    <cellStyle name="Calculation 2 7 8 3" xfId="6054"/>
    <cellStyle name="Calculation 2 7 9" xfId="6055"/>
    <cellStyle name="Calculation 2 8" xfId="6056"/>
    <cellStyle name="Calculation 2 8 10" xfId="6057"/>
    <cellStyle name="Calculation 2 8 2" xfId="6058"/>
    <cellStyle name="Calculation 2 8 2 2" xfId="6059"/>
    <cellStyle name="Calculation 2 8 2 2 2" xfId="6060"/>
    <cellStyle name="Calculation 2 8 2 2 3" xfId="6061"/>
    <cellStyle name="Calculation 2 8 2 3" xfId="6062"/>
    <cellStyle name="Calculation 2 8 2 3 2" xfId="6063"/>
    <cellStyle name="Calculation 2 8 2 3 3" xfId="6064"/>
    <cellStyle name="Calculation 2 8 2 4" xfId="6065"/>
    <cellStyle name="Calculation 2 8 2 4 2" xfId="6066"/>
    <cellStyle name="Calculation 2 8 2 4 3" xfId="6067"/>
    <cellStyle name="Calculation 2 8 2 5" xfId="6068"/>
    <cellStyle name="Calculation 2 8 2 5 2" xfId="6069"/>
    <cellStyle name="Calculation 2 8 2 5 3" xfId="6070"/>
    <cellStyle name="Calculation 2 8 2 6" xfId="6071"/>
    <cellStyle name="Calculation 2 8 2 6 2" xfId="6072"/>
    <cellStyle name="Calculation 2 8 2 6 3" xfId="6073"/>
    <cellStyle name="Calculation 2 8 2 7" xfId="6074"/>
    <cellStyle name="Calculation 2 8 2 7 2" xfId="6075"/>
    <cellStyle name="Calculation 2 8 2 7 3" xfId="6076"/>
    <cellStyle name="Calculation 2 8 2 8" xfId="6077"/>
    <cellStyle name="Calculation 2 8 2 9" xfId="6078"/>
    <cellStyle name="Calculation 2 8 3" xfId="6079"/>
    <cellStyle name="Calculation 2 8 3 2" xfId="6080"/>
    <cellStyle name="Calculation 2 8 3 3" xfId="6081"/>
    <cellStyle name="Calculation 2 8 4" xfId="6082"/>
    <cellStyle name="Calculation 2 8 4 2" xfId="6083"/>
    <cellStyle name="Calculation 2 8 4 3" xfId="6084"/>
    <cellStyle name="Calculation 2 8 5" xfId="6085"/>
    <cellStyle name="Calculation 2 8 5 2" xfId="6086"/>
    <cellStyle name="Calculation 2 8 5 3" xfId="6087"/>
    <cellStyle name="Calculation 2 8 6" xfId="6088"/>
    <cellStyle name="Calculation 2 8 6 2" xfId="6089"/>
    <cellStyle name="Calculation 2 8 6 3" xfId="6090"/>
    <cellStyle name="Calculation 2 8 7" xfId="6091"/>
    <cellStyle name="Calculation 2 8 7 2" xfId="6092"/>
    <cellStyle name="Calculation 2 8 7 3" xfId="6093"/>
    <cellStyle name="Calculation 2 8 8" xfId="6094"/>
    <cellStyle name="Calculation 2 8 8 2" xfId="6095"/>
    <cellStyle name="Calculation 2 8 8 3" xfId="6096"/>
    <cellStyle name="Calculation 2 8 9" xfId="6097"/>
    <cellStyle name="Calculation 2 9" xfId="6098"/>
    <cellStyle name="Calculation 2 9 10" xfId="6099"/>
    <cellStyle name="Calculation 2 9 2" xfId="6100"/>
    <cellStyle name="Calculation 2 9 2 2" xfId="6101"/>
    <cellStyle name="Calculation 2 9 2 2 2" xfId="6102"/>
    <cellStyle name="Calculation 2 9 2 2 3" xfId="6103"/>
    <cellStyle name="Calculation 2 9 2 3" xfId="6104"/>
    <cellStyle name="Calculation 2 9 2 3 2" xfId="6105"/>
    <cellStyle name="Calculation 2 9 2 3 3" xfId="6106"/>
    <cellStyle name="Calculation 2 9 2 4" xfId="6107"/>
    <cellStyle name="Calculation 2 9 2 4 2" xfId="6108"/>
    <cellStyle name="Calculation 2 9 2 4 3" xfId="6109"/>
    <cellStyle name="Calculation 2 9 2 5" xfId="6110"/>
    <cellStyle name="Calculation 2 9 2 5 2" xfId="6111"/>
    <cellStyle name="Calculation 2 9 2 5 3" xfId="6112"/>
    <cellStyle name="Calculation 2 9 2 6" xfId="6113"/>
    <cellStyle name="Calculation 2 9 2 6 2" xfId="6114"/>
    <cellStyle name="Calculation 2 9 2 6 3" xfId="6115"/>
    <cellStyle name="Calculation 2 9 2 7" xfId="6116"/>
    <cellStyle name="Calculation 2 9 2 7 2" xfId="6117"/>
    <cellStyle name="Calculation 2 9 2 7 3" xfId="6118"/>
    <cellStyle name="Calculation 2 9 2 8" xfId="6119"/>
    <cellStyle name="Calculation 2 9 2 9" xfId="6120"/>
    <cellStyle name="Calculation 2 9 3" xfId="6121"/>
    <cellStyle name="Calculation 2 9 3 2" xfId="6122"/>
    <cellStyle name="Calculation 2 9 3 3" xfId="6123"/>
    <cellStyle name="Calculation 2 9 4" xfId="6124"/>
    <cellStyle name="Calculation 2 9 4 2" xfId="6125"/>
    <cellStyle name="Calculation 2 9 4 3" xfId="6126"/>
    <cellStyle name="Calculation 2 9 5" xfId="6127"/>
    <cellStyle name="Calculation 2 9 5 2" xfId="6128"/>
    <cellStyle name="Calculation 2 9 5 3" xfId="6129"/>
    <cellStyle name="Calculation 2 9 6" xfId="6130"/>
    <cellStyle name="Calculation 2 9 6 2" xfId="6131"/>
    <cellStyle name="Calculation 2 9 6 3" xfId="6132"/>
    <cellStyle name="Calculation 2 9 7" xfId="6133"/>
    <cellStyle name="Calculation 2 9 7 2" xfId="6134"/>
    <cellStyle name="Calculation 2 9 7 3" xfId="6135"/>
    <cellStyle name="Calculation 2 9 8" xfId="6136"/>
    <cellStyle name="Calculation 2 9 8 2" xfId="6137"/>
    <cellStyle name="Calculation 2 9 8 3" xfId="6138"/>
    <cellStyle name="Calculation 2 9 9" xfId="6139"/>
    <cellStyle name="Calculation 3" xfId="6140"/>
    <cellStyle name="Calculation 3 10" xfId="6141"/>
    <cellStyle name="Calculation 3 10 2" xfId="6142"/>
    <cellStyle name="Calculation 3 10 2 2" xfId="6143"/>
    <cellStyle name="Calculation 3 10 2 3" xfId="6144"/>
    <cellStyle name="Calculation 3 10 3" xfId="6145"/>
    <cellStyle name="Calculation 3 10 3 2" xfId="6146"/>
    <cellStyle name="Calculation 3 10 3 3" xfId="6147"/>
    <cellStyle name="Calculation 3 10 4" xfId="6148"/>
    <cellStyle name="Calculation 3 10 4 2" xfId="6149"/>
    <cellStyle name="Calculation 3 10 4 3" xfId="6150"/>
    <cellStyle name="Calculation 3 10 5" xfId="6151"/>
    <cellStyle name="Calculation 3 10 5 2" xfId="6152"/>
    <cellStyle name="Calculation 3 10 5 3" xfId="6153"/>
    <cellStyle name="Calculation 3 10 6" xfId="6154"/>
    <cellStyle name="Calculation 3 10 6 2" xfId="6155"/>
    <cellStyle name="Calculation 3 10 6 3" xfId="6156"/>
    <cellStyle name="Calculation 3 10 7" xfId="6157"/>
    <cellStyle name="Calculation 3 10 7 2" xfId="6158"/>
    <cellStyle name="Calculation 3 10 7 3" xfId="6159"/>
    <cellStyle name="Calculation 3 10 8" xfId="6160"/>
    <cellStyle name="Calculation 3 10 9" xfId="6161"/>
    <cellStyle name="Calculation 3 2" xfId="6162"/>
    <cellStyle name="Calculation 3 2 2" xfId="6163"/>
    <cellStyle name="Calculation 3 2 2 10" xfId="6164"/>
    <cellStyle name="Calculation 3 2 2 10 2" xfId="6165"/>
    <cellStyle name="Calculation 3 2 2 10 3" xfId="6166"/>
    <cellStyle name="Calculation 3 2 2 11" xfId="6167"/>
    <cellStyle name="Calculation 3 2 2 11 2" xfId="6168"/>
    <cellStyle name="Calculation 3 2 2 11 3" xfId="6169"/>
    <cellStyle name="Calculation 3 2 2 12" xfId="6170"/>
    <cellStyle name="Calculation 3 2 2 12 2" xfId="6171"/>
    <cellStyle name="Calculation 3 2 2 12 3" xfId="6172"/>
    <cellStyle name="Calculation 3 2 2 13" xfId="6173"/>
    <cellStyle name="Calculation 3 2 2 13 2" xfId="6174"/>
    <cellStyle name="Calculation 3 2 2 13 3" xfId="6175"/>
    <cellStyle name="Calculation 3 2 2 14" xfId="6176"/>
    <cellStyle name="Calculation 3 2 2 2" xfId="6177"/>
    <cellStyle name="Calculation 3 2 2 2 10" xfId="6178"/>
    <cellStyle name="Calculation 3 2 2 2 2" xfId="6179"/>
    <cellStyle name="Calculation 3 2 2 2 2 10" xfId="6180"/>
    <cellStyle name="Calculation 3 2 2 2 2 2" xfId="6181"/>
    <cellStyle name="Calculation 3 2 2 2 2 2 2" xfId="6182"/>
    <cellStyle name="Calculation 3 2 2 2 2 2 2 2" xfId="6183"/>
    <cellStyle name="Calculation 3 2 2 2 2 2 2 3" xfId="6184"/>
    <cellStyle name="Calculation 3 2 2 2 2 2 3" xfId="6185"/>
    <cellStyle name="Calculation 3 2 2 2 2 2 3 2" xfId="6186"/>
    <cellStyle name="Calculation 3 2 2 2 2 2 3 3" xfId="6187"/>
    <cellStyle name="Calculation 3 2 2 2 2 2 4" xfId="6188"/>
    <cellStyle name="Calculation 3 2 2 2 2 2 4 2" xfId="6189"/>
    <cellStyle name="Calculation 3 2 2 2 2 2 4 3" xfId="6190"/>
    <cellStyle name="Calculation 3 2 2 2 2 2 5" xfId="6191"/>
    <cellStyle name="Calculation 3 2 2 2 2 2 5 2" xfId="6192"/>
    <cellStyle name="Calculation 3 2 2 2 2 2 5 3" xfId="6193"/>
    <cellStyle name="Calculation 3 2 2 2 2 2 6" xfId="6194"/>
    <cellStyle name="Calculation 3 2 2 2 2 2 6 2" xfId="6195"/>
    <cellStyle name="Calculation 3 2 2 2 2 2 6 3" xfId="6196"/>
    <cellStyle name="Calculation 3 2 2 2 2 2 7" xfId="6197"/>
    <cellStyle name="Calculation 3 2 2 2 2 2 7 2" xfId="6198"/>
    <cellStyle name="Calculation 3 2 2 2 2 2 7 3" xfId="6199"/>
    <cellStyle name="Calculation 3 2 2 2 2 2 8" xfId="6200"/>
    <cellStyle name="Calculation 3 2 2 2 2 2 9" xfId="6201"/>
    <cellStyle name="Calculation 3 2 2 2 2 3" xfId="6202"/>
    <cellStyle name="Calculation 3 2 2 2 2 3 2" xfId="6203"/>
    <cellStyle name="Calculation 3 2 2 2 2 3 3" xfId="6204"/>
    <cellStyle name="Calculation 3 2 2 2 2 4" xfId="6205"/>
    <cellStyle name="Calculation 3 2 2 2 2 4 2" xfId="6206"/>
    <cellStyle name="Calculation 3 2 2 2 2 4 3" xfId="6207"/>
    <cellStyle name="Calculation 3 2 2 2 2 5" xfId="6208"/>
    <cellStyle name="Calculation 3 2 2 2 2 5 2" xfId="6209"/>
    <cellStyle name="Calculation 3 2 2 2 2 5 3" xfId="6210"/>
    <cellStyle name="Calculation 3 2 2 2 2 6" xfId="6211"/>
    <cellStyle name="Calculation 3 2 2 2 2 6 2" xfId="6212"/>
    <cellStyle name="Calculation 3 2 2 2 2 6 3" xfId="6213"/>
    <cellStyle name="Calculation 3 2 2 2 2 7" xfId="6214"/>
    <cellStyle name="Calculation 3 2 2 2 2 7 2" xfId="6215"/>
    <cellStyle name="Calculation 3 2 2 2 2 7 3" xfId="6216"/>
    <cellStyle name="Calculation 3 2 2 2 2 8" xfId="6217"/>
    <cellStyle name="Calculation 3 2 2 2 2 8 2" xfId="6218"/>
    <cellStyle name="Calculation 3 2 2 2 2 8 3" xfId="6219"/>
    <cellStyle name="Calculation 3 2 2 2 2 9" xfId="6220"/>
    <cellStyle name="Calculation 3 2 2 2 3" xfId="6221"/>
    <cellStyle name="Calculation 3 2 2 2 3 10" xfId="6222"/>
    <cellStyle name="Calculation 3 2 2 2 3 2" xfId="6223"/>
    <cellStyle name="Calculation 3 2 2 2 3 2 2" xfId="6224"/>
    <cellStyle name="Calculation 3 2 2 2 3 2 2 2" xfId="6225"/>
    <cellStyle name="Calculation 3 2 2 2 3 2 2 3" xfId="6226"/>
    <cellStyle name="Calculation 3 2 2 2 3 2 3" xfId="6227"/>
    <cellStyle name="Calculation 3 2 2 2 3 2 3 2" xfId="6228"/>
    <cellStyle name="Calculation 3 2 2 2 3 2 3 3" xfId="6229"/>
    <cellStyle name="Calculation 3 2 2 2 3 2 4" xfId="6230"/>
    <cellStyle name="Calculation 3 2 2 2 3 2 4 2" xfId="6231"/>
    <cellStyle name="Calculation 3 2 2 2 3 2 4 3" xfId="6232"/>
    <cellStyle name="Calculation 3 2 2 2 3 2 5" xfId="6233"/>
    <cellStyle name="Calculation 3 2 2 2 3 2 5 2" xfId="6234"/>
    <cellStyle name="Calculation 3 2 2 2 3 2 5 3" xfId="6235"/>
    <cellStyle name="Calculation 3 2 2 2 3 2 6" xfId="6236"/>
    <cellStyle name="Calculation 3 2 2 2 3 2 6 2" xfId="6237"/>
    <cellStyle name="Calculation 3 2 2 2 3 2 6 3" xfId="6238"/>
    <cellStyle name="Calculation 3 2 2 2 3 2 7" xfId="6239"/>
    <cellStyle name="Calculation 3 2 2 2 3 2 7 2" xfId="6240"/>
    <cellStyle name="Calculation 3 2 2 2 3 2 7 3" xfId="6241"/>
    <cellStyle name="Calculation 3 2 2 2 3 2 8" xfId="6242"/>
    <cellStyle name="Calculation 3 2 2 2 3 2 9" xfId="6243"/>
    <cellStyle name="Calculation 3 2 2 2 3 3" xfId="6244"/>
    <cellStyle name="Calculation 3 2 2 2 3 3 2" xfId="6245"/>
    <cellStyle name="Calculation 3 2 2 2 3 3 3" xfId="6246"/>
    <cellStyle name="Calculation 3 2 2 2 3 4" xfId="6247"/>
    <cellStyle name="Calculation 3 2 2 2 3 4 2" xfId="6248"/>
    <cellStyle name="Calculation 3 2 2 2 3 4 3" xfId="6249"/>
    <cellStyle name="Calculation 3 2 2 2 3 5" xfId="6250"/>
    <cellStyle name="Calculation 3 2 2 2 3 5 2" xfId="6251"/>
    <cellStyle name="Calculation 3 2 2 2 3 5 3" xfId="6252"/>
    <cellStyle name="Calculation 3 2 2 2 3 6" xfId="6253"/>
    <cellStyle name="Calculation 3 2 2 2 3 6 2" xfId="6254"/>
    <cellStyle name="Calculation 3 2 2 2 3 6 3" xfId="6255"/>
    <cellStyle name="Calculation 3 2 2 2 3 7" xfId="6256"/>
    <cellStyle name="Calculation 3 2 2 2 3 7 2" xfId="6257"/>
    <cellStyle name="Calculation 3 2 2 2 3 7 3" xfId="6258"/>
    <cellStyle name="Calculation 3 2 2 2 3 8" xfId="6259"/>
    <cellStyle name="Calculation 3 2 2 2 3 8 2" xfId="6260"/>
    <cellStyle name="Calculation 3 2 2 2 3 8 3" xfId="6261"/>
    <cellStyle name="Calculation 3 2 2 2 3 9" xfId="6262"/>
    <cellStyle name="Calculation 3 2 2 2 4" xfId="6263"/>
    <cellStyle name="Calculation 3 2 2 2 4 10" xfId="6264"/>
    <cellStyle name="Calculation 3 2 2 2 4 2" xfId="6265"/>
    <cellStyle name="Calculation 3 2 2 2 4 2 2" xfId="6266"/>
    <cellStyle name="Calculation 3 2 2 2 4 2 2 2" xfId="6267"/>
    <cellStyle name="Calculation 3 2 2 2 4 2 2 3" xfId="6268"/>
    <cellStyle name="Calculation 3 2 2 2 4 2 3" xfId="6269"/>
    <cellStyle name="Calculation 3 2 2 2 4 2 3 2" xfId="6270"/>
    <cellStyle name="Calculation 3 2 2 2 4 2 3 3" xfId="6271"/>
    <cellStyle name="Calculation 3 2 2 2 4 2 4" xfId="6272"/>
    <cellStyle name="Calculation 3 2 2 2 4 2 4 2" xfId="6273"/>
    <cellStyle name="Calculation 3 2 2 2 4 2 4 3" xfId="6274"/>
    <cellStyle name="Calculation 3 2 2 2 4 2 5" xfId="6275"/>
    <cellStyle name="Calculation 3 2 2 2 4 2 5 2" xfId="6276"/>
    <cellStyle name="Calculation 3 2 2 2 4 2 5 3" xfId="6277"/>
    <cellStyle name="Calculation 3 2 2 2 4 2 6" xfId="6278"/>
    <cellStyle name="Calculation 3 2 2 2 4 2 6 2" xfId="6279"/>
    <cellStyle name="Calculation 3 2 2 2 4 2 6 3" xfId="6280"/>
    <cellStyle name="Calculation 3 2 2 2 4 2 7" xfId="6281"/>
    <cellStyle name="Calculation 3 2 2 2 4 2 7 2" xfId="6282"/>
    <cellStyle name="Calculation 3 2 2 2 4 2 7 3" xfId="6283"/>
    <cellStyle name="Calculation 3 2 2 2 4 2 8" xfId="6284"/>
    <cellStyle name="Calculation 3 2 2 2 4 2 9" xfId="6285"/>
    <cellStyle name="Calculation 3 2 2 2 4 3" xfId="6286"/>
    <cellStyle name="Calculation 3 2 2 2 4 3 2" xfId="6287"/>
    <cellStyle name="Calculation 3 2 2 2 4 3 3" xfId="6288"/>
    <cellStyle name="Calculation 3 2 2 2 4 4" xfId="6289"/>
    <cellStyle name="Calculation 3 2 2 2 4 4 2" xfId="6290"/>
    <cellStyle name="Calculation 3 2 2 2 4 4 3" xfId="6291"/>
    <cellStyle name="Calculation 3 2 2 2 4 5" xfId="6292"/>
    <cellStyle name="Calculation 3 2 2 2 4 5 2" xfId="6293"/>
    <cellStyle name="Calculation 3 2 2 2 4 5 3" xfId="6294"/>
    <cellStyle name="Calculation 3 2 2 2 4 6" xfId="6295"/>
    <cellStyle name="Calculation 3 2 2 2 4 6 2" xfId="6296"/>
    <cellStyle name="Calculation 3 2 2 2 4 6 3" xfId="6297"/>
    <cellStyle name="Calculation 3 2 2 2 4 7" xfId="6298"/>
    <cellStyle name="Calculation 3 2 2 2 4 7 2" xfId="6299"/>
    <cellStyle name="Calculation 3 2 2 2 4 7 3" xfId="6300"/>
    <cellStyle name="Calculation 3 2 2 2 4 8" xfId="6301"/>
    <cellStyle name="Calculation 3 2 2 2 4 8 2" xfId="6302"/>
    <cellStyle name="Calculation 3 2 2 2 4 8 3" xfId="6303"/>
    <cellStyle name="Calculation 3 2 2 2 4 9" xfId="6304"/>
    <cellStyle name="Calculation 3 2 2 2 5" xfId="6305"/>
    <cellStyle name="Calculation 3 2 2 2 5 2" xfId="6306"/>
    <cellStyle name="Calculation 3 2 2 2 5 2 2" xfId="6307"/>
    <cellStyle name="Calculation 3 2 2 2 5 2 3" xfId="6308"/>
    <cellStyle name="Calculation 3 2 2 2 5 3" xfId="6309"/>
    <cellStyle name="Calculation 3 2 2 2 5 3 2" xfId="6310"/>
    <cellStyle name="Calculation 3 2 2 2 5 3 3" xfId="6311"/>
    <cellStyle name="Calculation 3 2 2 2 5 4" xfId="6312"/>
    <cellStyle name="Calculation 3 2 2 2 5 4 2" xfId="6313"/>
    <cellStyle name="Calculation 3 2 2 2 5 4 3" xfId="6314"/>
    <cellStyle name="Calculation 3 2 2 2 5 5" xfId="6315"/>
    <cellStyle name="Calculation 3 2 2 2 5 5 2" xfId="6316"/>
    <cellStyle name="Calculation 3 2 2 2 5 5 3" xfId="6317"/>
    <cellStyle name="Calculation 3 2 2 2 5 6" xfId="6318"/>
    <cellStyle name="Calculation 3 2 2 2 5 6 2" xfId="6319"/>
    <cellStyle name="Calculation 3 2 2 2 5 6 3" xfId="6320"/>
    <cellStyle name="Calculation 3 2 2 2 5 7" xfId="6321"/>
    <cellStyle name="Calculation 3 2 2 2 5 7 2" xfId="6322"/>
    <cellStyle name="Calculation 3 2 2 2 5 7 3" xfId="6323"/>
    <cellStyle name="Calculation 3 2 2 2 5 8" xfId="6324"/>
    <cellStyle name="Calculation 3 2 2 2 5 9" xfId="6325"/>
    <cellStyle name="Calculation 3 2 2 2 6" xfId="6326"/>
    <cellStyle name="Calculation 3 2 2 2 6 2" xfId="6327"/>
    <cellStyle name="Calculation 3 2 2 2 6 3" xfId="6328"/>
    <cellStyle name="Calculation 3 2 2 2 7" xfId="6329"/>
    <cellStyle name="Calculation 3 2 2 2 7 2" xfId="6330"/>
    <cellStyle name="Calculation 3 2 2 2 7 3" xfId="6331"/>
    <cellStyle name="Calculation 3 2 2 2 8" xfId="6332"/>
    <cellStyle name="Calculation 3 2 2 2 8 2" xfId="6333"/>
    <cellStyle name="Calculation 3 2 2 2 8 3" xfId="6334"/>
    <cellStyle name="Calculation 3 2 2 2 9" xfId="6335"/>
    <cellStyle name="Calculation 3 2 2 2 9 2" xfId="6336"/>
    <cellStyle name="Calculation 3 2 2 2 9 3" xfId="6337"/>
    <cellStyle name="Calculation 3 2 2 3" xfId="6338"/>
    <cellStyle name="Calculation 3 2 2 3 10" xfId="6339"/>
    <cellStyle name="Calculation 3 2 2 3 2" xfId="6340"/>
    <cellStyle name="Calculation 3 2 2 3 2 10" xfId="6341"/>
    <cellStyle name="Calculation 3 2 2 3 2 2" xfId="6342"/>
    <cellStyle name="Calculation 3 2 2 3 2 2 2" xfId="6343"/>
    <cellStyle name="Calculation 3 2 2 3 2 2 2 2" xfId="6344"/>
    <cellStyle name="Calculation 3 2 2 3 2 2 2 3" xfId="6345"/>
    <cellStyle name="Calculation 3 2 2 3 2 2 3" xfId="6346"/>
    <cellStyle name="Calculation 3 2 2 3 2 2 3 2" xfId="6347"/>
    <cellStyle name="Calculation 3 2 2 3 2 2 3 3" xfId="6348"/>
    <cellStyle name="Calculation 3 2 2 3 2 2 4" xfId="6349"/>
    <cellStyle name="Calculation 3 2 2 3 2 2 4 2" xfId="6350"/>
    <cellStyle name="Calculation 3 2 2 3 2 2 4 3" xfId="6351"/>
    <cellStyle name="Calculation 3 2 2 3 2 2 5" xfId="6352"/>
    <cellStyle name="Calculation 3 2 2 3 2 2 5 2" xfId="6353"/>
    <cellStyle name="Calculation 3 2 2 3 2 2 5 3" xfId="6354"/>
    <cellStyle name="Calculation 3 2 2 3 2 2 6" xfId="6355"/>
    <cellStyle name="Calculation 3 2 2 3 2 2 6 2" xfId="6356"/>
    <cellStyle name="Calculation 3 2 2 3 2 2 6 3" xfId="6357"/>
    <cellStyle name="Calculation 3 2 2 3 2 2 7" xfId="6358"/>
    <cellStyle name="Calculation 3 2 2 3 2 2 7 2" xfId="6359"/>
    <cellStyle name="Calculation 3 2 2 3 2 2 7 3" xfId="6360"/>
    <cellStyle name="Calculation 3 2 2 3 2 2 8" xfId="6361"/>
    <cellStyle name="Calculation 3 2 2 3 2 2 9" xfId="6362"/>
    <cellStyle name="Calculation 3 2 2 3 2 3" xfId="6363"/>
    <cellStyle name="Calculation 3 2 2 3 2 3 2" xfId="6364"/>
    <cellStyle name="Calculation 3 2 2 3 2 3 3" xfId="6365"/>
    <cellStyle name="Calculation 3 2 2 3 2 4" xfId="6366"/>
    <cellStyle name="Calculation 3 2 2 3 2 4 2" xfId="6367"/>
    <cellStyle name="Calculation 3 2 2 3 2 4 3" xfId="6368"/>
    <cellStyle name="Calculation 3 2 2 3 2 5" xfId="6369"/>
    <cellStyle name="Calculation 3 2 2 3 2 5 2" xfId="6370"/>
    <cellStyle name="Calculation 3 2 2 3 2 5 3" xfId="6371"/>
    <cellStyle name="Calculation 3 2 2 3 2 6" xfId="6372"/>
    <cellStyle name="Calculation 3 2 2 3 2 6 2" xfId="6373"/>
    <cellStyle name="Calculation 3 2 2 3 2 6 3" xfId="6374"/>
    <cellStyle name="Calculation 3 2 2 3 2 7" xfId="6375"/>
    <cellStyle name="Calculation 3 2 2 3 2 7 2" xfId="6376"/>
    <cellStyle name="Calculation 3 2 2 3 2 7 3" xfId="6377"/>
    <cellStyle name="Calculation 3 2 2 3 2 8" xfId="6378"/>
    <cellStyle name="Calculation 3 2 2 3 2 8 2" xfId="6379"/>
    <cellStyle name="Calculation 3 2 2 3 2 8 3" xfId="6380"/>
    <cellStyle name="Calculation 3 2 2 3 2 9" xfId="6381"/>
    <cellStyle name="Calculation 3 2 2 3 3" xfId="6382"/>
    <cellStyle name="Calculation 3 2 2 3 3 10" xfId="6383"/>
    <cellStyle name="Calculation 3 2 2 3 3 2" xfId="6384"/>
    <cellStyle name="Calculation 3 2 2 3 3 2 2" xfId="6385"/>
    <cellStyle name="Calculation 3 2 2 3 3 2 2 2" xfId="6386"/>
    <cellStyle name="Calculation 3 2 2 3 3 2 2 3" xfId="6387"/>
    <cellStyle name="Calculation 3 2 2 3 3 2 3" xfId="6388"/>
    <cellStyle name="Calculation 3 2 2 3 3 2 3 2" xfId="6389"/>
    <cellStyle name="Calculation 3 2 2 3 3 2 3 3" xfId="6390"/>
    <cellStyle name="Calculation 3 2 2 3 3 2 4" xfId="6391"/>
    <cellStyle name="Calculation 3 2 2 3 3 2 4 2" xfId="6392"/>
    <cellStyle name="Calculation 3 2 2 3 3 2 4 3" xfId="6393"/>
    <cellStyle name="Calculation 3 2 2 3 3 2 5" xfId="6394"/>
    <cellStyle name="Calculation 3 2 2 3 3 2 5 2" xfId="6395"/>
    <cellStyle name="Calculation 3 2 2 3 3 2 5 3" xfId="6396"/>
    <cellStyle name="Calculation 3 2 2 3 3 2 6" xfId="6397"/>
    <cellStyle name="Calculation 3 2 2 3 3 2 6 2" xfId="6398"/>
    <cellStyle name="Calculation 3 2 2 3 3 2 6 3" xfId="6399"/>
    <cellStyle name="Calculation 3 2 2 3 3 2 7" xfId="6400"/>
    <cellStyle name="Calculation 3 2 2 3 3 2 7 2" xfId="6401"/>
    <cellStyle name="Calculation 3 2 2 3 3 2 7 3" xfId="6402"/>
    <cellStyle name="Calculation 3 2 2 3 3 2 8" xfId="6403"/>
    <cellStyle name="Calculation 3 2 2 3 3 2 9" xfId="6404"/>
    <cellStyle name="Calculation 3 2 2 3 3 3" xfId="6405"/>
    <cellStyle name="Calculation 3 2 2 3 3 3 2" xfId="6406"/>
    <cellStyle name="Calculation 3 2 2 3 3 3 3" xfId="6407"/>
    <cellStyle name="Calculation 3 2 2 3 3 4" xfId="6408"/>
    <cellStyle name="Calculation 3 2 2 3 3 4 2" xfId="6409"/>
    <cellStyle name="Calculation 3 2 2 3 3 4 3" xfId="6410"/>
    <cellStyle name="Calculation 3 2 2 3 3 5" xfId="6411"/>
    <cellStyle name="Calculation 3 2 2 3 3 5 2" xfId="6412"/>
    <cellStyle name="Calculation 3 2 2 3 3 5 3" xfId="6413"/>
    <cellStyle name="Calculation 3 2 2 3 3 6" xfId="6414"/>
    <cellStyle name="Calculation 3 2 2 3 3 6 2" xfId="6415"/>
    <cellStyle name="Calculation 3 2 2 3 3 6 3" xfId="6416"/>
    <cellStyle name="Calculation 3 2 2 3 3 7" xfId="6417"/>
    <cellStyle name="Calculation 3 2 2 3 3 7 2" xfId="6418"/>
    <cellStyle name="Calculation 3 2 2 3 3 7 3" xfId="6419"/>
    <cellStyle name="Calculation 3 2 2 3 3 8" xfId="6420"/>
    <cellStyle name="Calculation 3 2 2 3 3 8 2" xfId="6421"/>
    <cellStyle name="Calculation 3 2 2 3 3 8 3" xfId="6422"/>
    <cellStyle name="Calculation 3 2 2 3 3 9" xfId="6423"/>
    <cellStyle name="Calculation 3 2 2 3 4" xfId="6424"/>
    <cellStyle name="Calculation 3 2 2 3 4 10" xfId="6425"/>
    <cellStyle name="Calculation 3 2 2 3 4 2" xfId="6426"/>
    <cellStyle name="Calculation 3 2 2 3 4 2 2" xfId="6427"/>
    <cellStyle name="Calculation 3 2 2 3 4 2 2 2" xfId="6428"/>
    <cellStyle name="Calculation 3 2 2 3 4 2 2 3" xfId="6429"/>
    <cellStyle name="Calculation 3 2 2 3 4 2 3" xfId="6430"/>
    <cellStyle name="Calculation 3 2 2 3 4 2 3 2" xfId="6431"/>
    <cellStyle name="Calculation 3 2 2 3 4 2 3 3" xfId="6432"/>
    <cellStyle name="Calculation 3 2 2 3 4 2 4" xfId="6433"/>
    <cellStyle name="Calculation 3 2 2 3 4 2 4 2" xfId="6434"/>
    <cellStyle name="Calculation 3 2 2 3 4 2 4 3" xfId="6435"/>
    <cellStyle name="Calculation 3 2 2 3 4 2 5" xfId="6436"/>
    <cellStyle name="Calculation 3 2 2 3 4 2 5 2" xfId="6437"/>
    <cellStyle name="Calculation 3 2 2 3 4 2 5 3" xfId="6438"/>
    <cellStyle name="Calculation 3 2 2 3 4 2 6" xfId="6439"/>
    <cellStyle name="Calculation 3 2 2 3 4 2 6 2" xfId="6440"/>
    <cellStyle name="Calculation 3 2 2 3 4 2 6 3" xfId="6441"/>
    <cellStyle name="Calculation 3 2 2 3 4 2 7" xfId="6442"/>
    <cellStyle name="Calculation 3 2 2 3 4 2 7 2" xfId="6443"/>
    <cellStyle name="Calculation 3 2 2 3 4 2 7 3" xfId="6444"/>
    <cellStyle name="Calculation 3 2 2 3 4 2 8" xfId="6445"/>
    <cellStyle name="Calculation 3 2 2 3 4 2 9" xfId="6446"/>
    <cellStyle name="Calculation 3 2 2 3 4 3" xfId="6447"/>
    <cellStyle name="Calculation 3 2 2 3 4 3 2" xfId="6448"/>
    <cellStyle name="Calculation 3 2 2 3 4 3 3" xfId="6449"/>
    <cellStyle name="Calculation 3 2 2 3 4 4" xfId="6450"/>
    <cellStyle name="Calculation 3 2 2 3 4 4 2" xfId="6451"/>
    <cellStyle name="Calculation 3 2 2 3 4 4 3" xfId="6452"/>
    <cellStyle name="Calculation 3 2 2 3 4 5" xfId="6453"/>
    <cellStyle name="Calculation 3 2 2 3 4 5 2" xfId="6454"/>
    <cellStyle name="Calculation 3 2 2 3 4 5 3" xfId="6455"/>
    <cellStyle name="Calculation 3 2 2 3 4 6" xfId="6456"/>
    <cellStyle name="Calculation 3 2 2 3 4 6 2" xfId="6457"/>
    <cellStyle name="Calculation 3 2 2 3 4 6 3" xfId="6458"/>
    <cellStyle name="Calculation 3 2 2 3 4 7" xfId="6459"/>
    <cellStyle name="Calculation 3 2 2 3 4 7 2" xfId="6460"/>
    <cellStyle name="Calculation 3 2 2 3 4 7 3" xfId="6461"/>
    <cellStyle name="Calculation 3 2 2 3 4 8" xfId="6462"/>
    <cellStyle name="Calculation 3 2 2 3 4 8 2" xfId="6463"/>
    <cellStyle name="Calculation 3 2 2 3 4 8 3" xfId="6464"/>
    <cellStyle name="Calculation 3 2 2 3 4 9" xfId="6465"/>
    <cellStyle name="Calculation 3 2 2 3 5" xfId="6466"/>
    <cellStyle name="Calculation 3 2 2 3 5 2" xfId="6467"/>
    <cellStyle name="Calculation 3 2 2 3 5 2 2" xfId="6468"/>
    <cellStyle name="Calculation 3 2 2 3 5 2 3" xfId="6469"/>
    <cellStyle name="Calculation 3 2 2 3 5 3" xfId="6470"/>
    <cellStyle name="Calculation 3 2 2 3 5 3 2" xfId="6471"/>
    <cellStyle name="Calculation 3 2 2 3 5 3 3" xfId="6472"/>
    <cellStyle name="Calculation 3 2 2 3 5 4" xfId="6473"/>
    <cellStyle name="Calculation 3 2 2 3 5 4 2" xfId="6474"/>
    <cellStyle name="Calculation 3 2 2 3 5 4 3" xfId="6475"/>
    <cellStyle name="Calculation 3 2 2 3 5 5" xfId="6476"/>
    <cellStyle name="Calculation 3 2 2 3 5 5 2" xfId="6477"/>
    <cellStyle name="Calculation 3 2 2 3 5 5 3" xfId="6478"/>
    <cellStyle name="Calculation 3 2 2 3 5 6" xfId="6479"/>
    <cellStyle name="Calculation 3 2 2 3 5 6 2" xfId="6480"/>
    <cellStyle name="Calculation 3 2 2 3 5 6 3" xfId="6481"/>
    <cellStyle name="Calculation 3 2 2 3 5 7" xfId="6482"/>
    <cellStyle name="Calculation 3 2 2 3 5 7 2" xfId="6483"/>
    <cellStyle name="Calculation 3 2 2 3 5 7 3" xfId="6484"/>
    <cellStyle name="Calculation 3 2 2 3 5 8" xfId="6485"/>
    <cellStyle name="Calculation 3 2 2 3 5 9" xfId="6486"/>
    <cellStyle name="Calculation 3 2 2 3 6" xfId="6487"/>
    <cellStyle name="Calculation 3 2 2 3 6 2" xfId="6488"/>
    <cellStyle name="Calculation 3 2 2 3 6 3" xfId="6489"/>
    <cellStyle name="Calculation 3 2 2 3 7" xfId="6490"/>
    <cellStyle name="Calculation 3 2 2 3 7 2" xfId="6491"/>
    <cellStyle name="Calculation 3 2 2 3 7 3" xfId="6492"/>
    <cellStyle name="Calculation 3 2 2 3 8" xfId="6493"/>
    <cellStyle name="Calculation 3 2 2 3 8 2" xfId="6494"/>
    <cellStyle name="Calculation 3 2 2 3 8 3" xfId="6495"/>
    <cellStyle name="Calculation 3 2 2 3 9" xfId="6496"/>
    <cellStyle name="Calculation 3 2 2 3 9 2" xfId="6497"/>
    <cellStyle name="Calculation 3 2 2 3 9 3" xfId="6498"/>
    <cellStyle name="Calculation 3 2 2 4" xfId="6499"/>
    <cellStyle name="Calculation 3 2 2 4 10" xfId="6500"/>
    <cellStyle name="Calculation 3 2 2 4 2" xfId="6501"/>
    <cellStyle name="Calculation 3 2 2 4 2 10" xfId="6502"/>
    <cellStyle name="Calculation 3 2 2 4 2 2" xfId="6503"/>
    <cellStyle name="Calculation 3 2 2 4 2 2 2" xfId="6504"/>
    <cellStyle name="Calculation 3 2 2 4 2 2 2 2" xfId="6505"/>
    <cellStyle name="Calculation 3 2 2 4 2 2 2 3" xfId="6506"/>
    <cellStyle name="Calculation 3 2 2 4 2 2 3" xfId="6507"/>
    <cellStyle name="Calculation 3 2 2 4 2 2 3 2" xfId="6508"/>
    <cellStyle name="Calculation 3 2 2 4 2 2 3 3" xfId="6509"/>
    <cellStyle name="Calculation 3 2 2 4 2 2 4" xfId="6510"/>
    <cellStyle name="Calculation 3 2 2 4 2 2 4 2" xfId="6511"/>
    <cellStyle name="Calculation 3 2 2 4 2 2 4 3" xfId="6512"/>
    <cellStyle name="Calculation 3 2 2 4 2 2 5" xfId="6513"/>
    <cellStyle name="Calculation 3 2 2 4 2 2 5 2" xfId="6514"/>
    <cellStyle name="Calculation 3 2 2 4 2 2 5 3" xfId="6515"/>
    <cellStyle name="Calculation 3 2 2 4 2 2 6" xfId="6516"/>
    <cellStyle name="Calculation 3 2 2 4 2 2 6 2" xfId="6517"/>
    <cellStyle name="Calculation 3 2 2 4 2 2 6 3" xfId="6518"/>
    <cellStyle name="Calculation 3 2 2 4 2 2 7" xfId="6519"/>
    <cellStyle name="Calculation 3 2 2 4 2 2 7 2" xfId="6520"/>
    <cellStyle name="Calculation 3 2 2 4 2 2 7 3" xfId="6521"/>
    <cellStyle name="Calculation 3 2 2 4 2 2 8" xfId="6522"/>
    <cellStyle name="Calculation 3 2 2 4 2 2 9" xfId="6523"/>
    <cellStyle name="Calculation 3 2 2 4 2 3" xfId="6524"/>
    <cellStyle name="Calculation 3 2 2 4 2 3 2" xfId="6525"/>
    <cellStyle name="Calculation 3 2 2 4 2 3 3" xfId="6526"/>
    <cellStyle name="Calculation 3 2 2 4 2 4" xfId="6527"/>
    <cellStyle name="Calculation 3 2 2 4 2 4 2" xfId="6528"/>
    <cellStyle name="Calculation 3 2 2 4 2 4 3" xfId="6529"/>
    <cellStyle name="Calculation 3 2 2 4 2 5" xfId="6530"/>
    <cellStyle name="Calculation 3 2 2 4 2 5 2" xfId="6531"/>
    <cellStyle name="Calculation 3 2 2 4 2 5 3" xfId="6532"/>
    <cellStyle name="Calculation 3 2 2 4 2 6" xfId="6533"/>
    <cellStyle name="Calculation 3 2 2 4 2 6 2" xfId="6534"/>
    <cellStyle name="Calculation 3 2 2 4 2 6 3" xfId="6535"/>
    <cellStyle name="Calculation 3 2 2 4 2 7" xfId="6536"/>
    <cellStyle name="Calculation 3 2 2 4 2 7 2" xfId="6537"/>
    <cellStyle name="Calculation 3 2 2 4 2 7 3" xfId="6538"/>
    <cellStyle name="Calculation 3 2 2 4 2 8" xfId="6539"/>
    <cellStyle name="Calculation 3 2 2 4 2 8 2" xfId="6540"/>
    <cellStyle name="Calculation 3 2 2 4 2 8 3" xfId="6541"/>
    <cellStyle name="Calculation 3 2 2 4 2 9" xfId="6542"/>
    <cellStyle name="Calculation 3 2 2 4 3" xfId="6543"/>
    <cellStyle name="Calculation 3 2 2 4 3 10" xfId="6544"/>
    <cellStyle name="Calculation 3 2 2 4 3 2" xfId="6545"/>
    <cellStyle name="Calculation 3 2 2 4 3 2 2" xfId="6546"/>
    <cellStyle name="Calculation 3 2 2 4 3 2 2 2" xfId="6547"/>
    <cellStyle name="Calculation 3 2 2 4 3 2 2 3" xfId="6548"/>
    <cellStyle name="Calculation 3 2 2 4 3 2 3" xfId="6549"/>
    <cellStyle name="Calculation 3 2 2 4 3 2 3 2" xfId="6550"/>
    <cellStyle name="Calculation 3 2 2 4 3 2 3 3" xfId="6551"/>
    <cellStyle name="Calculation 3 2 2 4 3 2 4" xfId="6552"/>
    <cellStyle name="Calculation 3 2 2 4 3 2 4 2" xfId="6553"/>
    <cellStyle name="Calculation 3 2 2 4 3 2 4 3" xfId="6554"/>
    <cellStyle name="Calculation 3 2 2 4 3 2 5" xfId="6555"/>
    <cellStyle name="Calculation 3 2 2 4 3 2 5 2" xfId="6556"/>
    <cellStyle name="Calculation 3 2 2 4 3 2 5 3" xfId="6557"/>
    <cellStyle name="Calculation 3 2 2 4 3 2 6" xfId="6558"/>
    <cellStyle name="Calculation 3 2 2 4 3 2 6 2" xfId="6559"/>
    <cellStyle name="Calculation 3 2 2 4 3 2 6 3" xfId="6560"/>
    <cellStyle name="Calculation 3 2 2 4 3 2 7" xfId="6561"/>
    <cellStyle name="Calculation 3 2 2 4 3 2 7 2" xfId="6562"/>
    <cellStyle name="Calculation 3 2 2 4 3 2 7 3" xfId="6563"/>
    <cellStyle name="Calculation 3 2 2 4 3 2 8" xfId="6564"/>
    <cellStyle name="Calculation 3 2 2 4 3 2 9" xfId="6565"/>
    <cellStyle name="Calculation 3 2 2 4 3 3" xfId="6566"/>
    <cellStyle name="Calculation 3 2 2 4 3 3 2" xfId="6567"/>
    <cellStyle name="Calculation 3 2 2 4 3 3 3" xfId="6568"/>
    <cellStyle name="Calculation 3 2 2 4 3 4" xfId="6569"/>
    <cellStyle name="Calculation 3 2 2 4 3 4 2" xfId="6570"/>
    <cellStyle name="Calculation 3 2 2 4 3 4 3" xfId="6571"/>
    <cellStyle name="Calculation 3 2 2 4 3 5" xfId="6572"/>
    <cellStyle name="Calculation 3 2 2 4 3 5 2" xfId="6573"/>
    <cellStyle name="Calculation 3 2 2 4 3 5 3" xfId="6574"/>
    <cellStyle name="Calculation 3 2 2 4 3 6" xfId="6575"/>
    <cellStyle name="Calculation 3 2 2 4 3 6 2" xfId="6576"/>
    <cellStyle name="Calculation 3 2 2 4 3 6 3" xfId="6577"/>
    <cellStyle name="Calculation 3 2 2 4 3 7" xfId="6578"/>
    <cellStyle name="Calculation 3 2 2 4 3 7 2" xfId="6579"/>
    <cellStyle name="Calculation 3 2 2 4 3 7 3" xfId="6580"/>
    <cellStyle name="Calculation 3 2 2 4 3 8" xfId="6581"/>
    <cellStyle name="Calculation 3 2 2 4 3 8 2" xfId="6582"/>
    <cellStyle name="Calculation 3 2 2 4 3 8 3" xfId="6583"/>
    <cellStyle name="Calculation 3 2 2 4 3 9" xfId="6584"/>
    <cellStyle name="Calculation 3 2 2 4 4" xfId="6585"/>
    <cellStyle name="Calculation 3 2 2 4 4 10" xfId="6586"/>
    <cellStyle name="Calculation 3 2 2 4 4 2" xfId="6587"/>
    <cellStyle name="Calculation 3 2 2 4 4 2 2" xfId="6588"/>
    <cellStyle name="Calculation 3 2 2 4 4 2 2 2" xfId="6589"/>
    <cellStyle name="Calculation 3 2 2 4 4 2 2 3" xfId="6590"/>
    <cellStyle name="Calculation 3 2 2 4 4 2 3" xfId="6591"/>
    <cellStyle name="Calculation 3 2 2 4 4 2 3 2" xfId="6592"/>
    <cellStyle name="Calculation 3 2 2 4 4 2 3 3" xfId="6593"/>
    <cellStyle name="Calculation 3 2 2 4 4 2 4" xfId="6594"/>
    <cellStyle name="Calculation 3 2 2 4 4 2 4 2" xfId="6595"/>
    <cellStyle name="Calculation 3 2 2 4 4 2 4 3" xfId="6596"/>
    <cellStyle name="Calculation 3 2 2 4 4 2 5" xfId="6597"/>
    <cellStyle name="Calculation 3 2 2 4 4 2 5 2" xfId="6598"/>
    <cellStyle name="Calculation 3 2 2 4 4 2 5 3" xfId="6599"/>
    <cellStyle name="Calculation 3 2 2 4 4 2 6" xfId="6600"/>
    <cellStyle name="Calculation 3 2 2 4 4 2 6 2" xfId="6601"/>
    <cellStyle name="Calculation 3 2 2 4 4 2 6 3" xfId="6602"/>
    <cellStyle name="Calculation 3 2 2 4 4 2 7" xfId="6603"/>
    <cellStyle name="Calculation 3 2 2 4 4 2 7 2" xfId="6604"/>
    <cellStyle name="Calculation 3 2 2 4 4 2 7 3" xfId="6605"/>
    <cellStyle name="Calculation 3 2 2 4 4 2 8" xfId="6606"/>
    <cellStyle name="Calculation 3 2 2 4 4 2 9" xfId="6607"/>
    <cellStyle name="Calculation 3 2 2 4 4 3" xfId="6608"/>
    <cellStyle name="Calculation 3 2 2 4 4 3 2" xfId="6609"/>
    <cellStyle name="Calculation 3 2 2 4 4 3 3" xfId="6610"/>
    <cellStyle name="Calculation 3 2 2 4 4 4" xfId="6611"/>
    <cellStyle name="Calculation 3 2 2 4 4 4 2" xfId="6612"/>
    <cellStyle name="Calculation 3 2 2 4 4 4 3" xfId="6613"/>
    <cellStyle name="Calculation 3 2 2 4 4 5" xfId="6614"/>
    <cellStyle name="Calculation 3 2 2 4 4 5 2" xfId="6615"/>
    <cellStyle name="Calculation 3 2 2 4 4 5 3" xfId="6616"/>
    <cellStyle name="Calculation 3 2 2 4 4 6" xfId="6617"/>
    <cellStyle name="Calculation 3 2 2 4 4 6 2" xfId="6618"/>
    <cellStyle name="Calculation 3 2 2 4 4 6 3" xfId="6619"/>
    <cellStyle name="Calculation 3 2 2 4 4 7" xfId="6620"/>
    <cellStyle name="Calculation 3 2 2 4 4 7 2" xfId="6621"/>
    <cellStyle name="Calculation 3 2 2 4 4 7 3" xfId="6622"/>
    <cellStyle name="Calculation 3 2 2 4 4 8" xfId="6623"/>
    <cellStyle name="Calculation 3 2 2 4 4 8 2" xfId="6624"/>
    <cellStyle name="Calculation 3 2 2 4 4 8 3" xfId="6625"/>
    <cellStyle name="Calculation 3 2 2 4 4 9" xfId="6626"/>
    <cellStyle name="Calculation 3 2 2 4 5" xfId="6627"/>
    <cellStyle name="Calculation 3 2 2 4 5 2" xfId="6628"/>
    <cellStyle name="Calculation 3 2 2 4 5 2 2" xfId="6629"/>
    <cellStyle name="Calculation 3 2 2 4 5 2 3" xfId="6630"/>
    <cellStyle name="Calculation 3 2 2 4 5 3" xfId="6631"/>
    <cellStyle name="Calculation 3 2 2 4 5 3 2" xfId="6632"/>
    <cellStyle name="Calculation 3 2 2 4 5 3 3" xfId="6633"/>
    <cellStyle name="Calculation 3 2 2 4 5 4" xfId="6634"/>
    <cellStyle name="Calculation 3 2 2 4 5 4 2" xfId="6635"/>
    <cellStyle name="Calculation 3 2 2 4 5 4 3" xfId="6636"/>
    <cellStyle name="Calculation 3 2 2 4 5 5" xfId="6637"/>
    <cellStyle name="Calculation 3 2 2 4 5 5 2" xfId="6638"/>
    <cellStyle name="Calculation 3 2 2 4 5 5 3" xfId="6639"/>
    <cellStyle name="Calculation 3 2 2 4 5 6" xfId="6640"/>
    <cellStyle name="Calculation 3 2 2 4 5 6 2" xfId="6641"/>
    <cellStyle name="Calculation 3 2 2 4 5 6 3" xfId="6642"/>
    <cellStyle name="Calculation 3 2 2 4 5 7" xfId="6643"/>
    <cellStyle name="Calculation 3 2 2 4 5 7 2" xfId="6644"/>
    <cellStyle name="Calculation 3 2 2 4 5 7 3" xfId="6645"/>
    <cellStyle name="Calculation 3 2 2 4 5 8" xfId="6646"/>
    <cellStyle name="Calculation 3 2 2 4 5 9" xfId="6647"/>
    <cellStyle name="Calculation 3 2 2 4 6" xfId="6648"/>
    <cellStyle name="Calculation 3 2 2 4 6 2" xfId="6649"/>
    <cellStyle name="Calculation 3 2 2 4 6 3" xfId="6650"/>
    <cellStyle name="Calculation 3 2 2 4 7" xfId="6651"/>
    <cellStyle name="Calculation 3 2 2 4 7 2" xfId="6652"/>
    <cellStyle name="Calculation 3 2 2 4 7 3" xfId="6653"/>
    <cellStyle name="Calculation 3 2 2 4 8" xfId="6654"/>
    <cellStyle name="Calculation 3 2 2 4 8 2" xfId="6655"/>
    <cellStyle name="Calculation 3 2 2 4 8 3" xfId="6656"/>
    <cellStyle name="Calculation 3 2 2 4 9" xfId="6657"/>
    <cellStyle name="Calculation 3 2 2 4 9 2" xfId="6658"/>
    <cellStyle name="Calculation 3 2 2 4 9 3" xfId="6659"/>
    <cellStyle name="Calculation 3 2 2 5" xfId="6660"/>
    <cellStyle name="Calculation 3 2 2 5 10" xfId="6661"/>
    <cellStyle name="Calculation 3 2 2 5 2" xfId="6662"/>
    <cellStyle name="Calculation 3 2 2 5 2 10" xfId="6663"/>
    <cellStyle name="Calculation 3 2 2 5 2 2" xfId="6664"/>
    <cellStyle name="Calculation 3 2 2 5 2 2 2" xfId="6665"/>
    <cellStyle name="Calculation 3 2 2 5 2 2 2 2" xfId="6666"/>
    <cellStyle name="Calculation 3 2 2 5 2 2 2 3" xfId="6667"/>
    <cellStyle name="Calculation 3 2 2 5 2 2 3" xfId="6668"/>
    <cellStyle name="Calculation 3 2 2 5 2 2 3 2" xfId="6669"/>
    <cellStyle name="Calculation 3 2 2 5 2 2 3 3" xfId="6670"/>
    <cellStyle name="Calculation 3 2 2 5 2 2 4" xfId="6671"/>
    <cellStyle name="Calculation 3 2 2 5 2 2 4 2" xfId="6672"/>
    <cellStyle name="Calculation 3 2 2 5 2 2 4 3" xfId="6673"/>
    <cellStyle name="Calculation 3 2 2 5 2 2 5" xfId="6674"/>
    <cellStyle name="Calculation 3 2 2 5 2 2 5 2" xfId="6675"/>
    <cellStyle name="Calculation 3 2 2 5 2 2 5 3" xfId="6676"/>
    <cellStyle name="Calculation 3 2 2 5 2 2 6" xfId="6677"/>
    <cellStyle name="Calculation 3 2 2 5 2 2 6 2" xfId="6678"/>
    <cellStyle name="Calculation 3 2 2 5 2 2 6 3" xfId="6679"/>
    <cellStyle name="Calculation 3 2 2 5 2 2 7" xfId="6680"/>
    <cellStyle name="Calculation 3 2 2 5 2 2 7 2" xfId="6681"/>
    <cellStyle name="Calculation 3 2 2 5 2 2 7 3" xfId="6682"/>
    <cellStyle name="Calculation 3 2 2 5 2 2 8" xfId="6683"/>
    <cellStyle name="Calculation 3 2 2 5 2 2 9" xfId="6684"/>
    <cellStyle name="Calculation 3 2 2 5 2 3" xfId="6685"/>
    <cellStyle name="Calculation 3 2 2 5 2 3 2" xfId="6686"/>
    <cellStyle name="Calculation 3 2 2 5 2 3 3" xfId="6687"/>
    <cellStyle name="Calculation 3 2 2 5 2 4" xfId="6688"/>
    <cellStyle name="Calculation 3 2 2 5 2 4 2" xfId="6689"/>
    <cellStyle name="Calculation 3 2 2 5 2 4 3" xfId="6690"/>
    <cellStyle name="Calculation 3 2 2 5 2 5" xfId="6691"/>
    <cellStyle name="Calculation 3 2 2 5 2 5 2" xfId="6692"/>
    <cellStyle name="Calculation 3 2 2 5 2 5 3" xfId="6693"/>
    <cellStyle name="Calculation 3 2 2 5 2 6" xfId="6694"/>
    <cellStyle name="Calculation 3 2 2 5 2 6 2" xfId="6695"/>
    <cellStyle name="Calculation 3 2 2 5 2 6 3" xfId="6696"/>
    <cellStyle name="Calculation 3 2 2 5 2 7" xfId="6697"/>
    <cellStyle name="Calculation 3 2 2 5 2 7 2" xfId="6698"/>
    <cellStyle name="Calculation 3 2 2 5 2 7 3" xfId="6699"/>
    <cellStyle name="Calculation 3 2 2 5 2 8" xfId="6700"/>
    <cellStyle name="Calculation 3 2 2 5 2 8 2" xfId="6701"/>
    <cellStyle name="Calculation 3 2 2 5 2 8 3" xfId="6702"/>
    <cellStyle name="Calculation 3 2 2 5 2 9" xfId="6703"/>
    <cellStyle name="Calculation 3 2 2 5 3" xfId="6704"/>
    <cellStyle name="Calculation 3 2 2 5 3 10" xfId="6705"/>
    <cellStyle name="Calculation 3 2 2 5 3 2" xfId="6706"/>
    <cellStyle name="Calculation 3 2 2 5 3 2 2" xfId="6707"/>
    <cellStyle name="Calculation 3 2 2 5 3 2 2 2" xfId="6708"/>
    <cellStyle name="Calculation 3 2 2 5 3 2 2 3" xfId="6709"/>
    <cellStyle name="Calculation 3 2 2 5 3 2 3" xfId="6710"/>
    <cellStyle name="Calculation 3 2 2 5 3 2 3 2" xfId="6711"/>
    <cellStyle name="Calculation 3 2 2 5 3 2 3 3" xfId="6712"/>
    <cellStyle name="Calculation 3 2 2 5 3 2 4" xfId="6713"/>
    <cellStyle name="Calculation 3 2 2 5 3 2 4 2" xfId="6714"/>
    <cellStyle name="Calculation 3 2 2 5 3 2 4 3" xfId="6715"/>
    <cellStyle name="Calculation 3 2 2 5 3 2 5" xfId="6716"/>
    <cellStyle name="Calculation 3 2 2 5 3 2 5 2" xfId="6717"/>
    <cellStyle name="Calculation 3 2 2 5 3 2 5 3" xfId="6718"/>
    <cellStyle name="Calculation 3 2 2 5 3 2 6" xfId="6719"/>
    <cellStyle name="Calculation 3 2 2 5 3 2 6 2" xfId="6720"/>
    <cellStyle name="Calculation 3 2 2 5 3 2 6 3" xfId="6721"/>
    <cellStyle name="Calculation 3 2 2 5 3 2 7" xfId="6722"/>
    <cellStyle name="Calculation 3 2 2 5 3 2 7 2" xfId="6723"/>
    <cellStyle name="Calculation 3 2 2 5 3 2 7 3" xfId="6724"/>
    <cellStyle name="Calculation 3 2 2 5 3 2 8" xfId="6725"/>
    <cellStyle name="Calculation 3 2 2 5 3 2 9" xfId="6726"/>
    <cellStyle name="Calculation 3 2 2 5 3 3" xfId="6727"/>
    <cellStyle name="Calculation 3 2 2 5 3 3 2" xfId="6728"/>
    <cellStyle name="Calculation 3 2 2 5 3 3 3" xfId="6729"/>
    <cellStyle name="Calculation 3 2 2 5 3 4" xfId="6730"/>
    <cellStyle name="Calculation 3 2 2 5 3 4 2" xfId="6731"/>
    <cellStyle name="Calculation 3 2 2 5 3 4 3" xfId="6732"/>
    <cellStyle name="Calculation 3 2 2 5 3 5" xfId="6733"/>
    <cellStyle name="Calculation 3 2 2 5 3 5 2" xfId="6734"/>
    <cellStyle name="Calculation 3 2 2 5 3 5 3" xfId="6735"/>
    <cellStyle name="Calculation 3 2 2 5 3 6" xfId="6736"/>
    <cellStyle name="Calculation 3 2 2 5 3 6 2" xfId="6737"/>
    <cellStyle name="Calculation 3 2 2 5 3 6 3" xfId="6738"/>
    <cellStyle name="Calculation 3 2 2 5 3 7" xfId="6739"/>
    <cellStyle name="Calculation 3 2 2 5 3 7 2" xfId="6740"/>
    <cellStyle name="Calculation 3 2 2 5 3 7 3" xfId="6741"/>
    <cellStyle name="Calculation 3 2 2 5 3 8" xfId="6742"/>
    <cellStyle name="Calculation 3 2 2 5 3 8 2" xfId="6743"/>
    <cellStyle name="Calculation 3 2 2 5 3 8 3" xfId="6744"/>
    <cellStyle name="Calculation 3 2 2 5 3 9" xfId="6745"/>
    <cellStyle name="Calculation 3 2 2 5 4" xfId="6746"/>
    <cellStyle name="Calculation 3 2 2 5 4 10" xfId="6747"/>
    <cellStyle name="Calculation 3 2 2 5 4 2" xfId="6748"/>
    <cellStyle name="Calculation 3 2 2 5 4 2 2" xfId="6749"/>
    <cellStyle name="Calculation 3 2 2 5 4 2 2 2" xfId="6750"/>
    <cellStyle name="Calculation 3 2 2 5 4 2 2 3" xfId="6751"/>
    <cellStyle name="Calculation 3 2 2 5 4 2 3" xfId="6752"/>
    <cellStyle name="Calculation 3 2 2 5 4 2 3 2" xfId="6753"/>
    <cellStyle name="Calculation 3 2 2 5 4 2 3 3" xfId="6754"/>
    <cellStyle name="Calculation 3 2 2 5 4 2 4" xfId="6755"/>
    <cellStyle name="Calculation 3 2 2 5 4 2 4 2" xfId="6756"/>
    <cellStyle name="Calculation 3 2 2 5 4 2 4 3" xfId="6757"/>
    <cellStyle name="Calculation 3 2 2 5 4 2 5" xfId="6758"/>
    <cellStyle name="Calculation 3 2 2 5 4 2 5 2" xfId="6759"/>
    <cellStyle name="Calculation 3 2 2 5 4 2 5 3" xfId="6760"/>
    <cellStyle name="Calculation 3 2 2 5 4 2 6" xfId="6761"/>
    <cellStyle name="Calculation 3 2 2 5 4 2 6 2" xfId="6762"/>
    <cellStyle name="Calculation 3 2 2 5 4 2 6 3" xfId="6763"/>
    <cellStyle name="Calculation 3 2 2 5 4 2 7" xfId="6764"/>
    <cellStyle name="Calculation 3 2 2 5 4 2 7 2" xfId="6765"/>
    <cellStyle name="Calculation 3 2 2 5 4 2 7 3" xfId="6766"/>
    <cellStyle name="Calculation 3 2 2 5 4 2 8" xfId="6767"/>
    <cellStyle name="Calculation 3 2 2 5 4 2 9" xfId="6768"/>
    <cellStyle name="Calculation 3 2 2 5 4 3" xfId="6769"/>
    <cellStyle name="Calculation 3 2 2 5 4 3 2" xfId="6770"/>
    <cellStyle name="Calculation 3 2 2 5 4 3 3" xfId="6771"/>
    <cellStyle name="Calculation 3 2 2 5 4 4" xfId="6772"/>
    <cellStyle name="Calculation 3 2 2 5 4 4 2" xfId="6773"/>
    <cellStyle name="Calculation 3 2 2 5 4 4 3" xfId="6774"/>
    <cellStyle name="Calculation 3 2 2 5 4 5" xfId="6775"/>
    <cellStyle name="Calculation 3 2 2 5 4 5 2" xfId="6776"/>
    <cellStyle name="Calculation 3 2 2 5 4 5 3" xfId="6777"/>
    <cellStyle name="Calculation 3 2 2 5 4 6" xfId="6778"/>
    <cellStyle name="Calculation 3 2 2 5 4 6 2" xfId="6779"/>
    <cellStyle name="Calculation 3 2 2 5 4 6 3" xfId="6780"/>
    <cellStyle name="Calculation 3 2 2 5 4 7" xfId="6781"/>
    <cellStyle name="Calculation 3 2 2 5 4 7 2" xfId="6782"/>
    <cellStyle name="Calculation 3 2 2 5 4 7 3" xfId="6783"/>
    <cellStyle name="Calculation 3 2 2 5 4 8" xfId="6784"/>
    <cellStyle name="Calculation 3 2 2 5 4 8 2" xfId="6785"/>
    <cellStyle name="Calculation 3 2 2 5 4 8 3" xfId="6786"/>
    <cellStyle name="Calculation 3 2 2 5 4 9" xfId="6787"/>
    <cellStyle name="Calculation 3 2 2 5 5" xfId="6788"/>
    <cellStyle name="Calculation 3 2 2 5 5 2" xfId="6789"/>
    <cellStyle name="Calculation 3 2 2 5 5 2 2" xfId="6790"/>
    <cellStyle name="Calculation 3 2 2 5 5 2 3" xfId="6791"/>
    <cellStyle name="Calculation 3 2 2 5 5 3" xfId="6792"/>
    <cellStyle name="Calculation 3 2 2 5 5 3 2" xfId="6793"/>
    <cellStyle name="Calculation 3 2 2 5 5 3 3" xfId="6794"/>
    <cellStyle name="Calculation 3 2 2 5 5 4" xfId="6795"/>
    <cellStyle name="Calculation 3 2 2 5 5 4 2" xfId="6796"/>
    <cellStyle name="Calculation 3 2 2 5 5 4 3" xfId="6797"/>
    <cellStyle name="Calculation 3 2 2 5 5 5" xfId="6798"/>
    <cellStyle name="Calculation 3 2 2 5 5 5 2" xfId="6799"/>
    <cellStyle name="Calculation 3 2 2 5 5 5 3" xfId="6800"/>
    <cellStyle name="Calculation 3 2 2 5 5 6" xfId="6801"/>
    <cellStyle name="Calculation 3 2 2 5 5 6 2" xfId="6802"/>
    <cellStyle name="Calculation 3 2 2 5 5 6 3" xfId="6803"/>
    <cellStyle name="Calculation 3 2 2 5 5 7" xfId="6804"/>
    <cellStyle name="Calculation 3 2 2 5 5 7 2" xfId="6805"/>
    <cellStyle name="Calculation 3 2 2 5 5 7 3" xfId="6806"/>
    <cellStyle name="Calculation 3 2 2 5 5 8" xfId="6807"/>
    <cellStyle name="Calculation 3 2 2 5 5 9" xfId="6808"/>
    <cellStyle name="Calculation 3 2 2 5 6" xfId="6809"/>
    <cellStyle name="Calculation 3 2 2 5 6 2" xfId="6810"/>
    <cellStyle name="Calculation 3 2 2 5 6 3" xfId="6811"/>
    <cellStyle name="Calculation 3 2 2 5 7" xfId="6812"/>
    <cellStyle name="Calculation 3 2 2 5 7 2" xfId="6813"/>
    <cellStyle name="Calculation 3 2 2 5 7 3" xfId="6814"/>
    <cellStyle name="Calculation 3 2 2 5 8" xfId="6815"/>
    <cellStyle name="Calculation 3 2 2 5 8 2" xfId="6816"/>
    <cellStyle name="Calculation 3 2 2 5 8 3" xfId="6817"/>
    <cellStyle name="Calculation 3 2 2 5 9" xfId="6818"/>
    <cellStyle name="Calculation 3 2 2 5 9 2" xfId="6819"/>
    <cellStyle name="Calculation 3 2 2 5 9 3" xfId="6820"/>
    <cellStyle name="Calculation 3 2 2 6" xfId="6821"/>
    <cellStyle name="Calculation 3 2 2 6 10" xfId="6822"/>
    <cellStyle name="Calculation 3 2 2 6 2" xfId="6823"/>
    <cellStyle name="Calculation 3 2 2 6 2 2" xfId="6824"/>
    <cellStyle name="Calculation 3 2 2 6 2 2 2" xfId="6825"/>
    <cellStyle name="Calculation 3 2 2 6 2 2 3" xfId="6826"/>
    <cellStyle name="Calculation 3 2 2 6 2 3" xfId="6827"/>
    <cellStyle name="Calculation 3 2 2 6 2 3 2" xfId="6828"/>
    <cellStyle name="Calculation 3 2 2 6 2 3 3" xfId="6829"/>
    <cellStyle name="Calculation 3 2 2 6 2 4" xfId="6830"/>
    <cellStyle name="Calculation 3 2 2 6 2 4 2" xfId="6831"/>
    <cellStyle name="Calculation 3 2 2 6 2 4 3" xfId="6832"/>
    <cellStyle name="Calculation 3 2 2 6 2 5" xfId="6833"/>
    <cellStyle name="Calculation 3 2 2 6 2 5 2" xfId="6834"/>
    <cellStyle name="Calculation 3 2 2 6 2 5 3" xfId="6835"/>
    <cellStyle name="Calculation 3 2 2 6 2 6" xfId="6836"/>
    <cellStyle name="Calculation 3 2 2 6 2 6 2" xfId="6837"/>
    <cellStyle name="Calculation 3 2 2 6 2 6 3" xfId="6838"/>
    <cellStyle name="Calculation 3 2 2 6 2 7" xfId="6839"/>
    <cellStyle name="Calculation 3 2 2 6 2 7 2" xfId="6840"/>
    <cellStyle name="Calculation 3 2 2 6 2 7 3" xfId="6841"/>
    <cellStyle name="Calculation 3 2 2 6 2 8" xfId="6842"/>
    <cellStyle name="Calculation 3 2 2 6 2 9" xfId="6843"/>
    <cellStyle name="Calculation 3 2 2 6 3" xfId="6844"/>
    <cellStyle name="Calculation 3 2 2 6 3 2" xfId="6845"/>
    <cellStyle name="Calculation 3 2 2 6 3 3" xfId="6846"/>
    <cellStyle name="Calculation 3 2 2 6 4" xfId="6847"/>
    <cellStyle name="Calculation 3 2 2 6 4 2" xfId="6848"/>
    <cellStyle name="Calculation 3 2 2 6 4 3" xfId="6849"/>
    <cellStyle name="Calculation 3 2 2 6 5" xfId="6850"/>
    <cellStyle name="Calculation 3 2 2 6 5 2" xfId="6851"/>
    <cellStyle name="Calculation 3 2 2 6 5 3" xfId="6852"/>
    <cellStyle name="Calculation 3 2 2 6 6" xfId="6853"/>
    <cellStyle name="Calculation 3 2 2 6 6 2" xfId="6854"/>
    <cellStyle name="Calculation 3 2 2 6 6 3" xfId="6855"/>
    <cellStyle name="Calculation 3 2 2 6 7" xfId="6856"/>
    <cellStyle name="Calculation 3 2 2 6 7 2" xfId="6857"/>
    <cellStyle name="Calculation 3 2 2 6 7 3" xfId="6858"/>
    <cellStyle name="Calculation 3 2 2 6 8" xfId="6859"/>
    <cellStyle name="Calculation 3 2 2 6 8 2" xfId="6860"/>
    <cellStyle name="Calculation 3 2 2 6 8 3" xfId="6861"/>
    <cellStyle name="Calculation 3 2 2 6 9" xfId="6862"/>
    <cellStyle name="Calculation 3 2 2 7" xfId="6863"/>
    <cellStyle name="Calculation 3 2 2 7 10" xfId="6864"/>
    <cellStyle name="Calculation 3 2 2 7 2" xfId="6865"/>
    <cellStyle name="Calculation 3 2 2 7 2 2" xfId="6866"/>
    <cellStyle name="Calculation 3 2 2 7 2 2 2" xfId="6867"/>
    <cellStyle name="Calculation 3 2 2 7 2 2 3" xfId="6868"/>
    <cellStyle name="Calculation 3 2 2 7 2 3" xfId="6869"/>
    <cellStyle name="Calculation 3 2 2 7 2 3 2" xfId="6870"/>
    <cellStyle name="Calculation 3 2 2 7 2 3 3" xfId="6871"/>
    <cellStyle name="Calculation 3 2 2 7 2 4" xfId="6872"/>
    <cellStyle name="Calculation 3 2 2 7 2 4 2" xfId="6873"/>
    <cellStyle name="Calculation 3 2 2 7 2 4 3" xfId="6874"/>
    <cellStyle name="Calculation 3 2 2 7 2 5" xfId="6875"/>
    <cellStyle name="Calculation 3 2 2 7 2 5 2" xfId="6876"/>
    <cellStyle name="Calculation 3 2 2 7 2 5 3" xfId="6877"/>
    <cellStyle name="Calculation 3 2 2 7 2 6" xfId="6878"/>
    <cellStyle name="Calculation 3 2 2 7 2 6 2" xfId="6879"/>
    <cellStyle name="Calculation 3 2 2 7 2 6 3" xfId="6880"/>
    <cellStyle name="Calculation 3 2 2 7 2 7" xfId="6881"/>
    <cellStyle name="Calculation 3 2 2 7 2 7 2" xfId="6882"/>
    <cellStyle name="Calculation 3 2 2 7 2 7 3" xfId="6883"/>
    <cellStyle name="Calculation 3 2 2 7 2 8" xfId="6884"/>
    <cellStyle name="Calculation 3 2 2 7 2 9" xfId="6885"/>
    <cellStyle name="Calculation 3 2 2 7 3" xfId="6886"/>
    <cellStyle name="Calculation 3 2 2 7 3 2" xfId="6887"/>
    <cellStyle name="Calculation 3 2 2 7 3 3" xfId="6888"/>
    <cellStyle name="Calculation 3 2 2 7 4" xfId="6889"/>
    <cellStyle name="Calculation 3 2 2 7 4 2" xfId="6890"/>
    <cellStyle name="Calculation 3 2 2 7 4 3" xfId="6891"/>
    <cellStyle name="Calculation 3 2 2 7 5" xfId="6892"/>
    <cellStyle name="Calculation 3 2 2 7 5 2" xfId="6893"/>
    <cellStyle name="Calculation 3 2 2 7 5 3" xfId="6894"/>
    <cellStyle name="Calculation 3 2 2 7 6" xfId="6895"/>
    <cellStyle name="Calculation 3 2 2 7 6 2" xfId="6896"/>
    <cellStyle name="Calculation 3 2 2 7 6 3" xfId="6897"/>
    <cellStyle name="Calculation 3 2 2 7 7" xfId="6898"/>
    <cellStyle name="Calculation 3 2 2 7 7 2" xfId="6899"/>
    <cellStyle name="Calculation 3 2 2 7 7 3" xfId="6900"/>
    <cellStyle name="Calculation 3 2 2 7 8" xfId="6901"/>
    <cellStyle name="Calculation 3 2 2 7 8 2" xfId="6902"/>
    <cellStyle name="Calculation 3 2 2 7 8 3" xfId="6903"/>
    <cellStyle name="Calculation 3 2 2 7 9" xfId="6904"/>
    <cellStyle name="Calculation 3 2 2 8" xfId="6905"/>
    <cellStyle name="Calculation 3 2 2 8 10" xfId="6906"/>
    <cellStyle name="Calculation 3 2 2 8 2" xfId="6907"/>
    <cellStyle name="Calculation 3 2 2 8 2 2" xfId="6908"/>
    <cellStyle name="Calculation 3 2 2 8 2 2 2" xfId="6909"/>
    <cellStyle name="Calculation 3 2 2 8 2 2 3" xfId="6910"/>
    <cellStyle name="Calculation 3 2 2 8 2 3" xfId="6911"/>
    <cellStyle name="Calculation 3 2 2 8 2 3 2" xfId="6912"/>
    <cellStyle name="Calculation 3 2 2 8 2 3 3" xfId="6913"/>
    <cellStyle name="Calculation 3 2 2 8 2 4" xfId="6914"/>
    <cellStyle name="Calculation 3 2 2 8 2 4 2" xfId="6915"/>
    <cellStyle name="Calculation 3 2 2 8 2 4 3" xfId="6916"/>
    <cellStyle name="Calculation 3 2 2 8 2 5" xfId="6917"/>
    <cellStyle name="Calculation 3 2 2 8 2 5 2" xfId="6918"/>
    <cellStyle name="Calculation 3 2 2 8 2 5 3" xfId="6919"/>
    <cellStyle name="Calculation 3 2 2 8 2 6" xfId="6920"/>
    <cellStyle name="Calculation 3 2 2 8 2 6 2" xfId="6921"/>
    <cellStyle name="Calculation 3 2 2 8 2 6 3" xfId="6922"/>
    <cellStyle name="Calculation 3 2 2 8 2 7" xfId="6923"/>
    <cellStyle name="Calculation 3 2 2 8 2 7 2" xfId="6924"/>
    <cellStyle name="Calculation 3 2 2 8 2 7 3" xfId="6925"/>
    <cellStyle name="Calculation 3 2 2 8 2 8" xfId="6926"/>
    <cellStyle name="Calculation 3 2 2 8 2 9" xfId="6927"/>
    <cellStyle name="Calculation 3 2 2 8 3" xfId="6928"/>
    <cellStyle name="Calculation 3 2 2 8 3 2" xfId="6929"/>
    <cellStyle name="Calculation 3 2 2 8 3 3" xfId="6930"/>
    <cellStyle name="Calculation 3 2 2 8 4" xfId="6931"/>
    <cellStyle name="Calculation 3 2 2 8 4 2" xfId="6932"/>
    <cellStyle name="Calculation 3 2 2 8 4 3" xfId="6933"/>
    <cellStyle name="Calculation 3 2 2 8 5" xfId="6934"/>
    <cellStyle name="Calculation 3 2 2 8 5 2" xfId="6935"/>
    <cellStyle name="Calculation 3 2 2 8 5 3" xfId="6936"/>
    <cellStyle name="Calculation 3 2 2 8 6" xfId="6937"/>
    <cellStyle name="Calculation 3 2 2 8 6 2" xfId="6938"/>
    <cellStyle name="Calculation 3 2 2 8 6 3" xfId="6939"/>
    <cellStyle name="Calculation 3 2 2 8 7" xfId="6940"/>
    <cellStyle name="Calculation 3 2 2 8 7 2" xfId="6941"/>
    <cellStyle name="Calculation 3 2 2 8 7 3" xfId="6942"/>
    <cellStyle name="Calculation 3 2 2 8 8" xfId="6943"/>
    <cellStyle name="Calculation 3 2 2 8 8 2" xfId="6944"/>
    <cellStyle name="Calculation 3 2 2 8 8 3" xfId="6945"/>
    <cellStyle name="Calculation 3 2 2 8 9" xfId="6946"/>
    <cellStyle name="Calculation 3 2 2 9" xfId="6947"/>
    <cellStyle name="Calculation 3 2 2 9 2" xfId="6948"/>
    <cellStyle name="Calculation 3 2 2 9 2 2" xfId="6949"/>
    <cellStyle name="Calculation 3 2 2 9 2 3" xfId="6950"/>
    <cellStyle name="Calculation 3 2 2 9 3" xfId="6951"/>
    <cellStyle name="Calculation 3 2 2 9 3 2" xfId="6952"/>
    <cellStyle name="Calculation 3 2 2 9 3 3" xfId="6953"/>
    <cellStyle name="Calculation 3 2 2 9 4" xfId="6954"/>
    <cellStyle name="Calculation 3 2 2 9 4 2" xfId="6955"/>
    <cellStyle name="Calculation 3 2 2 9 4 3" xfId="6956"/>
    <cellStyle name="Calculation 3 2 2 9 5" xfId="6957"/>
    <cellStyle name="Calculation 3 2 2 9 5 2" xfId="6958"/>
    <cellStyle name="Calculation 3 2 2 9 5 3" xfId="6959"/>
    <cellStyle name="Calculation 3 2 2 9 6" xfId="6960"/>
    <cellStyle name="Calculation 3 2 2 9 6 2" xfId="6961"/>
    <cellStyle name="Calculation 3 2 2 9 6 3" xfId="6962"/>
    <cellStyle name="Calculation 3 2 2 9 7" xfId="6963"/>
    <cellStyle name="Calculation 3 2 2 9 7 2" xfId="6964"/>
    <cellStyle name="Calculation 3 2 2 9 7 3" xfId="6965"/>
    <cellStyle name="Calculation 3 2 2 9 8" xfId="6966"/>
    <cellStyle name="Calculation 3 2 2 9 9" xfId="6967"/>
    <cellStyle name="Calculation 3 2 3" xfId="6968"/>
    <cellStyle name="Calculation 3 2 3 10" xfId="6969"/>
    <cellStyle name="Calculation 3 2 3 10 2" xfId="6970"/>
    <cellStyle name="Calculation 3 2 3 10 3" xfId="6971"/>
    <cellStyle name="Calculation 3 2 3 11" xfId="6972"/>
    <cellStyle name="Calculation 3 2 3 11 2" xfId="6973"/>
    <cellStyle name="Calculation 3 2 3 11 3" xfId="6974"/>
    <cellStyle name="Calculation 3 2 3 12" xfId="6975"/>
    <cellStyle name="Calculation 3 2 3 12 2" xfId="6976"/>
    <cellStyle name="Calculation 3 2 3 12 3" xfId="6977"/>
    <cellStyle name="Calculation 3 2 3 13" xfId="6978"/>
    <cellStyle name="Calculation 3 2 3 13 2" xfId="6979"/>
    <cellStyle name="Calculation 3 2 3 13 3" xfId="6980"/>
    <cellStyle name="Calculation 3 2 3 14" xfId="6981"/>
    <cellStyle name="Calculation 3 2 3 2" xfId="6982"/>
    <cellStyle name="Calculation 3 2 3 2 10" xfId="6983"/>
    <cellStyle name="Calculation 3 2 3 2 2" xfId="6984"/>
    <cellStyle name="Calculation 3 2 3 2 2 10" xfId="6985"/>
    <cellStyle name="Calculation 3 2 3 2 2 2" xfId="6986"/>
    <cellStyle name="Calculation 3 2 3 2 2 2 2" xfId="6987"/>
    <cellStyle name="Calculation 3 2 3 2 2 2 2 2" xfId="6988"/>
    <cellStyle name="Calculation 3 2 3 2 2 2 2 3" xfId="6989"/>
    <cellStyle name="Calculation 3 2 3 2 2 2 3" xfId="6990"/>
    <cellStyle name="Calculation 3 2 3 2 2 2 3 2" xfId="6991"/>
    <cellStyle name="Calculation 3 2 3 2 2 2 3 3" xfId="6992"/>
    <cellStyle name="Calculation 3 2 3 2 2 2 4" xfId="6993"/>
    <cellStyle name="Calculation 3 2 3 2 2 2 4 2" xfId="6994"/>
    <cellStyle name="Calculation 3 2 3 2 2 2 4 3" xfId="6995"/>
    <cellStyle name="Calculation 3 2 3 2 2 2 5" xfId="6996"/>
    <cellStyle name="Calculation 3 2 3 2 2 2 5 2" xfId="6997"/>
    <cellStyle name="Calculation 3 2 3 2 2 2 5 3" xfId="6998"/>
    <cellStyle name="Calculation 3 2 3 2 2 2 6" xfId="6999"/>
    <cellStyle name="Calculation 3 2 3 2 2 2 6 2" xfId="7000"/>
    <cellStyle name="Calculation 3 2 3 2 2 2 6 3" xfId="7001"/>
    <cellStyle name="Calculation 3 2 3 2 2 2 7" xfId="7002"/>
    <cellStyle name="Calculation 3 2 3 2 2 2 7 2" xfId="7003"/>
    <cellStyle name="Calculation 3 2 3 2 2 2 7 3" xfId="7004"/>
    <cellStyle name="Calculation 3 2 3 2 2 2 8" xfId="7005"/>
    <cellStyle name="Calculation 3 2 3 2 2 2 9" xfId="7006"/>
    <cellStyle name="Calculation 3 2 3 2 2 3" xfId="7007"/>
    <cellStyle name="Calculation 3 2 3 2 2 3 2" xfId="7008"/>
    <cellStyle name="Calculation 3 2 3 2 2 3 3" xfId="7009"/>
    <cellStyle name="Calculation 3 2 3 2 2 4" xfId="7010"/>
    <cellStyle name="Calculation 3 2 3 2 2 4 2" xfId="7011"/>
    <cellStyle name="Calculation 3 2 3 2 2 4 3" xfId="7012"/>
    <cellStyle name="Calculation 3 2 3 2 2 5" xfId="7013"/>
    <cellStyle name="Calculation 3 2 3 2 2 5 2" xfId="7014"/>
    <cellStyle name="Calculation 3 2 3 2 2 5 3" xfId="7015"/>
    <cellStyle name="Calculation 3 2 3 2 2 6" xfId="7016"/>
    <cellStyle name="Calculation 3 2 3 2 2 6 2" xfId="7017"/>
    <cellStyle name="Calculation 3 2 3 2 2 6 3" xfId="7018"/>
    <cellStyle name="Calculation 3 2 3 2 2 7" xfId="7019"/>
    <cellStyle name="Calculation 3 2 3 2 2 7 2" xfId="7020"/>
    <cellStyle name="Calculation 3 2 3 2 2 7 3" xfId="7021"/>
    <cellStyle name="Calculation 3 2 3 2 2 8" xfId="7022"/>
    <cellStyle name="Calculation 3 2 3 2 2 8 2" xfId="7023"/>
    <cellStyle name="Calculation 3 2 3 2 2 8 3" xfId="7024"/>
    <cellStyle name="Calculation 3 2 3 2 2 9" xfId="7025"/>
    <cellStyle name="Calculation 3 2 3 2 3" xfId="7026"/>
    <cellStyle name="Calculation 3 2 3 2 3 10" xfId="7027"/>
    <cellStyle name="Calculation 3 2 3 2 3 2" xfId="7028"/>
    <cellStyle name="Calculation 3 2 3 2 3 2 2" xfId="7029"/>
    <cellStyle name="Calculation 3 2 3 2 3 2 2 2" xfId="7030"/>
    <cellStyle name="Calculation 3 2 3 2 3 2 2 3" xfId="7031"/>
    <cellStyle name="Calculation 3 2 3 2 3 2 3" xfId="7032"/>
    <cellStyle name="Calculation 3 2 3 2 3 2 3 2" xfId="7033"/>
    <cellStyle name="Calculation 3 2 3 2 3 2 3 3" xfId="7034"/>
    <cellStyle name="Calculation 3 2 3 2 3 2 4" xfId="7035"/>
    <cellStyle name="Calculation 3 2 3 2 3 2 4 2" xfId="7036"/>
    <cellStyle name="Calculation 3 2 3 2 3 2 4 3" xfId="7037"/>
    <cellStyle name="Calculation 3 2 3 2 3 2 5" xfId="7038"/>
    <cellStyle name="Calculation 3 2 3 2 3 2 5 2" xfId="7039"/>
    <cellStyle name="Calculation 3 2 3 2 3 2 5 3" xfId="7040"/>
    <cellStyle name="Calculation 3 2 3 2 3 2 6" xfId="7041"/>
    <cellStyle name="Calculation 3 2 3 2 3 2 6 2" xfId="7042"/>
    <cellStyle name="Calculation 3 2 3 2 3 2 6 3" xfId="7043"/>
    <cellStyle name="Calculation 3 2 3 2 3 2 7" xfId="7044"/>
    <cellStyle name="Calculation 3 2 3 2 3 2 7 2" xfId="7045"/>
    <cellStyle name="Calculation 3 2 3 2 3 2 7 3" xfId="7046"/>
    <cellStyle name="Calculation 3 2 3 2 3 2 8" xfId="7047"/>
    <cellStyle name="Calculation 3 2 3 2 3 2 9" xfId="7048"/>
    <cellStyle name="Calculation 3 2 3 2 3 3" xfId="7049"/>
    <cellStyle name="Calculation 3 2 3 2 3 3 2" xfId="7050"/>
    <cellStyle name="Calculation 3 2 3 2 3 3 3" xfId="7051"/>
    <cellStyle name="Calculation 3 2 3 2 3 4" xfId="7052"/>
    <cellStyle name="Calculation 3 2 3 2 3 4 2" xfId="7053"/>
    <cellStyle name="Calculation 3 2 3 2 3 4 3" xfId="7054"/>
    <cellStyle name="Calculation 3 2 3 2 3 5" xfId="7055"/>
    <cellStyle name="Calculation 3 2 3 2 3 5 2" xfId="7056"/>
    <cellStyle name="Calculation 3 2 3 2 3 5 3" xfId="7057"/>
    <cellStyle name="Calculation 3 2 3 2 3 6" xfId="7058"/>
    <cellStyle name="Calculation 3 2 3 2 3 6 2" xfId="7059"/>
    <cellStyle name="Calculation 3 2 3 2 3 6 3" xfId="7060"/>
    <cellStyle name="Calculation 3 2 3 2 3 7" xfId="7061"/>
    <cellStyle name="Calculation 3 2 3 2 3 7 2" xfId="7062"/>
    <cellStyle name="Calculation 3 2 3 2 3 7 3" xfId="7063"/>
    <cellStyle name="Calculation 3 2 3 2 3 8" xfId="7064"/>
    <cellStyle name="Calculation 3 2 3 2 3 8 2" xfId="7065"/>
    <cellStyle name="Calculation 3 2 3 2 3 8 3" xfId="7066"/>
    <cellStyle name="Calculation 3 2 3 2 3 9" xfId="7067"/>
    <cellStyle name="Calculation 3 2 3 2 4" xfId="7068"/>
    <cellStyle name="Calculation 3 2 3 2 4 10" xfId="7069"/>
    <cellStyle name="Calculation 3 2 3 2 4 2" xfId="7070"/>
    <cellStyle name="Calculation 3 2 3 2 4 2 2" xfId="7071"/>
    <cellStyle name="Calculation 3 2 3 2 4 2 2 2" xfId="7072"/>
    <cellStyle name="Calculation 3 2 3 2 4 2 2 3" xfId="7073"/>
    <cellStyle name="Calculation 3 2 3 2 4 2 3" xfId="7074"/>
    <cellStyle name="Calculation 3 2 3 2 4 2 3 2" xfId="7075"/>
    <cellStyle name="Calculation 3 2 3 2 4 2 3 3" xfId="7076"/>
    <cellStyle name="Calculation 3 2 3 2 4 2 4" xfId="7077"/>
    <cellStyle name="Calculation 3 2 3 2 4 2 4 2" xfId="7078"/>
    <cellStyle name="Calculation 3 2 3 2 4 2 4 3" xfId="7079"/>
    <cellStyle name="Calculation 3 2 3 2 4 2 5" xfId="7080"/>
    <cellStyle name="Calculation 3 2 3 2 4 2 5 2" xfId="7081"/>
    <cellStyle name="Calculation 3 2 3 2 4 2 5 3" xfId="7082"/>
    <cellStyle name="Calculation 3 2 3 2 4 2 6" xfId="7083"/>
    <cellStyle name="Calculation 3 2 3 2 4 2 6 2" xfId="7084"/>
    <cellStyle name="Calculation 3 2 3 2 4 2 6 3" xfId="7085"/>
    <cellStyle name="Calculation 3 2 3 2 4 2 7" xfId="7086"/>
    <cellStyle name="Calculation 3 2 3 2 4 2 7 2" xfId="7087"/>
    <cellStyle name="Calculation 3 2 3 2 4 2 7 3" xfId="7088"/>
    <cellStyle name="Calculation 3 2 3 2 4 2 8" xfId="7089"/>
    <cellStyle name="Calculation 3 2 3 2 4 2 9" xfId="7090"/>
    <cellStyle name="Calculation 3 2 3 2 4 3" xfId="7091"/>
    <cellStyle name="Calculation 3 2 3 2 4 3 2" xfId="7092"/>
    <cellStyle name="Calculation 3 2 3 2 4 3 3" xfId="7093"/>
    <cellStyle name="Calculation 3 2 3 2 4 4" xfId="7094"/>
    <cellStyle name="Calculation 3 2 3 2 4 4 2" xfId="7095"/>
    <cellStyle name="Calculation 3 2 3 2 4 4 3" xfId="7096"/>
    <cellStyle name="Calculation 3 2 3 2 4 5" xfId="7097"/>
    <cellStyle name="Calculation 3 2 3 2 4 5 2" xfId="7098"/>
    <cellStyle name="Calculation 3 2 3 2 4 5 3" xfId="7099"/>
    <cellStyle name="Calculation 3 2 3 2 4 6" xfId="7100"/>
    <cellStyle name="Calculation 3 2 3 2 4 6 2" xfId="7101"/>
    <cellStyle name="Calculation 3 2 3 2 4 6 3" xfId="7102"/>
    <cellStyle name="Calculation 3 2 3 2 4 7" xfId="7103"/>
    <cellStyle name="Calculation 3 2 3 2 4 7 2" xfId="7104"/>
    <cellStyle name="Calculation 3 2 3 2 4 7 3" xfId="7105"/>
    <cellStyle name="Calculation 3 2 3 2 4 8" xfId="7106"/>
    <cellStyle name="Calculation 3 2 3 2 4 8 2" xfId="7107"/>
    <cellStyle name="Calculation 3 2 3 2 4 8 3" xfId="7108"/>
    <cellStyle name="Calculation 3 2 3 2 4 9" xfId="7109"/>
    <cellStyle name="Calculation 3 2 3 2 5" xfId="7110"/>
    <cellStyle name="Calculation 3 2 3 2 5 2" xfId="7111"/>
    <cellStyle name="Calculation 3 2 3 2 5 2 2" xfId="7112"/>
    <cellStyle name="Calculation 3 2 3 2 5 2 3" xfId="7113"/>
    <cellStyle name="Calculation 3 2 3 2 5 3" xfId="7114"/>
    <cellStyle name="Calculation 3 2 3 2 5 3 2" xfId="7115"/>
    <cellStyle name="Calculation 3 2 3 2 5 3 3" xfId="7116"/>
    <cellStyle name="Calculation 3 2 3 2 5 4" xfId="7117"/>
    <cellStyle name="Calculation 3 2 3 2 5 4 2" xfId="7118"/>
    <cellStyle name="Calculation 3 2 3 2 5 4 3" xfId="7119"/>
    <cellStyle name="Calculation 3 2 3 2 5 5" xfId="7120"/>
    <cellStyle name="Calculation 3 2 3 2 5 5 2" xfId="7121"/>
    <cellStyle name="Calculation 3 2 3 2 5 5 3" xfId="7122"/>
    <cellStyle name="Calculation 3 2 3 2 5 6" xfId="7123"/>
    <cellStyle name="Calculation 3 2 3 2 5 6 2" xfId="7124"/>
    <cellStyle name="Calculation 3 2 3 2 5 6 3" xfId="7125"/>
    <cellStyle name="Calculation 3 2 3 2 5 7" xfId="7126"/>
    <cellStyle name="Calculation 3 2 3 2 5 7 2" xfId="7127"/>
    <cellStyle name="Calculation 3 2 3 2 5 7 3" xfId="7128"/>
    <cellStyle name="Calculation 3 2 3 2 5 8" xfId="7129"/>
    <cellStyle name="Calculation 3 2 3 2 5 9" xfId="7130"/>
    <cellStyle name="Calculation 3 2 3 2 6" xfId="7131"/>
    <cellStyle name="Calculation 3 2 3 2 6 2" xfId="7132"/>
    <cellStyle name="Calculation 3 2 3 2 6 3" xfId="7133"/>
    <cellStyle name="Calculation 3 2 3 2 7" xfId="7134"/>
    <cellStyle name="Calculation 3 2 3 2 7 2" xfId="7135"/>
    <cellStyle name="Calculation 3 2 3 2 7 3" xfId="7136"/>
    <cellStyle name="Calculation 3 2 3 2 8" xfId="7137"/>
    <cellStyle name="Calculation 3 2 3 2 8 2" xfId="7138"/>
    <cellStyle name="Calculation 3 2 3 2 8 3" xfId="7139"/>
    <cellStyle name="Calculation 3 2 3 2 9" xfId="7140"/>
    <cellStyle name="Calculation 3 2 3 2 9 2" xfId="7141"/>
    <cellStyle name="Calculation 3 2 3 2 9 3" xfId="7142"/>
    <cellStyle name="Calculation 3 2 3 3" xfId="7143"/>
    <cellStyle name="Calculation 3 2 3 3 10" xfId="7144"/>
    <cellStyle name="Calculation 3 2 3 3 2" xfId="7145"/>
    <cellStyle name="Calculation 3 2 3 3 2 10" xfId="7146"/>
    <cellStyle name="Calculation 3 2 3 3 2 2" xfId="7147"/>
    <cellStyle name="Calculation 3 2 3 3 2 2 2" xfId="7148"/>
    <cellStyle name="Calculation 3 2 3 3 2 2 2 2" xfId="7149"/>
    <cellStyle name="Calculation 3 2 3 3 2 2 2 3" xfId="7150"/>
    <cellStyle name="Calculation 3 2 3 3 2 2 3" xfId="7151"/>
    <cellStyle name="Calculation 3 2 3 3 2 2 3 2" xfId="7152"/>
    <cellStyle name="Calculation 3 2 3 3 2 2 3 3" xfId="7153"/>
    <cellStyle name="Calculation 3 2 3 3 2 2 4" xfId="7154"/>
    <cellStyle name="Calculation 3 2 3 3 2 2 4 2" xfId="7155"/>
    <cellStyle name="Calculation 3 2 3 3 2 2 4 3" xfId="7156"/>
    <cellStyle name="Calculation 3 2 3 3 2 2 5" xfId="7157"/>
    <cellStyle name="Calculation 3 2 3 3 2 2 5 2" xfId="7158"/>
    <cellStyle name="Calculation 3 2 3 3 2 2 5 3" xfId="7159"/>
    <cellStyle name="Calculation 3 2 3 3 2 2 6" xfId="7160"/>
    <cellStyle name="Calculation 3 2 3 3 2 2 6 2" xfId="7161"/>
    <cellStyle name="Calculation 3 2 3 3 2 2 6 3" xfId="7162"/>
    <cellStyle name="Calculation 3 2 3 3 2 2 7" xfId="7163"/>
    <cellStyle name="Calculation 3 2 3 3 2 2 7 2" xfId="7164"/>
    <cellStyle name="Calculation 3 2 3 3 2 2 7 3" xfId="7165"/>
    <cellStyle name="Calculation 3 2 3 3 2 2 8" xfId="7166"/>
    <cellStyle name="Calculation 3 2 3 3 2 2 9" xfId="7167"/>
    <cellStyle name="Calculation 3 2 3 3 2 3" xfId="7168"/>
    <cellStyle name="Calculation 3 2 3 3 2 3 2" xfId="7169"/>
    <cellStyle name="Calculation 3 2 3 3 2 3 3" xfId="7170"/>
    <cellStyle name="Calculation 3 2 3 3 2 4" xfId="7171"/>
    <cellStyle name="Calculation 3 2 3 3 2 4 2" xfId="7172"/>
    <cellStyle name="Calculation 3 2 3 3 2 4 3" xfId="7173"/>
    <cellStyle name="Calculation 3 2 3 3 2 5" xfId="7174"/>
    <cellStyle name="Calculation 3 2 3 3 2 5 2" xfId="7175"/>
    <cellStyle name="Calculation 3 2 3 3 2 5 3" xfId="7176"/>
    <cellStyle name="Calculation 3 2 3 3 2 6" xfId="7177"/>
    <cellStyle name="Calculation 3 2 3 3 2 6 2" xfId="7178"/>
    <cellStyle name="Calculation 3 2 3 3 2 6 3" xfId="7179"/>
    <cellStyle name="Calculation 3 2 3 3 2 7" xfId="7180"/>
    <cellStyle name="Calculation 3 2 3 3 2 7 2" xfId="7181"/>
    <cellStyle name="Calculation 3 2 3 3 2 7 3" xfId="7182"/>
    <cellStyle name="Calculation 3 2 3 3 2 8" xfId="7183"/>
    <cellStyle name="Calculation 3 2 3 3 2 8 2" xfId="7184"/>
    <cellStyle name="Calculation 3 2 3 3 2 8 3" xfId="7185"/>
    <cellStyle name="Calculation 3 2 3 3 2 9" xfId="7186"/>
    <cellStyle name="Calculation 3 2 3 3 3" xfId="7187"/>
    <cellStyle name="Calculation 3 2 3 3 3 10" xfId="7188"/>
    <cellStyle name="Calculation 3 2 3 3 3 2" xfId="7189"/>
    <cellStyle name="Calculation 3 2 3 3 3 2 2" xfId="7190"/>
    <cellStyle name="Calculation 3 2 3 3 3 2 2 2" xfId="7191"/>
    <cellStyle name="Calculation 3 2 3 3 3 2 2 3" xfId="7192"/>
    <cellStyle name="Calculation 3 2 3 3 3 2 3" xfId="7193"/>
    <cellStyle name="Calculation 3 2 3 3 3 2 3 2" xfId="7194"/>
    <cellStyle name="Calculation 3 2 3 3 3 2 3 3" xfId="7195"/>
    <cellStyle name="Calculation 3 2 3 3 3 2 4" xfId="7196"/>
    <cellStyle name="Calculation 3 2 3 3 3 2 4 2" xfId="7197"/>
    <cellStyle name="Calculation 3 2 3 3 3 2 4 3" xfId="7198"/>
    <cellStyle name="Calculation 3 2 3 3 3 2 5" xfId="7199"/>
    <cellStyle name="Calculation 3 2 3 3 3 2 5 2" xfId="7200"/>
    <cellStyle name="Calculation 3 2 3 3 3 2 5 3" xfId="7201"/>
    <cellStyle name="Calculation 3 2 3 3 3 2 6" xfId="7202"/>
    <cellStyle name="Calculation 3 2 3 3 3 2 6 2" xfId="7203"/>
    <cellStyle name="Calculation 3 2 3 3 3 2 6 3" xfId="7204"/>
    <cellStyle name="Calculation 3 2 3 3 3 2 7" xfId="7205"/>
    <cellStyle name="Calculation 3 2 3 3 3 2 7 2" xfId="7206"/>
    <cellStyle name="Calculation 3 2 3 3 3 2 7 3" xfId="7207"/>
    <cellStyle name="Calculation 3 2 3 3 3 2 8" xfId="7208"/>
    <cellStyle name="Calculation 3 2 3 3 3 2 9" xfId="7209"/>
    <cellStyle name="Calculation 3 2 3 3 3 3" xfId="7210"/>
    <cellStyle name="Calculation 3 2 3 3 3 3 2" xfId="7211"/>
    <cellStyle name="Calculation 3 2 3 3 3 3 3" xfId="7212"/>
    <cellStyle name="Calculation 3 2 3 3 3 4" xfId="7213"/>
    <cellStyle name="Calculation 3 2 3 3 3 4 2" xfId="7214"/>
    <cellStyle name="Calculation 3 2 3 3 3 4 3" xfId="7215"/>
    <cellStyle name="Calculation 3 2 3 3 3 5" xfId="7216"/>
    <cellStyle name="Calculation 3 2 3 3 3 5 2" xfId="7217"/>
    <cellStyle name="Calculation 3 2 3 3 3 5 3" xfId="7218"/>
    <cellStyle name="Calculation 3 2 3 3 3 6" xfId="7219"/>
    <cellStyle name="Calculation 3 2 3 3 3 6 2" xfId="7220"/>
    <cellStyle name="Calculation 3 2 3 3 3 6 3" xfId="7221"/>
    <cellStyle name="Calculation 3 2 3 3 3 7" xfId="7222"/>
    <cellStyle name="Calculation 3 2 3 3 3 7 2" xfId="7223"/>
    <cellStyle name="Calculation 3 2 3 3 3 7 3" xfId="7224"/>
    <cellStyle name="Calculation 3 2 3 3 3 8" xfId="7225"/>
    <cellStyle name="Calculation 3 2 3 3 3 8 2" xfId="7226"/>
    <cellStyle name="Calculation 3 2 3 3 3 8 3" xfId="7227"/>
    <cellStyle name="Calculation 3 2 3 3 3 9" xfId="7228"/>
    <cellStyle name="Calculation 3 2 3 3 4" xfId="7229"/>
    <cellStyle name="Calculation 3 2 3 3 4 10" xfId="7230"/>
    <cellStyle name="Calculation 3 2 3 3 4 2" xfId="7231"/>
    <cellStyle name="Calculation 3 2 3 3 4 2 2" xfId="7232"/>
    <cellStyle name="Calculation 3 2 3 3 4 2 2 2" xfId="7233"/>
    <cellStyle name="Calculation 3 2 3 3 4 2 2 3" xfId="7234"/>
    <cellStyle name="Calculation 3 2 3 3 4 2 3" xfId="7235"/>
    <cellStyle name="Calculation 3 2 3 3 4 2 3 2" xfId="7236"/>
    <cellStyle name="Calculation 3 2 3 3 4 2 3 3" xfId="7237"/>
    <cellStyle name="Calculation 3 2 3 3 4 2 4" xfId="7238"/>
    <cellStyle name="Calculation 3 2 3 3 4 2 4 2" xfId="7239"/>
    <cellStyle name="Calculation 3 2 3 3 4 2 4 3" xfId="7240"/>
    <cellStyle name="Calculation 3 2 3 3 4 2 5" xfId="7241"/>
    <cellStyle name="Calculation 3 2 3 3 4 2 5 2" xfId="7242"/>
    <cellStyle name="Calculation 3 2 3 3 4 2 5 3" xfId="7243"/>
    <cellStyle name="Calculation 3 2 3 3 4 2 6" xfId="7244"/>
    <cellStyle name="Calculation 3 2 3 3 4 2 6 2" xfId="7245"/>
    <cellStyle name="Calculation 3 2 3 3 4 2 6 3" xfId="7246"/>
    <cellStyle name="Calculation 3 2 3 3 4 2 7" xfId="7247"/>
    <cellStyle name="Calculation 3 2 3 3 4 2 7 2" xfId="7248"/>
    <cellStyle name="Calculation 3 2 3 3 4 2 7 3" xfId="7249"/>
    <cellStyle name="Calculation 3 2 3 3 4 2 8" xfId="7250"/>
    <cellStyle name="Calculation 3 2 3 3 4 2 9" xfId="7251"/>
    <cellStyle name="Calculation 3 2 3 3 4 3" xfId="7252"/>
    <cellStyle name="Calculation 3 2 3 3 4 3 2" xfId="7253"/>
    <cellStyle name="Calculation 3 2 3 3 4 3 3" xfId="7254"/>
    <cellStyle name="Calculation 3 2 3 3 4 4" xfId="7255"/>
    <cellStyle name="Calculation 3 2 3 3 4 4 2" xfId="7256"/>
    <cellStyle name="Calculation 3 2 3 3 4 4 3" xfId="7257"/>
    <cellStyle name="Calculation 3 2 3 3 4 5" xfId="7258"/>
    <cellStyle name="Calculation 3 2 3 3 4 5 2" xfId="7259"/>
    <cellStyle name="Calculation 3 2 3 3 4 5 3" xfId="7260"/>
    <cellStyle name="Calculation 3 2 3 3 4 6" xfId="7261"/>
    <cellStyle name="Calculation 3 2 3 3 4 6 2" xfId="7262"/>
    <cellStyle name="Calculation 3 2 3 3 4 6 3" xfId="7263"/>
    <cellStyle name="Calculation 3 2 3 3 4 7" xfId="7264"/>
    <cellStyle name="Calculation 3 2 3 3 4 7 2" xfId="7265"/>
    <cellStyle name="Calculation 3 2 3 3 4 7 3" xfId="7266"/>
    <cellStyle name="Calculation 3 2 3 3 4 8" xfId="7267"/>
    <cellStyle name="Calculation 3 2 3 3 4 8 2" xfId="7268"/>
    <cellStyle name="Calculation 3 2 3 3 4 8 3" xfId="7269"/>
    <cellStyle name="Calculation 3 2 3 3 4 9" xfId="7270"/>
    <cellStyle name="Calculation 3 2 3 3 5" xfId="7271"/>
    <cellStyle name="Calculation 3 2 3 3 5 2" xfId="7272"/>
    <cellStyle name="Calculation 3 2 3 3 5 2 2" xfId="7273"/>
    <cellStyle name="Calculation 3 2 3 3 5 2 3" xfId="7274"/>
    <cellStyle name="Calculation 3 2 3 3 5 3" xfId="7275"/>
    <cellStyle name="Calculation 3 2 3 3 5 3 2" xfId="7276"/>
    <cellStyle name="Calculation 3 2 3 3 5 3 3" xfId="7277"/>
    <cellStyle name="Calculation 3 2 3 3 5 4" xfId="7278"/>
    <cellStyle name="Calculation 3 2 3 3 5 4 2" xfId="7279"/>
    <cellStyle name="Calculation 3 2 3 3 5 4 3" xfId="7280"/>
    <cellStyle name="Calculation 3 2 3 3 5 5" xfId="7281"/>
    <cellStyle name="Calculation 3 2 3 3 5 5 2" xfId="7282"/>
    <cellStyle name="Calculation 3 2 3 3 5 5 3" xfId="7283"/>
    <cellStyle name="Calculation 3 2 3 3 5 6" xfId="7284"/>
    <cellStyle name="Calculation 3 2 3 3 5 6 2" xfId="7285"/>
    <cellStyle name="Calculation 3 2 3 3 5 6 3" xfId="7286"/>
    <cellStyle name="Calculation 3 2 3 3 5 7" xfId="7287"/>
    <cellStyle name="Calculation 3 2 3 3 5 7 2" xfId="7288"/>
    <cellStyle name="Calculation 3 2 3 3 5 7 3" xfId="7289"/>
    <cellStyle name="Calculation 3 2 3 3 5 8" xfId="7290"/>
    <cellStyle name="Calculation 3 2 3 3 5 9" xfId="7291"/>
    <cellStyle name="Calculation 3 2 3 3 6" xfId="7292"/>
    <cellStyle name="Calculation 3 2 3 3 6 2" xfId="7293"/>
    <cellStyle name="Calculation 3 2 3 3 6 3" xfId="7294"/>
    <cellStyle name="Calculation 3 2 3 3 7" xfId="7295"/>
    <cellStyle name="Calculation 3 2 3 3 7 2" xfId="7296"/>
    <cellStyle name="Calculation 3 2 3 3 7 3" xfId="7297"/>
    <cellStyle name="Calculation 3 2 3 3 8" xfId="7298"/>
    <cellStyle name="Calculation 3 2 3 3 8 2" xfId="7299"/>
    <cellStyle name="Calculation 3 2 3 3 8 3" xfId="7300"/>
    <cellStyle name="Calculation 3 2 3 3 9" xfId="7301"/>
    <cellStyle name="Calculation 3 2 3 3 9 2" xfId="7302"/>
    <cellStyle name="Calculation 3 2 3 3 9 3" xfId="7303"/>
    <cellStyle name="Calculation 3 2 3 4" xfId="7304"/>
    <cellStyle name="Calculation 3 2 3 4 10" xfId="7305"/>
    <cellStyle name="Calculation 3 2 3 4 2" xfId="7306"/>
    <cellStyle name="Calculation 3 2 3 4 2 10" xfId="7307"/>
    <cellStyle name="Calculation 3 2 3 4 2 2" xfId="7308"/>
    <cellStyle name="Calculation 3 2 3 4 2 2 2" xfId="7309"/>
    <cellStyle name="Calculation 3 2 3 4 2 2 2 2" xfId="7310"/>
    <cellStyle name="Calculation 3 2 3 4 2 2 2 3" xfId="7311"/>
    <cellStyle name="Calculation 3 2 3 4 2 2 3" xfId="7312"/>
    <cellStyle name="Calculation 3 2 3 4 2 2 3 2" xfId="7313"/>
    <cellStyle name="Calculation 3 2 3 4 2 2 3 3" xfId="7314"/>
    <cellStyle name="Calculation 3 2 3 4 2 2 4" xfId="7315"/>
    <cellStyle name="Calculation 3 2 3 4 2 2 4 2" xfId="7316"/>
    <cellStyle name="Calculation 3 2 3 4 2 2 4 3" xfId="7317"/>
    <cellStyle name="Calculation 3 2 3 4 2 2 5" xfId="7318"/>
    <cellStyle name="Calculation 3 2 3 4 2 2 5 2" xfId="7319"/>
    <cellStyle name="Calculation 3 2 3 4 2 2 5 3" xfId="7320"/>
    <cellStyle name="Calculation 3 2 3 4 2 2 6" xfId="7321"/>
    <cellStyle name="Calculation 3 2 3 4 2 2 6 2" xfId="7322"/>
    <cellStyle name="Calculation 3 2 3 4 2 2 6 3" xfId="7323"/>
    <cellStyle name="Calculation 3 2 3 4 2 2 7" xfId="7324"/>
    <cellStyle name="Calculation 3 2 3 4 2 2 7 2" xfId="7325"/>
    <cellStyle name="Calculation 3 2 3 4 2 2 7 3" xfId="7326"/>
    <cellStyle name="Calculation 3 2 3 4 2 2 8" xfId="7327"/>
    <cellStyle name="Calculation 3 2 3 4 2 2 9" xfId="7328"/>
    <cellStyle name="Calculation 3 2 3 4 2 3" xfId="7329"/>
    <cellStyle name="Calculation 3 2 3 4 2 3 2" xfId="7330"/>
    <cellStyle name="Calculation 3 2 3 4 2 3 3" xfId="7331"/>
    <cellStyle name="Calculation 3 2 3 4 2 4" xfId="7332"/>
    <cellStyle name="Calculation 3 2 3 4 2 4 2" xfId="7333"/>
    <cellStyle name="Calculation 3 2 3 4 2 4 3" xfId="7334"/>
    <cellStyle name="Calculation 3 2 3 4 2 5" xfId="7335"/>
    <cellStyle name="Calculation 3 2 3 4 2 5 2" xfId="7336"/>
    <cellStyle name="Calculation 3 2 3 4 2 5 3" xfId="7337"/>
    <cellStyle name="Calculation 3 2 3 4 2 6" xfId="7338"/>
    <cellStyle name="Calculation 3 2 3 4 2 6 2" xfId="7339"/>
    <cellStyle name="Calculation 3 2 3 4 2 6 3" xfId="7340"/>
    <cellStyle name="Calculation 3 2 3 4 2 7" xfId="7341"/>
    <cellStyle name="Calculation 3 2 3 4 2 7 2" xfId="7342"/>
    <cellStyle name="Calculation 3 2 3 4 2 7 3" xfId="7343"/>
    <cellStyle name="Calculation 3 2 3 4 2 8" xfId="7344"/>
    <cellStyle name="Calculation 3 2 3 4 2 8 2" xfId="7345"/>
    <cellStyle name="Calculation 3 2 3 4 2 8 3" xfId="7346"/>
    <cellStyle name="Calculation 3 2 3 4 2 9" xfId="7347"/>
    <cellStyle name="Calculation 3 2 3 4 3" xfId="7348"/>
    <cellStyle name="Calculation 3 2 3 4 3 10" xfId="7349"/>
    <cellStyle name="Calculation 3 2 3 4 3 2" xfId="7350"/>
    <cellStyle name="Calculation 3 2 3 4 3 2 2" xfId="7351"/>
    <cellStyle name="Calculation 3 2 3 4 3 2 2 2" xfId="7352"/>
    <cellStyle name="Calculation 3 2 3 4 3 2 2 3" xfId="7353"/>
    <cellStyle name="Calculation 3 2 3 4 3 2 3" xfId="7354"/>
    <cellStyle name="Calculation 3 2 3 4 3 2 3 2" xfId="7355"/>
    <cellStyle name="Calculation 3 2 3 4 3 2 3 3" xfId="7356"/>
    <cellStyle name="Calculation 3 2 3 4 3 2 4" xfId="7357"/>
    <cellStyle name="Calculation 3 2 3 4 3 2 4 2" xfId="7358"/>
    <cellStyle name="Calculation 3 2 3 4 3 2 4 3" xfId="7359"/>
    <cellStyle name="Calculation 3 2 3 4 3 2 5" xfId="7360"/>
    <cellStyle name="Calculation 3 2 3 4 3 2 5 2" xfId="7361"/>
    <cellStyle name="Calculation 3 2 3 4 3 2 5 3" xfId="7362"/>
    <cellStyle name="Calculation 3 2 3 4 3 2 6" xfId="7363"/>
    <cellStyle name="Calculation 3 2 3 4 3 2 6 2" xfId="7364"/>
    <cellStyle name="Calculation 3 2 3 4 3 2 6 3" xfId="7365"/>
    <cellStyle name="Calculation 3 2 3 4 3 2 7" xfId="7366"/>
    <cellStyle name="Calculation 3 2 3 4 3 2 7 2" xfId="7367"/>
    <cellStyle name="Calculation 3 2 3 4 3 2 7 3" xfId="7368"/>
    <cellStyle name="Calculation 3 2 3 4 3 2 8" xfId="7369"/>
    <cellStyle name="Calculation 3 2 3 4 3 2 9" xfId="7370"/>
    <cellStyle name="Calculation 3 2 3 4 3 3" xfId="7371"/>
    <cellStyle name="Calculation 3 2 3 4 3 3 2" xfId="7372"/>
    <cellStyle name="Calculation 3 2 3 4 3 3 3" xfId="7373"/>
    <cellStyle name="Calculation 3 2 3 4 3 4" xfId="7374"/>
    <cellStyle name="Calculation 3 2 3 4 3 4 2" xfId="7375"/>
    <cellStyle name="Calculation 3 2 3 4 3 4 3" xfId="7376"/>
    <cellStyle name="Calculation 3 2 3 4 3 5" xfId="7377"/>
    <cellStyle name="Calculation 3 2 3 4 3 5 2" xfId="7378"/>
    <cellStyle name="Calculation 3 2 3 4 3 5 3" xfId="7379"/>
    <cellStyle name="Calculation 3 2 3 4 3 6" xfId="7380"/>
    <cellStyle name="Calculation 3 2 3 4 3 6 2" xfId="7381"/>
    <cellStyle name="Calculation 3 2 3 4 3 6 3" xfId="7382"/>
    <cellStyle name="Calculation 3 2 3 4 3 7" xfId="7383"/>
    <cellStyle name="Calculation 3 2 3 4 3 7 2" xfId="7384"/>
    <cellStyle name="Calculation 3 2 3 4 3 7 3" xfId="7385"/>
    <cellStyle name="Calculation 3 2 3 4 3 8" xfId="7386"/>
    <cellStyle name="Calculation 3 2 3 4 3 8 2" xfId="7387"/>
    <cellStyle name="Calculation 3 2 3 4 3 8 3" xfId="7388"/>
    <cellStyle name="Calculation 3 2 3 4 3 9" xfId="7389"/>
    <cellStyle name="Calculation 3 2 3 4 4" xfId="7390"/>
    <cellStyle name="Calculation 3 2 3 4 4 10" xfId="7391"/>
    <cellStyle name="Calculation 3 2 3 4 4 2" xfId="7392"/>
    <cellStyle name="Calculation 3 2 3 4 4 2 2" xfId="7393"/>
    <cellStyle name="Calculation 3 2 3 4 4 2 2 2" xfId="7394"/>
    <cellStyle name="Calculation 3 2 3 4 4 2 2 3" xfId="7395"/>
    <cellStyle name="Calculation 3 2 3 4 4 2 3" xfId="7396"/>
    <cellStyle name="Calculation 3 2 3 4 4 2 3 2" xfId="7397"/>
    <cellStyle name="Calculation 3 2 3 4 4 2 3 3" xfId="7398"/>
    <cellStyle name="Calculation 3 2 3 4 4 2 4" xfId="7399"/>
    <cellStyle name="Calculation 3 2 3 4 4 2 4 2" xfId="7400"/>
    <cellStyle name="Calculation 3 2 3 4 4 2 4 3" xfId="7401"/>
    <cellStyle name="Calculation 3 2 3 4 4 2 5" xfId="7402"/>
    <cellStyle name="Calculation 3 2 3 4 4 2 5 2" xfId="7403"/>
    <cellStyle name="Calculation 3 2 3 4 4 2 5 3" xfId="7404"/>
    <cellStyle name="Calculation 3 2 3 4 4 2 6" xfId="7405"/>
    <cellStyle name="Calculation 3 2 3 4 4 2 6 2" xfId="7406"/>
    <cellStyle name="Calculation 3 2 3 4 4 2 6 3" xfId="7407"/>
    <cellStyle name="Calculation 3 2 3 4 4 2 7" xfId="7408"/>
    <cellStyle name="Calculation 3 2 3 4 4 2 7 2" xfId="7409"/>
    <cellStyle name="Calculation 3 2 3 4 4 2 7 3" xfId="7410"/>
    <cellStyle name="Calculation 3 2 3 4 4 2 8" xfId="7411"/>
    <cellStyle name="Calculation 3 2 3 4 4 2 9" xfId="7412"/>
    <cellStyle name="Calculation 3 2 3 4 4 3" xfId="7413"/>
    <cellStyle name="Calculation 3 2 3 4 4 3 2" xfId="7414"/>
    <cellStyle name="Calculation 3 2 3 4 4 3 3" xfId="7415"/>
    <cellStyle name="Calculation 3 2 3 4 4 4" xfId="7416"/>
    <cellStyle name="Calculation 3 2 3 4 4 4 2" xfId="7417"/>
    <cellStyle name="Calculation 3 2 3 4 4 4 3" xfId="7418"/>
    <cellStyle name="Calculation 3 2 3 4 4 5" xfId="7419"/>
    <cellStyle name="Calculation 3 2 3 4 4 5 2" xfId="7420"/>
    <cellStyle name="Calculation 3 2 3 4 4 5 3" xfId="7421"/>
    <cellStyle name="Calculation 3 2 3 4 4 6" xfId="7422"/>
    <cellStyle name="Calculation 3 2 3 4 4 6 2" xfId="7423"/>
    <cellStyle name="Calculation 3 2 3 4 4 6 3" xfId="7424"/>
    <cellStyle name="Calculation 3 2 3 4 4 7" xfId="7425"/>
    <cellStyle name="Calculation 3 2 3 4 4 7 2" xfId="7426"/>
    <cellStyle name="Calculation 3 2 3 4 4 7 3" xfId="7427"/>
    <cellStyle name="Calculation 3 2 3 4 4 8" xfId="7428"/>
    <cellStyle name="Calculation 3 2 3 4 4 8 2" xfId="7429"/>
    <cellStyle name="Calculation 3 2 3 4 4 8 3" xfId="7430"/>
    <cellStyle name="Calculation 3 2 3 4 4 9" xfId="7431"/>
    <cellStyle name="Calculation 3 2 3 4 5" xfId="7432"/>
    <cellStyle name="Calculation 3 2 3 4 5 2" xfId="7433"/>
    <cellStyle name="Calculation 3 2 3 4 5 2 2" xfId="7434"/>
    <cellStyle name="Calculation 3 2 3 4 5 2 3" xfId="7435"/>
    <cellStyle name="Calculation 3 2 3 4 5 3" xfId="7436"/>
    <cellStyle name="Calculation 3 2 3 4 5 3 2" xfId="7437"/>
    <cellStyle name="Calculation 3 2 3 4 5 3 3" xfId="7438"/>
    <cellStyle name="Calculation 3 2 3 4 5 4" xfId="7439"/>
    <cellStyle name="Calculation 3 2 3 4 5 4 2" xfId="7440"/>
    <cellStyle name="Calculation 3 2 3 4 5 4 3" xfId="7441"/>
    <cellStyle name="Calculation 3 2 3 4 5 5" xfId="7442"/>
    <cellStyle name="Calculation 3 2 3 4 5 5 2" xfId="7443"/>
    <cellStyle name="Calculation 3 2 3 4 5 5 3" xfId="7444"/>
    <cellStyle name="Calculation 3 2 3 4 5 6" xfId="7445"/>
    <cellStyle name="Calculation 3 2 3 4 5 6 2" xfId="7446"/>
    <cellStyle name="Calculation 3 2 3 4 5 6 3" xfId="7447"/>
    <cellStyle name="Calculation 3 2 3 4 5 7" xfId="7448"/>
    <cellStyle name="Calculation 3 2 3 4 5 7 2" xfId="7449"/>
    <cellStyle name="Calculation 3 2 3 4 5 7 3" xfId="7450"/>
    <cellStyle name="Calculation 3 2 3 4 5 8" xfId="7451"/>
    <cellStyle name="Calculation 3 2 3 4 5 9" xfId="7452"/>
    <cellStyle name="Calculation 3 2 3 4 6" xfId="7453"/>
    <cellStyle name="Calculation 3 2 3 4 6 2" xfId="7454"/>
    <cellStyle name="Calculation 3 2 3 4 6 3" xfId="7455"/>
    <cellStyle name="Calculation 3 2 3 4 7" xfId="7456"/>
    <cellStyle name="Calculation 3 2 3 4 7 2" xfId="7457"/>
    <cellStyle name="Calculation 3 2 3 4 7 3" xfId="7458"/>
    <cellStyle name="Calculation 3 2 3 4 8" xfId="7459"/>
    <cellStyle name="Calculation 3 2 3 4 8 2" xfId="7460"/>
    <cellStyle name="Calculation 3 2 3 4 8 3" xfId="7461"/>
    <cellStyle name="Calculation 3 2 3 4 9" xfId="7462"/>
    <cellStyle name="Calculation 3 2 3 4 9 2" xfId="7463"/>
    <cellStyle name="Calculation 3 2 3 4 9 3" xfId="7464"/>
    <cellStyle name="Calculation 3 2 3 5" xfId="7465"/>
    <cellStyle name="Calculation 3 2 3 5 10" xfId="7466"/>
    <cellStyle name="Calculation 3 2 3 5 2" xfId="7467"/>
    <cellStyle name="Calculation 3 2 3 5 2 10" xfId="7468"/>
    <cellStyle name="Calculation 3 2 3 5 2 2" xfId="7469"/>
    <cellStyle name="Calculation 3 2 3 5 2 2 2" xfId="7470"/>
    <cellStyle name="Calculation 3 2 3 5 2 2 2 2" xfId="7471"/>
    <cellStyle name="Calculation 3 2 3 5 2 2 2 3" xfId="7472"/>
    <cellStyle name="Calculation 3 2 3 5 2 2 3" xfId="7473"/>
    <cellStyle name="Calculation 3 2 3 5 2 2 3 2" xfId="7474"/>
    <cellStyle name="Calculation 3 2 3 5 2 2 3 3" xfId="7475"/>
    <cellStyle name="Calculation 3 2 3 5 2 2 4" xfId="7476"/>
    <cellStyle name="Calculation 3 2 3 5 2 2 4 2" xfId="7477"/>
    <cellStyle name="Calculation 3 2 3 5 2 2 4 3" xfId="7478"/>
    <cellStyle name="Calculation 3 2 3 5 2 2 5" xfId="7479"/>
    <cellStyle name="Calculation 3 2 3 5 2 2 5 2" xfId="7480"/>
    <cellStyle name="Calculation 3 2 3 5 2 2 5 3" xfId="7481"/>
    <cellStyle name="Calculation 3 2 3 5 2 2 6" xfId="7482"/>
    <cellStyle name="Calculation 3 2 3 5 2 2 6 2" xfId="7483"/>
    <cellStyle name="Calculation 3 2 3 5 2 2 6 3" xfId="7484"/>
    <cellStyle name="Calculation 3 2 3 5 2 2 7" xfId="7485"/>
    <cellStyle name="Calculation 3 2 3 5 2 2 7 2" xfId="7486"/>
    <cellStyle name="Calculation 3 2 3 5 2 2 7 3" xfId="7487"/>
    <cellStyle name="Calculation 3 2 3 5 2 2 8" xfId="7488"/>
    <cellStyle name="Calculation 3 2 3 5 2 2 9" xfId="7489"/>
    <cellStyle name="Calculation 3 2 3 5 2 3" xfId="7490"/>
    <cellStyle name="Calculation 3 2 3 5 2 3 2" xfId="7491"/>
    <cellStyle name="Calculation 3 2 3 5 2 3 3" xfId="7492"/>
    <cellStyle name="Calculation 3 2 3 5 2 4" xfId="7493"/>
    <cellStyle name="Calculation 3 2 3 5 2 4 2" xfId="7494"/>
    <cellStyle name="Calculation 3 2 3 5 2 4 3" xfId="7495"/>
    <cellStyle name="Calculation 3 2 3 5 2 5" xfId="7496"/>
    <cellStyle name="Calculation 3 2 3 5 2 5 2" xfId="7497"/>
    <cellStyle name="Calculation 3 2 3 5 2 5 3" xfId="7498"/>
    <cellStyle name="Calculation 3 2 3 5 2 6" xfId="7499"/>
    <cellStyle name="Calculation 3 2 3 5 2 6 2" xfId="7500"/>
    <cellStyle name="Calculation 3 2 3 5 2 6 3" xfId="7501"/>
    <cellStyle name="Calculation 3 2 3 5 2 7" xfId="7502"/>
    <cellStyle name="Calculation 3 2 3 5 2 7 2" xfId="7503"/>
    <cellStyle name="Calculation 3 2 3 5 2 7 3" xfId="7504"/>
    <cellStyle name="Calculation 3 2 3 5 2 8" xfId="7505"/>
    <cellStyle name="Calculation 3 2 3 5 2 8 2" xfId="7506"/>
    <cellStyle name="Calculation 3 2 3 5 2 8 3" xfId="7507"/>
    <cellStyle name="Calculation 3 2 3 5 2 9" xfId="7508"/>
    <cellStyle name="Calculation 3 2 3 5 3" xfId="7509"/>
    <cellStyle name="Calculation 3 2 3 5 3 10" xfId="7510"/>
    <cellStyle name="Calculation 3 2 3 5 3 2" xfId="7511"/>
    <cellStyle name="Calculation 3 2 3 5 3 2 2" xfId="7512"/>
    <cellStyle name="Calculation 3 2 3 5 3 2 2 2" xfId="7513"/>
    <cellStyle name="Calculation 3 2 3 5 3 2 2 3" xfId="7514"/>
    <cellStyle name="Calculation 3 2 3 5 3 2 3" xfId="7515"/>
    <cellStyle name="Calculation 3 2 3 5 3 2 3 2" xfId="7516"/>
    <cellStyle name="Calculation 3 2 3 5 3 2 3 3" xfId="7517"/>
    <cellStyle name="Calculation 3 2 3 5 3 2 4" xfId="7518"/>
    <cellStyle name="Calculation 3 2 3 5 3 2 4 2" xfId="7519"/>
    <cellStyle name="Calculation 3 2 3 5 3 2 4 3" xfId="7520"/>
    <cellStyle name="Calculation 3 2 3 5 3 2 5" xfId="7521"/>
    <cellStyle name="Calculation 3 2 3 5 3 2 5 2" xfId="7522"/>
    <cellStyle name="Calculation 3 2 3 5 3 2 5 3" xfId="7523"/>
    <cellStyle name="Calculation 3 2 3 5 3 2 6" xfId="7524"/>
    <cellStyle name="Calculation 3 2 3 5 3 2 6 2" xfId="7525"/>
    <cellStyle name="Calculation 3 2 3 5 3 2 6 3" xfId="7526"/>
    <cellStyle name="Calculation 3 2 3 5 3 2 7" xfId="7527"/>
    <cellStyle name="Calculation 3 2 3 5 3 2 7 2" xfId="7528"/>
    <cellStyle name="Calculation 3 2 3 5 3 2 7 3" xfId="7529"/>
    <cellStyle name="Calculation 3 2 3 5 3 2 8" xfId="7530"/>
    <cellStyle name="Calculation 3 2 3 5 3 2 9" xfId="7531"/>
    <cellStyle name="Calculation 3 2 3 5 3 3" xfId="7532"/>
    <cellStyle name="Calculation 3 2 3 5 3 3 2" xfId="7533"/>
    <cellStyle name="Calculation 3 2 3 5 3 3 3" xfId="7534"/>
    <cellStyle name="Calculation 3 2 3 5 3 4" xfId="7535"/>
    <cellStyle name="Calculation 3 2 3 5 3 4 2" xfId="7536"/>
    <cellStyle name="Calculation 3 2 3 5 3 4 3" xfId="7537"/>
    <cellStyle name="Calculation 3 2 3 5 3 5" xfId="7538"/>
    <cellStyle name="Calculation 3 2 3 5 3 5 2" xfId="7539"/>
    <cellStyle name="Calculation 3 2 3 5 3 5 3" xfId="7540"/>
    <cellStyle name="Calculation 3 2 3 5 3 6" xfId="7541"/>
    <cellStyle name="Calculation 3 2 3 5 3 6 2" xfId="7542"/>
    <cellStyle name="Calculation 3 2 3 5 3 6 3" xfId="7543"/>
    <cellStyle name="Calculation 3 2 3 5 3 7" xfId="7544"/>
    <cellStyle name="Calculation 3 2 3 5 3 7 2" xfId="7545"/>
    <cellStyle name="Calculation 3 2 3 5 3 7 3" xfId="7546"/>
    <cellStyle name="Calculation 3 2 3 5 3 8" xfId="7547"/>
    <cellStyle name="Calculation 3 2 3 5 3 8 2" xfId="7548"/>
    <cellStyle name="Calculation 3 2 3 5 3 8 3" xfId="7549"/>
    <cellStyle name="Calculation 3 2 3 5 3 9" xfId="7550"/>
    <cellStyle name="Calculation 3 2 3 5 4" xfId="7551"/>
    <cellStyle name="Calculation 3 2 3 5 4 10" xfId="7552"/>
    <cellStyle name="Calculation 3 2 3 5 4 2" xfId="7553"/>
    <cellStyle name="Calculation 3 2 3 5 4 2 2" xfId="7554"/>
    <cellStyle name="Calculation 3 2 3 5 4 2 2 2" xfId="7555"/>
    <cellStyle name="Calculation 3 2 3 5 4 2 2 3" xfId="7556"/>
    <cellStyle name="Calculation 3 2 3 5 4 2 3" xfId="7557"/>
    <cellStyle name="Calculation 3 2 3 5 4 2 3 2" xfId="7558"/>
    <cellStyle name="Calculation 3 2 3 5 4 2 3 3" xfId="7559"/>
    <cellStyle name="Calculation 3 2 3 5 4 2 4" xfId="7560"/>
    <cellStyle name="Calculation 3 2 3 5 4 2 4 2" xfId="7561"/>
    <cellStyle name="Calculation 3 2 3 5 4 2 4 3" xfId="7562"/>
    <cellStyle name="Calculation 3 2 3 5 4 2 5" xfId="7563"/>
    <cellStyle name="Calculation 3 2 3 5 4 2 5 2" xfId="7564"/>
    <cellStyle name="Calculation 3 2 3 5 4 2 5 3" xfId="7565"/>
    <cellStyle name="Calculation 3 2 3 5 4 2 6" xfId="7566"/>
    <cellStyle name="Calculation 3 2 3 5 4 2 6 2" xfId="7567"/>
    <cellStyle name="Calculation 3 2 3 5 4 2 6 3" xfId="7568"/>
    <cellStyle name="Calculation 3 2 3 5 4 2 7" xfId="7569"/>
    <cellStyle name="Calculation 3 2 3 5 4 2 7 2" xfId="7570"/>
    <cellStyle name="Calculation 3 2 3 5 4 2 7 3" xfId="7571"/>
    <cellStyle name="Calculation 3 2 3 5 4 2 8" xfId="7572"/>
    <cellStyle name="Calculation 3 2 3 5 4 2 9" xfId="7573"/>
    <cellStyle name="Calculation 3 2 3 5 4 3" xfId="7574"/>
    <cellStyle name="Calculation 3 2 3 5 4 3 2" xfId="7575"/>
    <cellStyle name="Calculation 3 2 3 5 4 3 3" xfId="7576"/>
    <cellStyle name="Calculation 3 2 3 5 4 4" xfId="7577"/>
    <cellStyle name="Calculation 3 2 3 5 4 4 2" xfId="7578"/>
    <cellStyle name="Calculation 3 2 3 5 4 4 3" xfId="7579"/>
    <cellStyle name="Calculation 3 2 3 5 4 5" xfId="7580"/>
    <cellStyle name="Calculation 3 2 3 5 4 5 2" xfId="7581"/>
    <cellStyle name="Calculation 3 2 3 5 4 5 3" xfId="7582"/>
    <cellStyle name="Calculation 3 2 3 5 4 6" xfId="7583"/>
    <cellStyle name="Calculation 3 2 3 5 4 6 2" xfId="7584"/>
    <cellStyle name="Calculation 3 2 3 5 4 6 3" xfId="7585"/>
    <cellStyle name="Calculation 3 2 3 5 4 7" xfId="7586"/>
    <cellStyle name="Calculation 3 2 3 5 4 7 2" xfId="7587"/>
    <cellStyle name="Calculation 3 2 3 5 4 7 3" xfId="7588"/>
    <cellStyle name="Calculation 3 2 3 5 4 8" xfId="7589"/>
    <cellStyle name="Calculation 3 2 3 5 4 8 2" xfId="7590"/>
    <cellStyle name="Calculation 3 2 3 5 4 8 3" xfId="7591"/>
    <cellStyle name="Calculation 3 2 3 5 4 9" xfId="7592"/>
    <cellStyle name="Calculation 3 2 3 5 5" xfId="7593"/>
    <cellStyle name="Calculation 3 2 3 5 5 2" xfId="7594"/>
    <cellStyle name="Calculation 3 2 3 5 5 2 2" xfId="7595"/>
    <cellStyle name="Calculation 3 2 3 5 5 2 3" xfId="7596"/>
    <cellStyle name="Calculation 3 2 3 5 5 3" xfId="7597"/>
    <cellStyle name="Calculation 3 2 3 5 5 3 2" xfId="7598"/>
    <cellStyle name="Calculation 3 2 3 5 5 3 3" xfId="7599"/>
    <cellStyle name="Calculation 3 2 3 5 5 4" xfId="7600"/>
    <cellStyle name="Calculation 3 2 3 5 5 4 2" xfId="7601"/>
    <cellStyle name="Calculation 3 2 3 5 5 4 3" xfId="7602"/>
    <cellStyle name="Calculation 3 2 3 5 5 5" xfId="7603"/>
    <cellStyle name="Calculation 3 2 3 5 5 5 2" xfId="7604"/>
    <cellStyle name="Calculation 3 2 3 5 5 5 3" xfId="7605"/>
    <cellStyle name="Calculation 3 2 3 5 5 6" xfId="7606"/>
    <cellStyle name="Calculation 3 2 3 5 5 6 2" xfId="7607"/>
    <cellStyle name="Calculation 3 2 3 5 5 6 3" xfId="7608"/>
    <cellStyle name="Calculation 3 2 3 5 5 7" xfId="7609"/>
    <cellStyle name="Calculation 3 2 3 5 5 7 2" xfId="7610"/>
    <cellStyle name="Calculation 3 2 3 5 5 7 3" xfId="7611"/>
    <cellStyle name="Calculation 3 2 3 5 5 8" xfId="7612"/>
    <cellStyle name="Calculation 3 2 3 5 5 9" xfId="7613"/>
    <cellStyle name="Calculation 3 2 3 5 6" xfId="7614"/>
    <cellStyle name="Calculation 3 2 3 5 6 2" xfId="7615"/>
    <cellStyle name="Calculation 3 2 3 5 6 3" xfId="7616"/>
    <cellStyle name="Calculation 3 2 3 5 7" xfId="7617"/>
    <cellStyle name="Calculation 3 2 3 5 7 2" xfId="7618"/>
    <cellStyle name="Calculation 3 2 3 5 7 3" xfId="7619"/>
    <cellStyle name="Calculation 3 2 3 5 8" xfId="7620"/>
    <cellStyle name="Calculation 3 2 3 5 8 2" xfId="7621"/>
    <cellStyle name="Calculation 3 2 3 5 8 3" xfId="7622"/>
    <cellStyle name="Calculation 3 2 3 5 9" xfId="7623"/>
    <cellStyle name="Calculation 3 2 3 5 9 2" xfId="7624"/>
    <cellStyle name="Calculation 3 2 3 5 9 3" xfId="7625"/>
    <cellStyle name="Calculation 3 2 3 6" xfId="7626"/>
    <cellStyle name="Calculation 3 2 3 6 10" xfId="7627"/>
    <cellStyle name="Calculation 3 2 3 6 2" xfId="7628"/>
    <cellStyle name="Calculation 3 2 3 6 2 2" xfId="7629"/>
    <cellStyle name="Calculation 3 2 3 6 2 2 2" xfId="7630"/>
    <cellStyle name="Calculation 3 2 3 6 2 2 3" xfId="7631"/>
    <cellStyle name="Calculation 3 2 3 6 2 3" xfId="7632"/>
    <cellStyle name="Calculation 3 2 3 6 2 3 2" xfId="7633"/>
    <cellStyle name="Calculation 3 2 3 6 2 3 3" xfId="7634"/>
    <cellStyle name="Calculation 3 2 3 6 2 4" xfId="7635"/>
    <cellStyle name="Calculation 3 2 3 6 2 4 2" xfId="7636"/>
    <cellStyle name="Calculation 3 2 3 6 2 4 3" xfId="7637"/>
    <cellStyle name="Calculation 3 2 3 6 2 5" xfId="7638"/>
    <cellStyle name="Calculation 3 2 3 6 2 5 2" xfId="7639"/>
    <cellStyle name="Calculation 3 2 3 6 2 5 3" xfId="7640"/>
    <cellStyle name="Calculation 3 2 3 6 2 6" xfId="7641"/>
    <cellStyle name="Calculation 3 2 3 6 2 6 2" xfId="7642"/>
    <cellStyle name="Calculation 3 2 3 6 2 6 3" xfId="7643"/>
    <cellStyle name="Calculation 3 2 3 6 2 7" xfId="7644"/>
    <cellStyle name="Calculation 3 2 3 6 2 7 2" xfId="7645"/>
    <cellStyle name="Calculation 3 2 3 6 2 7 3" xfId="7646"/>
    <cellStyle name="Calculation 3 2 3 6 2 8" xfId="7647"/>
    <cellStyle name="Calculation 3 2 3 6 2 9" xfId="7648"/>
    <cellStyle name="Calculation 3 2 3 6 3" xfId="7649"/>
    <cellStyle name="Calculation 3 2 3 6 3 2" xfId="7650"/>
    <cellStyle name="Calculation 3 2 3 6 3 3" xfId="7651"/>
    <cellStyle name="Calculation 3 2 3 6 4" xfId="7652"/>
    <cellStyle name="Calculation 3 2 3 6 4 2" xfId="7653"/>
    <cellStyle name="Calculation 3 2 3 6 4 3" xfId="7654"/>
    <cellStyle name="Calculation 3 2 3 6 5" xfId="7655"/>
    <cellStyle name="Calculation 3 2 3 6 5 2" xfId="7656"/>
    <cellStyle name="Calculation 3 2 3 6 5 3" xfId="7657"/>
    <cellStyle name="Calculation 3 2 3 6 6" xfId="7658"/>
    <cellStyle name="Calculation 3 2 3 6 6 2" xfId="7659"/>
    <cellStyle name="Calculation 3 2 3 6 6 3" xfId="7660"/>
    <cellStyle name="Calculation 3 2 3 6 7" xfId="7661"/>
    <cellStyle name="Calculation 3 2 3 6 7 2" xfId="7662"/>
    <cellStyle name="Calculation 3 2 3 6 7 3" xfId="7663"/>
    <cellStyle name="Calculation 3 2 3 6 8" xfId="7664"/>
    <cellStyle name="Calculation 3 2 3 6 8 2" xfId="7665"/>
    <cellStyle name="Calculation 3 2 3 6 8 3" xfId="7666"/>
    <cellStyle name="Calculation 3 2 3 6 9" xfId="7667"/>
    <cellStyle name="Calculation 3 2 3 7" xfId="7668"/>
    <cellStyle name="Calculation 3 2 3 7 10" xfId="7669"/>
    <cellStyle name="Calculation 3 2 3 7 2" xfId="7670"/>
    <cellStyle name="Calculation 3 2 3 7 2 2" xfId="7671"/>
    <cellStyle name="Calculation 3 2 3 7 2 2 2" xfId="7672"/>
    <cellStyle name="Calculation 3 2 3 7 2 2 3" xfId="7673"/>
    <cellStyle name="Calculation 3 2 3 7 2 3" xfId="7674"/>
    <cellStyle name="Calculation 3 2 3 7 2 3 2" xfId="7675"/>
    <cellStyle name="Calculation 3 2 3 7 2 3 3" xfId="7676"/>
    <cellStyle name="Calculation 3 2 3 7 2 4" xfId="7677"/>
    <cellStyle name="Calculation 3 2 3 7 2 4 2" xfId="7678"/>
    <cellStyle name="Calculation 3 2 3 7 2 4 3" xfId="7679"/>
    <cellStyle name="Calculation 3 2 3 7 2 5" xfId="7680"/>
    <cellStyle name="Calculation 3 2 3 7 2 5 2" xfId="7681"/>
    <cellStyle name="Calculation 3 2 3 7 2 5 3" xfId="7682"/>
    <cellStyle name="Calculation 3 2 3 7 2 6" xfId="7683"/>
    <cellStyle name="Calculation 3 2 3 7 2 6 2" xfId="7684"/>
    <cellStyle name="Calculation 3 2 3 7 2 6 3" xfId="7685"/>
    <cellStyle name="Calculation 3 2 3 7 2 7" xfId="7686"/>
    <cellStyle name="Calculation 3 2 3 7 2 7 2" xfId="7687"/>
    <cellStyle name="Calculation 3 2 3 7 2 7 3" xfId="7688"/>
    <cellStyle name="Calculation 3 2 3 7 2 8" xfId="7689"/>
    <cellStyle name="Calculation 3 2 3 7 2 9" xfId="7690"/>
    <cellStyle name="Calculation 3 2 3 7 3" xfId="7691"/>
    <cellStyle name="Calculation 3 2 3 7 3 2" xfId="7692"/>
    <cellStyle name="Calculation 3 2 3 7 3 3" xfId="7693"/>
    <cellStyle name="Calculation 3 2 3 7 4" xfId="7694"/>
    <cellStyle name="Calculation 3 2 3 7 4 2" xfId="7695"/>
    <cellStyle name="Calculation 3 2 3 7 4 3" xfId="7696"/>
    <cellStyle name="Calculation 3 2 3 7 5" xfId="7697"/>
    <cellStyle name="Calculation 3 2 3 7 5 2" xfId="7698"/>
    <cellStyle name="Calculation 3 2 3 7 5 3" xfId="7699"/>
    <cellStyle name="Calculation 3 2 3 7 6" xfId="7700"/>
    <cellStyle name="Calculation 3 2 3 7 6 2" xfId="7701"/>
    <cellStyle name="Calculation 3 2 3 7 6 3" xfId="7702"/>
    <cellStyle name="Calculation 3 2 3 7 7" xfId="7703"/>
    <cellStyle name="Calculation 3 2 3 7 7 2" xfId="7704"/>
    <cellStyle name="Calculation 3 2 3 7 7 3" xfId="7705"/>
    <cellStyle name="Calculation 3 2 3 7 8" xfId="7706"/>
    <cellStyle name="Calculation 3 2 3 7 8 2" xfId="7707"/>
    <cellStyle name="Calculation 3 2 3 7 8 3" xfId="7708"/>
    <cellStyle name="Calculation 3 2 3 7 9" xfId="7709"/>
    <cellStyle name="Calculation 3 2 3 8" xfId="7710"/>
    <cellStyle name="Calculation 3 2 3 8 10" xfId="7711"/>
    <cellStyle name="Calculation 3 2 3 8 2" xfId="7712"/>
    <cellStyle name="Calculation 3 2 3 8 2 2" xfId="7713"/>
    <cellStyle name="Calculation 3 2 3 8 2 2 2" xfId="7714"/>
    <cellStyle name="Calculation 3 2 3 8 2 2 3" xfId="7715"/>
    <cellStyle name="Calculation 3 2 3 8 2 3" xfId="7716"/>
    <cellStyle name="Calculation 3 2 3 8 2 3 2" xfId="7717"/>
    <cellStyle name="Calculation 3 2 3 8 2 3 3" xfId="7718"/>
    <cellStyle name="Calculation 3 2 3 8 2 4" xfId="7719"/>
    <cellStyle name="Calculation 3 2 3 8 2 4 2" xfId="7720"/>
    <cellStyle name="Calculation 3 2 3 8 2 4 3" xfId="7721"/>
    <cellStyle name="Calculation 3 2 3 8 2 5" xfId="7722"/>
    <cellStyle name="Calculation 3 2 3 8 2 5 2" xfId="7723"/>
    <cellStyle name="Calculation 3 2 3 8 2 5 3" xfId="7724"/>
    <cellStyle name="Calculation 3 2 3 8 2 6" xfId="7725"/>
    <cellStyle name="Calculation 3 2 3 8 2 6 2" xfId="7726"/>
    <cellStyle name="Calculation 3 2 3 8 2 6 3" xfId="7727"/>
    <cellStyle name="Calculation 3 2 3 8 2 7" xfId="7728"/>
    <cellStyle name="Calculation 3 2 3 8 2 7 2" xfId="7729"/>
    <cellStyle name="Calculation 3 2 3 8 2 7 3" xfId="7730"/>
    <cellStyle name="Calculation 3 2 3 8 2 8" xfId="7731"/>
    <cellStyle name="Calculation 3 2 3 8 2 9" xfId="7732"/>
    <cellStyle name="Calculation 3 2 3 8 3" xfId="7733"/>
    <cellStyle name="Calculation 3 2 3 8 3 2" xfId="7734"/>
    <cellStyle name="Calculation 3 2 3 8 3 3" xfId="7735"/>
    <cellStyle name="Calculation 3 2 3 8 4" xfId="7736"/>
    <cellStyle name="Calculation 3 2 3 8 4 2" xfId="7737"/>
    <cellStyle name="Calculation 3 2 3 8 4 3" xfId="7738"/>
    <cellStyle name="Calculation 3 2 3 8 5" xfId="7739"/>
    <cellStyle name="Calculation 3 2 3 8 5 2" xfId="7740"/>
    <cellStyle name="Calculation 3 2 3 8 5 3" xfId="7741"/>
    <cellStyle name="Calculation 3 2 3 8 6" xfId="7742"/>
    <cellStyle name="Calculation 3 2 3 8 6 2" xfId="7743"/>
    <cellStyle name="Calculation 3 2 3 8 6 3" xfId="7744"/>
    <cellStyle name="Calculation 3 2 3 8 7" xfId="7745"/>
    <cellStyle name="Calculation 3 2 3 8 7 2" xfId="7746"/>
    <cellStyle name="Calculation 3 2 3 8 7 3" xfId="7747"/>
    <cellStyle name="Calculation 3 2 3 8 8" xfId="7748"/>
    <cellStyle name="Calculation 3 2 3 8 8 2" xfId="7749"/>
    <cellStyle name="Calculation 3 2 3 8 8 3" xfId="7750"/>
    <cellStyle name="Calculation 3 2 3 8 9" xfId="7751"/>
    <cellStyle name="Calculation 3 2 3 9" xfId="7752"/>
    <cellStyle name="Calculation 3 2 3 9 2" xfId="7753"/>
    <cellStyle name="Calculation 3 2 3 9 2 2" xfId="7754"/>
    <cellStyle name="Calculation 3 2 3 9 2 3" xfId="7755"/>
    <cellStyle name="Calculation 3 2 3 9 3" xfId="7756"/>
    <cellStyle name="Calculation 3 2 3 9 3 2" xfId="7757"/>
    <cellStyle name="Calculation 3 2 3 9 3 3" xfId="7758"/>
    <cellStyle name="Calculation 3 2 3 9 4" xfId="7759"/>
    <cellStyle name="Calculation 3 2 3 9 4 2" xfId="7760"/>
    <cellStyle name="Calculation 3 2 3 9 4 3" xfId="7761"/>
    <cellStyle name="Calculation 3 2 3 9 5" xfId="7762"/>
    <cellStyle name="Calculation 3 2 3 9 5 2" xfId="7763"/>
    <cellStyle name="Calculation 3 2 3 9 5 3" xfId="7764"/>
    <cellStyle name="Calculation 3 2 3 9 6" xfId="7765"/>
    <cellStyle name="Calculation 3 2 3 9 6 2" xfId="7766"/>
    <cellStyle name="Calculation 3 2 3 9 6 3" xfId="7767"/>
    <cellStyle name="Calculation 3 2 3 9 7" xfId="7768"/>
    <cellStyle name="Calculation 3 2 3 9 7 2" xfId="7769"/>
    <cellStyle name="Calculation 3 2 3 9 7 3" xfId="7770"/>
    <cellStyle name="Calculation 3 2 3 9 8" xfId="7771"/>
    <cellStyle name="Calculation 3 2 3 9 9" xfId="7772"/>
    <cellStyle name="Calculation 3 2 4" xfId="7773"/>
    <cellStyle name="Calculation 3 2 4 2" xfId="7774"/>
    <cellStyle name="Calculation 3 2 4 2 2" xfId="7775"/>
    <cellStyle name="Calculation 3 2 4 2 2 2" xfId="7776"/>
    <cellStyle name="Calculation 3 2 4 2 2 3" xfId="7777"/>
    <cellStyle name="Calculation 3 2 4 2 3" xfId="7778"/>
    <cellStyle name="Calculation 3 2 4 2 3 2" xfId="7779"/>
    <cellStyle name="Calculation 3 2 4 2 3 3" xfId="7780"/>
    <cellStyle name="Calculation 3 2 4 2 4" xfId="7781"/>
    <cellStyle name="Calculation 3 2 4 2 4 2" xfId="7782"/>
    <cellStyle name="Calculation 3 2 4 2 4 3" xfId="7783"/>
    <cellStyle name="Calculation 3 2 4 2 5" xfId="7784"/>
    <cellStyle name="Calculation 3 2 4 2 5 2" xfId="7785"/>
    <cellStyle name="Calculation 3 2 4 2 5 3" xfId="7786"/>
    <cellStyle name="Calculation 3 2 4 2 6" xfId="7787"/>
    <cellStyle name="Calculation 3 2 4 2 6 2" xfId="7788"/>
    <cellStyle name="Calculation 3 2 4 2 6 3" xfId="7789"/>
    <cellStyle name="Calculation 3 2 4 2 7" xfId="7790"/>
    <cellStyle name="Calculation 3 2 4 2 7 2" xfId="7791"/>
    <cellStyle name="Calculation 3 2 4 2 7 3" xfId="7792"/>
    <cellStyle name="Calculation 3 2 4 2 8" xfId="7793"/>
    <cellStyle name="Calculation 3 2 4 2 9" xfId="7794"/>
    <cellStyle name="Calculation 3 2 4 3" xfId="7795"/>
    <cellStyle name="Calculation 3 2 4 3 2" xfId="7796"/>
    <cellStyle name="Calculation 3 2 4 3 3" xfId="7797"/>
    <cellStyle name="Calculation 3 2 4 4" xfId="7798"/>
    <cellStyle name="Calculation 3 2 4 4 2" xfId="7799"/>
    <cellStyle name="Calculation 3 2 4 4 3" xfId="7800"/>
    <cellStyle name="Calculation 3 2 4 5" xfId="7801"/>
    <cellStyle name="Calculation 3 2 4 5 2" xfId="7802"/>
    <cellStyle name="Calculation 3 2 4 5 3" xfId="7803"/>
    <cellStyle name="Calculation 3 2 4 6" xfId="7804"/>
    <cellStyle name="Calculation 3 2 4 6 2" xfId="7805"/>
    <cellStyle name="Calculation 3 2 4 6 3" xfId="7806"/>
    <cellStyle name="Calculation 3 2 4 7" xfId="7807"/>
    <cellStyle name="Calculation 3 2 4 7 2" xfId="7808"/>
    <cellStyle name="Calculation 3 2 4 7 3" xfId="7809"/>
    <cellStyle name="Calculation 3 2 4 8" xfId="7810"/>
    <cellStyle name="Calculation 3 2 4 8 2" xfId="7811"/>
    <cellStyle name="Calculation 3 2 4 8 3" xfId="7812"/>
    <cellStyle name="Calculation 3 2 4 9" xfId="7813"/>
    <cellStyle name="Calculation 3 2 5" xfId="7814"/>
    <cellStyle name="Calculation 3 2 5 10" xfId="7815"/>
    <cellStyle name="Calculation 3 2 5 2" xfId="7816"/>
    <cellStyle name="Calculation 3 2 5 2 2" xfId="7817"/>
    <cellStyle name="Calculation 3 2 5 2 2 2" xfId="7818"/>
    <cellStyle name="Calculation 3 2 5 2 2 3" xfId="7819"/>
    <cellStyle name="Calculation 3 2 5 2 3" xfId="7820"/>
    <cellStyle name="Calculation 3 2 5 2 3 2" xfId="7821"/>
    <cellStyle name="Calculation 3 2 5 2 3 3" xfId="7822"/>
    <cellStyle name="Calculation 3 2 5 2 4" xfId="7823"/>
    <cellStyle name="Calculation 3 2 5 2 4 2" xfId="7824"/>
    <cellStyle name="Calculation 3 2 5 2 4 3" xfId="7825"/>
    <cellStyle name="Calculation 3 2 5 2 5" xfId="7826"/>
    <cellStyle name="Calculation 3 2 5 2 5 2" xfId="7827"/>
    <cellStyle name="Calculation 3 2 5 2 5 3" xfId="7828"/>
    <cellStyle name="Calculation 3 2 5 2 6" xfId="7829"/>
    <cellStyle name="Calculation 3 2 5 2 6 2" xfId="7830"/>
    <cellStyle name="Calculation 3 2 5 2 6 3" xfId="7831"/>
    <cellStyle name="Calculation 3 2 5 2 7" xfId="7832"/>
    <cellStyle name="Calculation 3 2 5 2 7 2" xfId="7833"/>
    <cellStyle name="Calculation 3 2 5 2 7 3" xfId="7834"/>
    <cellStyle name="Calculation 3 2 5 2 8" xfId="7835"/>
    <cellStyle name="Calculation 3 2 5 2 9" xfId="7836"/>
    <cellStyle name="Calculation 3 2 5 3" xfId="7837"/>
    <cellStyle name="Calculation 3 2 5 3 2" xfId="7838"/>
    <cellStyle name="Calculation 3 2 5 3 3" xfId="7839"/>
    <cellStyle name="Calculation 3 2 5 4" xfId="7840"/>
    <cellStyle name="Calculation 3 2 5 4 2" xfId="7841"/>
    <cellStyle name="Calculation 3 2 5 4 3" xfId="7842"/>
    <cellStyle name="Calculation 3 2 5 5" xfId="7843"/>
    <cellStyle name="Calculation 3 2 5 5 2" xfId="7844"/>
    <cellStyle name="Calculation 3 2 5 5 3" xfId="7845"/>
    <cellStyle name="Calculation 3 2 5 6" xfId="7846"/>
    <cellStyle name="Calculation 3 2 5 6 2" xfId="7847"/>
    <cellStyle name="Calculation 3 2 5 6 3" xfId="7848"/>
    <cellStyle name="Calculation 3 2 5 7" xfId="7849"/>
    <cellStyle name="Calculation 3 2 5 7 2" xfId="7850"/>
    <cellStyle name="Calculation 3 2 5 7 3" xfId="7851"/>
    <cellStyle name="Calculation 3 2 5 8" xfId="7852"/>
    <cellStyle name="Calculation 3 2 5 8 2" xfId="7853"/>
    <cellStyle name="Calculation 3 2 5 8 3" xfId="7854"/>
    <cellStyle name="Calculation 3 2 5 9" xfId="7855"/>
    <cellStyle name="Calculation 3 2 6" xfId="7856"/>
    <cellStyle name="Calculation 3 2 6 10" xfId="7857"/>
    <cellStyle name="Calculation 3 2 6 2" xfId="7858"/>
    <cellStyle name="Calculation 3 2 6 2 2" xfId="7859"/>
    <cellStyle name="Calculation 3 2 6 2 2 2" xfId="7860"/>
    <cellStyle name="Calculation 3 2 6 2 2 3" xfId="7861"/>
    <cellStyle name="Calculation 3 2 6 2 3" xfId="7862"/>
    <cellStyle name="Calculation 3 2 6 2 3 2" xfId="7863"/>
    <cellStyle name="Calculation 3 2 6 2 3 3" xfId="7864"/>
    <cellStyle name="Calculation 3 2 6 2 4" xfId="7865"/>
    <cellStyle name="Calculation 3 2 6 2 4 2" xfId="7866"/>
    <cellStyle name="Calculation 3 2 6 2 4 3" xfId="7867"/>
    <cellStyle name="Calculation 3 2 6 2 5" xfId="7868"/>
    <cellStyle name="Calculation 3 2 6 2 5 2" xfId="7869"/>
    <cellStyle name="Calculation 3 2 6 2 5 3" xfId="7870"/>
    <cellStyle name="Calculation 3 2 6 2 6" xfId="7871"/>
    <cellStyle name="Calculation 3 2 6 2 6 2" xfId="7872"/>
    <cellStyle name="Calculation 3 2 6 2 6 3" xfId="7873"/>
    <cellStyle name="Calculation 3 2 6 2 7" xfId="7874"/>
    <cellStyle name="Calculation 3 2 6 2 7 2" xfId="7875"/>
    <cellStyle name="Calculation 3 2 6 2 7 3" xfId="7876"/>
    <cellStyle name="Calculation 3 2 6 2 8" xfId="7877"/>
    <cellStyle name="Calculation 3 2 6 2 9" xfId="7878"/>
    <cellStyle name="Calculation 3 2 6 3" xfId="7879"/>
    <cellStyle name="Calculation 3 2 6 3 2" xfId="7880"/>
    <cellStyle name="Calculation 3 2 6 3 3" xfId="7881"/>
    <cellStyle name="Calculation 3 2 6 4" xfId="7882"/>
    <cellStyle name="Calculation 3 2 6 4 2" xfId="7883"/>
    <cellStyle name="Calculation 3 2 6 4 3" xfId="7884"/>
    <cellStyle name="Calculation 3 2 6 5" xfId="7885"/>
    <cellStyle name="Calculation 3 2 6 5 2" xfId="7886"/>
    <cellStyle name="Calculation 3 2 6 5 3" xfId="7887"/>
    <cellStyle name="Calculation 3 2 6 6" xfId="7888"/>
    <cellStyle name="Calculation 3 2 6 6 2" xfId="7889"/>
    <cellStyle name="Calculation 3 2 6 6 3" xfId="7890"/>
    <cellStyle name="Calculation 3 2 6 7" xfId="7891"/>
    <cellStyle name="Calculation 3 2 6 7 2" xfId="7892"/>
    <cellStyle name="Calculation 3 2 6 7 3" xfId="7893"/>
    <cellStyle name="Calculation 3 2 6 8" xfId="7894"/>
    <cellStyle name="Calculation 3 2 6 8 2" xfId="7895"/>
    <cellStyle name="Calculation 3 2 6 8 3" xfId="7896"/>
    <cellStyle name="Calculation 3 2 6 9" xfId="7897"/>
    <cellStyle name="Calculation 3 2 7" xfId="7898"/>
    <cellStyle name="Calculation 3 2 7 2" xfId="7899"/>
    <cellStyle name="Calculation 3 2 7 2 2" xfId="7900"/>
    <cellStyle name="Calculation 3 2 7 2 3" xfId="7901"/>
    <cellStyle name="Calculation 3 2 7 3" xfId="7902"/>
    <cellStyle name="Calculation 3 2 7 3 2" xfId="7903"/>
    <cellStyle name="Calculation 3 2 7 3 3" xfId="7904"/>
    <cellStyle name="Calculation 3 2 7 4" xfId="7905"/>
    <cellStyle name="Calculation 3 2 7 4 2" xfId="7906"/>
    <cellStyle name="Calculation 3 2 7 4 3" xfId="7907"/>
    <cellStyle name="Calculation 3 2 7 5" xfId="7908"/>
    <cellStyle name="Calculation 3 2 7 5 2" xfId="7909"/>
    <cellStyle name="Calculation 3 2 7 5 3" xfId="7910"/>
    <cellStyle name="Calculation 3 2 7 6" xfId="7911"/>
    <cellStyle name="Calculation 3 2 7 6 2" xfId="7912"/>
    <cellStyle name="Calculation 3 2 7 6 3" xfId="7913"/>
    <cellStyle name="Calculation 3 2 7 7" xfId="7914"/>
    <cellStyle name="Calculation 3 2 7 7 2" xfId="7915"/>
    <cellStyle name="Calculation 3 2 7 7 3" xfId="7916"/>
    <cellStyle name="Calculation 3 2 7 8" xfId="7917"/>
    <cellStyle name="Calculation 3 2 7 9" xfId="7918"/>
    <cellStyle name="Calculation 3 2 8" xfId="7919"/>
    <cellStyle name="Calculation 3 2 8 2" xfId="7920"/>
    <cellStyle name="Calculation 3 2 8 2 2" xfId="7921"/>
    <cellStyle name="Calculation 3 2 8 2 3" xfId="7922"/>
    <cellStyle name="Calculation 3 2 8 3" xfId="7923"/>
    <cellStyle name="Calculation 3 2 8 3 2" xfId="7924"/>
    <cellStyle name="Calculation 3 2 8 3 3" xfId="7925"/>
    <cellStyle name="Calculation 3 2 8 4" xfId="7926"/>
    <cellStyle name="Calculation 3 2 8 4 2" xfId="7927"/>
    <cellStyle name="Calculation 3 2 8 4 3" xfId="7928"/>
    <cellStyle name="Calculation 3 2 8 5" xfId="7929"/>
    <cellStyle name="Calculation 3 2 8 5 2" xfId="7930"/>
    <cellStyle name="Calculation 3 2 8 5 3" xfId="7931"/>
    <cellStyle name="Calculation 3 2 8 6" xfId="7932"/>
    <cellStyle name="Calculation 3 2 8 6 2" xfId="7933"/>
    <cellStyle name="Calculation 3 2 8 6 3" xfId="7934"/>
    <cellStyle name="Calculation 3 2 8 7" xfId="7935"/>
    <cellStyle name="Calculation 3 2 8 7 2" xfId="7936"/>
    <cellStyle name="Calculation 3 2 8 7 3" xfId="7937"/>
    <cellStyle name="Calculation 3 2 8 8" xfId="7938"/>
    <cellStyle name="Calculation 3 2 8 9" xfId="7939"/>
    <cellStyle name="Calculation 3 3" xfId="7940"/>
    <cellStyle name="Calculation 3 3 10" xfId="7941"/>
    <cellStyle name="Calculation 3 3 10 2" xfId="7942"/>
    <cellStyle name="Calculation 3 3 10 3" xfId="7943"/>
    <cellStyle name="Calculation 3 3 11" xfId="7944"/>
    <cellStyle name="Calculation 3 3 11 2" xfId="7945"/>
    <cellStyle name="Calculation 3 3 11 3" xfId="7946"/>
    <cellStyle name="Calculation 3 3 12" xfId="7947"/>
    <cellStyle name="Calculation 3 3 2" xfId="7948"/>
    <cellStyle name="Calculation 3 3 2 10" xfId="7949"/>
    <cellStyle name="Calculation 3 3 2 10 2" xfId="7950"/>
    <cellStyle name="Calculation 3 3 2 10 3" xfId="7951"/>
    <cellStyle name="Calculation 3 3 2 11" xfId="7952"/>
    <cellStyle name="Calculation 3 3 2 11 2" xfId="7953"/>
    <cellStyle name="Calculation 3 3 2 11 3" xfId="7954"/>
    <cellStyle name="Calculation 3 3 2 12" xfId="7955"/>
    <cellStyle name="Calculation 3 3 2 12 2" xfId="7956"/>
    <cellStyle name="Calculation 3 3 2 12 3" xfId="7957"/>
    <cellStyle name="Calculation 3 3 2 13" xfId="7958"/>
    <cellStyle name="Calculation 3 3 2 13 2" xfId="7959"/>
    <cellStyle name="Calculation 3 3 2 13 3" xfId="7960"/>
    <cellStyle name="Calculation 3 3 2 14" xfId="7961"/>
    <cellStyle name="Calculation 3 3 2 2" xfId="7962"/>
    <cellStyle name="Calculation 3 3 2 2 10" xfId="7963"/>
    <cellStyle name="Calculation 3 3 2 2 2" xfId="7964"/>
    <cellStyle name="Calculation 3 3 2 2 2 10" xfId="7965"/>
    <cellStyle name="Calculation 3 3 2 2 2 2" xfId="7966"/>
    <cellStyle name="Calculation 3 3 2 2 2 2 2" xfId="7967"/>
    <cellStyle name="Calculation 3 3 2 2 2 2 2 2" xfId="7968"/>
    <cellStyle name="Calculation 3 3 2 2 2 2 2 3" xfId="7969"/>
    <cellStyle name="Calculation 3 3 2 2 2 2 3" xfId="7970"/>
    <cellStyle name="Calculation 3 3 2 2 2 2 3 2" xfId="7971"/>
    <cellStyle name="Calculation 3 3 2 2 2 2 3 3" xfId="7972"/>
    <cellStyle name="Calculation 3 3 2 2 2 2 4" xfId="7973"/>
    <cellStyle name="Calculation 3 3 2 2 2 2 4 2" xfId="7974"/>
    <cellStyle name="Calculation 3 3 2 2 2 2 4 3" xfId="7975"/>
    <cellStyle name="Calculation 3 3 2 2 2 2 5" xfId="7976"/>
    <cellStyle name="Calculation 3 3 2 2 2 2 5 2" xfId="7977"/>
    <cellStyle name="Calculation 3 3 2 2 2 2 5 3" xfId="7978"/>
    <cellStyle name="Calculation 3 3 2 2 2 2 6" xfId="7979"/>
    <cellStyle name="Calculation 3 3 2 2 2 2 6 2" xfId="7980"/>
    <cellStyle name="Calculation 3 3 2 2 2 2 6 3" xfId="7981"/>
    <cellStyle name="Calculation 3 3 2 2 2 2 7" xfId="7982"/>
    <cellStyle name="Calculation 3 3 2 2 2 2 7 2" xfId="7983"/>
    <cellStyle name="Calculation 3 3 2 2 2 2 7 3" xfId="7984"/>
    <cellStyle name="Calculation 3 3 2 2 2 2 8" xfId="7985"/>
    <cellStyle name="Calculation 3 3 2 2 2 2 9" xfId="7986"/>
    <cellStyle name="Calculation 3 3 2 2 2 3" xfId="7987"/>
    <cellStyle name="Calculation 3 3 2 2 2 3 2" xfId="7988"/>
    <cellStyle name="Calculation 3 3 2 2 2 3 3" xfId="7989"/>
    <cellStyle name="Calculation 3 3 2 2 2 4" xfId="7990"/>
    <cellStyle name="Calculation 3 3 2 2 2 4 2" xfId="7991"/>
    <cellStyle name="Calculation 3 3 2 2 2 4 3" xfId="7992"/>
    <cellStyle name="Calculation 3 3 2 2 2 5" xfId="7993"/>
    <cellStyle name="Calculation 3 3 2 2 2 5 2" xfId="7994"/>
    <cellStyle name="Calculation 3 3 2 2 2 5 3" xfId="7995"/>
    <cellStyle name="Calculation 3 3 2 2 2 6" xfId="7996"/>
    <cellStyle name="Calculation 3 3 2 2 2 6 2" xfId="7997"/>
    <cellStyle name="Calculation 3 3 2 2 2 6 3" xfId="7998"/>
    <cellStyle name="Calculation 3 3 2 2 2 7" xfId="7999"/>
    <cellStyle name="Calculation 3 3 2 2 2 7 2" xfId="8000"/>
    <cellStyle name="Calculation 3 3 2 2 2 7 3" xfId="8001"/>
    <cellStyle name="Calculation 3 3 2 2 2 8" xfId="8002"/>
    <cellStyle name="Calculation 3 3 2 2 2 8 2" xfId="8003"/>
    <cellStyle name="Calculation 3 3 2 2 2 8 3" xfId="8004"/>
    <cellStyle name="Calculation 3 3 2 2 2 9" xfId="8005"/>
    <cellStyle name="Calculation 3 3 2 2 3" xfId="8006"/>
    <cellStyle name="Calculation 3 3 2 2 3 10" xfId="8007"/>
    <cellStyle name="Calculation 3 3 2 2 3 2" xfId="8008"/>
    <cellStyle name="Calculation 3 3 2 2 3 2 2" xfId="8009"/>
    <cellStyle name="Calculation 3 3 2 2 3 2 2 2" xfId="8010"/>
    <cellStyle name="Calculation 3 3 2 2 3 2 2 3" xfId="8011"/>
    <cellStyle name="Calculation 3 3 2 2 3 2 3" xfId="8012"/>
    <cellStyle name="Calculation 3 3 2 2 3 2 3 2" xfId="8013"/>
    <cellStyle name="Calculation 3 3 2 2 3 2 3 3" xfId="8014"/>
    <cellStyle name="Calculation 3 3 2 2 3 2 4" xfId="8015"/>
    <cellStyle name="Calculation 3 3 2 2 3 2 4 2" xfId="8016"/>
    <cellStyle name="Calculation 3 3 2 2 3 2 4 3" xfId="8017"/>
    <cellStyle name="Calculation 3 3 2 2 3 2 5" xfId="8018"/>
    <cellStyle name="Calculation 3 3 2 2 3 2 5 2" xfId="8019"/>
    <cellStyle name="Calculation 3 3 2 2 3 2 5 3" xfId="8020"/>
    <cellStyle name="Calculation 3 3 2 2 3 2 6" xfId="8021"/>
    <cellStyle name="Calculation 3 3 2 2 3 2 6 2" xfId="8022"/>
    <cellStyle name="Calculation 3 3 2 2 3 2 6 3" xfId="8023"/>
    <cellStyle name="Calculation 3 3 2 2 3 2 7" xfId="8024"/>
    <cellStyle name="Calculation 3 3 2 2 3 2 7 2" xfId="8025"/>
    <cellStyle name="Calculation 3 3 2 2 3 2 7 3" xfId="8026"/>
    <cellStyle name="Calculation 3 3 2 2 3 2 8" xfId="8027"/>
    <cellStyle name="Calculation 3 3 2 2 3 2 9" xfId="8028"/>
    <cellStyle name="Calculation 3 3 2 2 3 3" xfId="8029"/>
    <cellStyle name="Calculation 3 3 2 2 3 3 2" xfId="8030"/>
    <cellStyle name="Calculation 3 3 2 2 3 3 3" xfId="8031"/>
    <cellStyle name="Calculation 3 3 2 2 3 4" xfId="8032"/>
    <cellStyle name="Calculation 3 3 2 2 3 4 2" xfId="8033"/>
    <cellStyle name="Calculation 3 3 2 2 3 4 3" xfId="8034"/>
    <cellStyle name="Calculation 3 3 2 2 3 5" xfId="8035"/>
    <cellStyle name="Calculation 3 3 2 2 3 5 2" xfId="8036"/>
    <cellStyle name="Calculation 3 3 2 2 3 5 3" xfId="8037"/>
    <cellStyle name="Calculation 3 3 2 2 3 6" xfId="8038"/>
    <cellStyle name="Calculation 3 3 2 2 3 6 2" xfId="8039"/>
    <cellStyle name="Calculation 3 3 2 2 3 6 3" xfId="8040"/>
    <cellStyle name="Calculation 3 3 2 2 3 7" xfId="8041"/>
    <cellStyle name="Calculation 3 3 2 2 3 7 2" xfId="8042"/>
    <cellStyle name="Calculation 3 3 2 2 3 7 3" xfId="8043"/>
    <cellStyle name="Calculation 3 3 2 2 3 8" xfId="8044"/>
    <cellStyle name="Calculation 3 3 2 2 3 8 2" xfId="8045"/>
    <cellStyle name="Calculation 3 3 2 2 3 8 3" xfId="8046"/>
    <cellStyle name="Calculation 3 3 2 2 3 9" xfId="8047"/>
    <cellStyle name="Calculation 3 3 2 2 4" xfId="8048"/>
    <cellStyle name="Calculation 3 3 2 2 4 10" xfId="8049"/>
    <cellStyle name="Calculation 3 3 2 2 4 2" xfId="8050"/>
    <cellStyle name="Calculation 3 3 2 2 4 2 2" xfId="8051"/>
    <cellStyle name="Calculation 3 3 2 2 4 2 2 2" xfId="8052"/>
    <cellStyle name="Calculation 3 3 2 2 4 2 2 3" xfId="8053"/>
    <cellStyle name="Calculation 3 3 2 2 4 2 3" xfId="8054"/>
    <cellStyle name="Calculation 3 3 2 2 4 2 3 2" xfId="8055"/>
    <cellStyle name="Calculation 3 3 2 2 4 2 3 3" xfId="8056"/>
    <cellStyle name="Calculation 3 3 2 2 4 2 4" xfId="8057"/>
    <cellStyle name="Calculation 3 3 2 2 4 2 4 2" xfId="8058"/>
    <cellStyle name="Calculation 3 3 2 2 4 2 4 3" xfId="8059"/>
    <cellStyle name="Calculation 3 3 2 2 4 2 5" xfId="8060"/>
    <cellStyle name="Calculation 3 3 2 2 4 2 5 2" xfId="8061"/>
    <cellStyle name="Calculation 3 3 2 2 4 2 5 3" xfId="8062"/>
    <cellStyle name="Calculation 3 3 2 2 4 2 6" xfId="8063"/>
    <cellStyle name="Calculation 3 3 2 2 4 2 6 2" xfId="8064"/>
    <cellStyle name="Calculation 3 3 2 2 4 2 6 3" xfId="8065"/>
    <cellStyle name="Calculation 3 3 2 2 4 2 7" xfId="8066"/>
    <cellStyle name="Calculation 3 3 2 2 4 2 7 2" xfId="8067"/>
    <cellStyle name="Calculation 3 3 2 2 4 2 7 3" xfId="8068"/>
    <cellStyle name="Calculation 3 3 2 2 4 2 8" xfId="8069"/>
    <cellStyle name="Calculation 3 3 2 2 4 2 9" xfId="8070"/>
    <cellStyle name="Calculation 3 3 2 2 4 3" xfId="8071"/>
    <cellStyle name="Calculation 3 3 2 2 4 3 2" xfId="8072"/>
    <cellStyle name="Calculation 3 3 2 2 4 3 3" xfId="8073"/>
    <cellStyle name="Calculation 3 3 2 2 4 4" xfId="8074"/>
    <cellStyle name="Calculation 3 3 2 2 4 4 2" xfId="8075"/>
    <cellStyle name="Calculation 3 3 2 2 4 4 3" xfId="8076"/>
    <cellStyle name="Calculation 3 3 2 2 4 5" xfId="8077"/>
    <cellStyle name="Calculation 3 3 2 2 4 5 2" xfId="8078"/>
    <cellStyle name="Calculation 3 3 2 2 4 5 3" xfId="8079"/>
    <cellStyle name="Calculation 3 3 2 2 4 6" xfId="8080"/>
    <cellStyle name="Calculation 3 3 2 2 4 6 2" xfId="8081"/>
    <cellStyle name="Calculation 3 3 2 2 4 6 3" xfId="8082"/>
    <cellStyle name="Calculation 3 3 2 2 4 7" xfId="8083"/>
    <cellStyle name="Calculation 3 3 2 2 4 7 2" xfId="8084"/>
    <cellStyle name="Calculation 3 3 2 2 4 7 3" xfId="8085"/>
    <cellStyle name="Calculation 3 3 2 2 4 8" xfId="8086"/>
    <cellStyle name="Calculation 3 3 2 2 4 8 2" xfId="8087"/>
    <cellStyle name="Calculation 3 3 2 2 4 8 3" xfId="8088"/>
    <cellStyle name="Calculation 3 3 2 2 4 9" xfId="8089"/>
    <cellStyle name="Calculation 3 3 2 2 5" xfId="8090"/>
    <cellStyle name="Calculation 3 3 2 2 5 2" xfId="8091"/>
    <cellStyle name="Calculation 3 3 2 2 5 2 2" xfId="8092"/>
    <cellStyle name="Calculation 3 3 2 2 5 2 3" xfId="8093"/>
    <cellStyle name="Calculation 3 3 2 2 5 3" xfId="8094"/>
    <cellStyle name="Calculation 3 3 2 2 5 3 2" xfId="8095"/>
    <cellStyle name="Calculation 3 3 2 2 5 3 3" xfId="8096"/>
    <cellStyle name="Calculation 3 3 2 2 5 4" xfId="8097"/>
    <cellStyle name="Calculation 3 3 2 2 5 4 2" xfId="8098"/>
    <cellStyle name="Calculation 3 3 2 2 5 4 3" xfId="8099"/>
    <cellStyle name="Calculation 3 3 2 2 5 5" xfId="8100"/>
    <cellStyle name="Calculation 3 3 2 2 5 5 2" xfId="8101"/>
    <cellStyle name="Calculation 3 3 2 2 5 5 3" xfId="8102"/>
    <cellStyle name="Calculation 3 3 2 2 5 6" xfId="8103"/>
    <cellStyle name="Calculation 3 3 2 2 5 6 2" xfId="8104"/>
    <cellStyle name="Calculation 3 3 2 2 5 6 3" xfId="8105"/>
    <cellStyle name="Calculation 3 3 2 2 5 7" xfId="8106"/>
    <cellStyle name="Calculation 3 3 2 2 5 7 2" xfId="8107"/>
    <cellStyle name="Calculation 3 3 2 2 5 7 3" xfId="8108"/>
    <cellStyle name="Calculation 3 3 2 2 5 8" xfId="8109"/>
    <cellStyle name="Calculation 3 3 2 2 5 9" xfId="8110"/>
    <cellStyle name="Calculation 3 3 2 2 6" xfId="8111"/>
    <cellStyle name="Calculation 3 3 2 2 6 2" xfId="8112"/>
    <cellStyle name="Calculation 3 3 2 2 6 3" xfId="8113"/>
    <cellStyle name="Calculation 3 3 2 2 7" xfId="8114"/>
    <cellStyle name="Calculation 3 3 2 2 7 2" xfId="8115"/>
    <cellStyle name="Calculation 3 3 2 2 7 3" xfId="8116"/>
    <cellStyle name="Calculation 3 3 2 2 8" xfId="8117"/>
    <cellStyle name="Calculation 3 3 2 2 8 2" xfId="8118"/>
    <cellStyle name="Calculation 3 3 2 2 8 3" xfId="8119"/>
    <cellStyle name="Calculation 3 3 2 2 9" xfId="8120"/>
    <cellStyle name="Calculation 3 3 2 2 9 2" xfId="8121"/>
    <cellStyle name="Calculation 3 3 2 2 9 3" xfId="8122"/>
    <cellStyle name="Calculation 3 3 2 3" xfId="8123"/>
    <cellStyle name="Calculation 3 3 2 3 10" xfId="8124"/>
    <cellStyle name="Calculation 3 3 2 3 2" xfId="8125"/>
    <cellStyle name="Calculation 3 3 2 3 2 10" xfId="8126"/>
    <cellStyle name="Calculation 3 3 2 3 2 2" xfId="8127"/>
    <cellStyle name="Calculation 3 3 2 3 2 2 2" xfId="8128"/>
    <cellStyle name="Calculation 3 3 2 3 2 2 2 2" xfId="8129"/>
    <cellStyle name="Calculation 3 3 2 3 2 2 2 3" xfId="8130"/>
    <cellStyle name="Calculation 3 3 2 3 2 2 3" xfId="8131"/>
    <cellStyle name="Calculation 3 3 2 3 2 2 3 2" xfId="8132"/>
    <cellStyle name="Calculation 3 3 2 3 2 2 3 3" xfId="8133"/>
    <cellStyle name="Calculation 3 3 2 3 2 2 4" xfId="8134"/>
    <cellStyle name="Calculation 3 3 2 3 2 2 4 2" xfId="8135"/>
    <cellStyle name="Calculation 3 3 2 3 2 2 4 3" xfId="8136"/>
    <cellStyle name="Calculation 3 3 2 3 2 2 5" xfId="8137"/>
    <cellStyle name="Calculation 3 3 2 3 2 2 5 2" xfId="8138"/>
    <cellStyle name="Calculation 3 3 2 3 2 2 5 3" xfId="8139"/>
    <cellStyle name="Calculation 3 3 2 3 2 2 6" xfId="8140"/>
    <cellStyle name="Calculation 3 3 2 3 2 2 6 2" xfId="8141"/>
    <cellStyle name="Calculation 3 3 2 3 2 2 6 3" xfId="8142"/>
    <cellStyle name="Calculation 3 3 2 3 2 2 7" xfId="8143"/>
    <cellStyle name="Calculation 3 3 2 3 2 2 7 2" xfId="8144"/>
    <cellStyle name="Calculation 3 3 2 3 2 2 7 3" xfId="8145"/>
    <cellStyle name="Calculation 3 3 2 3 2 2 8" xfId="8146"/>
    <cellStyle name="Calculation 3 3 2 3 2 2 9" xfId="8147"/>
    <cellStyle name="Calculation 3 3 2 3 2 3" xfId="8148"/>
    <cellStyle name="Calculation 3 3 2 3 2 3 2" xfId="8149"/>
    <cellStyle name="Calculation 3 3 2 3 2 3 3" xfId="8150"/>
    <cellStyle name="Calculation 3 3 2 3 2 4" xfId="8151"/>
    <cellStyle name="Calculation 3 3 2 3 2 4 2" xfId="8152"/>
    <cellStyle name="Calculation 3 3 2 3 2 4 3" xfId="8153"/>
    <cellStyle name="Calculation 3 3 2 3 2 5" xfId="8154"/>
    <cellStyle name="Calculation 3 3 2 3 2 5 2" xfId="8155"/>
    <cellStyle name="Calculation 3 3 2 3 2 5 3" xfId="8156"/>
    <cellStyle name="Calculation 3 3 2 3 2 6" xfId="8157"/>
    <cellStyle name="Calculation 3 3 2 3 2 6 2" xfId="8158"/>
    <cellStyle name="Calculation 3 3 2 3 2 6 3" xfId="8159"/>
    <cellStyle name="Calculation 3 3 2 3 2 7" xfId="8160"/>
    <cellStyle name="Calculation 3 3 2 3 2 7 2" xfId="8161"/>
    <cellStyle name="Calculation 3 3 2 3 2 7 3" xfId="8162"/>
    <cellStyle name="Calculation 3 3 2 3 2 8" xfId="8163"/>
    <cellStyle name="Calculation 3 3 2 3 2 8 2" xfId="8164"/>
    <cellStyle name="Calculation 3 3 2 3 2 8 3" xfId="8165"/>
    <cellStyle name="Calculation 3 3 2 3 2 9" xfId="8166"/>
    <cellStyle name="Calculation 3 3 2 3 3" xfId="8167"/>
    <cellStyle name="Calculation 3 3 2 3 3 10" xfId="8168"/>
    <cellStyle name="Calculation 3 3 2 3 3 2" xfId="8169"/>
    <cellStyle name="Calculation 3 3 2 3 3 2 2" xfId="8170"/>
    <cellStyle name="Calculation 3 3 2 3 3 2 2 2" xfId="8171"/>
    <cellStyle name="Calculation 3 3 2 3 3 2 2 3" xfId="8172"/>
    <cellStyle name="Calculation 3 3 2 3 3 2 3" xfId="8173"/>
    <cellStyle name="Calculation 3 3 2 3 3 2 3 2" xfId="8174"/>
    <cellStyle name="Calculation 3 3 2 3 3 2 3 3" xfId="8175"/>
    <cellStyle name="Calculation 3 3 2 3 3 2 4" xfId="8176"/>
    <cellStyle name="Calculation 3 3 2 3 3 2 4 2" xfId="8177"/>
    <cellStyle name="Calculation 3 3 2 3 3 2 4 3" xfId="8178"/>
    <cellStyle name="Calculation 3 3 2 3 3 2 5" xfId="8179"/>
    <cellStyle name="Calculation 3 3 2 3 3 2 5 2" xfId="8180"/>
    <cellStyle name="Calculation 3 3 2 3 3 2 5 3" xfId="8181"/>
    <cellStyle name="Calculation 3 3 2 3 3 2 6" xfId="8182"/>
    <cellStyle name="Calculation 3 3 2 3 3 2 6 2" xfId="8183"/>
    <cellStyle name="Calculation 3 3 2 3 3 2 6 3" xfId="8184"/>
    <cellStyle name="Calculation 3 3 2 3 3 2 7" xfId="8185"/>
    <cellStyle name="Calculation 3 3 2 3 3 2 7 2" xfId="8186"/>
    <cellStyle name="Calculation 3 3 2 3 3 2 7 3" xfId="8187"/>
    <cellStyle name="Calculation 3 3 2 3 3 2 8" xfId="8188"/>
    <cellStyle name="Calculation 3 3 2 3 3 2 9" xfId="8189"/>
    <cellStyle name="Calculation 3 3 2 3 3 3" xfId="8190"/>
    <cellStyle name="Calculation 3 3 2 3 3 3 2" xfId="8191"/>
    <cellStyle name="Calculation 3 3 2 3 3 3 3" xfId="8192"/>
    <cellStyle name="Calculation 3 3 2 3 3 4" xfId="8193"/>
    <cellStyle name="Calculation 3 3 2 3 3 4 2" xfId="8194"/>
    <cellStyle name="Calculation 3 3 2 3 3 4 3" xfId="8195"/>
    <cellStyle name="Calculation 3 3 2 3 3 5" xfId="8196"/>
    <cellStyle name="Calculation 3 3 2 3 3 5 2" xfId="8197"/>
    <cellStyle name="Calculation 3 3 2 3 3 5 3" xfId="8198"/>
    <cellStyle name="Calculation 3 3 2 3 3 6" xfId="8199"/>
    <cellStyle name="Calculation 3 3 2 3 3 6 2" xfId="8200"/>
    <cellStyle name="Calculation 3 3 2 3 3 6 3" xfId="8201"/>
    <cellStyle name="Calculation 3 3 2 3 3 7" xfId="8202"/>
    <cellStyle name="Calculation 3 3 2 3 3 7 2" xfId="8203"/>
    <cellStyle name="Calculation 3 3 2 3 3 7 3" xfId="8204"/>
    <cellStyle name="Calculation 3 3 2 3 3 8" xfId="8205"/>
    <cellStyle name="Calculation 3 3 2 3 3 8 2" xfId="8206"/>
    <cellStyle name="Calculation 3 3 2 3 3 8 3" xfId="8207"/>
    <cellStyle name="Calculation 3 3 2 3 3 9" xfId="8208"/>
    <cellStyle name="Calculation 3 3 2 3 4" xfId="8209"/>
    <cellStyle name="Calculation 3 3 2 3 4 10" xfId="8210"/>
    <cellStyle name="Calculation 3 3 2 3 4 2" xfId="8211"/>
    <cellStyle name="Calculation 3 3 2 3 4 2 2" xfId="8212"/>
    <cellStyle name="Calculation 3 3 2 3 4 2 2 2" xfId="8213"/>
    <cellStyle name="Calculation 3 3 2 3 4 2 2 3" xfId="8214"/>
    <cellStyle name="Calculation 3 3 2 3 4 2 3" xfId="8215"/>
    <cellStyle name="Calculation 3 3 2 3 4 2 3 2" xfId="8216"/>
    <cellStyle name="Calculation 3 3 2 3 4 2 3 3" xfId="8217"/>
    <cellStyle name="Calculation 3 3 2 3 4 2 4" xfId="8218"/>
    <cellStyle name="Calculation 3 3 2 3 4 2 4 2" xfId="8219"/>
    <cellStyle name="Calculation 3 3 2 3 4 2 4 3" xfId="8220"/>
    <cellStyle name="Calculation 3 3 2 3 4 2 5" xfId="8221"/>
    <cellStyle name="Calculation 3 3 2 3 4 2 5 2" xfId="8222"/>
    <cellStyle name="Calculation 3 3 2 3 4 2 5 3" xfId="8223"/>
    <cellStyle name="Calculation 3 3 2 3 4 2 6" xfId="8224"/>
    <cellStyle name="Calculation 3 3 2 3 4 2 6 2" xfId="8225"/>
    <cellStyle name="Calculation 3 3 2 3 4 2 6 3" xfId="8226"/>
    <cellStyle name="Calculation 3 3 2 3 4 2 7" xfId="8227"/>
    <cellStyle name="Calculation 3 3 2 3 4 2 7 2" xfId="8228"/>
    <cellStyle name="Calculation 3 3 2 3 4 2 7 3" xfId="8229"/>
    <cellStyle name="Calculation 3 3 2 3 4 2 8" xfId="8230"/>
    <cellStyle name="Calculation 3 3 2 3 4 2 9" xfId="8231"/>
    <cellStyle name="Calculation 3 3 2 3 4 3" xfId="8232"/>
    <cellStyle name="Calculation 3 3 2 3 4 3 2" xfId="8233"/>
    <cellStyle name="Calculation 3 3 2 3 4 3 3" xfId="8234"/>
    <cellStyle name="Calculation 3 3 2 3 4 4" xfId="8235"/>
    <cellStyle name="Calculation 3 3 2 3 4 4 2" xfId="8236"/>
    <cellStyle name="Calculation 3 3 2 3 4 4 3" xfId="8237"/>
    <cellStyle name="Calculation 3 3 2 3 4 5" xfId="8238"/>
    <cellStyle name="Calculation 3 3 2 3 4 5 2" xfId="8239"/>
    <cellStyle name="Calculation 3 3 2 3 4 5 3" xfId="8240"/>
    <cellStyle name="Calculation 3 3 2 3 4 6" xfId="8241"/>
    <cellStyle name="Calculation 3 3 2 3 4 6 2" xfId="8242"/>
    <cellStyle name="Calculation 3 3 2 3 4 6 3" xfId="8243"/>
    <cellStyle name="Calculation 3 3 2 3 4 7" xfId="8244"/>
    <cellStyle name="Calculation 3 3 2 3 4 7 2" xfId="8245"/>
    <cellStyle name="Calculation 3 3 2 3 4 7 3" xfId="8246"/>
    <cellStyle name="Calculation 3 3 2 3 4 8" xfId="8247"/>
    <cellStyle name="Calculation 3 3 2 3 4 8 2" xfId="8248"/>
    <cellStyle name="Calculation 3 3 2 3 4 8 3" xfId="8249"/>
    <cellStyle name="Calculation 3 3 2 3 4 9" xfId="8250"/>
    <cellStyle name="Calculation 3 3 2 3 5" xfId="8251"/>
    <cellStyle name="Calculation 3 3 2 3 5 2" xfId="8252"/>
    <cellStyle name="Calculation 3 3 2 3 5 2 2" xfId="8253"/>
    <cellStyle name="Calculation 3 3 2 3 5 2 3" xfId="8254"/>
    <cellStyle name="Calculation 3 3 2 3 5 3" xfId="8255"/>
    <cellStyle name="Calculation 3 3 2 3 5 3 2" xfId="8256"/>
    <cellStyle name="Calculation 3 3 2 3 5 3 3" xfId="8257"/>
    <cellStyle name="Calculation 3 3 2 3 5 4" xfId="8258"/>
    <cellStyle name="Calculation 3 3 2 3 5 4 2" xfId="8259"/>
    <cellStyle name="Calculation 3 3 2 3 5 4 3" xfId="8260"/>
    <cellStyle name="Calculation 3 3 2 3 5 5" xfId="8261"/>
    <cellStyle name="Calculation 3 3 2 3 5 5 2" xfId="8262"/>
    <cellStyle name="Calculation 3 3 2 3 5 5 3" xfId="8263"/>
    <cellStyle name="Calculation 3 3 2 3 5 6" xfId="8264"/>
    <cellStyle name="Calculation 3 3 2 3 5 6 2" xfId="8265"/>
    <cellStyle name="Calculation 3 3 2 3 5 6 3" xfId="8266"/>
    <cellStyle name="Calculation 3 3 2 3 5 7" xfId="8267"/>
    <cellStyle name="Calculation 3 3 2 3 5 7 2" xfId="8268"/>
    <cellStyle name="Calculation 3 3 2 3 5 7 3" xfId="8269"/>
    <cellStyle name="Calculation 3 3 2 3 5 8" xfId="8270"/>
    <cellStyle name="Calculation 3 3 2 3 5 9" xfId="8271"/>
    <cellStyle name="Calculation 3 3 2 3 6" xfId="8272"/>
    <cellStyle name="Calculation 3 3 2 3 6 2" xfId="8273"/>
    <cellStyle name="Calculation 3 3 2 3 6 3" xfId="8274"/>
    <cellStyle name="Calculation 3 3 2 3 7" xfId="8275"/>
    <cellStyle name="Calculation 3 3 2 3 7 2" xfId="8276"/>
    <cellStyle name="Calculation 3 3 2 3 7 3" xfId="8277"/>
    <cellStyle name="Calculation 3 3 2 3 8" xfId="8278"/>
    <cellStyle name="Calculation 3 3 2 3 8 2" xfId="8279"/>
    <cellStyle name="Calculation 3 3 2 3 8 3" xfId="8280"/>
    <cellStyle name="Calculation 3 3 2 3 9" xfId="8281"/>
    <cellStyle name="Calculation 3 3 2 3 9 2" xfId="8282"/>
    <cellStyle name="Calculation 3 3 2 3 9 3" xfId="8283"/>
    <cellStyle name="Calculation 3 3 2 4" xfId="8284"/>
    <cellStyle name="Calculation 3 3 2 4 10" xfId="8285"/>
    <cellStyle name="Calculation 3 3 2 4 2" xfId="8286"/>
    <cellStyle name="Calculation 3 3 2 4 2 10" xfId="8287"/>
    <cellStyle name="Calculation 3 3 2 4 2 2" xfId="8288"/>
    <cellStyle name="Calculation 3 3 2 4 2 2 2" xfId="8289"/>
    <cellStyle name="Calculation 3 3 2 4 2 2 2 2" xfId="8290"/>
    <cellStyle name="Calculation 3 3 2 4 2 2 2 3" xfId="8291"/>
    <cellStyle name="Calculation 3 3 2 4 2 2 3" xfId="8292"/>
    <cellStyle name="Calculation 3 3 2 4 2 2 3 2" xfId="8293"/>
    <cellStyle name="Calculation 3 3 2 4 2 2 3 3" xfId="8294"/>
    <cellStyle name="Calculation 3 3 2 4 2 2 4" xfId="8295"/>
    <cellStyle name="Calculation 3 3 2 4 2 2 4 2" xfId="8296"/>
    <cellStyle name="Calculation 3 3 2 4 2 2 4 3" xfId="8297"/>
    <cellStyle name="Calculation 3 3 2 4 2 2 5" xfId="8298"/>
    <cellStyle name="Calculation 3 3 2 4 2 2 5 2" xfId="8299"/>
    <cellStyle name="Calculation 3 3 2 4 2 2 5 3" xfId="8300"/>
    <cellStyle name="Calculation 3 3 2 4 2 2 6" xfId="8301"/>
    <cellStyle name="Calculation 3 3 2 4 2 2 6 2" xfId="8302"/>
    <cellStyle name="Calculation 3 3 2 4 2 2 6 3" xfId="8303"/>
    <cellStyle name="Calculation 3 3 2 4 2 2 7" xfId="8304"/>
    <cellStyle name="Calculation 3 3 2 4 2 2 7 2" xfId="8305"/>
    <cellStyle name="Calculation 3 3 2 4 2 2 7 3" xfId="8306"/>
    <cellStyle name="Calculation 3 3 2 4 2 2 8" xfId="8307"/>
    <cellStyle name="Calculation 3 3 2 4 2 2 9" xfId="8308"/>
    <cellStyle name="Calculation 3 3 2 4 2 3" xfId="8309"/>
    <cellStyle name="Calculation 3 3 2 4 2 3 2" xfId="8310"/>
    <cellStyle name="Calculation 3 3 2 4 2 3 3" xfId="8311"/>
    <cellStyle name="Calculation 3 3 2 4 2 4" xfId="8312"/>
    <cellStyle name="Calculation 3 3 2 4 2 4 2" xfId="8313"/>
    <cellStyle name="Calculation 3 3 2 4 2 4 3" xfId="8314"/>
    <cellStyle name="Calculation 3 3 2 4 2 5" xfId="8315"/>
    <cellStyle name="Calculation 3 3 2 4 2 5 2" xfId="8316"/>
    <cellStyle name="Calculation 3 3 2 4 2 5 3" xfId="8317"/>
    <cellStyle name="Calculation 3 3 2 4 2 6" xfId="8318"/>
    <cellStyle name="Calculation 3 3 2 4 2 6 2" xfId="8319"/>
    <cellStyle name="Calculation 3 3 2 4 2 6 3" xfId="8320"/>
    <cellStyle name="Calculation 3 3 2 4 2 7" xfId="8321"/>
    <cellStyle name="Calculation 3 3 2 4 2 7 2" xfId="8322"/>
    <cellStyle name="Calculation 3 3 2 4 2 7 3" xfId="8323"/>
    <cellStyle name="Calculation 3 3 2 4 2 8" xfId="8324"/>
    <cellStyle name="Calculation 3 3 2 4 2 8 2" xfId="8325"/>
    <cellStyle name="Calculation 3 3 2 4 2 8 3" xfId="8326"/>
    <cellStyle name="Calculation 3 3 2 4 2 9" xfId="8327"/>
    <cellStyle name="Calculation 3 3 2 4 3" xfId="8328"/>
    <cellStyle name="Calculation 3 3 2 4 3 10" xfId="8329"/>
    <cellStyle name="Calculation 3 3 2 4 3 2" xfId="8330"/>
    <cellStyle name="Calculation 3 3 2 4 3 2 2" xfId="8331"/>
    <cellStyle name="Calculation 3 3 2 4 3 2 2 2" xfId="8332"/>
    <cellStyle name="Calculation 3 3 2 4 3 2 2 3" xfId="8333"/>
    <cellStyle name="Calculation 3 3 2 4 3 2 3" xfId="8334"/>
    <cellStyle name="Calculation 3 3 2 4 3 2 3 2" xfId="8335"/>
    <cellStyle name="Calculation 3 3 2 4 3 2 3 3" xfId="8336"/>
    <cellStyle name="Calculation 3 3 2 4 3 2 4" xfId="8337"/>
    <cellStyle name="Calculation 3 3 2 4 3 2 4 2" xfId="8338"/>
    <cellStyle name="Calculation 3 3 2 4 3 2 4 3" xfId="8339"/>
    <cellStyle name="Calculation 3 3 2 4 3 2 5" xfId="8340"/>
    <cellStyle name="Calculation 3 3 2 4 3 2 5 2" xfId="8341"/>
    <cellStyle name="Calculation 3 3 2 4 3 2 5 3" xfId="8342"/>
    <cellStyle name="Calculation 3 3 2 4 3 2 6" xfId="8343"/>
    <cellStyle name="Calculation 3 3 2 4 3 2 6 2" xfId="8344"/>
    <cellStyle name="Calculation 3 3 2 4 3 2 6 3" xfId="8345"/>
    <cellStyle name="Calculation 3 3 2 4 3 2 7" xfId="8346"/>
    <cellStyle name="Calculation 3 3 2 4 3 2 7 2" xfId="8347"/>
    <cellStyle name="Calculation 3 3 2 4 3 2 7 3" xfId="8348"/>
    <cellStyle name="Calculation 3 3 2 4 3 2 8" xfId="8349"/>
    <cellStyle name="Calculation 3 3 2 4 3 2 9" xfId="8350"/>
    <cellStyle name="Calculation 3 3 2 4 3 3" xfId="8351"/>
    <cellStyle name="Calculation 3 3 2 4 3 3 2" xfId="8352"/>
    <cellStyle name="Calculation 3 3 2 4 3 3 3" xfId="8353"/>
    <cellStyle name="Calculation 3 3 2 4 3 4" xfId="8354"/>
    <cellStyle name="Calculation 3 3 2 4 3 4 2" xfId="8355"/>
    <cellStyle name="Calculation 3 3 2 4 3 4 3" xfId="8356"/>
    <cellStyle name="Calculation 3 3 2 4 3 5" xfId="8357"/>
    <cellStyle name="Calculation 3 3 2 4 3 5 2" xfId="8358"/>
    <cellStyle name="Calculation 3 3 2 4 3 5 3" xfId="8359"/>
    <cellStyle name="Calculation 3 3 2 4 3 6" xfId="8360"/>
    <cellStyle name="Calculation 3 3 2 4 3 6 2" xfId="8361"/>
    <cellStyle name="Calculation 3 3 2 4 3 6 3" xfId="8362"/>
    <cellStyle name="Calculation 3 3 2 4 3 7" xfId="8363"/>
    <cellStyle name="Calculation 3 3 2 4 3 7 2" xfId="8364"/>
    <cellStyle name="Calculation 3 3 2 4 3 7 3" xfId="8365"/>
    <cellStyle name="Calculation 3 3 2 4 3 8" xfId="8366"/>
    <cellStyle name="Calculation 3 3 2 4 3 8 2" xfId="8367"/>
    <cellStyle name="Calculation 3 3 2 4 3 8 3" xfId="8368"/>
    <cellStyle name="Calculation 3 3 2 4 3 9" xfId="8369"/>
    <cellStyle name="Calculation 3 3 2 4 4" xfId="8370"/>
    <cellStyle name="Calculation 3 3 2 4 4 10" xfId="8371"/>
    <cellStyle name="Calculation 3 3 2 4 4 2" xfId="8372"/>
    <cellStyle name="Calculation 3 3 2 4 4 2 2" xfId="8373"/>
    <cellStyle name="Calculation 3 3 2 4 4 2 2 2" xfId="8374"/>
    <cellStyle name="Calculation 3 3 2 4 4 2 2 3" xfId="8375"/>
    <cellStyle name="Calculation 3 3 2 4 4 2 3" xfId="8376"/>
    <cellStyle name="Calculation 3 3 2 4 4 2 3 2" xfId="8377"/>
    <cellStyle name="Calculation 3 3 2 4 4 2 3 3" xfId="8378"/>
    <cellStyle name="Calculation 3 3 2 4 4 2 4" xfId="8379"/>
    <cellStyle name="Calculation 3 3 2 4 4 2 4 2" xfId="8380"/>
    <cellStyle name="Calculation 3 3 2 4 4 2 4 3" xfId="8381"/>
    <cellStyle name="Calculation 3 3 2 4 4 2 5" xfId="8382"/>
    <cellStyle name="Calculation 3 3 2 4 4 2 5 2" xfId="8383"/>
    <cellStyle name="Calculation 3 3 2 4 4 2 5 3" xfId="8384"/>
    <cellStyle name="Calculation 3 3 2 4 4 2 6" xfId="8385"/>
    <cellStyle name="Calculation 3 3 2 4 4 2 6 2" xfId="8386"/>
    <cellStyle name="Calculation 3 3 2 4 4 2 6 3" xfId="8387"/>
    <cellStyle name="Calculation 3 3 2 4 4 2 7" xfId="8388"/>
    <cellStyle name="Calculation 3 3 2 4 4 2 7 2" xfId="8389"/>
    <cellStyle name="Calculation 3 3 2 4 4 2 7 3" xfId="8390"/>
    <cellStyle name="Calculation 3 3 2 4 4 2 8" xfId="8391"/>
    <cellStyle name="Calculation 3 3 2 4 4 2 9" xfId="8392"/>
    <cellStyle name="Calculation 3 3 2 4 4 3" xfId="8393"/>
    <cellStyle name="Calculation 3 3 2 4 4 3 2" xfId="8394"/>
    <cellStyle name="Calculation 3 3 2 4 4 3 3" xfId="8395"/>
    <cellStyle name="Calculation 3 3 2 4 4 4" xfId="8396"/>
    <cellStyle name="Calculation 3 3 2 4 4 4 2" xfId="8397"/>
    <cellStyle name="Calculation 3 3 2 4 4 4 3" xfId="8398"/>
    <cellStyle name="Calculation 3 3 2 4 4 5" xfId="8399"/>
    <cellStyle name="Calculation 3 3 2 4 4 5 2" xfId="8400"/>
    <cellStyle name="Calculation 3 3 2 4 4 5 3" xfId="8401"/>
    <cellStyle name="Calculation 3 3 2 4 4 6" xfId="8402"/>
    <cellStyle name="Calculation 3 3 2 4 4 6 2" xfId="8403"/>
    <cellStyle name="Calculation 3 3 2 4 4 6 3" xfId="8404"/>
    <cellStyle name="Calculation 3 3 2 4 4 7" xfId="8405"/>
    <cellStyle name="Calculation 3 3 2 4 4 7 2" xfId="8406"/>
    <cellStyle name="Calculation 3 3 2 4 4 7 3" xfId="8407"/>
    <cellStyle name="Calculation 3 3 2 4 4 8" xfId="8408"/>
    <cellStyle name="Calculation 3 3 2 4 4 8 2" xfId="8409"/>
    <cellStyle name="Calculation 3 3 2 4 4 8 3" xfId="8410"/>
    <cellStyle name="Calculation 3 3 2 4 4 9" xfId="8411"/>
    <cellStyle name="Calculation 3 3 2 4 5" xfId="8412"/>
    <cellStyle name="Calculation 3 3 2 4 5 2" xfId="8413"/>
    <cellStyle name="Calculation 3 3 2 4 5 2 2" xfId="8414"/>
    <cellStyle name="Calculation 3 3 2 4 5 2 3" xfId="8415"/>
    <cellStyle name="Calculation 3 3 2 4 5 3" xfId="8416"/>
    <cellStyle name="Calculation 3 3 2 4 5 3 2" xfId="8417"/>
    <cellStyle name="Calculation 3 3 2 4 5 3 3" xfId="8418"/>
    <cellStyle name="Calculation 3 3 2 4 5 4" xfId="8419"/>
    <cellStyle name="Calculation 3 3 2 4 5 4 2" xfId="8420"/>
    <cellStyle name="Calculation 3 3 2 4 5 4 3" xfId="8421"/>
    <cellStyle name="Calculation 3 3 2 4 5 5" xfId="8422"/>
    <cellStyle name="Calculation 3 3 2 4 5 5 2" xfId="8423"/>
    <cellStyle name="Calculation 3 3 2 4 5 5 3" xfId="8424"/>
    <cellStyle name="Calculation 3 3 2 4 5 6" xfId="8425"/>
    <cellStyle name="Calculation 3 3 2 4 5 6 2" xfId="8426"/>
    <cellStyle name="Calculation 3 3 2 4 5 6 3" xfId="8427"/>
    <cellStyle name="Calculation 3 3 2 4 5 7" xfId="8428"/>
    <cellStyle name="Calculation 3 3 2 4 5 7 2" xfId="8429"/>
    <cellStyle name="Calculation 3 3 2 4 5 7 3" xfId="8430"/>
    <cellStyle name="Calculation 3 3 2 4 5 8" xfId="8431"/>
    <cellStyle name="Calculation 3 3 2 4 5 9" xfId="8432"/>
    <cellStyle name="Calculation 3 3 2 4 6" xfId="8433"/>
    <cellStyle name="Calculation 3 3 2 4 6 2" xfId="8434"/>
    <cellStyle name="Calculation 3 3 2 4 6 3" xfId="8435"/>
    <cellStyle name="Calculation 3 3 2 4 7" xfId="8436"/>
    <cellStyle name="Calculation 3 3 2 4 7 2" xfId="8437"/>
    <cellStyle name="Calculation 3 3 2 4 7 3" xfId="8438"/>
    <cellStyle name="Calculation 3 3 2 4 8" xfId="8439"/>
    <cellStyle name="Calculation 3 3 2 4 8 2" xfId="8440"/>
    <cellStyle name="Calculation 3 3 2 4 8 3" xfId="8441"/>
    <cellStyle name="Calculation 3 3 2 4 9" xfId="8442"/>
    <cellStyle name="Calculation 3 3 2 4 9 2" xfId="8443"/>
    <cellStyle name="Calculation 3 3 2 4 9 3" xfId="8444"/>
    <cellStyle name="Calculation 3 3 2 5" xfId="8445"/>
    <cellStyle name="Calculation 3 3 2 5 10" xfId="8446"/>
    <cellStyle name="Calculation 3 3 2 5 2" xfId="8447"/>
    <cellStyle name="Calculation 3 3 2 5 2 10" xfId="8448"/>
    <cellStyle name="Calculation 3 3 2 5 2 2" xfId="8449"/>
    <cellStyle name="Calculation 3 3 2 5 2 2 2" xfId="8450"/>
    <cellStyle name="Calculation 3 3 2 5 2 2 2 2" xfId="8451"/>
    <cellStyle name="Calculation 3 3 2 5 2 2 2 3" xfId="8452"/>
    <cellStyle name="Calculation 3 3 2 5 2 2 3" xfId="8453"/>
    <cellStyle name="Calculation 3 3 2 5 2 2 3 2" xfId="8454"/>
    <cellStyle name="Calculation 3 3 2 5 2 2 3 3" xfId="8455"/>
    <cellStyle name="Calculation 3 3 2 5 2 2 4" xfId="8456"/>
    <cellStyle name="Calculation 3 3 2 5 2 2 4 2" xfId="8457"/>
    <cellStyle name="Calculation 3 3 2 5 2 2 4 3" xfId="8458"/>
    <cellStyle name="Calculation 3 3 2 5 2 2 5" xfId="8459"/>
    <cellStyle name="Calculation 3 3 2 5 2 2 5 2" xfId="8460"/>
    <cellStyle name="Calculation 3 3 2 5 2 2 5 3" xfId="8461"/>
    <cellStyle name="Calculation 3 3 2 5 2 2 6" xfId="8462"/>
    <cellStyle name="Calculation 3 3 2 5 2 2 6 2" xfId="8463"/>
    <cellStyle name="Calculation 3 3 2 5 2 2 6 3" xfId="8464"/>
    <cellStyle name="Calculation 3 3 2 5 2 2 7" xfId="8465"/>
    <cellStyle name="Calculation 3 3 2 5 2 2 7 2" xfId="8466"/>
    <cellStyle name="Calculation 3 3 2 5 2 2 7 3" xfId="8467"/>
    <cellStyle name="Calculation 3 3 2 5 2 2 8" xfId="8468"/>
    <cellStyle name="Calculation 3 3 2 5 2 2 9" xfId="8469"/>
    <cellStyle name="Calculation 3 3 2 5 2 3" xfId="8470"/>
    <cellStyle name="Calculation 3 3 2 5 2 3 2" xfId="8471"/>
    <cellStyle name="Calculation 3 3 2 5 2 3 3" xfId="8472"/>
    <cellStyle name="Calculation 3 3 2 5 2 4" xfId="8473"/>
    <cellStyle name="Calculation 3 3 2 5 2 4 2" xfId="8474"/>
    <cellStyle name="Calculation 3 3 2 5 2 4 3" xfId="8475"/>
    <cellStyle name="Calculation 3 3 2 5 2 5" xfId="8476"/>
    <cellStyle name="Calculation 3 3 2 5 2 5 2" xfId="8477"/>
    <cellStyle name="Calculation 3 3 2 5 2 5 3" xfId="8478"/>
    <cellStyle name="Calculation 3 3 2 5 2 6" xfId="8479"/>
    <cellStyle name="Calculation 3 3 2 5 2 6 2" xfId="8480"/>
    <cellStyle name="Calculation 3 3 2 5 2 6 3" xfId="8481"/>
    <cellStyle name="Calculation 3 3 2 5 2 7" xfId="8482"/>
    <cellStyle name="Calculation 3 3 2 5 2 7 2" xfId="8483"/>
    <cellStyle name="Calculation 3 3 2 5 2 7 3" xfId="8484"/>
    <cellStyle name="Calculation 3 3 2 5 2 8" xfId="8485"/>
    <cellStyle name="Calculation 3 3 2 5 2 8 2" xfId="8486"/>
    <cellStyle name="Calculation 3 3 2 5 2 8 3" xfId="8487"/>
    <cellStyle name="Calculation 3 3 2 5 2 9" xfId="8488"/>
    <cellStyle name="Calculation 3 3 2 5 3" xfId="8489"/>
    <cellStyle name="Calculation 3 3 2 5 3 10" xfId="8490"/>
    <cellStyle name="Calculation 3 3 2 5 3 2" xfId="8491"/>
    <cellStyle name="Calculation 3 3 2 5 3 2 2" xfId="8492"/>
    <cellStyle name="Calculation 3 3 2 5 3 2 2 2" xfId="8493"/>
    <cellStyle name="Calculation 3 3 2 5 3 2 2 3" xfId="8494"/>
    <cellStyle name="Calculation 3 3 2 5 3 2 3" xfId="8495"/>
    <cellStyle name="Calculation 3 3 2 5 3 2 3 2" xfId="8496"/>
    <cellStyle name="Calculation 3 3 2 5 3 2 3 3" xfId="8497"/>
    <cellStyle name="Calculation 3 3 2 5 3 2 4" xfId="8498"/>
    <cellStyle name="Calculation 3 3 2 5 3 2 4 2" xfId="8499"/>
    <cellStyle name="Calculation 3 3 2 5 3 2 4 3" xfId="8500"/>
    <cellStyle name="Calculation 3 3 2 5 3 2 5" xfId="8501"/>
    <cellStyle name="Calculation 3 3 2 5 3 2 5 2" xfId="8502"/>
    <cellStyle name="Calculation 3 3 2 5 3 2 5 3" xfId="8503"/>
    <cellStyle name="Calculation 3 3 2 5 3 2 6" xfId="8504"/>
    <cellStyle name="Calculation 3 3 2 5 3 2 6 2" xfId="8505"/>
    <cellStyle name="Calculation 3 3 2 5 3 2 6 3" xfId="8506"/>
    <cellStyle name="Calculation 3 3 2 5 3 2 7" xfId="8507"/>
    <cellStyle name="Calculation 3 3 2 5 3 2 7 2" xfId="8508"/>
    <cellStyle name="Calculation 3 3 2 5 3 2 7 3" xfId="8509"/>
    <cellStyle name="Calculation 3 3 2 5 3 2 8" xfId="8510"/>
    <cellStyle name="Calculation 3 3 2 5 3 2 9" xfId="8511"/>
    <cellStyle name="Calculation 3 3 2 5 3 3" xfId="8512"/>
    <cellStyle name="Calculation 3 3 2 5 3 3 2" xfId="8513"/>
    <cellStyle name="Calculation 3 3 2 5 3 3 3" xfId="8514"/>
    <cellStyle name="Calculation 3 3 2 5 3 4" xfId="8515"/>
    <cellStyle name="Calculation 3 3 2 5 3 4 2" xfId="8516"/>
    <cellStyle name="Calculation 3 3 2 5 3 4 3" xfId="8517"/>
    <cellStyle name="Calculation 3 3 2 5 3 5" xfId="8518"/>
    <cellStyle name="Calculation 3 3 2 5 3 5 2" xfId="8519"/>
    <cellStyle name="Calculation 3 3 2 5 3 5 3" xfId="8520"/>
    <cellStyle name="Calculation 3 3 2 5 3 6" xfId="8521"/>
    <cellStyle name="Calculation 3 3 2 5 3 6 2" xfId="8522"/>
    <cellStyle name="Calculation 3 3 2 5 3 6 3" xfId="8523"/>
    <cellStyle name="Calculation 3 3 2 5 3 7" xfId="8524"/>
    <cellStyle name="Calculation 3 3 2 5 3 7 2" xfId="8525"/>
    <cellStyle name="Calculation 3 3 2 5 3 7 3" xfId="8526"/>
    <cellStyle name="Calculation 3 3 2 5 3 8" xfId="8527"/>
    <cellStyle name="Calculation 3 3 2 5 3 8 2" xfId="8528"/>
    <cellStyle name="Calculation 3 3 2 5 3 8 3" xfId="8529"/>
    <cellStyle name="Calculation 3 3 2 5 3 9" xfId="8530"/>
    <cellStyle name="Calculation 3 3 2 5 4" xfId="8531"/>
    <cellStyle name="Calculation 3 3 2 5 4 10" xfId="8532"/>
    <cellStyle name="Calculation 3 3 2 5 4 2" xfId="8533"/>
    <cellStyle name="Calculation 3 3 2 5 4 2 2" xfId="8534"/>
    <cellStyle name="Calculation 3 3 2 5 4 2 2 2" xfId="8535"/>
    <cellStyle name="Calculation 3 3 2 5 4 2 2 3" xfId="8536"/>
    <cellStyle name="Calculation 3 3 2 5 4 2 3" xfId="8537"/>
    <cellStyle name="Calculation 3 3 2 5 4 2 3 2" xfId="8538"/>
    <cellStyle name="Calculation 3 3 2 5 4 2 3 3" xfId="8539"/>
    <cellStyle name="Calculation 3 3 2 5 4 2 4" xfId="8540"/>
    <cellStyle name="Calculation 3 3 2 5 4 2 4 2" xfId="8541"/>
    <cellStyle name="Calculation 3 3 2 5 4 2 4 3" xfId="8542"/>
    <cellStyle name="Calculation 3 3 2 5 4 2 5" xfId="8543"/>
    <cellStyle name="Calculation 3 3 2 5 4 2 5 2" xfId="8544"/>
    <cellStyle name="Calculation 3 3 2 5 4 2 5 3" xfId="8545"/>
    <cellStyle name="Calculation 3 3 2 5 4 2 6" xfId="8546"/>
    <cellStyle name="Calculation 3 3 2 5 4 2 6 2" xfId="8547"/>
    <cellStyle name="Calculation 3 3 2 5 4 2 6 3" xfId="8548"/>
    <cellStyle name="Calculation 3 3 2 5 4 2 7" xfId="8549"/>
    <cellStyle name="Calculation 3 3 2 5 4 2 7 2" xfId="8550"/>
    <cellStyle name="Calculation 3 3 2 5 4 2 7 3" xfId="8551"/>
    <cellStyle name="Calculation 3 3 2 5 4 2 8" xfId="8552"/>
    <cellStyle name="Calculation 3 3 2 5 4 2 9" xfId="8553"/>
    <cellStyle name="Calculation 3 3 2 5 4 3" xfId="8554"/>
    <cellStyle name="Calculation 3 3 2 5 4 3 2" xfId="8555"/>
    <cellStyle name="Calculation 3 3 2 5 4 3 3" xfId="8556"/>
    <cellStyle name="Calculation 3 3 2 5 4 4" xfId="8557"/>
    <cellStyle name="Calculation 3 3 2 5 4 4 2" xfId="8558"/>
    <cellStyle name="Calculation 3 3 2 5 4 4 3" xfId="8559"/>
    <cellStyle name="Calculation 3 3 2 5 4 5" xfId="8560"/>
    <cellStyle name="Calculation 3 3 2 5 4 5 2" xfId="8561"/>
    <cellStyle name="Calculation 3 3 2 5 4 5 3" xfId="8562"/>
    <cellStyle name="Calculation 3 3 2 5 4 6" xfId="8563"/>
    <cellStyle name="Calculation 3 3 2 5 4 6 2" xfId="8564"/>
    <cellStyle name="Calculation 3 3 2 5 4 6 3" xfId="8565"/>
    <cellStyle name="Calculation 3 3 2 5 4 7" xfId="8566"/>
    <cellStyle name="Calculation 3 3 2 5 4 7 2" xfId="8567"/>
    <cellStyle name="Calculation 3 3 2 5 4 7 3" xfId="8568"/>
    <cellStyle name="Calculation 3 3 2 5 4 8" xfId="8569"/>
    <cellStyle name="Calculation 3 3 2 5 4 8 2" xfId="8570"/>
    <cellStyle name="Calculation 3 3 2 5 4 8 3" xfId="8571"/>
    <cellStyle name="Calculation 3 3 2 5 4 9" xfId="8572"/>
    <cellStyle name="Calculation 3 3 2 5 5" xfId="8573"/>
    <cellStyle name="Calculation 3 3 2 5 5 2" xfId="8574"/>
    <cellStyle name="Calculation 3 3 2 5 5 2 2" xfId="8575"/>
    <cellStyle name="Calculation 3 3 2 5 5 2 3" xfId="8576"/>
    <cellStyle name="Calculation 3 3 2 5 5 3" xfId="8577"/>
    <cellStyle name="Calculation 3 3 2 5 5 3 2" xfId="8578"/>
    <cellStyle name="Calculation 3 3 2 5 5 3 3" xfId="8579"/>
    <cellStyle name="Calculation 3 3 2 5 5 4" xfId="8580"/>
    <cellStyle name="Calculation 3 3 2 5 5 4 2" xfId="8581"/>
    <cellStyle name="Calculation 3 3 2 5 5 4 3" xfId="8582"/>
    <cellStyle name="Calculation 3 3 2 5 5 5" xfId="8583"/>
    <cellStyle name="Calculation 3 3 2 5 5 5 2" xfId="8584"/>
    <cellStyle name="Calculation 3 3 2 5 5 5 3" xfId="8585"/>
    <cellStyle name="Calculation 3 3 2 5 5 6" xfId="8586"/>
    <cellStyle name="Calculation 3 3 2 5 5 6 2" xfId="8587"/>
    <cellStyle name="Calculation 3 3 2 5 5 6 3" xfId="8588"/>
    <cellStyle name="Calculation 3 3 2 5 5 7" xfId="8589"/>
    <cellStyle name="Calculation 3 3 2 5 5 7 2" xfId="8590"/>
    <cellStyle name="Calculation 3 3 2 5 5 7 3" xfId="8591"/>
    <cellStyle name="Calculation 3 3 2 5 5 8" xfId="8592"/>
    <cellStyle name="Calculation 3 3 2 5 5 9" xfId="8593"/>
    <cellStyle name="Calculation 3 3 2 5 6" xfId="8594"/>
    <cellStyle name="Calculation 3 3 2 5 6 2" xfId="8595"/>
    <cellStyle name="Calculation 3 3 2 5 6 3" xfId="8596"/>
    <cellStyle name="Calculation 3 3 2 5 7" xfId="8597"/>
    <cellStyle name="Calculation 3 3 2 5 7 2" xfId="8598"/>
    <cellStyle name="Calculation 3 3 2 5 7 3" xfId="8599"/>
    <cellStyle name="Calculation 3 3 2 5 8" xfId="8600"/>
    <cellStyle name="Calculation 3 3 2 5 8 2" xfId="8601"/>
    <cellStyle name="Calculation 3 3 2 5 8 3" xfId="8602"/>
    <cellStyle name="Calculation 3 3 2 5 9" xfId="8603"/>
    <cellStyle name="Calculation 3 3 2 5 9 2" xfId="8604"/>
    <cellStyle name="Calculation 3 3 2 5 9 3" xfId="8605"/>
    <cellStyle name="Calculation 3 3 2 6" xfId="8606"/>
    <cellStyle name="Calculation 3 3 2 6 10" xfId="8607"/>
    <cellStyle name="Calculation 3 3 2 6 2" xfId="8608"/>
    <cellStyle name="Calculation 3 3 2 6 2 2" xfId="8609"/>
    <cellStyle name="Calculation 3 3 2 6 2 2 2" xfId="8610"/>
    <cellStyle name="Calculation 3 3 2 6 2 2 3" xfId="8611"/>
    <cellStyle name="Calculation 3 3 2 6 2 3" xfId="8612"/>
    <cellStyle name="Calculation 3 3 2 6 2 3 2" xfId="8613"/>
    <cellStyle name="Calculation 3 3 2 6 2 3 3" xfId="8614"/>
    <cellStyle name="Calculation 3 3 2 6 2 4" xfId="8615"/>
    <cellStyle name="Calculation 3 3 2 6 2 4 2" xfId="8616"/>
    <cellStyle name="Calculation 3 3 2 6 2 4 3" xfId="8617"/>
    <cellStyle name="Calculation 3 3 2 6 2 5" xfId="8618"/>
    <cellStyle name="Calculation 3 3 2 6 2 5 2" xfId="8619"/>
    <cellStyle name="Calculation 3 3 2 6 2 5 3" xfId="8620"/>
    <cellStyle name="Calculation 3 3 2 6 2 6" xfId="8621"/>
    <cellStyle name="Calculation 3 3 2 6 2 6 2" xfId="8622"/>
    <cellStyle name="Calculation 3 3 2 6 2 6 3" xfId="8623"/>
    <cellStyle name="Calculation 3 3 2 6 2 7" xfId="8624"/>
    <cellStyle name="Calculation 3 3 2 6 2 7 2" xfId="8625"/>
    <cellStyle name="Calculation 3 3 2 6 2 7 3" xfId="8626"/>
    <cellStyle name="Calculation 3 3 2 6 2 8" xfId="8627"/>
    <cellStyle name="Calculation 3 3 2 6 2 9" xfId="8628"/>
    <cellStyle name="Calculation 3 3 2 6 3" xfId="8629"/>
    <cellStyle name="Calculation 3 3 2 6 3 2" xfId="8630"/>
    <cellStyle name="Calculation 3 3 2 6 3 3" xfId="8631"/>
    <cellStyle name="Calculation 3 3 2 6 4" xfId="8632"/>
    <cellStyle name="Calculation 3 3 2 6 4 2" xfId="8633"/>
    <cellStyle name="Calculation 3 3 2 6 4 3" xfId="8634"/>
    <cellStyle name="Calculation 3 3 2 6 5" xfId="8635"/>
    <cellStyle name="Calculation 3 3 2 6 5 2" xfId="8636"/>
    <cellStyle name="Calculation 3 3 2 6 5 3" xfId="8637"/>
    <cellStyle name="Calculation 3 3 2 6 6" xfId="8638"/>
    <cellStyle name="Calculation 3 3 2 6 6 2" xfId="8639"/>
    <cellStyle name="Calculation 3 3 2 6 6 3" xfId="8640"/>
    <cellStyle name="Calculation 3 3 2 6 7" xfId="8641"/>
    <cellStyle name="Calculation 3 3 2 6 7 2" xfId="8642"/>
    <cellStyle name="Calculation 3 3 2 6 7 3" xfId="8643"/>
    <cellStyle name="Calculation 3 3 2 6 8" xfId="8644"/>
    <cellStyle name="Calculation 3 3 2 6 8 2" xfId="8645"/>
    <cellStyle name="Calculation 3 3 2 6 8 3" xfId="8646"/>
    <cellStyle name="Calculation 3 3 2 6 9" xfId="8647"/>
    <cellStyle name="Calculation 3 3 2 7" xfId="8648"/>
    <cellStyle name="Calculation 3 3 2 7 10" xfId="8649"/>
    <cellStyle name="Calculation 3 3 2 7 2" xfId="8650"/>
    <cellStyle name="Calculation 3 3 2 7 2 2" xfId="8651"/>
    <cellStyle name="Calculation 3 3 2 7 2 2 2" xfId="8652"/>
    <cellStyle name="Calculation 3 3 2 7 2 2 3" xfId="8653"/>
    <cellStyle name="Calculation 3 3 2 7 2 3" xfId="8654"/>
    <cellStyle name="Calculation 3 3 2 7 2 3 2" xfId="8655"/>
    <cellStyle name="Calculation 3 3 2 7 2 3 3" xfId="8656"/>
    <cellStyle name="Calculation 3 3 2 7 2 4" xfId="8657"/>
    <cellStyle name="Calculation 3 3 2 7 2 4 2" xfId="8658"/>
    <cellStyle name="Calculation 3 3 2 7 2 4 3" xfId="8659"/>
    <cellStyle name="Calculation 3 3 2 7 2 5" xfId="8660"/>
    <cellStyle name="Calculation 3 3 2 7 2 5 2" xfId="8661"/>
    <cellStyle name="Calculation 3 3 2 7 2 5 3" xfId="8662"/>
    <cellStyle name="Calculation 3 3 2 7 2 6" xfId="8663"/>
    <cellStyle name="Calculation 3 3 2 7 2 6 2" xfId="8664"/>
    <cellStyle name="Calculation 3 3 2 7 2 6 3" xfId="8665"/>
    <cellStyle name="Calculation 3 3 2 7 2 7" xfId="8666"/>
    <cellStyle name="Calculation 3 3 2 7 2 7 2" xfId="8667"/>
    <cellStyle name="Calculation 3 3 2 7 2 7 3" xfId="8668"/>
    <cellStyle name="Calculation 3 3 2 7 2 8" xfId="8669"/>
    <cellStyle name="Calculation 3 3 2 7 2 9" xfId="8670"/>
    <cellStyle name="Calculation 3 3 2 7 3" xfId="8671"/>
    <cellStyle name="Calculation 3 3 2 7 3 2" xfId="8672"/>
    <cellStyle name="Calculation 3 3 2 7 3 3" xfId="8673"/>
    <cellStyle name="Calculation 3 3 2 7 4" xfId="8674"/>
    <cellStyle name="Calculation 3 3 2 7 4 2" xfId="8675"/>
    <cellStyle name="Calculation 3 3 2 7 4 3" xfId="8676"/>
    <cellStyle name="Calculation 3 3 2 7 5" xfId="8677"/>
    <cellStyle name="Calculation 3 3 2 7 5 2" xfId="8678"/>
    <cellStyle name="Calculation 3 3 2 7 5 3" xfId="8679"/>
    <cellStyle name="Calculation 3 3 2 7 6" xfId="8680"/>
    <cellStyle name="Calculation 3 3 2 7 6 2" xfId="8681"/>
    <cellStyle name="Calculation 3 3 2 7 6 3" xfId="8682"/>
    <cellStyle name="Calculation 3 3 2 7 7" xfId="8683"/>
    <cellStyle name="Calculation 3 3 2 7 7 2" xfId="8684"/>
    <cellStyle name="Calculation 3 3 2 7 7 3" xfId="8685"/>
    <cellStyle name="Calculation 3 3 2 7 8" xfId="8686"/>
    <cellStyle name="Calculation 3 3 2 7 8 2" xfId="8687"/>
    <cellStyle name="Calculation 3 3 2 7 8 3" xfId="8688"/>
    <cellStyle name="Calculation 3 3 2 7 9" xfId="8689"/>
    <cellStyle name="Calculation 3 3 2 8" xfId="8690"/>
    <cellStyle name="Calculation 3 3 2 8 10" xfId="8691"/>
    <cellStyle name="Calculation 3 3 2 8 2" xfId="8692"/>
    <cellStyle name="Calculation 3 3 2 8 2 2" xfId="8693"/>
    <cellStyle name="Calculation 3 3 2 8 2 2 2" xfId="8694"/>
    <cellStyle name="Calculation 3 3 2 8 2 2 3" xfId="8695"/>
    <cellStyle name="Calculation 3 3 2 8 2 3" xfId="8696"/>
    <cellStyle name="Calculation 3 3 2 8 2 3 2" xfId="8697"/>
    <cellStyle name="Calculation 3 3 2 8 2 3 3" xfId="8698"/>
    <cellStyle name="Calculation 3 3 2 8 2 4" xfId="8699"/>
    <cellStyle name="Calculation 3 3 2 8 2 4 2" xfId="8700"/>
    <cellStyle name="Calculation 3 3 2 8 2 4 3" xfId="8701"/>
    <cellStyle name="Calculation 3 3 2 8 2 5" xfId="8702"/>
    <cellStyle name="Calculation 3 3 2 8 2 5 2" xfId="8703"/>
    <cellStyle name="Calculation 3 3 2 8 2 5 3" xfId="8704"/>
    <cellStyle name="Calculation 3 3 2 8 2 6" xfId="8705"/>
    <cellStyle name="Calculation 3 3 2 8 2 6 2" xfId="8706"/>
    <cellStyle name="Calculation 3 3 2 8 2 6 3" xfId="8707"/>
    <cellStyle name="Calculation 3 3 2 8 2 7" xfId="8708"/>
    <cellStyle name="Calculation 3 3 2 8 2 7 2" xfId="8709"/>
    <cellStyle name="Calculation 3 3 2 8 2 7 3" xfId="8710"/>
    <cellStyle name="Calculation 3 3 2 8 2 8" xfId="8711"/>
    <cellStyle name="Calculation 3 3 2 8 2 9" xfId="8712"/>
    <cellStyle name="Calculation 3 3 2 8 3" xfId="8713"/>
    <cellStyle name="Calculation 3 3 2 8 3 2" xfId="8714"/>
    <cellStyle name="Calculation 3 3 2 8 3 3" xfId="8715"/>
    <cellStyle name="Calculation 3 3 2 8 4" xfId="8716"/>
    <cellStyle name="Calculation 3 3 2 8 4 2" xfId="8717"/>
    <cellStyle name="Calculation 3 3 2 8 4 3" xfId="8718"/>
    <cellStyle name="Calculation 3 3 2 8 5" xfId="8719"/>
    <cellStyle name="Calculation 3 3 2 8 5 2" xfId="8720"/>
    <cellStyle name="Calculation 3 3 2 8 5 3" xfId="8721"/>
    <cellStyle name="Calculation 3 3 2 8 6" xfId="8722"/>
    <cellStyle name="Calculation 3 3 2 8 6 2" xfId="8723"/>
    <cellStyle name="Calculation 3 3 2 8 6 3" xfId="8724"/>
    <cellStyle name="Calculation 3 3 2 8 7" xfId="8725"/>
    <cellStyle name="Calculation 3 3 2 8 7 2" xfId="8726"/>
    <cellStyle name="Calculation 3 3 2 8 7 3" xfId="8727"/>
    <cellStyle name="Calculation 3 3 2 8 8" xfId="8728"/>
    <cellStyle name="Calculation 3 3 2 8 8 2" xfId="8729"/>
    <cellStyle name="Calculation 3 3 2 8 8 3" xfId="8730"/>
    <cellStyle name="Calculation 3 3 2 8 9" xfId="8731"/>
    <cellStyle name="Calculation 3 3 2 9" xfId="8732"/>
    <cellStyle name="Calculation 3 3 2 9 2" xfId="8733"/>
    <cellStyle name="Calculation 3 3 2 9 2 2" xfId="8734"/>
    <cellStyle name="Calculation 3 3 2 9 2 3" xfId="8735"/>
    <cellStyle name="Calculation 3 3 2 9 3" xfId="8736"/>
    <cellStyle name="Calculation 3 3 2 9 3 2" xfId="8737"/>
    <cellStyle name="Calculation 3 3 2 9 3 3" xfId="8738"/>
    <cellStyle name="Calculation 3 3 2 9 4" xfId="8739"/>
    <cellStyle name="Calculation 3 3 2 9 4 2" xfId="8740"/>
    <cellStyle name="Calculation 3 3 2 9 4 3" xfId="8741"/>
    <cellStyle name="Calculation 3 3 2 9 5" xfId="8742"/>
    <cellStyle name="Calculation 3 3 2 9 5 2" xfId="8743"/>
    <cellStyle name="Calculation 3 3 2 9 5 3" xfId="8744"/>
    <cellStyle name="Calculation 3 3 2 9 6" xfId="8745"/>
    <cellStyle name="Calculation 3 3 2 9 6 2" xfId="8746"/>
    <cellStyle name="Calculation 3 3 2 9 6 3" xfId="8747"/>
    <cellStyle name="Calculation 3 3 2 9 7" xfId="8748"/>
    <cellStyle name="Calculation 3 3 2 9 7 2" xfId="8749"/>
    <cellStyle name="Calculation 3 3 2 9 7 3" xfId="8750"/>
    <cellStyle name="Calculation 3 3 2 9 8" xfId="8751"/>
    <cellStyle name="Calculation 3 3 2 9 9" xfId="8752"/>
    <cellStyle name="Calculation 3 3 3" xfId="8753"/>
    <cellStyle name="Calculation 3 3 3 10" xfId="8754"/>
    <cellStyle name="Calculation 3 3 3 10 2" xfId="8755"/>
    <cellStyle name="Calculation 3 3 3 10 3" xfId="8756"/>
    <cellStyle name="Calculation 3 3 3 11" xfId="8757"/>
    <cellStyle name="Calculation 3 3 3 11 2" xfId="8758"/>
    <cellStyle name="Calculation 3 3 3 11 3" xfId="8759"/>
    <cellStyle name="Calculation 3 3 3 12" xfId="8760"/>
    <cellStyle name="Calculation 3 3 3 2" xfId="8761"/>
    <cellStyle name="Calculation 3 3 3 2 10" xfId="8762"/>
    <cellStyle name="Calculation 3 3 3 2 2" xfId="8763"/>
    <cellStyle name="Calculation 3 3 3 2 2 2" xfId="8764"/>
    <cellStyle name="Calculation 3 3 3 2 2 2 2" xfId="8765"/>
    <cellStyle name="Calculation 3 3 3 2 2 2 3" xfId="8766"/>
    <cellStyle name="Calculation 3 3 3 2 2 3" xfId="8767"/>
    <cellStyle name="Calculation 3 3 3 2 2 3 2" xfId="8768"/>
    <cellStyle name="Calculation 3 3 3 2 2 3 3" xfId="8769"/>
    <cellStyle name="Calculation 3 3 3 2 2 4" xfId="8770"/>
    <cellStyle name="Calculation 3 3 3 2 2 4 2" xfId="8771"/>
    <cellStyle name="Calculation 3 3 3 2 2 4 3" xfId="8772"/>
    <cellStyle name="Calculation 3 3 3 2 2 5" xfId="8773"/>
    <cellStyle name="Calculation 3 3 3 2 2 5 2" xfId="8774"/>
    <cellStyle name="Calculation 3 3 3 2 2 5 3" xfId="8775"/>
    <cellStyle name="Calculation 3 3 3 2 2 6" xfId="8776"/>
    <cellStyle name="Calculation 3 3 3 2 2 6 2" xfId="8777"/>
    <cellStyle name="Calculation 3 3 3 2 2 6 3" xfId="8778"/>
    <cellStyle name="Calculation 3 3 3 2 2 7" xfId="8779"/>
    <cellStyle name="Calculation 3 3 3 2 2 7 2" xfId="8780"/>
    <cellStyle name="Calculation 3 3 3 2 2 7 3" xfId="8781"/>
    <cellStyle name="Calculation 3 3 3 2 2 8" xfId="8782"/>
    <cellStyle name="Calculation 3 3 3 2 2 9" xfId="8783"/>
    <cellStyle name="Calculation 3 3 3 2 3" xfId="8784"/>
    <cellStyle name="Calculation 3 3 3 2 3 2" xfId="8785"/>
    <cellStyle name="Calculation 3 3 3 2 3 3" xfId="8786"/>
    <cellStyle name="Calculation 3 3 3 2 4" xfId="8787"/>
    <cellStyle name="Calculation 3 3 3 2 4 2" xfId="8788"/>
    <cellStyle name="Calculation 3 3 3 2 4 3" xfId="8789"/>
    <cellStyle name="Calculation 3 3 3 2 5" xfId="8790"/>
    <cellStyle name="Calculation 3 3 3 2 5 2" xfId="8791"/>
    <cellStyle name="Calculation 3 3 3 2 5 3" xfId="8792"/>
    <cellStyle name="Calculation 3 3 3 2 6" xfId="8793"/>
    <cellStyle name="Calculation 3 3 3 2 6 2" xfId="8794"/>
    <cellStyle name="Calculation 3 3 3 2 6 3" xfId="8795"/>
    <cellStyle name="Calculation 3 3 3 2 7" xfId="8796"/>
    <cellStyle name="Calculation 3 3 3 2 7 2" xfId="8797"/>
    <cellStyle name="Calculation 3 3 3 2 7 3" xfId="8798"/>
    <cellStyle name="Calculation 3 3 3 2 8" xfId="8799"/>
    <cellStyle name="Calculation 3 3 3 2 8 2" xfId="8800"/>
    <cellStyle name="Calculation 3 3 3 2 8 3" xfId="8801"/>
    <cellStyle name="Calculation 3 3 3 2 9" xfId="8802"/>
    <cellStyle name="Calculation 3 3 3 3" xfId="8803"/>
    <cellStyle name="Calculation 3 3 3 3 10" xfId="8804"/>
    <cellStyle name="Calculation 3 3 3 3 2" xfId="8805"/>
    <cellStyle name="Calculation 3 3 3 3 2 2" xfId="8806"/>
    <cellStyle name="Calculation 3 3 3 3 2 2 2" xfId="8807"/>
    <cellStyle name="Calculation 3 3 3 3 2 2 3" xfId="8808"/>
    <cellStyle name="Calculation 3 3 3 3 2 3" xfId="8809"/>
    <cellStyle name="Calculation 3 3 3 3 2 3 2" xfId="8810"/>
    <cellStyle name="Calculation 3 3 3 3 2 3 3" xfId="8811"/>
    <cellStyle name="Calculation 3 3 3 3 2 4" xfId="8812"/>
    <cellStyle name="Calculation 3 3 3 3 2 4 2" xfId="8813"/>
    <cellStyle name="Calculation 3 3 3 3 2 4 3" xfId="8814"/>
    <cellStyle name="Calculation 3 3 3 3 2 5" xfId="8815"/>
    <cellStyle name="Calculation 3 3 3 3 2 5 2" xfId="8816"/>
    <cellStyle name="Calculation 3 3 3 3 2 5 3" xfId="8817"/>
    <cellStyle name="Calculation 3 3 3 3 2 6" xfId="8818"/>
    <cellStyle name="Calculation 3 3 3 3 2 6 2" xfId="8819"/>
    <cellStyle name="Calculation 3 3 3 3 2 6 3" xfId="8820"/>
    <cellStyle name="Calculation 3 3 3 3 2 7" xfId="8821"/>
    <cellStyle name="Calculation 3 3 3 3 2 7 2" xfId="8822"/>
    <cellStyle name="Calculation 3 3 3 3 2 7 3" xfId="8823"/>
    <cellStyle name="Calculation 3 3 3 3 2 8" xfId="8824"/>
    <cellStyle name="Calculation 3 3 3 3 2 9" xfId="8825"/>
    <cellStyle name="Calculation 3 3 3 3 3" xfId="8826"/>
    <cellStyle name="Calculation 3 3 3 3 3 2" xfId="8827"/>
    <cellStyle name="Calculation 3 3 3 3 3 3" xfId="8828"/>
    <cellStyle name="Calculation 3 3 3 3 4" xfId="8829"/>
    <cellStyle name="Calculation 3 3 3 3 4 2" xfId="8830"/>
    <cellStyle name="Calculation 3 3 3 3 4 3" xfId="8831"/>
    <cellStyle name="Calculation 3 3 3 3 5" xfId="8832"/>
    <cellStyle name="Calculation 3 3 3 3 5 2" xfId="8833"/>
    <cellStyle name="Calculation 3 3 3 3 5 3" xfId="8834"/>
    <cellStyle name="Calculation 3 3 3 3 6" xfId="8835"/>
    <cellStyle name="Calculation 3 3 3 3 6 2" xfId="8836"/>
    <cellStyle name="Calculation 3 3 3 3 6 3" xfId="8837"/>
    <cellStyle name="Calculation 3 3 3 3 7" xfId="8838"/>
    <cellStyle name="Calculation 3 3 3 3 7 2" xfId="8839"/>
    <cellStyle name="Calculation 3 3 3 3 7 3" xfId="8840"/>
    <cellStyle name="Calculation 3 3 3 3 8" xfId="8841"/>
    <cellStyle name="Calculation 3 3 3 3 8 2" xfId="8842"/>
    <cellStyle name="Calculation 3 3 3 3 8 3" xfId="8843"/>
    <cellStyle name="Calculation 3 3 3 3 9" xfId="8844"/>
    <cellStyle name="Calculation 3 3 3 4" xfId="8845"/>
    <cellStyle name="Calculation 3 3 3 4 10" xfId="8846"/>
    <cellStyle name="Calculation 3 3 3 4 2" xfId="8847"/>
    <cellStyle name="Calculation 3 3 3 4 2 2" xfId="8848"/>
    <cellStyle name="Calculation 3 3 3 4 2 2 2" xfId="8849"/>
    <cellStyle name="Calculation 3 3 3 4 2 2 3" xfId="8850"/>
    <cellStyle name="Calculation 3 3 3 4 2 3" xfId="8851"/>
    <cellStyle name="Calculation 3 3 3 4 2 3 2" xfId="8852"/>
    <cellStyle name="Calculation 3 3 3 4 2 3 3" xfId="8853"/>
    <cellStyle name="Calculation 3 3 3 4 2 4" xfId="8854"/>
    <cellStyle name="Calculation 3 3 3 4 2 4 2" xfId="8855"/>
    <cellStyle name="Calculation 3 3 3 4 2 4 3" xfId="8856"/>
    <cellStyle name="Calculation 3 3 3 4 2 5" xfId="8857"/>
    <cellStyle name="Calculation 3 3 3 4 2 5 2" xfId="8858"/>
    <cellStyle name="Calculation 3 3 3 4 2 5 3" xfId="8859"/>
    <cellStyle name="Calculation 3 3 3 4 2 6" xfId="8860"/>
    <cellStyle name="Calculation 3 3 3 4 2 6 2" xfId="8861"/>
    <cellStyle name="Calculation 3 3 3 4 2 6 3" xfId="8862"/>
    <cellStyle name="Calculation 3 3 3 4 2 7" xfId="8863"/>
    <cellStyle name="Calculation 3 3 3 4 2 7 2" xfId="8864"/>
    <cellStyle name="Calculation 3 3 3 4 2 7 3" xfId="8865"/>
    <cellStyle name="Calculation 3 3 3 4 2 8" xfId="8866"/>
    <cellStyle name="Calculation 3 3 3 4 2 9" xfId="8867"/>
    <cellStyle name="Calculation 3 3 3 4 3" xfId="8868"/>
    <cellStyle name="Calculation 3 3 3 4 3 2" xfId="8869"/>
    <cellStyle name="Calculation 3 3 3 4 3 3" xfId="8870"/>
    <cellStyle name="Calculation 3 3 3 4 4" xfId="8871"/>
    <cellStyle name="Calculation 3 3 3 4 4 2" xfId="8872"/>
    <cellStyle name="Calculation 3 3 3 4 4 3" xfId="8873"/>
    <cellStyle name="Calculation 3 3 3 4 5" xfId="8874"/>
    <cellStyle name="Calculation 3 3 3 4 5 2" xfId="8875"/>
    <cellStyle name="Calculation 3 3 3 4 5 3" xfId="8876"/>
    <cellStyle name="Calculation 3 3 3 4 6" xfId="8877"/>
    <cellStyle name="Calculation 3 3 3 4 6 2" xfId="8878"/>
    <cellStyle name="Calculation 3 3 3 4 6 3" xfId="8879"/>
    <cellStyle name="Calculation 3 3 3 4 7" xfId="8880"/>
    <cellStyle name="Calculation 3 3 3 4 7 2" xfId="8881"/>
    <cellStyle name="Calculation 3 3 3 4 7 3" xfId="8882"/>
    <cellStyle name="Calculation 3 3 3 4 8" xfId="8883"/>
    <cellStyle name="Calculation 3 3 3 4 8 2" xfId="8884"/>
    <cellStyle name="Calculation 3 3 3 4 8 3" xfId="8885"/>
    <cellStyle name="Calculation 3 3 3 4 9" xfId="8886"/>
    <cellStyle name="Calculation 3 3 3 5" xfId="8887"/>
    <cellStyle name="Calculation 3 3 3 5 2" xfId="8888"/>
    <cellStyle name="Calculation 3 3 3 5 2 2" xfId="8889"/>
    <cellStyle name="Calculation 3 3 3 5 2 3" xfId="8890"/>
    <cellStyle name="Calculation 3 3 3 5 3" xfId="8891"/>
    <cellStyle name="Calculation 3 3 3 5 3 2" xfId="8892"/>
    <cellStyle name="Calculation 3 3 3 5 3 3" xfId="8893"/>
    <cellStyle name="Calculation 3 3 3 5 4" xfId="8894"/>
    <cellStyle name="Calculation 3 3 3 5 4 2" xfId="8895"/>
    <cellStyle name="Calculation 3 3 3 5 4 3" xfId="8896"/>
    <cellStyle name="Calculation 3 3 3 5 5" xfId="8897"/>
    <cellStyle name="Calculation 3 3 3 5 5 2" xfId="8898"/>
    <cellStyle name="Calculation 3 3 3 5 5 3" xfId="8899"/>
    <cellStyle name="Calculation 3 3 3 5 6" xfId="8900"/>
    <cellStyle name="Calculation 3 3 3 5 6 2" xfId="8901"/>
    <cellStyle name="Calculation 3 3 3 5 6 3" xfId="8902"/>
    <cellStyle name="Calculation 3 3 3 5 7" xfId="8903"/>
    <cellStyle name="Calculation 3 3 3 5 7 2" xfId="8904"/>
    <cellStyle name="Calculation 3 3 3 5 7 3" xfId="8905"/>
    <cellStyle name="Calculation 3 3 3 5 8" xfId="8906"/>
    <cellStyle name="Calculation 3 3 3 5 9" xfId="8907"/>
    <cellStyle name="Calculation 3 3 3 6" xfId="8908"/>
    <cellStyle name="Calculation 3 3 3 6 2" xfId="8909"/>
    <cellStyle name="Calculation 3 3 3 6 3" xfId="8910"/>
    <cellStyle name="Calculation 3 3 3 7" xfId="8911"/>
    <cellStyle name="Calculation 3 3 3 7 2" xfId="8912"/>
    <cellStyle name="Calculation 3 3 3 7 3" xfId="8913"/>
    <cellStyle name="Calculation 3 3 3 8" xfId="8914"/>
    <cellStyle name="Calculation 3 3 3 8 2" xfId="8915"/>
    <cellStyle name="Calculation 3 3 3 8 3" xfId="8916"/>
    <cellStyle name="Calculation 3 3 3 9" xfId="8917"/>
    <cellStyle name="Calculation 3 3 3 9 2" xfId="8918"/>
    <cellStyle name="Calculation 3 3 3 9 3" xfId="8919"/>
    <cellStyle name="Calculation 3 3 4" xfId="8920"/>
    <cellStyle name="Calculation 3 3 4 10" xfId="8921"/>
    <cellStyle name="Calculation 3 3 4 2" xfId="8922"/>
    <cellStyle name="Calculation 3 3 4 2 2" xfId="8923"/>
    <cellStyle name="Calculation 3 3 4 2 2 2" xfId="8924"/>
    <cellStyle name="Calculation 3 3 4 2 2 3" xfId="8925"/>
    <cellStyle name="Calculation 3 3 4 2 3" xfId="8926"/>
    <cellStyle name="Calculation 3 3 4 2 3 2" xfId="8927"/>
    <cellStyle name="Calculation 3 3 4 2 3 3" xfId="8928"/>
    <cellStyle name="Calculation 3 3 4 2 4" xfId="8929"/>
    <cellStyle name="Calculation 3 3 4 2 4 2" xfId="8930"/>
    <cellStyle name="Calculation 3 3 4 2 4 3" xfId="8931"/>
    <cellStyle name="Calculation 3 3 4 2 5" xfId="8932"/>
    <cellStyle name="Calculation 3 3 4 2 5 2" xfId="8933"/>
    <cellStyle name="Calculation 3 3 4 2 5 3" xfId="8934"/>
    <cellStyle name="Calculation 3 3 4 2 6" xfId="8935"/>
    <cellStyle name="Calculation 3 3 4 2 6 2" xfId="8936"/>
    <cellStyle name="Calculation 3 3 4 2 6 3" xfId="8937"/>
    <cellStyle name="Calculation 3 3 4 2 7" xfId="8938"/>
    <cellStyle name="Calculation 3 3 4 2 7 2" xfId="8939"/>
    <cellStyle name="Calculation 3 3 4 2 7 3" xfId="8940"/>
    <cellStyle name="Calculation 3 3 4 2 8" xfId="8941"/>
    <cellStyle name="Calculation 3 3 4 2 9" xfId="8942"/>
    <cellStyle name="Calculation 3 3 4 3" xfId="8943"/>
    <cellStyle name="Calculation 3 3 4 3 2" xfId="8944"/>
    <cellStyle name="Calculation 3 3 4 3 3" xfId="8945"/>
    <cellStyle name="Calculation 3 3 4 4" xfId="8946"/>
    <cellStyle name="Calculation 3 3 4 4 2" xfId="8947"/>
    <cellStyle name="Calculation 3 3 4 4 3" xfId="8948"/>
    <cellStyle name="Calculation 3 3 4 5" xfId="8949"/>
    <cellStyle name="Calculation 3 3 4 5 2" xfId="8950"/>
    <cellStyle name="Calculation 3 3 4 5 3" xfId="8951"/>
    <cellStyle name="Calculation 3 3 4 6" xfId="8952"/>
    <cellStyle name="Calculation 3 3 4 6 2" xfId="8953"/>
    <cellStyle name="Calculation 3 3 4 6 3" xfId="8954"/>
    <cellStyle name="Calculation 3 3 4 7" xfId="8955"/>
    <cellStyle name="Calculation 3 3 4 7 2" xfId="8956"/>
    <cellStyle name="Calculation 3 3 4 7 3" xfId="8957"/>
    <cellStyle name="Calculation 3 3 4 8" xfId="8958"/>
    <cellStyle name="Calculation 3 3 4 8 2" xfId="8959"/>
    <cellStyle name="Calculation 3 3 4 8 3" xfId="8960"/>
    <cellStyle name="Calculation 3 3 4 9" xfId="8961"/>
    <cellStyle name="Calculation 3 3 5" xfId="8962"/>
    <cellStyle name="Calculation 3 3 5 10" xfId="8963"/>
    <cellStyle name="Calculation 3 3 5 2" xfId="8964"/>
    <cellStyle name="Calculation 3 3 5 2 2" xfId="8965"/>
    <cellStyle name="Calculation 3 3 5 2 2 2" xfId="8966"/>
    <cellStyle name="Calculation 3 3 5 2 2 3" xfId="8967"/>
    <cellStyle name="Calculation 3 3 5 2 3" xfId="8968"/>
    <cellStyle name="Calculation 3 3 5 2 3 2" xfId="8969"/>
    <cellStyle name="Calculation 3 3 5 2 3 3" xfId="8970"/>
    <cellStyle name="Calculation 3 3 5 2 4" xfId="8971"/>
    <cellStyle name="Calculation 3 3 5 2 4 2" xfId="8972"/>
    <cellStyle name="Calculation 3 3 5 2 4 3" xfId="8973"/>
    <cellStyle name="Calculation 3 3 5 2 5" xfId="8974"/>
    <cellStyle name="Calculation 3 3 5 2 5 2" xfId="8975"/>
    <cellStyle name="Calculation 3 3 5 2 5 3" xfId="8976"/>
    <cellStyle name="Calculation 3 3 5 2 6" xfId="8977"/>
    <cellStyle name="Calculation 3 3 5 2 6 2" xfId="8978"/>
    <cellStyle name="Calculation 3 3 5 2 6 3" xfId="8979"/>
    <cellStyle name="Calculation 3 3 5 2 7" xfId="8980"/>
    <cellStyle name="Calculation 3 3 5 2 7 2" xfId="8981"/>
    <cellStyle name="Calculation 3 3 5 2 7 3" xfId="8982"/>
    <cellStyle name="Calculation 3 3 5 2 8" xfId="8983"/>
    <cellStyle name="Calculation 3 3 5 2 9" xfId="8984"/>
    <cellStyle name="Calculation 3 3 5 3" xfId="8985"/>
    <cellStyle name="Calculation 3 3 5 3 2" xfId="8986"/>
    <cellStyle name="Calculation 3 3 5 3 3" xfId="8987"/>
    <cellStyle name="Calculation 3 3 5 4" xfId="8988"/>
    <cellStyle name="Calculation 3 3 5 4 2" xfId="8989"/>
    <cellStyle name="Calculation 3 3 5 4 3" xfId="8990"/>
    <cellStyle name="Calculation 3 3 5 5" xfId="8991"/>
    <cellStyle name="Calculation 3 3 5 5 2" xfId="8992"/>
    <cellStyle name="Calculation 3 3 5 5 3" xfId="8993"/>
    <cellStyle name="Calculation 3 3 5 6" xfId="8994"/>
    <cellStyle name="Calculation 3 3 5 6 2" xfId="8995"/>
    <cellStyle name="Calculation 3 3 5 6 3" xfId="8996"/>
    <cellStyle name="Calculation 3 3 5 7" xfId="8997"/>
    <cellStyle name="Calculation 3 3 5 7 2" xfId="8998"/>
    <cellStyle name="Calculation 3 3 5 7 3" xfId="8999"/>
    <cellStyle name="Calculation 3 3 5 8" xfId="9000"/>
    <cellStyle name="Calculation 3 3 5 8 2" xfId="9001"/>
    <cellStyle name="Calculation 3 3 5 8 3" xfId="9002"/>
    <cellStyle name="Calculation 3 3 5 9" xfId="9003"/>
    <cellStyle name="Calculation 3 3 6" xfId="9004"/>
    <cellStyle name="Calculation 3 3 6 10" xfId="9005"/>
    <cellStyle name="Calculation 3 3 6 2" xfId="9006"/>
    <cellStyle name="Calculation 3 3 6 2 2" xfId="9007"/>
    <cellStyle name="Calculation 3 3 6 2 2 2" xfId="9008"/>
    <cellStyle name="Calculation 3 3 6 2 2 3" xfId="9009"/>
    <cellStyle name="Calculation 3 3 6 2 3" xfId="9010"/>
    <cellStyle name="Calculation 3 3 6 2 3 2" xfId="9011"/>
    <cellStyle name="Calculation 3 3 6 2 3 3" xfId="9012"/>
    <cellStyle name="Calculation 3 3 6 2 4" xfId="9013"/>
    <cellStyle name="Calculation 3 3 6 2 4 2" xfId="9014"/>
    <cellStyle name="Calculation 3 3 6 2 4 3" xfId="9015"/>
    <cellStyle name="Calculation 3 3 6 2 5" xfId="9016"/>
    <cellStyle name="Calculation 3 3 6 2 5 2" xfId="9017"/>
    <cellStyle name="Calculation 3 3 6 2 5 3" xfId="9018"/>
    <cellStyle name="Calculation 3 3 6 2 6" xfId="9019"/>
    <cellStyle name="Calculation 3 3 6 2 6 2" xfId="9020"/>
    <cellStyle name="Calculation 3 3 6 2 6 3" xfId="9021"/>
    <cellStyle name="Calculation 3 3 6 2 7" xfId="9022"/>
    <cellStyle name="Calculation 3 3 6 2 7 2" xfId="9023"/>
    <cellStyle name="Calculation 3 3 6 2 7 3" xfId="9024"/>
    <cellStyle name="Calculation 3 3 6 2 8" xfId="9025"/>
    <cellStyle name="Calculation 3 3 6 2 9" xfId="9026"/>
    <cellStyle name="Calculation 3 3 6 3" xfId="9027"/>
    <cellStyle name="Calculation 3 3 6 3 2" xfId="9028"/>
    <cellStyle name="Calculation 3 3 6 3 3" xfId="9029"/>
    <cellStyle name="Calculation 3 3 6 4" xfId="9030"/>
    <cellStyle name="Calculation 3 3 6 4 2" xfId="9031"/>
    <cellStyle name="Calculation 3 3 6 4 3" xfId="9032"/>
    <cellStyle name="Calculation 3 3 6 5" xfId="9033"/>
    <cellStyle name="Calculation 3 3 6 5 2" xfId="9034"/>
    <cellStyle name="Calculation 3 3 6 5 3" xfId="9035"/>
    <cellStyle name="Calculation 3 3 6 6" xfId="9036"/>
    <cellStyle name="Calculation 3 3 6 6 2" xfId="9037"/>
    <cellStyle name="Calculation 3 3 6 6 3" xfId="9038"/>
    <cellStyle name="Calculation 3 3 6 7" xfId="9039"/>
    <cellStyle name="Calculation 3 3 6 7 2" xfId="9040"/>
    <cellStyle name="Calculation 3 3 6 7 3" xfId="9041"/>
    <cellStyle name="Calculation 3 3 6 8" xfId="9042"/>
    <cellStyle name="Calculation 3 3 6 8 2" xfId="9043"/>
    <cellStyle name="Calculation 3 3 6 8 3" xfId="9044"/>
    <cellStyle name="Calculation 3 3 6 9" xfId="9045"/>
    <cellStyle name="Calculation 3 3 7" xfId="9046"/>
    <cellStyle name="Calculation 3 3 7 2" xfId="9047"/>
    <cellStyle name="Calculation 3 3 7 2 2" xfId="9048"/>
    <cellStyle name="Calculation 3 3 7 2 3" xfId="9049"/>
    <cellStyle name="Calculation 3 3 7 3" xfId="9050"/>
    <cellStyle name="Calculation 3 3 7 3 2" xfId="9051"/>
    <cellStyle name="Calculation 3 3 7 3 3" xfId="9052"/>
    <cellStyle name="Calculation 3 3 7 4" xfId="9053"/>
    <cellStyle name="Calculation 3 3 7 4 2" xfId="9054"/>
    <cellStyle name="Calculation 3 3 7 4 3" xfId="9055"/>
    <cellStyle name="Calculation 3 3 7 5" xfId="9056"/>
    <cellStyle name="Calculation 3 3 7 5 2" xfId="9057"/>
    <cellStyle name="Calculation 3 3 7 5 3" xfId="9058"/>
    <cellStyle name="Calculation 3 3 7 6" xfId="9059"/>
    <cellStyle name="Calculation 3 3 7 6 2" xfId="9060"/>
    <cellStyle name="Calculation 3 3 7 6 3" xfId="9061"/>
    <cellStyle name="Calculation 3 3 7 7" xfId="9062"/>
    <cellStyle name="Calculation 3 3 7 7 2" xfId="9063"/>
    <cellStyle name="Calculation 3 3 7 7 3" xfId="9064"/>
    <cellStyle name="Calculation 3 3 7 8" xfId="9065"/>
    <cellStyle name="Calculation 3 3 7 9" xfId="9066"/>
    <cellStyle name="Calculation 3 3 8" xfId="9067"/>
    <cellStyle name="Calculation 3 3 8 2" xfId="9068"/>
    <cellStyle name="Calculation 3 3 8 3" xfId="9069"/>
    <cellStyle name="Calculation 3 3 9" xfId="9070"/>
    <cellStyle name="Calculation 3 3 9 2" xfId="9071"/>
    <cellStyle name="Calculation 3 3 9 3" xfId="9072"/>
    <cellStyle name="Calculation 3 4" xfId="9073"/>
    <cellStyle name="Calculation 3 4 10" xfId="9074"/>
    <cellStyle name="Calculation 3 4 10 2" xfId="9075"/>
    <cellStyle name="Calculation 3 4 10 3" xfId="9076"/>
    <cellStyle name="Calculation 3 4 11" xfId="9077"/>
    <cellStyle name="Calculation 3 4 11 2" xfId="9078"/>
    <cellStyle name="Calculation 3 4 11 3" xfId="9079"/>
    <cellStyle name="Calculation 3 4 12" xfId="9080"/>
    <cellStyle name="Calculation 3 4 12 2" xfId="9081"/>
    <cellStyle name="Calculation 3 4 12 3" xfId="9082"/>
    <cellStyle name="Calculation 3 4 13" xfId="9083"/>
    <cellStyle name="Calculation 3 4 13 2" xfId="9084"/>
    <cellStyle name="Calculation 3 4 13 3" xfId="9085"/>
    <cellStyle name="Calculation 3 4 14" xfId="9086"/>
    <cellStyle name="Calculation 3 4 2" xfId="9087"/>
    <cellStyle name="Calculation 3 4 2 10" xfId="9088"/>
    <cellStyle name="Calculation 3 4 2 2" xfId="9089"/>
    <cellStyle name="Calculation 3 4 2 2 10" xfId="9090"/>
    <cellStyle name="Calculation 3 4 2 2 2" xfId="9091"/>
    <cellStyle name="Calculation 3 4 2 2 2 2" xfId="9092"/>
    <cellStyle name="Calculation 3 4 2 2 2 2 2" xfId="9093"/>
    <cellStyle name="Calculation 3 4 2 2 2 2 3" xfId="9094"/>
    <cellStyle name="Calculation 3 4 2 2 2 3" xfId="9095"/>
    <cellStyle name="Calculation 3 4 2 2 2 3 2" xfId="9096"/>
    <cellStyle name="Calculation 3 4 2 2 2 3 3" xfId="9097"/>
    <cellStyle name="Calculation 3 4 2 2 2 4" xfId="9098"/>
    <cellStyle name="Calculation 3 4 2 2 2 4 2" xfId="9099"/>
    <cellStyle name="Calculation 3 4 2 2 2 4 3" xfId="9100"/>
    <cellStyle name="Calculation 3 4 2 2 2 5" xfId="9101"/>
    <cellStyle name="Calculation 3 4 2 2 2 5 2" xfId="9102"/>
    <cellStyle name="Calculation 3 4 2 2 2 5 3" xfId="9103"/>
    <cellStyle name="Calculation 3 4 2 2 2 6" xfId="9104"/>
    <cellStyle name="Calculation 3 4 2 2 2 6 2" xfId="9105"/>
    <cellStyle name="Calculation 3 4 2 2 2 6 3" xfId="9106"/>
    <cellStyle name="Calculation 3 4 2 2 2 7" xfId="9107"/>
    <cellStyle name="Calculation 3 4 2 2 2 7 2" xfId="9108"/>
    <cellStyle name="Calculation 3 4 2 2 2 7 3" xfId="9109"/>
    <cellStyle name="Calculation 3 4 2 2 2 8" xfId="9110"/>
    <cellStyle name="Calculation 3 4 2 2 2 9" xfId="9111"/>
    <cellStyle name="Calculation 3 4 2 2 3" xfId="9112"/>
    <cellStyle name="Calculation 3 4 2 2 3 2" xfId="9113"/>
    <cellStyle name="Calculation 3 4 2 2 3 3" xfId="9114"/>
    <cellStyle name="Calculation 3 4 2 2 4" xfId="9115"/>
    <cellStyle name="Calculation 3 4 2 2 4 2" xfId="9116"/>
    <cellStyle name="Calculation 3 4 2 2 4 3" xfId="9117"/>
    <cellStyle name="Calculation 3 4 2 2 5" xfId="9118"/>
    <cellStyle name="Calculation 3 4 2 2 5 2" xfId="9119"/>
    <cellStyle name="Calculation 3 4 2 2 5 3" xfId="9120"/>
    <cellStyle name="Calculation 3 4 2 2 6" xfId="9121"/>
    <cellStyle name="Calculation 3 4 2 2 6 2" xfId="9122"/>
    <cellStyle name="Calculation 3 4 2 2 6 3" xfId="9123"/>
    <cellStyle name="Calculation 3 4 2 2 7" xfId="9124"/>
    <cellStyle name="Calculation 3 4 2 2 7 2" xfId="9125"/>
    <cellStyle name="Calculation 3 4 2 2 7 3" xfId="9126"/>
    <cellStyle name="Calculation 3 4 2 2 8" xfId="9127"/>
    <cellStyle name="Calculation 3 4 2 2 8 2" xfId="9128"/>
    <cellStyle name="Calculation 3 4 2 2 8 3" xfId="9129"/>
    <cellStyle name="Calculation 3 4 2 2 9" xfId="9130"/>
    <cellStyle name="Calculation 3 4 2 3" xfId="9131"/>
    <cellStyle name="Calculation 3 4 2 3 10" xfId="9132"/>
    <cellStyle name="Calculation 3 4 2 3 2" xfId="9133"/>
    <cellStyle name="Calculation 3 4 2 3 2 2" xfId="9134"/>
    <cellStyle name="Calculation 3 4 2 3 2 2 2" xfId="9135"/>
    <cellStyle name="Calculation 3 4 2 3 2 2 3" xfId="9136"/>
    <cellStyle name="Calculation 3 4 2 3 2 3" xfId="9137"/>
    <cellStyle name="Calculation 3 4 2 3 2 3 2" xfId="9138"/>
    <cellStyle name="Calculation 3 4 2 3 2 3 3" xfId="9139"/>
    <cellStyle name="Calculation 3 4 2 3 2 4" xfId="9140"/>
    <cellStyle name="Calculation 3 4 2 3 2 4 2" xfId="9141"/>
    <cellStyle name="Calculation 3 4 2 3 2 4 3" xfId="9142"/>
    <cellStyle name="Calculation 3 4 2 3 2 5" xfId="9143"/>
    <cellStyle name="Calculation 3 4 2 3 2 5 2" xfId="9144"/>
    <cellStyle name="Calculation 3 4 2 3 2 5 3" xfId="9145"/>
    <cellStyle name="Calculation 3 4 2 3 2 6" xfId="9146"/>
    <cellStyle name="Calculation 3 4 2 3 2 6 2" xfId="9147"/>
    <cellStyle name="Calculation 3 4 2 3 2 6 3" xfId="9148"/>
    <cellStyle name="Calculation 3 4 2 3 2 7" xfId="9149"/>
    <cellStyle name="Calculation 3 4 2 3 2 7 2" xfId="9150"/>
    <cellStyle name="Calculation 3 4 2 3 2 7 3" xfId="9151"/>
    <cellStyle name="Calculation 3 4 2 3 2 8" xfId="9152"/>
    <cellStyle name="Calculation 3 4 2 3 2 9" xfId="9153"/>
    <cellStyle name="Calculation 3 4 2 3 3" xfId="9154"/>
    <cellStyle name="Calculation 3 4 2 3 3 2" xfId="9155"/>
    <cellStyle name="Calculation 3 4 2 3 3 3" xfId="9156"/>
    <cellStyle name="Calculation 3 4 2 3 4" xfId="9157"/>
    <cellStyle name="Calculation 3 4 2 3 4 2" xfId="9158"/>
    <cellStyle name="Calculation 3 4 2 3 4 3" xfId="9159"/>
    <cellStyle name="Calculation 3 4 2 3 5" xfId="9160"/>
    <cellStyle name="Calculation 3 4 2 3 5 2" xfId="9161"/>
    <cellStyle name="Calculation 3 4 2 3 5 3" xfId="9162"/>
    <cellStyle name="Calculation 3 4 2 3 6" xfId="9163"/>
    <cellStyle name="Calculation 3 4 2 3 6 2" xfId="9164"/>
    <cellStyle name="Calculation 3 4 2 3 6 3" xfId="9165"/>
    <cellStyle name="Calculation 3 4 2 3 7" xfId="9166"/>
    <cellStyle name="Calculation 3 4 2 3 7 2" xfId="9167"/>
    <cellStyle name="Calculation 3 4 2 3 7 3" xfId="9168"/>
    <cellStyle name="Calculation 3 4 2 3 8" xfId="9169"/>
    <cellStyle name="Calculation 3 4 2 3 8 2" xfId="9170"/>
    <cellStyle name="Calculation 3 4 2 3 8 3" xfId="9171"/>
    <cellStyle name="Calculation 3 4 2 3 9" xfId="9172"/>
    <cellStyle name="Calculation 3 4 2 4" xfId="9173"/>
    <cellStyle name="Calculation 3 4 2 4 10" xfId="9174"/>
    <cellStyle name="Calculation 3 4 2 4 2" xfId="9175"/>
    <cellStyle name="Calculation 3 4 2 4 2 2" xfId="9176"/>
    <cellStyle name="Calculation 3 4 2 4 2 2 2" xfId="9177"/>
    <cellStyle name="Calculation 3 4 2 4 2 2 3" xfId="9178"/>
    <cellStyle name="Calculation 3 4 2 4 2 3" xfId="9179"/>
    <cellStyle name="Calculation 3 4 2 4 2 3 2" xfId="9180"/>
    <cellStyle name="Calculation 3 4 2 4 2 3 3" xfId="9181"/>
    <cellStyle name="Calculation 3 4 2 4 2 4" xfId="9182"/>
    <cellStyle name="Calculation 3 4 2 4 2 4 2" xfId="9183"/>
    <cellStyle name="Calculation 3 4 2 4 2 4 3" xfId="9184"/>
    <cellStyle name="Calculation 3 4 2 4 2 5" xfId="9185"/>
    <cellStyle name="Calculation 3 4 2 4 2 5 2" xfId="9186"/>
    <cellStyle name="Calculation 3 4 2 4 2 5 3" xfId="9187"/>
    <cellStyle name="Calculation 3 4 2 4 2 6" xfId="9188"/>
    <cellStyle name="Calculation 3 4 2 4 2 6 2" xfId="9189"/>
    <cellStyle name="Calculation 3 4 2 4 2 6 3" xfId="9190"/>
    <cellStyle name="Calculation 3 4 2 4 2 7" xfId="9191"/>
    <cellStyle name="Calculation 3 4 2 4 2 7 2" xfId="9192"/>
    <cellStyle name="Calculation 3 4 2 4 2 7 3" xfId="9193"/>
    <cellStyle name="Calculation 3 4 2 4 2 8" xfId="9194"/>
    <cellStyle name="Calculation 3 4 2 4 2 9" xfId="9195"/>
    <cellStyle name="Calculation 3 4 2 4 3" xfId="9196"/>
    <cellStyle name="Calculation 3 4 2 4 3 2" xfId="9197"/>
    <cellStyle name="Calculation 3 4 2 4 3 3" xfId="9198"/>
    <cellStyle name="Calculation 3 4 2 4 4" xfId="9199"/>
    <cellStyle name="Calculation 3 4 2 4 4 2" xfId="9200"/>
    <cellStyle name="Calculation 3 4 2 4 4 3" xfId="9201"/>
    <cellStyle name="Calculation 3 4 2 4 5" xfId="9202"/>
    <cellStyle name="Calculation 3 4 2 4 5 2" xfId="9203"/>
    <cellStyle name="Calculation 3 4 2 4 5 3" xfId="9204"/>
    <cellStyle name="Calculation 3 4 2 4 6" xfId="9205"/>
    <cellStyle name="Calculation 3 4 2 4 6 2" xfId="9206"/>
    <cellStyle name="Calculation 3 4 2 4 6 3" xfId="9207"/>
    <cellStyle name="Calculation 3 4 2 4 7" xfId="9208"/>
    <cellStyle name="Calculation 3 4 2 4 7 2" xfId="9209"/>
    <cellStyle name="Calculation 3 4 2 4 7 3" xfId="9210"/>
    <cellStyle name="Calculation 3 4 2 4 8" xfId="9211"/>
    <cellStyle name="Calculation 3 4 2 4 8 2" xfId="9212"/>
    <cellStyle name="Calculation 3 4 2 4 8 3" xfId="9213"/>
    <cellStyle name="Calculation 3 4 2 4 9" xfId="9214"/>
    <cellStyle name="Calculation 3 4 2 5" xfId="9215"/>
    <cellStyle name="Calculation 3 4 2 5 2" xfId="9216"/>
    <cellStyle name="Calculation 3 4 2 5 2 2" xfId="9217"/>
    <cellStyle name="Calculation 3 4 2 5 2 3" xfId="9218"/>
    <cellStyle name="Calculation 3 4 2 5 3" xfId="9219"/>
    <cellStyle name="Calculation 3 4 2 5 3 2" xfId="9220"/>
    <cellStyle name="Calculation 3 4 2 5 3 3" xfId="9221"/>
    <cellStyle name="Calculation 3 4 2 5 4" xfId="9222"/>
    <cellStyle name="Calculation 3 4 2 5 4 2" xfId="9223"/>
    <cellStyle name="Calculation 3 4 2 5 4 3" xfId="9224"/>
    <cellStyle name="Calculation 3 4 2 5 5" xfId="9225"/>
    <cellStyle name="Calculation 3 4 2 5 5 2" xfId="9226"/>
    <cellStyle name="Calculation 3 4 2 5 5 3" xfId="9227"/>
    <cellStyle name="Calculation 3 4 2 5 6" xfId="9228"/>
    <cellStyle name="Calculation 3 4 2 5 6 2" xfId="9229"/>
    <cellStyle name="Calculation 3 4 2 5 6 3" xfId="9230"/>
    <cellStyle name="Calculation 3 4 2 5 7" xfId="9231"/>
    <cellStyle name="Calculation 3 4 2 5 7 2" xfId="9232"/>
    <cellStyle name="Calculation 3 4 2 5 7 3" xfId="9233"/>
    <cellStyle name="Calculation 3 4 2 5 8" xfId="9234"/>
    <cellStyle name="Calculation 3 4 2 5 9" xfId="9235"/>
    <cellStyle name="Calculation 3 4 2 6" xfId="9236"/>
    <cellStyle name="Calculation 3 4 2 6 2" xfId="9237"/>
    <cellStyle name="Calculation 3 4 2 6 3" xfId="9238"/>
    <cellStyle name="Calculation 3 4 2 7" xfId="9239"/>
    <cellStyle name="Calculation 3 4 2 7 2" xfId="9240"/>
    <cellStyle name="Calculation 3 4 2 7 3" xfId="9241"/>
    <cellStyle name="Calculation 3 4 2 8" xfId="9242"/>
    <cellStyle name="Calculation 3 4 2 8 2" xfId="9243"/>
    <cellStyle name="Calculation 3 4 2 8 3" xfId="9244"/>
    <cellStyle name="Calculation 3 4 2 9" xfId="9245"/>
    <cellStyle name="Calculation 3 4 2 9 2" xfId="9246"/>
    <cellStyle name="Calculation 3 4 2 9 3" xfId="9247"/>
    <cellStyle name="Calculation 3 4 3" xfId="9248"/>
    <cellStyle name="Calculation 3 4 3 10" xfId="9249"/>
    <cellStyle name="Calculation 3 4 3 2" xfId="9250"/>
    <cellStyle name="Calculation 3 4 3 2 10" xfId="9251"/>
    <cellStyle name="Calculation 3 4 3 2 2" xfId="9252"/>
    <cellStyle name="Calculation 3 4 3 2 2 2" xfId="9253"/>
    <cellStyle name="Calculation 3 4 3 2 2 2 2" xfId="9254"/>
    <cellStyle name="Calculation 3 4 3 2 2 2 3" xfId="9255"/>
    <cellStyle name="Calculation 3 4 3 2 2 3" xfId="9256"/>
    <cellStyle name="Calculation 3 4 3 2 2 3 2" xfId="9257"/>
    <cellStyle name="Calculation 3 4 3 2 2 3 3" xfId="9258"/>
    <cellStyle name="Calculation 3 4 3 2 2 4" xfId="9259"/>
    <cellStyle name="Calculation 3 4 3 2 2 4 2" xfId="9260"/>
    <cellStyle name="Calculation 3 4 3 2 2 4 3" xfId="9261"/>
    <cellStyle name="Calculation 3 4 3 2 2 5" xfId="9262"/>
    <cellStyle name="Calculation 3 4 3 2 2 5 2" xfId="9263"/>
    <cellStyle name="Calculation 3 4 3 2 2 5 3" xfId="9264"/>
    <cellStyle name="Calculation 3 4 3 2 2 6" xfId="9265"/>
    <cellStyle name="Calculation 3 4 3 2 2 6 2" xfId="9266"/>
    <cellStyle name="Calculation 3 4 3 2 2 6 3" xfId="9267"/>
    <cellStyle name="Calculation 3 4 3 2 2 7" xfId="9268"/>
    <cellStyle name="Calculation 3 4 3 2 2 7 2" xfId="9269"/>
    <cellStyle name="Calculation 3 4 3 2 2 7 3" xfId="9270"/>
    <cellStyle name="Calculation 3 4 3 2 2 8" xfId="9271"/>
    <cellStyle name="Calculation 3 4 3 2 2 9" xfId="9272"/>
    <cellStyle name="Calculation 3 4 3 2 3" xfId="9273"/>
    <cellStyle name="Calculation 3 4 3 2 3 2" xfId="9274"/>
    <cellStyle name="Calculation 3 4 3 2 3 3" xfId="9275"/>
    <cellStyle name="Calculation 3 4 3 2 4" xfId="9276"/>
    <cellStyle name="Calculation 3 4 3 2 4 2" xfId="9277"/>
    <cellStyle name="Calculation 3 4 3 2 4 3" xfId="9278"/>
    <cellStyle name="Calculation 3 4 3 2 5" xfId="9279"/>
    <cellStyle name="Calculation 3 4 3 2 5 2" xfId="9280"/>
    <cellStyle name="Calculation 3 4 3 2 5 3" xfId="9281"/>
    <cellStyle name="Calculation 3 4 3 2 6" xfId="9282"/>
    <cellStyle name="Calculation 3 4 3 2 6 2" xfId="9283"/>
    <cellStyle name="Calculation 3 4 3 2 6 3" xfId="9284"/>
    <cellStyle name="Calculation 3 4 3 2 7" xfId="9285"/>
    <cellStyle name="Calculation 3 4 3 2 7 2" xfId="9286"/>
    <cellStyle name="Calculation 3 4 3 2 7 3" xfId="9287"/>
    <cellStyle name="Calculation 3 4 3 2 8" xfId="9288"/>
    <cellStyle name="Calculation 3 4 3 2 8 2" xfId="9289"/>
    <cellStyle name="Calculation 3 4 3 2 8 3" xfId="9290"/>
    <cellStyle name="Calculation 3 4 3 2 9" xfId="9291"/>
    <cellStyle name="Calculation 3 4 3 3" xfId="9292"/>
    <cellStyle name="Calculation 3 4 3 3 10" xfId="9293"/>
    <cellStyle name="Calculation 3 4 3 3 2" xfId="9294"/>
    <cellStyle name="Calculation 3 4 3 3 2 2" xfId="9295"/>
    <cellStyle name="Calculation 3 4 3 3 2 2 2" xfId="9296"/>
    <cellStyle name="Calculation 3 4 3 3 2 2 3" xfId="9297"/>
    <cellStyle name="Calculation 3 4 3 3 2 3" xfId="9298"/>
    <cellStyle name="Calculation 3 4 3 3 2 3 2" xfId="9299"/>
    <cellStyle name="Calculation 3 4 3 3 2 3 3" xfId="9300"/>
    <cellStyle name="Calculation 3 4 3 3 2 4" xfId="9301"/>
    <cellStyle name="Calculation 3 4 3 3 2 4 2" xfId="9302"/>
    <cellStyle name="Calculation 3 4 3 3 2 4 3" xfId="9303"/>
    <cellStyle name="Calculation 3 4 3 3 2 5" xfId="9304"/>
    <cellStyle name="Calculation 3 4 3 3 2 5 2" xfId="9305"/>
    <cellStyle name="Calculation 3 4 3 3 2 5 3" xfId="9306"/>
    <cellStyle name="Calculation 3 4 3 3 2 6" xfId="9307"/>
    <cellStyle name="Calculation 3 4 3 3 2 6 2" xfId="9308"/>
    <cellStyle name="Calculation 3 4 3 3 2 6 3" xfId="9309"/>
    <cellStyle name="Calculation 3 4 3 3 2 7" xfId="9310"/>
    <cellStyle name="Calculation 3 4 3 3 2 7 2" xfId="9311"/>
    <cellStyle name="Calculation 3 4 3 3 2 7 3" xfId="9312"/>
    <cellStyle name="Calculation 3 4 3 3 2 8" xfId="9313"/>
    <cellStyle name="Calculation 3 4 3 3 2 9" xfId="9314"/>
    <cellStyle name="Calculation 3 4 3 3 3" xfId="9315"/>
    <cellStyle name="Calculation 3 4 3 3 3 2" xfId="9316"/>
    <cellStyle name="Calculation 3 4 3 3 3 3" xfId="9317"/>
    <cellStyle name="Calculation 3 4 3 3 4" xfId="9318"/>
    <cellStyle name="Calculation 3 4 3 3 4 2" xfId="9319"/>
    <cellStyle name="Calculation 3 4 3 3 4 3" xfId="9320"/>
    <cellStyle name="Calculation 3 4 3 3 5" xfId="9321"/>
    <cellStyle name="Calculation 3 4 3 3 5 2" xfId="9322"/>
    <cellStyle name="Calculation 3 4 3 3 5 3" xfId="9323"/>
    <cellStyle name="Calculation 3 4 3 3 6" xfId="9324"/>
    <cellStyle name="Calculation 3 4 3 3 6 2" xfId="9325"/>
    <cellStyle name="Calculation 3 4 3 3 6 3" xfId="9326"/>
    <cellStyle name="Calculation 3 4 3 3 7" xfId="9327"/>
    <cellStyle name="Calculation 3 4 3 3 7 2" xfId="9328"/>
    <cellStyle name="Calculation 3 4 3 3 7 3" xfId="9329"/>
    <cellStyle name="Calculation 3 4 3 3 8" xfId="9330"/>
    <cellStyle name="Calculation 3 4 3 3 8 2" xfId="9331"/>
    <cellStyle name="Calculation 3 4 3 3 8 3" xfId="9332"/>
    <cellStyle name="Calculation 3 4 3 3 9" xfId="9333"/>
    <cellStyle name="Calculation 3 4 3 4" xfId="9334"/>
    <cellStyle name="Calculation 3 4 3 4 10" xfId="9335"/>
    <cellStyle name="Calculation 3 4 3 4 2" xfId="9336"/>
    <cellStyle name="Calculation 3 4 3 4 2 2" xfId="9337"/>
    <cellStyle name="Calculation 3 4 3 4 2 2 2" xfId="9338"/>
    <cellStyle name="Calculation 3 4 3 4 2 2 3" xfId="9339"/>
    <cellStyle name="Calculation 3 4 3 4 2 3" xfId="9340"/>
    <cellStyle name="Calculation 3 4 3 4 2 3 2" xfId="9341"/>
    <cellStyle name="Calculation 3 4 3 4 2 3 3" xfId="9342"/>
    <cellStyle name="Calculation 3 4 3 4 2 4" xfId="9343"/>
    <cellStyle name="Calculation 3 4 3 4 2 4 2" xfId="9344"/>
    <cellStyle name="Calculation 3 4 3 4 2 4 3" xfId="9345"/>
    <cellStyle name="Calculation 3 4 3 4 2 5" xfId="9346"/>
    <cellStyle name="Calculation 3 4 3 4 2 5 2" xfId="9347"/>
    <cellStyle name="Calculation 3 4 3 4 2 5 3" xfId="9348"/>
    <cellStyle name="Calculation 3 4 3 4 2 6" xfId="9349"/>
    <cellStyle name="Calculation 3 4 3 4 2 6 2" xfId="9350"/>
    <cellStyle name="Calculation 3 4 3 4 2 6 3" xfId="9351"/>
    <cellStyle name="Calculation 3 4 3 4 2 7" xfId="9352"/>
    <cellStyle name="Calculation 3 4 3 4 2 7 2" xfId="9353"/>
    <cellStyle name="Calculation 3 4 3 4 2 7 3" xfId="9354"/>
    <cellStyle name="Calculation 3 4 3 4 2 8" xfId="9355"/>
    <cellStyle name="Calculation 3 4 3 4 2 9" xfId="9356"/>
    <cellStyle name="Calculation 3 4 3 4 3" xfId="9357"/>
    <cellStyle name="Calculation 3 4 3 4 3 2" xfId="9358"/>
    <cellStyle name="Calculation 3 4 3 4 3 3" xfId="9359"/>
    <cellStyle name="Calculation 3 4 3 4 4" xfId="9360"/>
    <cellStyle name="Calculation 3 4 3 4 4 2" xfId="9361"/>
    <cellStyle name="Calculation 3 4 3 4 4 3" xfId="9362"/>
    <cellStyle name="Calculation 3 4 3 4 5" xfId="9363"/>
    <cellStyle name="Calculation 3 4 3 4 5 2" xfId="9364"/>
    <cellStyle name="Calculation 3 4 3 4 5 3" xfId="9365"/>
    <cellStyle name="Calculation 3 4 3 4 6" xfId="9366"/>
    <cellStyle name="Calculation 3 4 3 4 6 2" xfId="9367"/>
    <cellStyle name="Calculation 3 4 3 4 6 3" xfId="9368"/>
    <cellStyle name="Calculation 3 4 3 4 7" xfId="9369"/>
    <cellStyle name="Calculation 3 4 3 4 7 2" xfId="9370"/>
    <cellStyle name="Calculation 3 4 3 4 7 3" xfId="9371"/>
    <cellStyle name="Calculation 3 4 3 4 8" xfId="9372"/>
    <cellStyle name="Calculation 3 4 3 4 8 2" xfId="9373"/>
    <cellStyle name="Calculation 3 4 3 4 8 3" xfId="9374"/>
    <cellStyle name="Calculation 3 4 3 4 9" xfId="9375"/>
    <cellStyle name="Calculation 3 4 3 5" xfId="9376"/>
    <cellStyle name="Calculation 3 4 3 5 2" xfId="9377"/>
    <cellStyle name="Calculation 3 4 3 5 2 2" xfId="9378"/>
    <cellStyle name="Calculation 3 4 3 5 2 3" xfId="9379"/>
    <cellStyle name="Calculation 3 4 3 5 3" xfId="9380"/>
    <cellStyle name="Calculation 3 4 3 5 3 2" xfId="9381"/>
    <cellStyle name="Calculation 3 4 3 5 3 3" xfId="9382"/>
    <cellStyle name="Calculation 3 4 3 5 4" xfId="9383"/>
    <cellStyle name="Calculation 3 4 3 5 4 2" xfId="9384"/>
    <cellStyle name="Calculation 3 4 3 5 4 3" xfId="9385"/>
    <cellStyle name="Calculation 3 4 3 5 5" xfId="9386"/>
    <cellStyle name="Calculation 3 4 3 5 5 2" xfId="9387"/>
    <cellStyle name="Calculation 3 4 3 5 5 3" xfId="9388"/>
    <cellStyle name="Calculation 3 4 3 5 6" xfId="9389"/>
    <cellStyle name="Calculation 3 4 3 5 6 2" xfId="9390"/>
    <cellStyle name="Calculation 3 4 3 5 6 3" xfId="9391"/>
    <cellStyle name="Calculation 3 4 3 5 7" xfId="9392"/>
    <cellStyle name="Calculation 3 4 3 5 7 2" xfId="9393"/>
    <cellStyle name="Calculation 3 4 3 5 7 3" xfId="9394"/>
    <cellStyle name="Calculation 3 4 3 5 8" xfId="9395"/>
    <cellStyle name="Calculation 3 4 3 5 9" xfId="9396"/>
    <cellStyle name="Calculation 3 4 3 6" xfId="9397"/>
    <cellStyle name="Calculation 3 4 3 6 2" xfId="9398"/>
    <cellStyle name="Calculation 3 4 3 6 3" xfId="9399"/>
    <cellStyle name="Calculation 3 4 3 7" xfId="9400"/>
    <cellStyle name="Calculation 3 4 3 7 2" xfId="9401"/>
    <cellStyle name="Calculation 3 4 3 7 3" xfId="9402"/>
    <cellStyle name="Calculation 3 4 3 8" xfId="9403"/>
    <cellStyle name="Calculation 3 4 3 8 2" xfId="9404"/>
    <cellStyle name="Calculation 3 4 3 8 3" xfId="9405"/>
    <cellStyle name="Calculation 3 4 3 9" xfId="9406"/>
    <cellStyle name="Calculation 3 4 3 9 2" xfId="9407"/>
    <cellStyle name="Calculation 3 4 3 9 3" xfId="9408"/>
    <cellStyle name="Calculation 3 4 4" xfId="9409"/>
    <cellStyle name="Calculation 3 4 4 10" xfId="9410"/>
    <cellStyle name="Calculation 3 4 4 2" xfId="9411"/>
    <cellStyle name="Calculation 3 4 4 2 10" xfId="9412"/>
    <cellStyle name="Calculation 3 4 4 2 2" xfId="9413"/>
    <cellStyle name="Calculation 3 4 4 2 2 2" xfId="9414"/>
    <cellStyle name="Calculation 3 4 4 2 2 2 2" xfId="9415"/>
    <cellStyle name="Calculation 3 4 4 2 2 2 3" xfId="9416"/>
    <cellStyle name="Calculation 3 4 4 2 2 3" xfId="9417"/>
    <cellStyle name="Calculation 3 4 4 2 2 3 2" xfId="9418"/>
    <cellStyle name="Calculation 3 4 4 2 2 3 3" xfId="9419"/>
    <cellStyle name="Calculation 3 4 4 2 2 4" xfId="9420"/>
    <cellStyle name="Calculation 3 4 4 2 2 4 2" xfId="9421"/>
    <cellStyle name="Calculation 3 4 4 2 2 4 3" xfId="9422"/>
    <cellStyle name="Calculation 3 4 4 2 2 5" xfId="9423"/>
    <cellStyle name="Calculation 3 4 4 2 2 5 2" xfId="9424"/>
    <cellStyle name="Calculation 3 4 4 2 2 5 3" xfId="9425"/>
    <cellStyle name="Calculation 3 4 4 2 2 6" xfId="9426"/>
    <cellStyle name="Calculation 3 4 4 2 2 6 2" xfId="9427"/>
    <cellStyle name="Calculation 3 4 4 2 2 6 3" xfId="9428"/>
    <cellStyle name="Calculation 3 4 4 2 2 7" xfId="9429"/>
    <cellStyle name="Calculation 3 4 4 2 2 7 2" xfId="9430"/>
    <cellStyle name="Calculation 3 4 4 2 2 7 3" xfId="9431"/>
    <cellStyle name="Calculation 3 4 4 2 2 8" xfId="9432"/>
    <cellStyle name="Calculation 3 4 4 2 2 9" xfId="9433"/>
    <cellStyle name="Calculation 3 4 4 2 3" xfId="9434"/>
    <cellStyle name="Calculation 3 4 4 2 3 2" xfId="9435"/>
    <cellStyle name="Calculation 3 4 4 2 3 3" xfId="9436"/>
    <cellStyle name="Calculation 3 4 4 2 4" xfId="9437"/>
    <cellStyle name="Calculation 3 4 4 2 4 2" xfId="9438"/>
    <cellStyle name="Calculation 3 4 4 2 4 3" xfId="9439"/>
    <cellStyle name="Calculation 3 4 4 2 5" xfId="9440"/>
    <cellStyle name="Calculation 3 4 4 2 5 2" xfId="9441"/>
    <cellStyle name="Calculation 3 4 4 2 5 3" xfId="9442"/>
    <cellStyle name="Calculation 3 4 4 2 6" xfId="9443"/>
    <cellStyle name="Calculation 3 4 4 2 6 2" xfId="9444"/>
    <cellStyle name="Calculation 3 4 4 2 6 3" xfId="9445"/>
    <cellStyle name="Calculation 3 4 4 2 7" xfId="9446"/>
    <cellStyle name="Calculation 3 4 4 2 7 2" xfId="9447"/>
    <cellStyle name="Calculation 3 4 4 2 7 3" xfId="9448"/>
    <cellStyle name="Calculation 3 4 4 2 8" xfId="9449"/>
    <cellStyle name="Calculation 3 4 4 2 8 2" xfId="9450"/>
    <cellStyle name="Calculation 3 4 4 2 8 3" xfId="9451"/>
    <cellStyle name="Calculation 3 4 4 2 9" xfId="9452"/>
    <cellStyle name="Calculation 3 4 4 3" xfId="9453"/>
    <cellStyle name="Calculation 3 4 4 3 10" xfId="9454"/>
    <cellStyle name="Calculation 3 4 4 3 2" xfId="9455"/>
    <cellStyle name="Calculation 3 4 4 3 2 2" xfId="9456"/>
    <cellStyle name="Calculation 3 4 4 3 2 2 2" xfId="9457"/>
    <cellStyle name="Calculation 3 4 4 3 2 2 3" xfId="9458"/>
    <cellStyle name="Calculation 3 4 4 3 2 3" xfId="9459"/>
    <cellStyle name="Calculation 3 4 4 3 2 3 2" xfId="9460"/>
    <cellStyle name="Calculation 3 4 4 3 2 3 3" xfId="9461"/>
    <cellStyle name="Calculation 3 4 4 3 2 4" xfId="9462"/>
    <cellStyle name="Calculation 3 4 4 3 2 4 2" xfId="9463"/>
    <cellStyle name="Calculation 3 4 4 3 2 4 3" xfId="9464"/>
    <cellStyle name="Calculation 3 4 4 3 2 5" xfId="9465"/>
    <cellStyle name="Calculation 3 4 4 3 2 5 2" xfId="9466"/>
    <cellStyle name="Calculation 3 4 4 3 2 5 3" xfId="9467"/>
    <cellStyle name="Calculation 3 4 4 3 2 6" xfId="9468"/>
    <cellStyle name="Calculation 3 4 4 3 2 6 2" xfId="9469"/>
    <cellStyle name="Calculation 3 4 4 3 2 6 3" xfId="9470"/>
    <cellStyle name="Calculation 3 4 4 3 2 7" xfId="9471"/>
    <cellStyle name="Calculation 3 4 4 3 2 7 2" xfId="9472"/>
    <cellStyle name="Calculation 3 4 4 3 2 7 3" xfId="9473"/>
    <cellStyle name="Calculation 3 4 4 3 2 8" xfId="9474"/>
    <cellStyle name="Calculation 3 4 4 3 2 9" xfId="9475"/>
    <cellStyle name="Calculation 3 4 4 3 3" xfId="9476"/>
    <cellStyle name="Calculation 3 4 4 3 3 2" xfId="9477"/>
    <cellStyle name="Calculation 3 4 4 3 3 3" xfId="9478"/>
    <cellStyle name="Calculation 3 4 4 3 4" xfId="9479"/>
    <cellStyle name="Calculation 3 4 4 3 4 2" xfId="9480"/>
    <cellStyle name="Calculation 3 4 4 3 4 3" xfId="9481"/>
    <cellStyle name="Calculation 3 4 4 3 5" xfId="9482"/>
    <cellStyle name="Calculation 3 4 4 3 5 2" xfId="9483"/>
    <cellStyle name="Calculation 3 4 4 3 5 3" xfId="9484"/>
    <cellStyle name="Calculation 3 4 4 3 6" xfId="9485"/>
    <cellStyle name="Calculation 3 4 4 3 6 2" xfId="9486"/>
    <cellStyle name="Calculation 3 4 4 3 6 3" xfId="9487"/>
    <cellStyle name="Calculation 3 4 4 3 7" xfId="9488"/>
    <cellStyle name="Calculation 3 4 4 3 7 2" xfId="9489"/>
    <cellStyle name="Calculation 3 4 4 3 7 3" xfId="9490"/>
    <cellStyle name="Calculation 3 4 4 3 8" xfId="9491"/>
    <cellStyle name="Calculation 3 4 4 3 8 2" xfId="9492"/>
    <cellStyle name="Calculation 3 4 4 3 8 3" xfId="9493"/>
    <cellStyle name="Calculation 3 4 4 3 9" xfId="9494"/>
    <cellStyle name="Calculation 3 4 4 4" xfId="9495"/>
    <cellStyle name="Calculation 3 4 4 4 10" xfId="9496"/>
    <cellStyle name="Calculation 3 4 4 4 2" xfId="9497"/>
    <cellStyle name="Calculation 3 4 4 4 2 2" xfId="9498"/>
    <cellStyle name="Calculation 3 4 4 4 2 2 2" xfId="9499"/>
    <cellStyle name="Calculation 3 4 4 4 2 2 3" xfId="9500"/>
    <cellStyle name="Calculation 3 4 4 4 2 3" xfId="9501"/>
    <cellStyle name="Calculation 3 4 4 4 2 3 2" xfId="9502"/>
    <cellStyle name="Calculation 3 4 4 4 2 3 3" xfId="9503"/>
    <cellStyle name="Calculation 3 4 4 4 2 4" xfId="9504"/>
    <cellStyle name="Calculation 3 4 4 4 2 4 2" xfId="9505"/>
    <cellStyle name="Calculation 3 4 4 4 2 4 3" xfId="9506"/>
    <cellStyle name="Calculation 3 4 4 4 2 5" xfId="9507"/>
    <cellStyle name="Calculation 3 4 4 4 2 5 2" xfId="9508"/>
    <cellStyle name="Calculation 3 4 4 4 2 5 3" xfId="9509"/>
    <cellStyle name="Calculation 3 4 4 4 2 6" xfId="9510"/>
    <cellStyle name="Calculation 3 4 4 4 2 6 2" xfId="9511"/>
    <cellStyle name="Calculation 3 4 4 4 2 6 3" xfId="9512"/>
    <cellStyle name="Calculation 3 4 4 4 2 7" xfId="9513"/>
    <cellStyle name="Calculation 3 4 4 4 2 7 2" xfId="9514"/>
    <cellStyle name="Calculation 3 4 4 4 2 7 3" xfId="9515"/>
    <cellStyle name="Calculation 3 4 4 4 2 8" xfId="9516"/>
    <cellStyle name="Calculation 3 4 4 4 2 9" xfId="9517"/>
    <cellStyle name="Calculation 3 4 4 4 3" xfId="9518"/>
    <cellStyle name="Calculation 3 4 4 4 3 2" xfId="9519"/>
    <cellStyle name="Calculation 3 4 4 4 3 3" xfId="9520"/>
    <cellStyle name="Calculation 3 4 4 4 4" xfId="9521"/>
    <cellStyle name="Calculation 3 4 4 4 4 2" xfId="9522"/>
    <cellStyle name="Calculation 3 4 4 4 4 3" xfId="9523"/>
    <cellStyle name="Calculation 3 4 4 4 5" xfId="9524"/>
    <cellStyle name="Calculation 3 4 4 4 5 2" xfId="9525"/>
    <cellStyle name="Calculation 3 4 4 4 5 3" xfId="9526"/>
    <cellStyle name="Calculation 3 4 4 4 6" xfId="9527"/>
    <cellStyle name="Calculation 3 4 4 4 6 2" xfId="9528"/>
    <cellStyle name="Calculation 3 4 4 4 6 3" xfId="9529"/>
    <cellStyle name="Calculation 3 4 4 4 7" xfId="9530"/>
    <cellStyle name="Calculation 3 4 4 4 7 2" xfId="9531"/>
    <cellStyle name="Calculation 3 4 4 4 7 3" xfId="9532"/>
    <cellStyle name="Calculation 3 4 4 4 8" xfId="9533"/>
    <cellStyle name="Calculation 3 4 4 4 8 2" xfId="9534"/>
    <cellStyle name="Calculation 3 4 4 4 8 3" xfId="9535"/>
    <cellStyle name="Calculation 3 4 4 4 9" xfId="9536"/>
    <cellStyle name="Calculation 3 4 4 5" xfId="9537"/>
    <cellStyle name="Calculation 3 4 4 5 2" xfId="9538"/>
    <cellStyle name="Calculation 3 4 4 5 2 2" xfId="9539"/>
    <cellStyle name="Calculation 3 4 4 5 2 3" xfId="9540"/>
    <cellStyle name="Calculation 3 4 4 5 3" xfId="9541"/>
    <cellStyle name="Calculation 3 4 4 5 3 2" xfId="9542"/>
    <cellStyle name="Calculation 3 4 4 5 3 3" xfId="9543"/>
    <cellStyle name="Calculation 3 4 4 5 4" xfId="9544"/>
    <cellStyle name="Calculation 3 4 4 5 4 2" xfId="9545"/>
    <cellStyle name="Calculation 3 4 4 5 4 3" xfId="9546"/>
    <cellStyle name="Calculation 3 4 4 5 5" xfId="9547"/>
    <cellStyle name="Calculation 3 4 4 5 5 2" xfId="9548"/>
    <cellStyle name="Calculation 3 4 4 5 5 3" xfId="9549"/>
    <cellStyle name="Calculation 3 4 4 5 6" xfId="9550"/>
    <cellStyle name="Calculation 3 4 4 5 6 2" xfId="9551"/>
    <cellStyle name="Calculation 3 4 4 5 6 3" xfId="9552"/>
    <cellStyle name="Calculation 3 4 4 5 7" xfId="9553"/>
    <cellStyle name="Calculation 3 4 4 5 7 2" xfId="9554"/>
    <cellStyle name="Calculation 3 4 4 5 7 3" xfId="9555"/>
    <cellStyle name="Calculation 3 4 4 5 8" xfId="9556"/>
    <cellStyle name="Calculation 3 4 4 5 9" xfId="9557"/>
    <cellStyle name="Calculation 3 4 4 6" xfId="9558"/>
    <cellStyle name="Calculation 3 4 4 6 2" xfId="9559"/>
    <cellStyle name="Calculation 3 4 4 6 3" xfId="9560"/>
    <cellStyle name="Calculation 3 4 4 7" xfId="9561"/>
    <cellStyle name="Calculation 3 4 4 7 2" xfId="9562"/>
    <cellStyle name="Calculation 3 4 4 7 3" xfId="9563"/>
    <cellStyle name="Calculation 3 4 4 8" xfId="9564"/>
    <cellStyle name="Calculation 3 4 4 8 2" xfId="9565"/>
    <cellStyle name="Calculation 3 4 4 8 3" xfId="9566"/>
    <cellStyle name="Calculation 3 4 4 9" xfId="9567"/>
    <cellStyle name="Calculation 3 4 4 9 2" xfId="9568"/>
    <cellStyle name="Calculation 3 4 4 9 3" xfId="9569"/>
    <cellStyle name="Calculation 3 4 5" xfId="9570"/>
    <cellStyle name="Calculation 3 4 5 10" xfId="9571"/>
    <cellStyle name="Calculation 3 4 5 2" xfId="9572"/>
    <cellStyle name="Calculation 3 4 5 2 10" xfId="9573"/>
    <cellStyle name="Calculation 3 4 5 2 2" xfId="9574"/>
    <cellStyle name="Calculation 3 4 5 2 2 2" xfId="9575"/>
    <cellStyle name="Calculation 3 4 5 2 2 2 2" xfId="9576"/>
    <cellStyle name="Calculation 3 4 5 2 2 2 3" xfId="9577"/>
    <cellStyle name="Calculation 3 4 5 2 2 3" xfId="9578"/>
    <cellStyle name="Calculation 3 4 5 2 2 3 2" xfId="9579"/>
    <cellStyle name="Calculation 3 4 5 2 2 3 3" xfId="9580"/>
    <cellStyle name="Calculation 3 4 5 2 2 4" xfId="9581"/>
    <cellStyle name="Calculation 3 4 5 2 2 4 2" xfId="9582"/>
    <cellStyle name="Calculation 3 4 5 2 2 4 3" xfId="9583"/>
    <cellStyle name="Calculation 3 4 5 2 2 5" xfId="9584"/>
    <cellStyle name="Calculation 3 4 5 2 2 5 2" xfId="9585"/>
    <cellStyle name="Calculation 3 4 5 2 2 5 3" xfId="9586"/>
    <cellStyle name="Calculation 3 4 5 2 2 6" xfId="9587"/>
    <cellStyle name="Calculation 3 4 5 2 2 6 2" xfId="9588"/>
    <cellStyle name="Calculation 3 4 5 2 2 6 3" xfId="9589"/>
    <cellStyle name="Calculation 3 4 5 2 2 7" xfId="9590"/>
    <cellStyle name="Calculation 3 4 5 2 2 7 2" xfId="9591"/>
    <cellStyle name="Calculation 3 4 5 2 2 7 3" xfId="9592"/>
    <cellStyle name="Calculation 3 4 5 2 2 8" xfId="9593"/>
    <cellStyle name="Calculation 3 4 5 2 2 9" xfId="9594"/>
    <cellStyle name="Calculation 3 4 5 2 3" xfId="9595"/>
    <cellStyle name="Calculation 3 4 5 2 3 2" xfId="9596"/>
    <cellStyle name="Calculation 3 4 5 2 3 3" xfId="9597"/>
    <cellStyle name="Calculation 3 4 5 2 4" xfId="9598"/>
    <cellStyle name="Calculation 3 4 5 2 4 2" xfId="9599"/>
    <cellStyle name="Calculation 3 4 5 2 4 3" xfId="9600"/>
    <cellStyle name="Calculation 3 4 5 2 5" xfId="9601"/>
    <cellStyle name="Calculation 3 4 5 2 5 2" xfId="9602"/>
    <cellStyle name="Calculation 3 4 5 2 5 3" xfId="9603"/>
    <cellStyle name="Calculation 3 4 5 2 6" xfId="9604"/>
    <cellStyle name="Calculation 3 4 5 2 6 2" xfId="9605"/>
    <cellStyle name="Calculation 3 4 5 2 6 3" xfId="9606"/>
    <cellStyle name="Calculation 3 4 5 2 7" xfId="9607"/>
    <cellStyle name="Calculation 3 4 5 2 7 2" xfId="9608"/>
    <cellStyle name="Calculation 3 4 5 2 7 3" xfId="9609"/>
    <cellStyle name="Calculation 3 4 5 2 8" xfId="9610"/>
    <cellStyle name="Calculation 3 4 5 2 8 2" xfId="9611"/>
    <cellStyle name="Calculation 3 4 5 2 8 3" xfId="9612"/>
    <cellStyle name="Calculation 3 4 5 2 9" xfId="9613"/>
    <cellStyle name="Calculation 3 4 5 3" xfId="9614"/>
    <cellStyle name="Calculation 3 4 5 3 10" xfId="9615"/>
    <cellStyle name="Calculation 3 4 5 3 2" xfId="9616"/>
    <cellStyle name="Calculation 3 4 5 3 2 2" xfId="9617"/>
    <cellStyle name="Calculation 3 4 5 3 2 2 2" xfId="9618"/>
    <cellStyle name="Calculation 3 4 5 3 2 2 3" xfId="9619"/>
    <cellStyle name="Calculation 3 4 5 3 2 3" xfId="9620"/>
    <cellStyle name="Calculation 3 4 5 3 2 3 2" xfId="9621"/>
    <cellStyle name="Calculation 3 4 5 3 2 3 3" xfId="9622"/>
    <cellStyle name="Calculation 3 4 5 3 2 4" xfId="9623"/>
    <cellStyle name="Calculation 3 4 5 3 2 4 2" xfId="9624"/>
    <cellStyle name="Calculation 3 4 5 3 2 4 3" xfId="9625"/>
    <cellStyle name="Calculation 3 4 5 3 2 5" xfId="9626"/>
    <cellStyle name="Calculation 3 4 5 3 2 5 2" xfId="9627"/>
    <cellStyle name="Calculation 3 4 5 3 2 5 3" xfId="9628"/>
    <cellStyle name="Calculation 3 4 5 3 2 6" xfId="9629"/>
    <cellStyle name="Calculation 3 4 5 3 2 6 2" xfId="9630"/>
    <cellStyle name="Calculation 3 4 5 3 2 6 3" xfId="9631"/>
    <cellStyle name="Calculation 3 4 5 3 2 7" xfId="9632"/>
    <cellStyle name="Calculation 3 4 5 3 2 7 2" xfId="9633"/>
    <cellStyle name="Calculation 3 4 5 3 2 7 3" xfId="9634"/>
    <cellStyle name="Calculation 3 4 5 3 2 8" xfId="9635"/>
    <cellStyle name="Calculation 3 4 5 3 2 9" xfId="9636"/>
    <cellStyle name="Calculation 3 4 5 3 3" xfId="9637"/>
    <cellStyle name="Calculation 3 4 5 3 3 2" xfId="9638"/>
    <cellStyle name="Calculation 3 4 5 3 3 3" xfId="9639"/>
    <cellStyle name="Calculation 3 4 5 3 4" xfId="9640"/>
    <cellStyle name="Calculation 3 4 5 3 4 2" xfId="9641"/>
    <cellStyle name="Calculation 3 4 5 3 4 3" xfId="9642"/>
    <cellStyle name="Calculation 3 4 5 3 5" xfId="9643"/>
    <cellStyle name="Calculation 3 4 5 3 5 2" xfId="9644"/>
    <cellStyle name="Calculation 3 4 5 3 5 3" xfId="9645"/>
    <cellStyle name="Calculation 3 4 5 3 6" xfId="9646"/>
    <cellStyle name="Calculation 3 4 5 3 6 2" xfId="9647"/>
    <cellStyle name="Calculation 3 4 5 3 6 3" xfId="9648"/>
    <cellStyle name="Calculation 3 4 5 3 7" xfId="9649"/>
    <cellStyle name="Calculation 3 4 5 3 7 2" xfId="9650"/>
    <cellStyle name="Calculation 3 4 5 3 7 3" xfId="9651"/>
    <cellStyle name="Calculation 3 4 5 3 8" xfId="9652"/>
    <cellStyle name="Calculation 3 4 5 3 8 2" xfId="9653"/>
    <cellStyle name="Calculation 3 4 5 3 8 3" xfId="9654"/>
    <cellStyle name="Calculation 3 4 5 3 9" xfId="9655"/>
    <cellStyle name="Calculation 3 4 5 4" xfId="9656"/>
    <cellStyle name="Calculation 3 4 5 4 10" xfId="9657"/>
    <cellStyle name="Calculation 3 4 5 4 2" xfId="9658"/>
    <cellStyle name="Calculation 3 4 5 4 2 2" xfId="9659"/>
    <cellStyle name="Calculation 3 4 5 4 2 2 2" xfId="9660"/>
    <cellStyle name="Calculation 3 4 5 4 2 2 3" xfId="9661"/>
    <cellStyle name="Calculation 3 4 5 4 2 3" xfId="9662"/>
    <cellStyle name="Calculation 3 4 5 4 2 3 2" xfId="9663"/>
    <cellStyle name="Calculation 3 4 5 4 2 3 3" xfId="9664"/>
    <cellStyle name="Calculation 3 4 5 4 2 4" xfId="9665"/>
    <cellStyle name="Calculation 3 4 5 4 2 4 2" xfId="9666"/>
    <cellStyle name="Calculation 3 4 5 4 2 4 3" xfId="9667"/>
    <cellStyle name="Calculation 3 4 5 4 2 5" xfId="9668"/>
    <cellStyle name="Calculation 3 4 5 4 2 5 2" xfId="9669"/>
    <cellStyle name="Calculation 3 4 5 4 2 5 3" xfId="9670"/>
    <cellStyle name="Calculation 3 4 5 4 2 6" xfId="9671"/>
    <cellStyle name="Calculation 3 4 5 4 2 6 2" xfId="9672"/>
    <cellStyle name="Calculation 3 4 5 4 2 6 3" xfId="9673"/>
    <cellStyle name="Calculation 3 4 5 4 2 7" xfId="9674"/>
    <cellStyle name="Calculation 3 4 5 4 2 7 2" xfId="9675"/>
    <cellStyle name="Calculation 3 4 5 4 2 7 3" xfId="9676"/>
    <cellStyle name="Calculation 3 4 5 4 2 8" xfId="9677"/>
    <cellStyle name="Calculation 3 4 5 4 2 9" xfId="9678"/>
    <cellStyle name="Calculation 3 4 5 4 3" xfId="9679"/>
    <cellStyle name="Calculation 3 4 5 4 3 2" xfId="9680"/>
    <cellStyle name="Calculation 3 4 5 4 3 3" xfId="9681"/>
    <cellStyle name="Calculation 3 4 5 4 4" xfId="9682"/>
    <cellStyle name="Calculation 3 4 5 4 4 2" xfId="9683"/>
    <cellStyle name="Calculation 3 4 5 4 4 3" xfId="9684"/>
    <cellStyle name="Calculation 3 4 5 4 5" xfId="9685"/>
    <cellStyle name="Calculation 3 4 5 4 5 2" xfId="9686"/>
    <cellStyle name="Calculation 3 4 5 4 5 3" xfId="9687"/>
    <cellStyle name="Calculation 3 4 5 4 6" xfId="9688"/>
    <cellStyle name="Calculation 3 4 5 4 6 2" xfId="9689"/>
    <cellStyle name="Calculation 3 4 5 4 6 3" xfId="9690"/>
    <cellStyle name="Calculation 3 4 5 4 7" xfId="9691"/>
    <cellStyle name="Calculation 3 4 5 4 7 2" xfId="9692"/>
    <cellStyle name="Calculation 3 4 5 4 7 3" xfId="9693"/>
    <cellStyle name="Calculation 3 4 5 4 8" xfId="9694"/>
    <cellStyle name="Calculation 3 4 5 4 8 2" xfId="9695"/>
    <cellStyle name="Calculation 3 4 5 4 8 3" xfId="9696"/>
    <cellStyle name="Calculation 3 4 5 4 9" xfId="9697"/>
    <cellStyle name="Calculation 3 4 5 5" xfId="9698"/>
    <cellStyle name="Calculation 3 4 5 5 2" xfId="9699"/>
    <cellStyle name="Calculation 3 4 5 5 2 2" xfId="9700"/>
    <cellStyle name="Calculation 3 4 5 5 2 3" xfId="9701"/>
    <cellStyle name="Calculation 3 4 5 5 3" xfId="9702"/>
    <cellStyle name="Calculation 3 4 5 5 3 2" xfId="9703"/>
    <cellStyle name="Calculation 3 4 5 5 3 3" xfId="9704"/>
    <cellStyle name="Calculation 3 4 5 5 4" xfId="9705"/>
    <cellStyle name="Calculation 3 4 5 5 4 2" xfId="9706"/>
    <cellStyle name="Calculation 3 4 5 5 4 3" xfId="9707"/>
    <cellStyle name="Calculation 3 4 5 5 5" xfId="9708"/>
    <cellStyle name="Calculation 3 4 5 5 5 2" xfId="9709"/>
    <cellStyle name="Calculation 3 4 5 5 5 3" xfId="9710"/>
    <cellStyle name="Calculation 3 4 5 5 6" xfId="9711"/>
    <cellStyle name="Calculation 3 4 5 5 6 2" xfId="9712"/>
    <cellStyle name="Calculation 3 4 5 5 6 3" xfId="9713"/>
    <cellStyle name="Calculation 3 4 5 5 7" xfId="9714"/>
    <cellStyle name="Calculation 3 4 5 5 7 2" xfId="9715"/>
    <cellStyle name="Calculation 3 4 5 5 7 3" xfId="9716"/>
    <cellStyle name="Calculation 3 4 5 5 8" xfId="9717"/>
    <cellStyle name="Calculation 3 4 5 5 9" xfId="9718"/>
    <cellStyle name="Calculation 3 4 5 6" xfId="9719"/>
    <cellStyle name="Calculation 3 4 5 6 2" xfId="9720"/>
    <cellStyle name="Calculation 3 4 5 6 3" xfId="9721"/>
    <cellStyle name="Calculation 3 4 5 7" xfId="9722"/>
    <cellStyle name="Calculation 3 4 5 7 2" xfId="9723"/>
    <cellStyle name="Calculation 3 4 5 7 3" xfId="9724"/>
    <cellStyle name="Calculation 3 4 5 8" xfId="9725"/>
    <cellStyle name="Calculation 3 4 5 8 2" xfId="9726"/>
    <cellStyle name="Calculation 3 4 5 8 3" xfId="9727"/>
    <cellStyle name="Calculation 3 4 5 9" xfId="9728"/>
    <cellStyle name="Calculation 3 4 5 9 2" xfId="9729"/>
    <cellStyle name="Calculation 3 4 5 9 3" xfId="9730"/>
    <cellStyle name="Calculation 3 4 6" xfId="9731"/>
    <cellStyle name="Calculation 3 4 6 10" xfId="9732"/>
    <cellStyle name="Calculation 3 4 6 2" xfId="9733"/>
    <cellStyle name="Calculation 3 4 6 2 2" xfId="9734"/>
    <cellStyle name="Calculation 3 4 6 2 2 2" xfId="9735"/>
    <cellStyle name="Calculation 3 4 6 2 2 3" xfId="9736"/>
    <cellStyle name="Calculation 3 4 6 2 3" xfId="9737"/>
    <cellStyle name="Calculation 3 4 6 2 3 2" xfId="9738"/>
    <cellStyle name="Calculation 3 4 6 2 3 3" xfId="9739"/>
    <cellStyle name="Calculation 3 4 6 2 4" xfId="9740"/>
    <cellStyle name="Calculation 3 4 6 2 4 2" xfId="9741"/>
    <cellStyle name="Calculation 3 4 6 2 4 3" xfId="9742"/>
    <cellStyle name="Calculation 3 4 6 2 5" xfId="9743"/>
    <cellStyle name="Calculation 3 4 6 2 5 2" xfId="9744"/>
    <cellStyle name="Calculation 3 4 6 2 5 3" xfId="9745"/>
    <cellStyle name="Calculation 3 4 6 2 6" xfId="9746"/>
    <cellStyle name="Calculation 3 4 6 2 6 2" xfId="9747"/>
    <cellStyle name="Calculation 3 4 6 2 6 3" xfId="9748"/>
    <cellStyle name="Calculation 3 4 6 2 7" xfId="9749"/>
    <cellStyle name="Calculation 3 4 6 2 7 2" xfId="9750"/>
    <cellStyle name="Calculation 3 4 6 2 7 3" xfId="9751"/>
    <cellStyle name="Calculation 3 4 6 2 8" xfId="9752"/>
    <cellStyle name="Calculation 3 4 6 2 9" xfId="9753"/>
    <cellStyle name="Calculation 3 4 6 3" xfId="9754"/>
    <cellStyle name="Calculation 3 4 6 3 2" xfId="9755"/>
    <cellStyle name="Calculation 3 4 6 3 3" xfId="9756"/>
    <cellStyle name="Calculation 3 4 6 4" xfId="9757"/>
    <cellStyle name="Calculation 3 4 6 4 2" xfId="9758"/>
    <cellStyle name="Calculation 3 4 6 4 3" xfId="9759"/>
    <cellStyle name="Calculation 3 4 6 5" xfId="9760"/>
    <cellStyle name="Calculation 3 4 6 5 2" xfId="9761"/>
    <cellStyle name="Calculation 3 4 6 5 3" xfId="9762"/>
    <cellStyle name="Calculation 3 4 6 6" xfId="9763"/>
    <cellStyle name="Calculation 3 4 6 6 2" xfId="9764"/>
    <cellStyle name="Calculation 3 4 6 6 3" xfId="9765"/>
    <cellStyle name="Calculation 3 4 6 7" xfId="9766"/>
    <cellStyle name="Calculation 3 4 6 7 2" xfId="9767"/>
    <cellStyle name="Calculation 3 4 6 7 3" xfId="9768"/>
    <cellStyle name="Calculation 3 4 6 8" xfId="9769"/>
    <cellStyle name="Calculation 3 4 6 8 2" xfId="9770"/>
    <cellStyle name="Calculation 3 4 6 8 3" xfId="9771"/>
    <cellStyle name="Calculation 3 4 6 9" xfId="9772"/>
    <cellStyle name="Calculation 3 4 7" xfId="9773"/>
    <cellStyle name="Calculation 3 4 7 10" xfId="9774"/>
    <cellStyle name="Calculation 3 4 7 2" xfId="9775"/>
    <cellStyle name="Calculation 3 4 7 2 2" xfId="9776"/>
    <cellStyle name="Calculation 3 4 7 2 2 2" xfId="9777"/>
    <cellStyle name="Calculation 3 4 7 2 2 3" xfId="9778"/>
    <cellStyle name="Calculation 3 4 7 2 3" xfId="9779"/>
    <cellStyle name="Calculation 3 4 7 2 3 2" xfId="9780"/>
    <cellStyle name="Calculation 3 4 7 2 3 3" xfId="9781"/>
    <cellStyle name="Calculation 3 4 7 2 4" xfId="9782"/>
    <cellStyle name="Calculation 3 4 7 2 4 2" xfId="9783"/>
    <cellStyle name="Calculation 3 4 7 2 4 3" xfId="9784"/>
    <cellStyle name="Calculation 3 4 7 2 5" xfId="9785"/>
    <cellStyle name="Calculation 3 4 7 2 5 2" xfId="9786"/>
    <cellStyle name="Calculation 3 4 7 2 5 3" xfId="9787"/>
    <cellStyle name="Calculation 3 4 7 2 6" xfId="9788"/>
    <cellStyle name="Calculation 3 4 7 2 6 2" xfId="9789"/>
    <cellStyle name="Calculation 3 4 7 2 6 3" xfId="9790"/>
    <cellStyle name="Calculation 3 4 7 2 7" xfId="9791"/>
    <cellStyle name="Calculation 3 4 7 2 7 2" xfId="9792"/>
    <cellStyle name="Calculation 3 4 7 2 7 3" xfId="9793"/>
    <cellStyle name="Calculation 3 4 7 2 8" xfId="9794"/>
    <cellStyle name="Calculation 3 4 7 2 9" xfId="9795"/>
    <cellStyle name="Calculation 3 4 7 3" xfId="9796"/>
    <cellStyle name="Calculation 3 4 7 3 2" xfId="9797"/>
    <cellStyle name="Calculation 3 4 7 3 3" xfId="9798"/>
    <cellStyle name="Calculation 3 4 7 4" xfId="9799"/>
    <cellStyle name="Calculation 3 4 7 4 2" xfId="9800"/>
    <cellStyle name="Calculation 3 4 7 4 3" xfId="9801"/>
    <cellStyle name="Calculation 3 4 7 5" xfId="9802"/>
    <cellStyle name="Calculation 3 4 7 5 2" xfId="9803"/>
    <cellStyle name="Calculation 3 4 7 5 3" xfId="9804"/>
    <cellStyle name="Calculation 3 4 7 6" xfId="9805"/>
    <cellStyle name="Calculation 3 4 7 6 2" xfId="9806"/>
    <cellStyle name="Calculation 3 4 7 6 3" xfId="9807"/>
    <cellStyle name="Calculation 3 4 7 7" xfId="9808"/>
    <cellStyle name="Calculation 3 4 7 7 2" xfId="9809"/>
    <cellStyle name="Calculation 3 4 7 7 3" xfId="9810"/>
    <cellStyle name="Calculation 3 4 7 8" xfId="9811"/>
    <cellStyle name="Calculation 3 4 7 8 2" xfId="9812"/>
    <cellStyle name="Calculation 3 4 7 8 3" xfId="9813"/>
    <cellStyle name="Calculation 3 4 7 9" xfId="9814"/>
    <cellStyle name="Calculation 3 4 8" xfId="9815"/>
    <cellStyle name="Calculation 3 4 8 10" xfId="9816"/>
    <cellStyle name="Calculation 3 4 8 2" xfId="9817"/>
    <cellStyle name="Calculation 3 4 8 2 2" xfId="9818"/>
    <cellStyle name="Calculation 3 4 8 2 2 2" xfId="9819"/>
    <cellStyle name="Calculation 3 4 8 2 2 3" xfId="9820"/>
    <cellStyle name="Calculation 3 4 8 2 3" xfId="9821"/>
    <cellStyle name="Calculation 3 4 8 2 3 2" xfId="9822"/>
    <cellStyle name="Calculation 3 4 8 2 3 3" xfId="9823"/>
    <cellStyle name="Calculation 3 4 8 2 4" xfId="9824"/>
    <cellStyle name="Calculation 3 4 8 2 4 2" xfId="9825"/>
    <cellStyle name="Calculation 3 4 8 2 4 3" xfId="9826"/>
    <cellStyle name="Calculation 3 4 8 2 5" xfId="9827"/>
    <cellStyle name="Calculation 3 4 8 2 5 2" xfId="9828"/>
    <cellStyle name="Calculation 3 4 8 2 5 3" xfId="9829"/>
    <cellStyle name="Calculation 3 4 8 2 6" xfId="9830"/>
    <cellStyle name="Calculation 3 4 8 2 6 2" xfId="9831"/>
    <cellStyle name="Calculation 3 4 8 2 6 3" xfId="9832"/>
    <cellStyle name="Calculation 3 4 8 2 7" xfId="9833"/>
    <cellStyle name="Calculation 3 4 8 2 7 2" xfId="9834"/>
    <cellStyle name="Calculation 3 4 8 2 7 3" xfId="9835"/>
    <cellStyle name="Calculation 3 4 8 2 8" xfId="9836"/>
    <cellStyle name="Calculation 3 4 8 2 9" xfId="9837"/>
    <cellStyle name="Calculation 3 4 8 3" xfId="9838"/>
    <cellStyle name="Calculation 3 4 8 3 2" xfId="9839"/>
    <cellStyle name="Calculation 3 4 8 3 3" xfId="9840"/>
    <cellStyle name="Calculation 3 4 8 4" xfId="9841"/>
    <cellStyle name="Calculation 3 4 8 4 2" xfId="9842"/>
    <cellStyle name="Calculation 3 4 8 4 3" xfId="9843"/>
    <cellStyle name="Calculation 3 4 8 5" xfId="9844"/>
    <cellStyle name="Calculation 3 4 8 5 2" xfId="9845"/>
    <cellStyle name="Calculation 3 4 8 5 3" xfId="9846"/>
    <cellStyle name="Calculation 3 4 8 6" xfId="9847"/>
    <cellStyle name="Calculation 3 4 8 6 2" xfId="9848"/>
    <cellStyle name="Calculation 3 4 8 6 3" xfId="9849"/>
    <cellStyle name="Calculation 3 4 8 7" xfId="9850"/>
    <cellStyle name="Calculation 3 4 8 7 2" xfId="9851"/>
    <cellStyle name="Calculation 3 4 8 7 3" xfId="9852"/>
    <cellStyle name="Calculation 3 4 8 8" xfId="9853"/>
    <cellStyle name="Calculation 3 4 8 8 2" xfId="9854"/>
    <cellStyle name="Calculation 3 4 8 8 3" xfId="9855"/>
    <cellStyle name="Calculation 3 4 8 9" xfId="9856"/>
    <cellStyle name="Calculation 3 4 9" xfId="9857"/>
    <cellStyle name="Calculation 3 4 9 2" xfId="9858"/>
    <cellStyle name="Calculation 3 4 9 2 2" xfId="9859"/>
    <cellStyle name="Calculation 3 4 9 2 3" xfId="9860"/>
    <cellStyle name="Calculation 3 4 9 3" xfId="9861"/>
    <cellStyle name="Calculation 3 4 9 3 2" xfId="9862"/>
    <cellStyle name="Calculation 3 4 9 3 3" xfId="9863"/>
    <cellStyle name="Calculation 3 4 9 4" xfId="9864"/>
    <cellStyle name="Calculation 3 4 9 4 2" xfId="9865"/>
    <cellStyle name="Calculation 3 4 9 4 3" xfId="9866"/>
    <cellStyle name="Calculation 3 4 9 5" xfId="9867"/>
    <cellStyle name="Calculation 3 4 9 5 2" xfId="9868"/>
    <cellStyle name="Calculation 3 4 9 5 3" xfId="9869"/>
    <cellStyle name="Calculation 3 4 9 6" xfId="9870"/>
    <cellStyle name="Calculation 3 4 9 6 2" xfId="9871"/>
    <cellStyle name="Calculation 3 4 9 6 3" xfId="9872"/>
    <cellStyle name="Calculation 3 4 9 7" xfId="9873"/>
    <cellStyle name="Calculation 3 4 9 7 2" xfId="9874"/>
    <cellStyle name="Calculation 3 4 9 7 3" xfId="9875"/>
    <cellStyle name="Calculation 3 4 9 8" xfId="9876"/>
    <cellStyle name="Calculation 3 4 9 9" xfId="9877"/>
    <cellStyle name="Calculation 3 5" xfId="9878"/>
    <cellStyle name="Calculation 3 5 10" xfId="9879"/>
    <cellStyle name="Calculation 3 5 10 2" xfId="9880"/>
    <cellStyle name="Calculation 3 5 10 3" xfId="9881"/>
    <cellStyle name="Calculation 3 5 11" xfId="9882"/>
    <cellStyle name="Calculation 3 5 11 2" xfId="9883"/>
    <cellStyle name="Calculation 3 5 11 3" xfId="9884"/>
    <cellStyle name="Calculation 3 5 12" xfId="9885"/>
    <cellStyle name="Calculation 3 5 12 2" xfId="9886"/>
    <cellStyle name="Calculation 3 5 12 3" xfId="9887"/>
    <cellStyle name="Calculation 3 5 13" xfId="9888"/>
    <cellStyle name="Calculation 3 5 13 2" xfId="9889"/>
    <cellStyle name="Calculation 3 5 13 3" xfId="9890"/>
    <cellStyle name="Calculation 3 5 14" xfId="9891"/>
    <cellStyle name="Calculation 3 5 2" xfId="9892"/>
    <cellStyle name="Calculation 3 5 2 10" xfId="9893"/>
    <cellStyle name="Calculation 3 5 2 2" xfId="9894"/>
    <cellStyle name="Calculation 3 5 2 2 10" xfId="9895"/>
    <cellStyle name="Calculation 3 5 2 2 2" xfId="9896"/>
    <cellStyle name="Calculation 3 5 2 2 2 2" xfId="9897"/>
    <cellStyle name="Calculation 3 5 2 2 2 2 2" xfId="9898"/>
    <cellStyle name="Calculation 3 5 2 2 2 2 3" xfId="9899"/>
    <cellStyle name="Calculation 3 5 2 2 2 3" xfId="9900"/>
    <cellStyle name="Calculation 3 5 2 2 2 3 2" xfId="9901"/>
    <cellStyle name="Calculation 3 5 2 2 2 3 3" xfId="9902"/>
    <cellStyle name="Calculation 3 5 2 2 2 4" xfId="9903"/>
    <cellStyle name="Calculation 3 5 2 2 2 4 2" xfId="9904"/>
    <cellStyle name="Calculation 3 5 2 2 2 4 3" xfId="9905"/>
    <cellStyle name="Calculation 3 5 2 2 2 5" xfId="9906"/>
    <cellStyle name="Calculation 3 5 2 2 2 5 2" xfId="9907"/>
    <cellStyle name="Calculation 3 5 2 2 2 5 3" xfId="9908"/>
    <cellStyle name="Calculation 3 5 2 2 2 6" xfId="9909"/>
    <cellStyle name="Calculation 3 5 2 2 2 6 2" xfId="9910"/>
    <cellStyle name="Calculation 3 5 2 2 2 6 3" xfId="9911"/>
    <cellStyle name="Calculation 3 5 2 2 2 7" xfId="9912"/>
    <cellStyle name="Calculation 3 5 2 2 2 7 2" xfId="9913"/>
    <cellStyle name="Calculation 3 5 2 2 2 7 3" xfId="9914"/>
    <cellStyle name="Calculation 3 5 2 2 2 8" xfId="9915"/>
    <cellStyle name="Calculation 3 5 2 2 2 9" xfId="9916"/>
    <cellStyle name="Calculation 3 5 2 2 3" xfId="9917"/>
    <cellStyle name="Calculation 3 5 2 2 3 2" xfId="9918"/>
    <cellStyle name="Calculation 3 5 2 2 3 3" xfId="9919"/>
    <cellStyle name="Calculation 3 5 2 2 4" xfId="9920"/>
    <cellStyle name="Calculation 3 5 2 2 4 2" xfId="9921"/>
    <cellStyle name="Calculation 3 5 2 2 4 3" xfId="9922"/>
    <cellStyle name="Calculation 3 5 2 2 5" xfId="9923"/>
    <cellStyle name="Calculation 3 5 2 2 5 2" xfId="9924"/>
    <cellStyle name="Calculation 3 5 2 2 5 3" xfId="9925"/>
    <cellStyle name="Calculation 3 5 2 2 6" xfId="9926"/>
    <cellStyle name="Calculation 3 5 2 2 6 2" xfId="9927"/>
    <cellStyle name="Calculation 3 5 2 2 6 3" xfId="9928"/>
    <cellStyle name="Calculation 3 5 2 2 7" xfId="9929"/>
    <cellStyle name="Calculation 3 5 2 2 7 2" xfId="9930"/>
    <cellStyle name="Calculation 3 5 2 2 7 3" xfId="9931"/>
    <cellStyle name="Calculation 3 5 2 2 8" xfId="9932"/>
    <cellStyle name="Calculation 3 5 2 2 8 2" xfId="9933"/>
    <cellStyle name="Calculation 3 5 2 2 8 3" xfId="9934"/>
    <cellStyle name="Calculation 3 5 2 2 9" xfId="9935"/>
    <cellStyle name="Calculation 3 5 2 3" xfId="9936"/>
    <cellStyle name="Calculation 3 5 2 3 10" xfId="9937"/>
    <cellStyle name="Calculation 3 5 2 3 2" xfId="9938"/>
    <cellStyle name="Calculation 3 5 2 3 2 2" xfId="9939"/>
    <cellStyle name="Calculation 3 5 2 3 2 2 2" xfId="9940"/>
    <cellStyle name="Calculation 3 5 2 3 2 2 3" xfId="9941"/>
    <cellStyle name="Calculation 3 5 2 3 2 3" xfId="9942"/>
    <cellStyle name="Calculation 3 5 2 3 2 3 2" xfId="9943"/>
    <cellStyle name="Calculation 3 5 2 3 2 3 3" xfId="9944"/>
    <cellStyle name="Calculation 3 5 2 3 2 4" xfId="9945"/>
    <cellStyle name="Calculation 3 5 2 3 2 4 2" xfId="9946"/>
    <cellStyle name="Calculation 3 5 2 3 2 4 3" xfId="9947"/>
    <cellStyle name="Calculation 3 5 2 3 2 5" xfId="9948"/>
    <cellStyle name="Calculation 3 5 2 3 2 5 2" xfId="9949"/>
    <cellStyle name="Calculation 3 5 2 3 2 5 3" xfId="9950"/>
    <cellStyle name="Calculation 3 5 2 3 2 6" xfId="9951"/>
    <cellStyle name="Calculation 3 5 2 3 2 6 2" xfId="9952"/>
    <cellStyle name="Calculation 3 5 2 3 2 6 3" xfId="9953"/>
    <cellStyle name="Calculation 3 5 2 3 2 7" xfId="9954"/>
    <cellStyle name="Calculation 3 5 2 3 2 7 2" xfId="9955"/>
    <cellStyle name="Calculation 3 5 2 3 2 7 3" xfId="9956"/>
    <cellStyle name="Calculation 3 5 2 3 2 8" xfId="9957"/>
    <cellStyle name="Calculation 3 5 2 3 2 9" xfId="9958"/>
    <cellStyle name="Calculation 3 5 2 3 3" xfId="9959"/>
    <cellStyle name="Calculation 3 5 2 3 3 2" xfId="9960"/>
    <cellStyle name="Calculation 3 5 2 3 3 3" xfId="9961"/>
    <cellStyle name="Calculation 3 5 2 3 4" xfId="9962"/>
    <cellStyle name="Calculation 3 5 2 3 4 2" xfId="9963"/>
    <cellStyle name="Calculation 3 5 2 3 4 3" xfId="9964"/>
    <cellStyle name="Calculation 3 5 2 3 5" xfId="9965"/>
    <cellStyle name="Calculation 3 5 2 3 5 2" xfId="9966"/>
    <cellStyle name="Calculation 3 5 2 3 5 3" xfId="9967"/>
    <cellStyle name="Calculation 3 5 2 3 6" xfId="9968"/>
    <cellStyle name="Calculation 3 5 2 3 6 2" xfId="9969"/>
    <cellStyle name="Calculation 3 5 2 3 6 3" xfId="9970"/>
    <cellStyle name="Calculation 3 5 2 3 7" xfId="9971"/>
    <cellStyle name="Calculation 3 5 2 3 7 2" xfId="9972"/>
    <cellStyle name="Calculation 3 5 2 3 7 3" xfId="9973"/>
    <cellStyle name="Calculation 3 5 2 3 8" xfId="9974"/>
    <cellStyle name="Calculation 3 5 2 3 8 2" xfId="9975"/>
    <cellStyle name="Calculation 3 5 2 3 8 3" xfId="9976"/>
    <cellStyle name="Calculation 3 5 2 3 9" xfId="9977"/>
    <cellStyle name="Calculation 3 5 2 4" xfId="9978"/>
    <cellStyle name="Calculation 3 5 2 4 10" xfId="9979"/>
    <cellStyle name="Calculation 3 5 2 4 2" xfId="9980"/>
    <cellStyle name="Calculation 3 5 2 4 2 2" xfId="9981"/>
    <cellStyle name="Calculation 3 5 2 4 2 2 2" xfId="9982"/>
    <cellStyle name="Calculation 3 5 2 4 2 2 3" xfId="9983"/>
    <cellStyle name="Calculation 3 5 2 4 2 3" xfId="9984"/>
    <cellStyle name="Calculation 3 5 2 4 2 3 2" xfId="9985"/>
    <cellStyle name="Calculation 3 5 2 4 2 3 3" xfId="9986"/>
    <cellStyle name="Calculation 3 5 2 4 2 4" xfId="9987"/>
    <cellStyle name="Calculation 3 5 2 4 2 4 2" xfId="9988"/>
    <cellStyle name="Calculation 3 5 2 4 2 4 3" xfId="9989"/>
    <cellStyle name="Calculation 3 5 2 4 2 5" xfId="9990"/>
    <cellStyle name="Calculation 3 5 2 4 2 5 2" xfId="9991"/>
    <cellStyle name="Calculation 3 5 2 4 2 5 3" xfId="9992"/>
    <cellStyle name="Calculation 3 5 2 4 2 6" xfId="9993"/>
    <cellStyle name="Calculation 3 5 2 4 2 6 2" xfId="9994"/>
    <cellStyle name="Calculation 3 5 2 4 2 6 3" xfId="9995"/>
    <cellStyle name="Calculation 3 5 2 4 2 7" xfId="9996"/>
    <cellStyle name="Calculation 3 5 2 4 2 7 2" xfId="9997"/>
    <cellStyle name="Calculation 3 5 2 4 2 7 3" xfId="9998"/>
    <cellStyle name="Calculation 3 5 2 4 2 8" xfId="9999"/>
    <cellStyle name="Calculation 3 5 2 4 2 9" xfId="10000"/>
    <cellStyle name="Calculation 3 5 2 4 3" xfId="10001"/>
    <cellStyle name="Calculation 3 5 2 4 3 2" xfId="10002"/>
    <cellStyle name="Calculation 3 5 2 4 3 3" xfId="10003"/>
    <cellStyle name="Calculation 3 5 2 4 4" xfId="10004"/>
    <cellStyle name="Calculation 3 5 2 4 4 2" xfId="10005"/>
    <cellStyle name="Calculation 3 5 2 4 4 3" xfId="10006"/>
    <cellStyle name="Calculation 3 5 2 4 5" xfId="10007"/>
    <cellStyle name="Calculation 3 5 2 4 5 2" xfId="10008"/>
    <cellStyle name="Calculation 3 5 2 4 5 3" xfId="10009"/>
    <cellStyle name="Calculation 3 5 2 4 6" xfId="10010"/>
    <cellStyle name="Calculation 3 5 2 4 6 2" xfId="10011"/>
    <cellStyle name="Calculation 3 5 2 4 6 3" xfId="10012"/>
    <cellStyle name="Calculation 3 5 2 4 7" xfId="10013"/>
    <cellStyle name="Calculation 3 5 2 4 7 2" xfId="10014"/>
    <cellStyle name="Calculation 3 5 2 4 7 3" xfId="10015"/>
    <cellStyle name="Calculation 3 5 2 4 8" xfId="10016"/>
    <cellStyle name="Calculation 3 5 2 4 8 2" xfId="10017"/>
    <cellStyle name="Calculation 3 5 2 4 8 3" xfId="10018"/>
    <cellStyle name="Calculation 3 5 2 4 9" xfId="10019"/>
    <cellStyle name="Calculation 3 5 2 5" xfId="10020"/>
    <cellStyle name="Calculation 3 5 2 5 2" xfId="10021"/>
    <cellStyle name="Calculation 3 5 2 5 2 2" xfId="10022"/>
    <cellStyle name="Calculation 3 5 2 5 2 3" xfId="10023"/>
    <cellStyle name="Calculation 3 5 2 5 3" xfId="10024"/>
    <cellStyle name="Calculation 3 5 2 5 3 2" xfId="10025"/>
    <cellStyle name="Calculation 3 5 2 5 3 3" xfId="10026"/>
    <cellStyle name="Calculation 3 5 2 5 4" xfId="10027"/>
    <cellStyle name="Calculation 3 5 2 5 4 2" xfId="10028"/>
    <cellStyle name="Calculation 3 5 2 5 4 3" xfId="10029"/>
    <cellStyle name="Calculation 3 5 2 5 5" xfId="10030"/>
    <cellStyle name="Calculation 3 5 2 5 5 2" xfId="10031"/>
    <cellStyle name="Calculation 3 5 2 5 5 3" xfId="10032"/>
    <cellStyle name="Calculation 3 5 2 5 6" xfId="10033"/>
    <cellStyle name="Calculation 3 5 2 5 6 2" xfId="10034"/>
    <cellStyle name="Calculation 3 5 2 5 6 3" xfId="10035"/>
    <cellStyle name="Calculation 3 5 2 5 7" xfId="10036"/>
    <cellStyle name="Calculation 3 5 2 5 7 2" xfId="10037"/>
    <cellStyle name="Calculation 3 5 2 5 7 3" xfId="10038"/>
    <cellStyle name="Calculation 3 5 2 5 8" xfId="10039"/>
    <cellStyle name="Calculation 3 5 2 5 9" xfId="10040"/>
    <cellStyle name="Calculation 3 5 2 6" xfId="10041"/>
    <cellStyle name="Calculation 3 5 2 6 2" xfId="10042"/>
    <cellStyle name="Calculation 3 5 2 6 3" xfId="10043"/>
    <cellStyle name="Calculation 3 5 2 7" xfId="10044"/>
    <cellStyle name="Calculation 3 5 2 7 2" xfId="10045"/>
    <cellStyle name="Calculation 3 5 2 7 3" xfId="10046"/>
    <cellStyle name="Calculation 3 5 2 8" xfId="10047"/>
    <cellStyle name="Calculation 3 5 2 8 2" xfId="10048"/>
    <cellStyle name="Calculation 3 5 2 8 3" xfId="10049"/>
    <cellStyle name="Calculation 3 5 2 9" xfId="10050"/>
    <cellStyle name="Calculation 3 5 2 9 2" xfId="10051"/>
    <cellStyle name="Calculation 3 5 2 9 3" xfId="10052"/>
    <cellStyle name="Calculation 3 5 3" xfId="10053"/>
    <cellStyle name="Calculation 3 5 3 10" xfId="10054"/>
    <cellStyle name="Calculation 3 5 3 2" xfId="10055"/>
    <cellStyle name="Calculation 3 5 3 2 10" xfId="10056"/>
    <cellStyle name="Calculation 3 5 3 2 2" xfId="10057"/>
    <cellStyle name="Calculation 3 5 3 2 2 2" xfId="10058"/>
    <cellStyle name="Calculation 3 5 3 2 2 2 2" xfId="10059"/>
    <cellStyle name="Calculation 3 5 3 2 2 2 3" xfId="10060"/>
    <cellStyle name="Calculation 3 5 3 2 2 3" xfId="10061"/>
    <cellStyle name="Calculation 3 5 3 2 2 3 2" xfId="10062"/>
    <cellStyle name="Calculation 3 5 3 2 2 3 3" xfId="10063"/>
    <cellStyle name="Calculation 3 5 3 2 2 4" xfId="10064"/>
    <cellStyle name="Calculation 3 5 3 2 2 4 2" xfId="10065"/>
    <cellStyle name="Calculation 3 5 3 2 2 4 3" xfId="10066"/>
    <cellStyle name="Calculation 3 5 3 2 2 5" xfId="10067"/>
    <cellStyle name="Calculation 3 5 3 2 2 5 2" xfId="10068"/>
    <cellStyle name="Calculation 3 5 3 2 2 5 3" xfId="10069"/>
    <cellStyle name="Calculation 3 5 3 2 2 6" xfId="10070"/>
    <cellStyle name="Calculation 3 5 3 2 2 6 2" xfId="10071"/>
    <cellStyle name="Calculation 3 5 3 2 2 6 3" xfId="10072"/>
    <cellStyle name="Calculation 3 5 3 2 2 7" xfId="10073"/>
    <cellStyle name="Calculation 3 5 3 2 2 7 2" xfId="10074"/>
    <cellStyle name="Calculation 3 5 3 2 2 7 3" xfId="10075"/>
    <cellStyle name="Calculation 3 5 3 2 2 8" xfId="10076"/>
    <cellStyle name="Calculation 3 5 3 2 2 9" xfId="10077"/>
    <cellStyle name="Calculation 3 5 3 2 3" xfId="10078"/>
    <cellStyle name="Calculation 3 5 3 2 3 2" xfId="10079"/>
    <cellStyle name="Calculation 3 5 3 2 3 3" xfId="10080"/>
    <cellStyle name="Calculation 3 5 3 2 4" xfId="10081"/>
    <cellStyle name="Calculation 3 5 3 2 4 2" xfId="10082"/>
    <cellStyle name="Calculation 3 5 3 2 4 3" xfId="10083"/>
    <cellStyle name="Calculation 3 5 3 2 5" xfId="10084"/>
    <cellStyle name="Calculation 3 5 3 2 5 2" xfId="10085"/>
    <cellStyle name="Calculation 3 5 3 2 5 3" xfId="10086"/>
    <cellStyle name="Calculation 3 5 3 2 6" xfId="10087"/>
    <cellStyle name="Calculation 3 5 3 2 6 2" xfId="10088"/>
    <cellStyle name="Calculation 3 5 3 2 6 3" xfId="10089"/>
    <cellStyle name="Calculation 3 5 3 2 7" xfId="10090"/>
    <cellStyle name="Calculation 3 5 3 2 7 2" xfId="10091"/>
    <cellStyle name="Calculation 3 5 3 2 7 3" xfId="10092"/>
    <cellStyle name="Calculation 3 5 3 2 8" xfId="10093"/>
    <cellStyle name="Calculation 3 5 3 2 8 2" xfId="10094"/>
    <cellStyle name="Calculation 3 5 3 2 8 3" xfId="10095"/>
    <cellStyle name="Calculation 3 5 3 2 9" xfId="10096"/>
    <cellStyle name="Calculation 3 5 3 3" xfId="10097"/>
    <cellStyle name="Calculation 3 5 3 3 10" xfId="10098"/>
    <cellStyle name="Calculation 3 5 3 3 2" xfId="10099"/>
    <cellStyle name="Calculation 3 5 3 3 2 2" xfId="10100"/>
    <cellStyle name="Calculation 3 5 3 3 2 2 2" xfId="10101"/>
    <cellStyle name="Calculation 3 5 3 3 2 2 3" xfId="10102"/>
    <cellStyle name="Calculation 3 5 3 3 2 3" xfId="10103"/>
    <cellStyle name="Calculation 3 5 3 3 2 3 2" xfId="10104"/>
    <cellStyle name="Calculation 3 5 3 3 2 3 3" xfId="10105"/>
    <cellStyle name="Calculation 3 5 3 3 2 4" xfId="10106"/>
    <cellStyle name="Calculation 3 5 3 3 2 4 2" xfId="10107"/>
    <cellStyle name="Calculation 3 5 3 3 2 4 3" xfId="10108"/>
    <cellStyle name="Calculation 3 5 3 3 2 5" xfId="10109"/>
    <cellStyle name="Calculation 3 5 3 3 2 5 2" xfId="10110"/>
    <cellStyle name="Calculation 3 5 3 3 2 5 3" xfId="10111"/>
    <cellStyle name="Calculation 3 5 3 3 2 6" xfId="10112"/>
    <cellStyle name="Calculation 3 5 3 3 2 6 2" xfId="10113"/>
    <cellStyle name="Calculation 3 5 3 3 2 6 3" xfId="10114"/>
    <cellStyle name="Calculation 3 5 3 3 2 7" xfId="10115"/>
    <cellStyle name="Calculation 3 5 3 3 2 7 2" xfId="10116"/>
    <cellStyle name="Calculation 3 5 3 3 2 7 3" xfId="10117"/>
    <cellStyle name="Calculation 3 5 3 3 2 8" xfId="10118"/>
    <cellStyle name="Calculation 3 5 3 3 2 9" xfId="10119"/>
    <cellStyle name="Calculation 3 5 3 3 3" xfId="10120"/>
    <cellStyle name="Calculation 3 5 3 3 3 2" xfId="10121"/>
    <cellStyle name="Calculation 3 5 3 3 3 3" xfId="10122"/>
    <cellStyle name="Calculation 3 5 3 3 4" xfId="10123"/>
    <cellStyle name="Calculation 3 5 3 3 4 2" xfId="10124"/>
    <cellStyle name="Calculation 3 5 3 3 4 3" xfId="10125"/>
    <cellStyle name="Calculation 3 5 3 3 5" xfId="10126"/>
    <cellStyle name="Calculation 3 5 3 3 5 2" xfId="10127"/>
    <cellStyle name="Calculation 3 5 3 3 5 3" xfId="10128"/>
    <cellStyle name="Calculation 3 5 3 3 6" xfId="10129"/>
    <cellStyle name="Calculation 3 5 3 3 6 2" xfId="10130"/>
    <cellStyle name="Calculation 3 5 3 3 6 3" xfId="10131"/>
    <cellStyle name="Calculation 3 5 3 3 7" xfId="10132"/>
    <cellStyle name="Calculation 3 5 3 3 7 2" xfId="10133"/>
    <cellStyle name="Calculation 3 5 3 3 7 3" xfId="10134"/>
    <cellStyle name="Calculation 3 5 3 3 8" xfId="10135"/>
    <cellStyle name="Calculation 3 5 3 3 8 2" xfId="10136"/>
    <cellStyle name="Calculation 3 5 3 3 8 3" xfId="10137"/>
    <cellStyle name="Calculation 3 5 3 3 9" xfId="10138"/>
    <cellStyle name="Calculation 3 5 3 4" xfId="10139"/>
    <cellStyle name="Calculation 3 5 3 4 10" xfId="10140"/>
    <cellStyle name="Calculation 3 5 3 4 2" xfId="10141"/>
    <cellStyle name="Calculation 3 5 3 4 2 2" xfId="10142"/>
    <cellStyle name="Calculation 3 5 3 4 2 2 2" xfId="10143"/>
    <cellStyle name="Calculation 3 5 3 4 2 2 3" xfId="10144"/>
    <cellStyle name="Calculation 3 5 3 4 2 3" xfId="10145"/>
    <cellStyle name="Calculation 3 5 3 4 2 3 2" xfId="10146"/>
    <cellStyle name="Calculation 3 5 3 4 2 3 3" xfId="10147"/>
    <cellStyle name="Calculation 3 5 3 4 2 4" xfId="10148"/>
    <cellStyle name="Calculation 3 5 3 4 2 4 2" xfId="10149"/>
    <cellStyle name="Calculation 3 5 3 4 2 4 3" xfId="10150"/>
    <cellStyle name="Calculation 3 5 3 4 2 5" xfId="10151"/>
    <cellStyle name="Calculation 3 5 3 4 2 5 2" xfId="10152"/>
    <cellStyle name="Calculation 3 5 3 4 2 5 3" xfId="10153"/>
    <cellStyle name="Calculation 3 5 3 4 2 6" xfId="10154"/>
    <cellStyle name="Calculation 3 5 3 4 2 6 2" xfId="10155"/>
    <cellStyle name="Calculation 3 5 3 4 2 6 3" xfId="10156"/>
    <cellStyle name="Calculation 3 5 3 4 2 7" xfId="10157"/>
    <cellStyle name="Calculation 3 5 3 4 2 7 2" xfId="10158"/>
    <cellStyle name="Calculation 3 5 3 4 2 7 3" xfId="10159"/>
    <cellStyle name="Calculation 3 5 3 4 2 8" xfId="10160"/>
    <cellStyle name="Calculation 3 5 3 4 2 9" xfId="10161"/>
    <cellStyle name="Calculation 3 5 3 4 3" xfId="10162"/>
    <cellStyle name="Calculation 3 5 3 4 3 2" xfId="10163"/>
    <cellStyle name="Calculation 3 5 3 4 3 3" xfId="10164"/>
    <cellStyle name="Calculation 3 5 3 4 4" xfId="10165"/>
    <cellStyle name="Calculation 3 5 3 4 4 2" xfId="10166"/>
    <cellStyle name="Calculation 3 5 3 4 4 3" xfId="10167"/>
    <cellStyle name="Calculation 3 5 3 4 5" xfId="10168"/>
    <cellStyle name="Calculation 3 5 3 4 5 2" xfId="10169"/>
    <cellStyle name="Calculation 3 5 3 4 5 3" xfId="10170"/>
    <cellStyle name="Calculation 3 5 3 4 6" xfId="10171"/>
    <cellStyle name="Calculation 3 5 3 4 6 2" xfId="10172"/>
    <cellStyle name="Calculation 3 5 3 4 6 3" xfId="10173"/>
    <cellStyle name="Calculation 3 5 3 4 7" xfId="10174"/>
    <cellStyle name="Calculation 3 5 3 4 7 2" xfId="10175"/>
    <cellStyle name="Calculation 3 5 3 4 7 3" xfId="10176"/>
    <cellStyle name="Calculation 3 5 3 4 8" xfId="10177"/>
    <cellStyle name="Calculation 3 5 3 4 8 2" xfId="10178"/>
    <cellStyle name="Calculation 3 5 3 4 8 3" xfId="10179"/>
    <cellStyle name="Calculation 3 5 3 4 9" xfId="10180"/>
    <cellStyle name="Calculation 3 5 3 5" xfId="10181"/>
    <cellStyle name="Calculation 3 5 3 5 2" xfId="10182"/>
    <cellStyle name="Calculation 3 5 3 5 2 2" xfId="10183"/>
    <cellStyle name="Calculation 3 5 3 5 2 3" xfId="10184"/>
    <cellStyle name="Calculation 3 5 3 5 3" xfId="10185"/>
    <cellStyle name="Calculation 3 5 3 5 3 2" xfId="10186"/>
    <cellStyle name="Calculation 3 5 3 5 3 3" xfId="10187"/>
    <cellStyle name="Calculation 3 5 3 5 4" xfId="10188"/>
    <cellStyle name="Calculation 3 5 3 5 4 2" xfId="10189"/>
    <cellStyle name="Calculation 3 5 3 5 4 3" xfId="10190"/>
    <cellStyle name="Calculation 3 5 3 5 5" xfId="10191"/>
    <cellStyle name="Calculation 3 5 3 5 5 2" xfId="10192"/>
    <cellStyle name="Calculation 3 5 3 5 5 3" xfId="10193"/>
    <cellStyle name="Calculation 3 5 3 5 6" xfId="10194"/>
    <cellStyle name="Calculation 3 5 3 5 6 2" xfId="10195"/>
    <cellStyle name="Calculation 3 5 3 5 6 3" xfId="10196"/>
    <cellStyle name="Calculation 3 5 3 5 7" xfId="10197"/>
    <cellStyle name="Calculation 3 5 3 5 7 2" xfId="10198"/>
    <cellStyle name="Calculation 3 5 3 5 7 3" xfId="10199"/>
    <cellStyle name="Calculation 3 5 3 5 8" xfId="10200"/>
    <cellStyle name="Calculation 3 5 3 5 9" xfId="10201"/>
    <cellStyle name="Calculation 3 5 3 6" xfId="10202"/>
    <cellStyle name="Calculation 3 5 3 6 2" xfId="10203"/>
    <cellStyle name="Calculation 3 5 3 6 3" xfId="10204"/>
    <cellStyle name="Calculation 3 5 3 7" xfId="10205"/>
    <cellStyle name="Calculation 3 5 3 7 2" xfId="10206"/>
    <cellStyle name="Calculation 3 5 3 7 3" xfId="10207"/>
    <cellStyle name="Calculation 3 5 3 8" xfId="10208"/>
    <cellStyle name="Calculation 3 5 3 8 2" xfId="10209"/>
    <cellStyle name="Calculation 3 5 3 8 3" xfId="10210"/>
    <cellStyle name="Calculation 3 5 3 9" xfId="10211"/>
    <cellStyle name="Calculation 3 5 3 9 2" xfId="10212"/>
    <cellStyle name="Calculation 3 5 3 9 3" xfId="10213"/>
    <cellStyle name="Calculation 3 5 4" xfId="10214"/>
    <cellStyle name="Calculation 3 5 4 10" xfId="10215"/>
    <cellStyle name="Calculation 3 5 4 2" xfId="10216"/>
    <cellStyle name="Calculation 3 5 4 2 10" xfId="10217"/>
    <cellStyle name="Calculation 3 5 4 2 2" xfId="10218"/>
    <cellStyle name="Calculation 3 5 4 2 2 2" xfId="10219"/>
    <cellStyle name="Calculation 3 5 4 2 2 2 2" xfId="10220"/>
    <cellStyle name="Calculation 3 5 4 2 2 2 3" xfId="10221"/>
    <cellStyle name="Calculation 3 5 4 2 2 3" xfId="10222"/>
    <cellStyle name="Calculation 3 5 4 2 2 3 2" xfId="10223"/>
    <cellStyle name="Calculation 3 5 4 2 2 3 3" xfId="10224"/>
    <cellStyle name="Calculation 3 5 4 2 2 4" xfId="10225"/>
    <cellStyle name="Calculation 3 5 4 2 2 4 2" xfId="10226"/>
    <cellStyle name="Calculation 3 5 4 2 2 4 3" xfId="10227"/>
    <cellStyle name="Calculation 3 5 4 2 2 5" xfId="10228"/>
    <cellStyle name="Calculation 3 5 4 2 2 5 2" xfId="10229"/>
    <cellStyle name="Calculation 3 5 4 2 2 5 3" xfId="10230"/>
    <cellStyle name="Calculation 3 5 4 2 2 6" xfId="10231"/>
    <cellStyle name="Calculation 3 5 4 2 2 6 2" xfId="10232"/>
    <cellStyle name="Calculation 3 5 4 2 2 6 3" xfId="10233"/>
    <cellStyle name="Calculation 3 5 4 2 2 7" xfId="10234"/>
    <cellStyle name="Calculation 3 5 4 2 2 7 2" xfId="10235"/>
    <cellStyle name="Calculation 3 5 4 2 2 7 3" xfId="10236"/>
    <cellStyle name="Calculation 3 5 4 2 2 8" xfId="10237"/>
    <cellStyle name="Calculation 3 5 4 2 2 9" xfId="10238"/>
    <cellStyle name="Calculation 3 5 4 2 3" xfId="10239"/>
    <cellStyle name="Calculation 3 5 4 2 3 2" xfId="10240"/>
    <cellStyle name="Calculation 3 5 4 2 3 3" xfId="10241"/>
    <cellStyle name="Calculation 3 5 4 2 4" xfId="10242"/>
    <cellStyle name="Calculation 3 5 4 2 4 2" xfId="10243"/>
    <cellStyle name="Calculation 3 5 4 2 4 3" xfId="10244"/>
    <cellStyle name="Calculation 3 5 4 2 5" xfId="10245"/>
    <cellStyle name="Calculation 3 5 4 2 5 2" xfId="10246"/>
    <cellStyle name="Calculation 3 5 4 2 5 3" xfId="10247"/>
    <cellStyle name="Calculation 3 5 4 2 6" xfId="10248"/>
    <cellStyle name="Calculation 3 5 4 2 6 2" xfId="10249"/>
    <cellStyle name="Calculation 3 5 4 2 6 3" xfId="10250"/>
    <cellStyle name="Calculation 3 5 4 2 7" xfId="10251"/>
    <cellStyle name="Calculation 3 5 4 2 7 2" xfId="10252"/>
    <cellStyle name="Calculation 3 5 4 2 7 3" xfId="10253"/>
    <cellStyle name="Calculation 3 5 4 2 8" xfId="10254"/>
    <cellStyle name="Calculation 3 5 4 2 8 2" xfId="10255"/>
    <cellStyle name="Calculation 3 5 4 2 8 3" xfId="10256"/>
    <cellStyle name="Calculation 3 5 4 2 9" xfId="10257"/>
    <cellStyle name="Calculation 3 5 4 3" xfId="10258"/>
    <cellStyle name="Calculation 3 5 4 3 10" xfId="10259"/>
    <cellStyle name="Calculation 3 5 4 3 2" xfId="10260"/>
    <cellStyle name="Calculation 3 5 4 3 2 2" xfId="10261"/>
    <cellStyle name="Calculation 3 5 4 3 2 2 2" xfId="10262"/>
    <cellStyle name="Calculation 3 5 4 3 2 2 3" xfId="10263"/>
    <cellStyle name="Calculation 3 5 4 3 2 3" xfId="10264"/>
    <cellStyle name="Calculation 3 5 4 3 2 3 2" xfId="10265"/>
    <cellStyle name="Calculation 3 5 4 3 2 3 3" xfId="10266"/>
    <cellStyle name="Calculation 3 5 4 3 2 4" xfId="10267"/>
    <cellStyle name="Calculation 3 5 4 3 2 4 2" xfId="10268"/>
    <cellStyle name="Calculation 3 5 4 3 2 4 3" xfId="10269"/>
    <cellStyle name="Calculation 3 5 4 3 2 5" xfId="10270"/>
    <cellStyle name="Calculation 3 5 4 3 2 5 2" xfId="10271"/>
    <cellStyle name="Calculation 3 5 4 3 2 5 3" xfId="10272"/>
    <cellStyle name="Calculation 3 5 4 3 2 6" xfId="10273"/>
    <cellStyle name="Calculation 3 5 4 3 2 6 2" xfId="10274"/>
    <cellStyle name="Calculation 3 5 4 3 2 6 3" xfId="10275"/>
    <cellStyle name="Calculation 3 5 4 3 2 7" xfId="10276"/>
    <cellStyle name="Calculation 3 5 4 3 2 7 2" xfId="10277"/>
    <cellStyle name="Calculation 3 5 4 3 2 7 3" xfId="10278"/>
    <cellStyle name="Calculation 3 5 4 3 2 8" xfId="10279"/>
    <cellStyle name="Calculation 3 5 4 3 2 9" xfId="10280"/>
    <cellStyle name="Calculation 3 5 4 3 3" xfId="10281"/>
    <cellStyle name="Calculation 3 5 4 3 3 2" xfId="10282"/>
    <cellStyle name="Calculation 3 5 4 3 3 3" xfId="10283"/>
    <cellStyle name="Calculation 3 5 4 3 4" xfId="10284"/>
    <cellStyle name="Calculation 3 5 4 3 4 2" xfId="10285"/>
    <cellStyle name="Calculation 3 5 4 3 4 3" xfId="10286"/>
    <cellStyle name="Calculation 3 5 4 3 5" xfId="10287"/>
    <cellStyle name="Calculation 3 5 4 3 5 2" xfId="10288"/>
    <cellStyle name="Calculation 3 5 4 3 5 3" xfId="10289"/>
    <cellStyle name="Calculation 3 5 4 3 6" xfId="10290"/>
    <cellStyle name="Calculation 3 5 4 3 6 2" xfId="10291"/>
    <cellStyle name="Calculation 3 5 4 3 6 3" xfId="10292"/>
    <cellStyle name="Calculation 3 5 4 3 7" xfId="10293"/>
    <cellStyle name="Calculation 3 5 4 3 7 2" xfId="10294"/>
    <cellStyle name="Calculation 3 5 4 3 7 3" xfId="10295"/>
    <cellStyle name="Calculation 3 5 4 3 8" xfId="10296"/>
    <cellStyle name="Calculation 3 5 4 3 8 2" xfId="10297"/>
    <cellStyle name="Calculation 3 5 4 3 8 3" xfId="10298"/>
    <cellStyle name="Calculation 3 5 4 3 9" xfId="10299"/>
    <cellStyle name="Calculation 3 5 4 4" xfId="10300"/>
    <cellStyle name="Calculation 3 5 4 4 10" xfId="10301"/>
    <cellStyle name="Calculation 3 5 4 4 2" xfId="10302"/>
    <cellStyle name="Calculation 3 5 4 4 2 2" xfId="10303"/>
    <cellStyle name="Calculation 3 5 4 4 2 2 2" xfId="10304"/>
    <cellStyle name="Calculation 3 5 4 4 2 2 3" xfId="10305"/>
    <cellStyle name="Calculation 3 5 4 4 2 3" xfId="10306"/>
    <cellStyle name="Calculation 3 5 4 4 2 3 2" xfId="10307"/>
    <cellStyle name="Calculation 3 5 4 4 2 3 3" xfId="10308"/>
    <cellStyle name="Calculation 3 5 4 4 2 4" xfId="10309"/>
    <cellStyle name="Calculation 3 5 4 4 2 4 2" xfId="10310"/>
    <cellStyle name="Calculation 3 5 4 4 2 4 3" xfId="10311"/>
    <cellStyle name="Calculation 3 5 4 4 2 5" xfId="10312"/>
    <cellStyle name="Calculation 3 5 4 4 2 5 2" xfId="10313"/>
    <cellStyle name="Calculation 3 5 4 4 2 5 3" xfId="10314"/>
    <cellStyle name="Calculation 3 5 4 4 2 6" xfId="10315"/>
    <cellStyle name="Calculation 3 5 4 4 2 6 2" xfId="10316"/>
    <cellStyle name="Calculation 3 5 4 4 2 6 3" xfId="10317"/>
    <cellStyle name="Calculation 3 5 4 4 2 7" xfId="10318"/>
    <cellStyle name="Calculation 3 5 4 4 2 7 2" xfId="10319"/>
    <cellStyle name="Calculation 3 5 4 4 2 7 3" xfId="10320"/>
    <cellStyle name="Calculation 3 5 4 4 2 8" xfId="10321"/>
    <cellStyle name="Calculation 3 5 4 4 2 9" xfId="10322"/>
    <cellStyle name="Calculation 3 5 4 4 3" xfId="10323"/>
    <cellStyle name="Calculation 3 5 4 4 3 2" xfId="10324"/>
    <cellStyle name="Calculation 3 5 4 4 3 3" xfId="10325"/>
    <cellStyle name="Calculation 3 5 4 4 4" xfId="10326"/>
    <cellStyle name="Calculation 3 5 4 4 4 2" xfId="10327"/>
    <cellStyle name="Calculation 3 5 4 4 4 3" xfId="10328"/>
    <cellStyle name="Calculation 3 5 4 4 5" xfId="10329"/>
    <cellStyle name="Calculation 3 5 4 4 5 2" xfId="10330"/>
    <cellStyle name="Calculation 3 5 4 4 5 3" xfId="10331"/>
    <cellStyle name="Calculation 3 5 4 4 6" xfId="10332"/>
    <cellStyle name="Calculation 3 5 4 4 6 2" xfId="10333"/>
    <cellStyle name="Calculation 3 5 4 4 6 3" xfId="10334"/>
    <cellStyle name="Calculation 3 5 4 4 7" xfId="10335"/>
    <cellStyle name="Calculation 3 5 4 4 7 2" xfId="10336"/>
    <cellStyle name="Calculation 3 5 4 4 7 3" xfId="10337"/>
    <cellStyle name="Calculation 3 5 4 4 8" xfId="10338"/>
    <cellStyle name="Calculation 3 5 4 4 8 2" xfId="10339"/>
    <cellStyle name="Calculation 3 5 4 4 8 3" xfId="10340"/>
    <cellStyle name="Calculation 3 5 4 4 9" xfId="10341"/>
    <cellStyle name="Calculation 3 5 4 5" xfId="10342"/>
    <cellStyle name="Calculation 3 5 4 5 2" xfId="10343"/>
    <cellStyle name="Calculation 3 5 4 5 2 2" xfId="10344"/>
    <cellStyle name="Calculation 3 5 4 5 2 3" xfId="10345"/>
    <cellStyle name="Calculation 3 5 4 5 3" xfId="10346"/>
    <cellStyle name="Calculation 3 5 4 5 3 2" xfId="10347"/>
    <cellStyle name="Calculation 3 5 4 5 3 3" xfId="10348"/>
    <cellStyle name="Calculation 3 5 4 5 4" xfId="10349"/>
    <cellStyle name="Calculation 3 5 4 5 4 2" xfId="10350"/>
    <cellStyle name="Calculation 3 5 4 5 4 3" xfId="10351"/>
    <cellStyle name="Calculation 3 5 4 5 5" xfId="10352"/>
    <cellStyle name="Calculation 3 5 4 5 5 2" xfId="10353"/>
    <cellStyle name="Calculation 3 5 4 5 5 3" xfId="10354"/>
    <cellStyle name="Calculation 3 5 4 5 6" xfId="10355"/>
    <cellStyle name="Calculation 3 5 4 5 6 2" xfId="10356"/>
    <cellStyle name="Calculation 3 5 4 5 6 3" xfId="10357"/>
    <cellStyle name="Calculation 3 5 4 5 7" xfId="10358"/>
    <cellStyle name="Calculation 3 5 4 5 7 2" xfId="10359"/>
    <cellStyle name="Calculation 3 5 4 5 7 3" xfId="10360"/>
    <cellStyle name="Calculation 3 5 4 5 8" xfId="10361"/>
    <cellStyle name="Calculation 3 5 4 5 9" xfId="10362"/>
    <cellStyle name="Calculation 3 5 4 6" xfId="10363"/>
    <cellStyle name="Calculation 3 5 4 6 2" xfId="10364"/>
    <cellStyle name="Calculation 3 5 4 6 3" xfId="10365"/>
    <cellStyle name="Calculation 3 5 4 7" xfId="10366"/>
    <cellStyle name="Calculation 3 5 4 7 2" xfId="10367"/>
    <cellStyle name="Calculation 3 5 4 7 3" xfId="10368"/>
    <cellStyle name="Calculation 3 5 4 8" xfId="10369"/>
    <cellStyle name="Calculation 3 5 4 8 2" xfId="10370"/>
    <cellStyle name="Calculation 3 5 4 8 3" xfId="10371"/>
    <cellStyle name="Calculation 3 5 4 9" xfId="10372"/>
    <cellStyle name="Calculation 3 5 4 9 2" xfId="10373"/>
    <cellStyle name="Calculation 3 5 4 9 3" xfId="10374"/>
    <cellStyle name="Calculation 3 5 5" xfId="10375"/>
    <cellStyle name="Calculation 3 5 5 10" xfId="10376"/>
    <cellStyle name="Calculation 3 5 5 2" xfId="10377"/>
    <cellStyle name="Calculation 3 5 5 2 10" xfId="10378"/>
    <cellStyle name="Calculation 3 5 5 2 2" xfId="10379"/>
    <cellStyle name="Calculation 3 5 5 2 2 2" xfId="10380"/>
    <cellStyle name="Calculation 3 5 5 2 2 2 2" xfId="10381"/>
    <cellStyle name="Calculation 3 5 5 2 2 2 3" xfId="10382"/>
    <cellStyle name="Calculation 3 5 5 2 2 3" xfId="10383"/>
    <cellStyle name="Calculation 3 5 5 2 2 3 2" xfId="10384"/>
    <cellStyle name="Calculation 3 5 5 2 2 3 3" xfId="10385"/>
    <cellStyle name="Calculation 3 5 5 2 2 4" xfId="10386"/>
    <cellStyle name="Calculation 3 5 5 2 2 4 2" xfId="10387"/>
    <cellStyle name="Calculation 3 5 5 2 2 4 3" xfId="10388"/>
    <cellStyle name="Calculation 3 5 5 2 2 5" xfId="10389"/>
    <cellStyle name="Calculation 3 5 5 2 2 5 2" xfId="10390"/>
    <cellStyle name="Calculation 3 5 5 2 2 5 3" xfId="10391"/>
    <cellStyle name="Calculation 3 5 5 2 2 6" xfId="10392"/>
    <cellStyle name="Calculation 3 5 5 2 2 6 2" xfId="10393"/>
    <cellStyle name="Calculation 3 5 5 2 2 6 3" xfId="10394"/>
    <cellStyle name="Calculation 3 5 5 2 2 7" xfId="10395"/>
    <cellStyle name="Calculation 3 5 5 2 2 7 2" xfId="10396"/>
    <cellStyle name="Calculation 3 5 5 2 2 7 3" xfId="10397"/>
    <cellStyle name="Calculation 3 5 5 2 2 8" xfId="10398"/>
    <cellStyle name="Calculation 3 5 5 2 2 9" xfId="10399"/>
    <cellStyle name="Calculation 3 5 5 2 3" xfId="10400"/>
    <cellStyle name="Calculation 3 5 5 2 3 2" xfId="10401"/>
    <cellStyle name="Calculation 3 5 5 2 3 3" xfId="10402"/>
    <cellStyle name="Calculation 3 5 5 2 4" xfId="10403"/>
    <cellStyle name="Calculation 3 5 5 2 4 2" xfId="10404"/>
    <cellStyle name="Calculation 3 5 5 2 4 3" xfId="10405"/>
    <cellStyle name="Calculation 3 5 5 2 5" xfId="10406"/>
    <cellStyle name="Calculation 3 5 5 2 5 2" xfId="10407"/>
    <cellStyle name="Calculation 3 5 5 2 5 3" xfId="10408"/>
    <cellStyle name="Calculation 3 5 5 2 6" xfId="10409"/>
    <cellStyle name="Calculation 3 5 5 2 6 2" xfId="10410"/>
    <cellStyle name="Calculation 3 5 5 2 6 3" xfId="10411"/>
    <cellStyle name="Calculation 3 5 5 2 7" xfId="10412"/>
    <cellStyle name="Calculation 3 5 5 2 7 2" xfId="10413"/>
    <cellStyle name="Calculation 3 5 5 2 7 3" xfId="10414"/>
    <cellStyle name="Calculation 3 5 5 2 8" xfId="10415"/>
    <cellStyle name="Calculation 3 5 5 2 8 2" xfId="10416"/>
    <cellStyle name="Calculation 3 5 5 2 8 3" xfId="10417"/>
    <cellStyle name="Calculation 3 5 5 2 9" xfId="10418"/>
    <cellStyle name="Calculation 3 5 5 3" xfId="10419"/>
    <cellStyle name="Calculation 3 5 5 3 10" xfId="10420"/>
    <cellStyle name="Calculation 3 5 5 3 2" xfId="10421"/>
    <cellStyle name="Calculation 3 5 5 3 2 2" xfId="10422"/>
    <cellStyle name="Calculation 3 5 5 3 2 2 2" xfId="10423"/>
    <cellStyle name="Calculation 3 5 5 3 2 2 3" xfId="10424"/>
    <cellStyle name="Calculation 3 5 5 3 2 3" xfId="10425"/>
    <cellStyle name="Calculation 3 5 5 3 2 3 2" xfId="10426"/>
    <cellStyle name="Calculation 3 5 5 3 2 3 3" xfId="10427"/>
    <cellStyle name="Calculation 3 5 5 3 2 4" xfId="10428"/>
    <cellStyle name="Calculation 3 5 5 3 2 4 2" xfId="10429"/>
    <cellStyle name="Calculation 3 5 5 3 2 4 3" xfId="10430"/>
    <cellStyle name="Calculation 3 5 5 3 2 5" xfId="10431"/>
    <cellStyle name="Calculation 3 5 5 3 2 5 2" xfId="10432"/>
    <cellStyle name="Calculation 3 5 5 3 2 5 3" xfId="10433"/>
    <cellStyle name="Calculation 3 5 5 3 2 6" xfId="10434"/>
    <cellStyle name="Calculation 3 5 5 3 2 6 2" xfId="10435"/>
    <cellStyle name="Calculation 3 5 5 3 2 6 3" xfId="10436"/>
    <cellStyle name="Calculation 3 5 5 3 2 7" xfId="10437"/>
    <cellStyle name="Calculation 3 5 5 3 2 7 2" xfId="10438"/>
    <cellStyle name="Calculation 3 5 5 3 2 7 3" xfId="10439"/>
    <cellStyle name="Calculation 3 5 5 3 2 8" xfId="10440"/>
    <cellStyle name="Calculation 3 5 5 3 2 9" xfId="10441"/>
    <cellStyle name="Calculation 3 5 5 3 3" xfId="10442"/>
    <cellStyle name="Calculation 3 5 5 3 3 2" xfId="10443"/>
    <cellStyle name="Calculation 3 5 5 3 3 3" xfId="10444"/>
    <cellStyle name="Calculation 3 5 5 3 4" xfId="10445"/>
    <cellStyle name="Calculation 3 5 5 3 4 2" xfId="10446"/>
    <cellStyle name="Calculation 3 5 5 3 4 3" xfId="10447"/>
    <cellStyle name="Calculation 3 5 5 3 5" xfId="10448"/>
    <cellStyle name="Calculation 3 5 5 3 5 2" xfId="10449"/>
    <cellStyle name="Calculation 3 5 5 3 5 3" xfId="10450"/>
    <cellStyle name="Calculation 3 5 5 3 6" xfId="10451"/>
    <cellStyle name="Calculation 3 5 5 3 6 2" xfId="10452"/>
    <cellStyle name="Calculation 3 5 5 3 6 3" xfId="10453"/>
    <cellStyle name="Calculation 3 5 5 3 7" xfId="10454"/>
    <cellStyle name="Calculation 3 5 5 3 7 2" xfId="10455"/>
    <cellStyle name="Calculation 3 5 5 3 7 3" xfId="10456"/>
    <cellStyle name="Calculation 3 5 5 3 8" xfId="10457"/>
    <cellStyle name="Calculation 3 5 5 3 8 2" xfId="10458"/>
    <cellStyle name="Calculation 3 5 5 3 8 3" xfId="10459"/>
    <cellStyle name="Calculation 3 5 5 3 9" xfId="10460"/>
    <cellStyle name="Calculation 3 5 5 4" xfId="10461"/>
    <cellStyle name="Calculation 3 5 5 4 10" xfId="10462"/>
    <cellStyle name="Calculation 3 5 5 4 2" xfId="10463"/>
    <cellStyle name="Calculation 3 5 5 4 2 2" xfId="10464"/>
    <cellStyle name="Calculation 3 5 5 4 2 2 2" xfId="10465"/>
    <cellStyle name="Calculation 3 5 5 4 2 2 3" xfId="10466"/>
    <cellStyle name="Calculation 3 5 5 4 2 3" xfId="10467"/>
    <cellStyle name="Calculation 3 5 5 4 2 3 2" xfId="10468"/>
    <cellStyle name="Calculation 3 5 5 4 2 3 3" xfId="10469"/>
    <cellStyle name="Calculation 3 5 5 4 2 4" xfId="10470"/>
    <cellStyle name="Calculation 3 5 5 4 2 4 2" xfId="10471"/>
    <cellStyle name="Calculation 3 5 5 4 2 4 3" xfId="10472"/>
    <cellStyle name="Calculation 3 5 5 4 2 5" xfId="10473"/>
    <cellStyle name="Calculation 3 5 5 4 2 5 2" xfId="10474"/>
    <cellStyle name="Calculation 3 5 5 4 2 5 3" xfId="10475"/>
    <cellStyle name="Calculation 3 5 5 4 2 6" xfId="10476"/>
    <cellStyle name="Calculation 3 5 5 4 2 6 2" xfId="10477"/>
    <cellStyle name="Calculation 3 5 5 4 2 6 3" xfId="10478"/>
    <cellStyle name="Calculation 3 5 5 4 2 7" xfId="10479"/>
    <cellStyle name="Calculation 3 5 5 4 2 7 2" xfId="10480"/>
    <cellStyle name="Calculation 3 5 5 4 2 7 3" xfId="10481"/>
    <cellStyle name="Calculation 3 5 5 4 2 8" xfId="10482"/>
    <cellStyle name="Calculation 3 5 5 4 2 9" xfId="10483"/>
    <cellStyle name="Calculation 3 5 5 4 3" xfId="10484"/>
    <cellStyle name="Calculation 3 5 5 4 3 2" xfId="10485"/>
    <cellStyle name="Calculation 3 5 5 4 3 3" xfId="10486"/>
    <cellStyle name="Calculation 3 5 5 4 4" xfId="10487"/>
    <cellStyle name="Calculation 3 5 5 4 4 2" xfId="10488"/>
    <cellStyle name="Calculation 3 5 5 4 4 3" xfId="10489"/>
    <cellStyle name="Calculation 3 5 5 4 5" xfId="10490"/>
    <cellStyle name="Calculation 3 5 5 4 5 2" xfId="10491"/>
    <cellStyle name="Calculation 3 5 5 4 5 3" xfId="10492"/>
    <cellStyle name="Calculation 3 5 5 4 6" xfId="10493"/>
    <cellStyle name="Calculation 3 5 5 4 6 2" xfId="10494"/>
    <cellStyle name="Calculation 3 5 5 4 6 3" xfId="10495"/>
    <cellStyle name="Calculation 3 5 5 4 7" xfId="10496"/>
    <cellStyle name="Calculation 3 5 5 4 7 2" xfId="10497"/>
    <cellStyle name="Calculation 3 5 5 4 7 3" xfId="10498"/>
    <cellStyle name="Calculation 3 5 5 4 8" xfId="10499"/>
    <cellStyle name="Calculation 3 5 5 4 8 2" xfId="10500"/>
    <cellStyle name="Calculation 3 5 5 4 8 3" xfId="10501"/>
    <cellStyle name="Calculation 3 5 5 4 9" xfId="10502"/>
    <cellStyle name="Calculation 3 5 5 5" xfId="10503"/>
    <cellStyle name="Calculation 3 5 5 5 2" xfId="10504"/>
    <cellStyle name="Calculation 3 5 5 5 2 2" xfId="10505"/>
    <cellStyle name="Calculation 3 5 5 5 2 3" xfId="10506"/>
    <cellStyle name="Calculation 3 5 5 5 3" xfId="10507"/>
    <cellStyle name="Calculation 3 5 5 5 3 2" xfId="10508"/>
    <cellStyle name="Calculation 3 5 5 5 3 3" xfId="10509"/>
    <cellStyle name="Calculation 3 5 5 5 4" xfId="10510"/>
    <cellStyle name="Calculation 3 5 5 5 4 2" xfId="10511"/>
    <cellStyle name="Calculation 3 5 5 5 4 3" xfId="10512"/>
    <cellStyle name="Calculation 3 5 5 5 5" xfId="10513"/>
    <cellStyle name="Calculation 3 5 5 5 5 2" xfId="10514"/>
    <cellStyle name="Calculation 3 5 5 5 5 3" xfId="10515"/>
    <cellStyle name="Calculation 3 5 5 5 6" xfId="10516"/>
    <cellStyle name="Calculation 3 5 5 5 6 2" xfId="10517"/>
    <cellStyle name="Calculation 3 5 5 5 6 3" xfId="10518"/>
    <cellStyle name="Calculation 3 5 5 5 7" xfId="10519"/>
    <cellStyle name="Calculation 3 5 5 5 7 2" xfId="10520"/>
    <cellStyle name="Calculation 3 5 5 5 7 3" xfId="10521"/>
    <cellStyle name="Calculation 3 5 5 5 8" xfId="10522"/>
    <cellStyle name="Calculation 3 5 5 5 9" xfId="10523"/>
    <cellStyle name="Calculation 3 5 5 6" xfId="10524"/>
    <cellStyle name="Calculation 3 5 5 6 2" xfId="10525"/>
    <cellStyle name="Calculation 3 5 5 6 3" xfId="10526"/>
    <cellStyle name="Calculation 3 5 5 7" xfId="10527"/>
    <cellStyle name="Calculation 3 5 5 7 2" xfId="10528"/>
    <cellStyle name="Calculation 3 5 5 7 3" xfId="10529"/>
    <cellStyle name="Calculation 3 5 5 8" xfId="10530"/>
    <cellStyle name="Calculation 3 5 5 8 2" xfId="10531"/>
    <cellStyle name="Calculation 3 5 5 8 3" xfId="10532"/>
    <cellStyle name="Calculation 3 5 5 9" xfId="10533"/>
    <cellStyle name="Calculation 3 5 5 9 2" xfId="10534"/>
    <cellStyle name="Calculation 3 5 5 9 3" xfId="10535"/>
    <cellStyle name="Calculation 3 5 6" xfId="10536"/>
    <cellStyle name="Calculation 3 5 6 10" xfId="10537"/>
    <cellStyle name="Calculation 3 5 6 2" xfId="10538"/>
    <cellStyle name="Calculation 3 5 6 2 2" xfId="10539"/>
    <cellStyle name="Calculation 3 5 6 2 2 2" xfId="10540"/>
    <cellStyle name="Calculation 3 5 6 2 2 3" xfId="10541"/>
    <cellStyle name="Calculation 3 5 6 2 3" xfId="10542"/>
    <cellStyle name="Calculation 3 5 6 2 3 2" xfId="10543"/>
    <cellStyle name="Calculation 3 5 6 2 3 3" xfId="10544"/>
    <cellStyle name="Calculation 3 5 6 2 4" xfId="10545"/>
    <cellStyle name="Calculation 3 5 6 2 4 2" xfId="10546"/>
    <cellStyle name="Calculation 3 5 6 2 4 3" xfId="10547"/>
    <cellStyle name="Calculation 3 5 6 2 5" xfId="10548"/>
    <cellStyle name="Calculation 3 5 6 2 5 2" xfId="10549"/>
    <cellStyle name="Calculation 3 5 6 2 5 3" xfId="10550"/>
    <cellStyle name="Calculation 3 5 6 2 6" xfId="10551"/>
    <cellStyle name="Calculation 3 5 6 2 6 2" xfId="10552"/>
    <cellStyle name="Calculation 3 5 6 2 6 3" xfId="10553"/>
    <cellStyle name="Calculation 3 5 6 2 7" xfId="10554"/>
    <cellStyle name="Calculation 3 5 6 2 7 2" xfId="10555"/>
    <cellStyle name="Calculation 3 5 6 2 7 3" xfId="10556"/>
    <cellStyle name="Calculation 3 5 6 2 8" xfId="10557"/>
    <cellStyle name="Calculation 3 5 6 2 9" xfId="10558"/>
    <cellStyle name="Calculation 3 5 6 3" xfId="10559"/>
    <cellStyle name="Calculation 3 5 6 3 2" xfId="10560"/>
    <cellStyle name="Calculation 3 5 6 3 3" xfId="10561"/>
    <cellStyle name="Calculation 3 5 6 4" xfId="10562"/>
    <cellStyle name="Calculation 3 5 6 4 2" xfId="10563"/>
    <cellStyle name="Calculation 3 5 6 4 3" xfId="10564"/>
    <cellStyle name="Calculation 3 5 6 5" xfId="10565"/>
    <cellStyle name="Calculation 3 5 6 5 2" xfId="10566"/>
    <cellStyle name="Calculation 3 5 6 5 3" xfId="10567"/>
    <cellStyle name="Calculation 3 5 6 6" xfId="10568"/>
    <cellStyle name="Calculation 3 5 6 6 2" xfId="10569"/>
    <cellStyle name="Calculation 3 5 6 6 3" xfId="10570"/>
    <cellStyle name="Calculation 3 5 6 7" xfId="10571"/>
    <cellStyle name="Calculation 3 5 6 7 2" xfId="10572"/>
    <cellStyle name="Calculation 3 5 6 7 3" xfId="10573"/>
    <cellStyle name="Calculation 3 5 6 8" xfId="10574"/>
    <cellStyle name="Calculation 3 5 6 8 2" xfId="10575"/>
    <cellStyle name="Calculation 3 5 6 8 3" xfId="10576"/>
    <cellStyle name="Calculation 3 5 6 9" xfId="10577"/>
    <cellStyle name="Calculation 3 5 7" xfId="10578"/>
    <cellStyle name="Calculation 3 5 7 10" xfId="10579"/>
    <cellStyle name="Calculation 3 5 7 2" xfId="10580"/>
    <cellStyle name="Calculation 3 5 7 2 2" xfId="10581"/>
    <cellStyle name="Calculation 3 5 7 2 2 2" xfId="10582"/>
    <cellStyle name="Calculation 3 5 7 2 2 3" xfId="10583"/>
    <cellStyle name="Calculation 3 5 7 2 3" xfId="10584"/>
    <cellStyle name="Calculation 3 5 7 2 3 2" xfId="10585"/>
    <cellStyle name="Calculation 3 5 7 2 3 3" xfId="10586"/>
    <cellStyle name="Calculation 3 5 7 2 4" xfId="10587"/>
    <cellStyle name="Calculation 3 5 7 2 4 2" xfId="10588"/>
    <cellStyle name="Calculation 3 5 7 2 4 3" xfId="10589"/>
    <cellStyle name="Calculation 3 5 7 2 5" xfId="10590"/>
    <cellStyle name="Calculation 3 5 7 2 5 2" xfId="10591"/>
    <cellStyle name="Calculation 3 5 7 2 5 3" xfId="10592"/>
    <cellStyle name="Calculation 3 5 7 2 6" xfId="10593"/>
    <cellStyle name="Calculation 3 5 7 2 6 2" xfId="10594"/>
    <cellStyle name="Calculation 3 5 7 2 6 3" xfId="10595"/>
    <cellStyle name="Calculation 3 5 7 2 7" xfId="10596"/>
    <cellStyle name="Calculation 3 5 7 2 7 2" xfId="10597"/>
    <cellStyle name="Calculation 3 5 7 2 7 3" xfId="10598"/>
    <cellStyle name="Calculation 3 5 7 2 8" xfId="10599"/>
    <cellStyle name="Calculation 3 5 7 2 9" xfId="10600"/>
    <cellStyle name="Calculation 3 5 7 3" xfId="10601"/>
    <cellStyle name="Calculation 3 5 7 3 2" xfId="10602"/>
    <cellStyle name="Calculation 3 5 7 3 3" xfId="10603"/>
    <cellStyle name="Calculation 3 5 7 4" xfId="10604"/>
    <cellStyle name="Calculation 3 5 7 4 2" xfId="10605"/>
    <cellStyle name="Calculation 3 5 7 4 3" xfId="10606"/>
    <cellStyle name="Calculation 3 5 7 5" xfId="10607"/>
    <cellStyle name="Calculation 3 5 7 5 2" xfId="10608"/>
    <cellStyle name="Calculation 3 5 7 5 3" xfId="10609"/>
    <cellStyle name="Calculation 3 5 7 6" xfId="10610"/>
    <cellStyle name="Calculation 3 5 7 6 2" xfId="10611"/>
    <cellStyle name="Calculation 3 5 7 6 3" xfId="10612"/>
    <cellStyle name="Calculation 3 5 7 7" xfId="10613"/>
    <cellStyle name="Calculation 3 5 7 7 2" xfId="10614"/>
    <cellStyle name="Calculation 3 5 7 7 3" xfId="10615"/>
    <cellStyle name="Calculation 3 5 7 8" xfId="10616"/>
    <cellStyle name="Calculation 3 5 7 8 2" xfId="10617"/>
    <cellStyle name="Calculation 3 5 7 8 3" xfId="10618"/>
    <cellStyle name="Calculation 3 5 7 9" xfId="10619"/>
    <cellStyle name="Calculation 3 5 8" xfId="10620"/>
    <cellStyle name="Calculation 3 5 8 10" xfId="10621"/>
    <cellStyle name="Calculation 3 5 8 2" xfId="10622"/>
    <cellStyle name="Calculation 3 5 8 2 2" xfId="10623"/>
    <cellStyle name="Calculation 3 5 8 2 2 2" xfId="10624"/>
    <cellStyle name="Calculation 3 5 8 2 2 3" xfId="10625"/>
    <cellStyle name="Calculation 3 5 8 2 3" xfId="10626"/>
    <cellStyle name="Calculation 3 5 8 2 3 2" xfId="10627"/>
    <cellStyle name="Calculation 3 5 8 2 3 3" xfId="10628"/>
    <cellStyle name="Calculation 3 5 8 2 4" xfId="10629"/>
    <cellStyle name="Calculation 3 5 8 2 4 2" xfId="10630"/>
    <cellStyle name="Calculation 3 5 8 2 4 3" xfId="10631"/>
    <cellStyle name="Calculation 3 5 8 2 5" xfId="10632"/>
    <cellStyle name="Calculation 3 5 8 2 5 2" xfId="10633"/>
    <cellStyle name="Calculation 3 5 8 2 5 3" xfId="10634"/>
    <cellStyle name="Calculation 3 5 8 2 6" xfId="10635"/>
    <cellStyle name="Calculation 3 5 8 2 6 2" xfId="10636"/>
    <cellStyle name="Calculation 3 5 8 2 6 3" xfId="10637"/>
    <cellStyle name="Calculation 3 5 8 2 7" xfId="10638"/>
    <cellStyle name="Calculation 3 5 8 2 7 2" xfId="10639"/>
    <cellStyle name="Calculation 3 5 8 2 7 3" xfId="10640"/>
    <cellStyle name="Calculation 3 5 8 2 8" xfId="10641"/>
    <cellStyle name="Calculation 3 5 8 2 9" xfId="10642"/>
    <cellStyle name="Calculation 3 5 8 3" xfId="10643"/>
    <cellStyle name="Calculation 3 5 8 3 2" xfId="10644"/>
    <cellStyle name="Calculation 3 5 8 3 3" xfId="10645"/>
    <cellStyle name="Calculation 3 5 8 4" xfId="10646"/>
    <cellStyle name="Calculation 3 5 8 4 2" xfId="10647"/>
    <cellStyle name="Calculation 3 5 8 4 3" xfId="10648"/>
    <cellStyle name="Calculation 3 5 8 5" xfId="10649"/>
    <cellStyle name="Calculation 3 5 8 5 2" xfId="10650"/>
    <cellStyle name="Calculation 3 5 8 5 3" xfId="10651"/>
    <cellStyle name="Calculation 3 5 8 6" xfId="10652"/>
    <cellStyle name="Calculation 3 5 8 6 2" xfId="10653"/>
    <cellStyle name="Calculation 3 5 8 6 3" xfId="10654"/>
    <cellStyle name="Calculation 3 5 8 7" xfId="10655"/>
    <cellStyle name="Calculation 3 5 8 7 2" xfId="10656"/>
    <cellStyle name="Calculation 3 5 8 7 3" xfId="10657"/>
    <cellStyle name="Calculation 3 5 8 8" xfId="10658"/>
    <cellStyle name="Calculation 3 5 8 8 2" xfId="10659"/>
    <cellStyle name="Calculation 3 5 8 8 3" xfId="10660"/>
    <cellStyle name="Calculation 3 5 8 9" xfId="10661"/>
    <cellStyle name="Calculation 3 5 9" xfId="10662"/>
    <cellStyle name="Calculation 3 5 9 2" xfId="10663"/>
    <cellStyle name="Calculation 3 5 9 2 2" xfId="10664"/>
    <cellStyle name="Calculation 3 5 9 2 3" xfId="10665"/>
    <cellStyle name="Calculation 3 5 9 3" xfId="10666"/>
    <cellStyle name="Calculation 3 5 9 3 2" xfId="10667"/>
    <cellStyle name="Calculation 3 5 9 3 3" xfId="10668"/>
    <cellStyle name="Calculation 3 5 9 4" xfId="10669"/>
    <cellStyle name="Calculation 3 5 9 4 2" xfId="10670"/>
    <cellStyle name="Calculation 3 5 9 4 3" xfId="10671"/>
    <cellStyle name="Calculation 3 5 9 5" xfId="10672"/>
    <cellStyle name="Calculation 3 5 9 5 2" xfId="10673"/>
    <cellStyle name="Calculation 3 5 9 5 3" xfId="10674"/>
    <cellStyle name="Calculation 3 5 9 6" xfId="10675"/>
    <cellStyle name="Calculation 3 5 9 6 2" xfId="10676"/>
    <cellStyle name="Calculation 3 5 9 6 3" xfId="10677"/>
    <cellStyle name="Calculation 3 5 9 7" xfId="10678"/>
    <cellStyle name="Calculation 3 5 9 7 2" xfId="10679"/>
    <cellStyle name="Calculation 3 5 9 7 3" xfId="10680"/>
    <cellStyle name="Calculation 3 5 9 8" xfId="10681"/>
    <cellStyle name="Calculation 3 5 9 9" xfId="10682"/>
    <cellStyle name="Calculation 3 6" xfId="10683"/>
    <cellStyle name="Calculation 3 6 2" xfId="10684"/>
    <cellStyle name="Calculation 3 6 2 2" xfId="10685"/>
    <cellStyle name="Calculation 3 6 2 2 2" xfId="10686"/>
    <cellStyle name="Calculation 3 6 2 2 3" xfId="10687"/>
    <cellStyle name="Calculation 3 6 2 3" xfId="10688"/>
    <cellStyle name="Calculation 3 6 2 3 2" xfId="10689"/>
    <cellStyle name="Calculation 3 6 2 3 3" xfId="10690"/>
    <cellStyle name="Calculation 3 6 2 4" xfId="10691"/>
    <cellStyle name="Calculation 3 6 2 4 2" xfId="10692"/>
    <cellStyle name="Calculation 3 6 2 4 3" xfId="10693"/>
    <cellStyle name="Calculation 3 6 2 5" xfId="10694"/>
    <cellStyle name="Calculation 3 6 2 5 2" xfId="10695"/>
    <cellStyle name="Calculation 3 6 2 5 3" xfId="10696"/>
    <cellStyle name="Calculation 3 6 2 6" xfId="10697"/>
    <cellStyle name="Calculation 3 6 2 6 2" xfId="10698"/>
    <cellStyle name="Calculation 3 6 2 6 3" xfId="10699"/>
    <cellStyle name="Calculation 3 6 2 7" xfId="10700"/>
    <cellStyle name="Calculation 3 6 2 7 2" xfId="10701"/>
    <cellStyle name="Calculation 3 6 2 7 3" xfId="10702"/>
    <cellStyle name="Calculation 3 6 2 8" xfId="10703"/>
    <cellStyle name="Calculation 3 6 2 9" xfId="10704"/>
    <cellStyle name="Calculation 3 6 3" xfId="10705"/>
    <cellStyle name="Calculation 3 6 3 2" xfId="10706"/>
    <cellStyle name="Calculation 3 6 3 3" xfId="10707"/>
    <cellStyle name="Calculation 3 6 4" xfId="10708"/>
    <cellStyle name="Calculation 3 6 4 2" xfId="10709"/>
    <cellStyle name="Calculation 3 6 4 3" xfId="10710"/>
    <cellStyle name="Calculation 3 6 5" xfId="10711"/>
    <cellStyle name="Calculation 3 6 5 2" xfId="10712"/>
    <cellStyle name="Calculation 3 6 5 3" xfId="10713"/>
    <cellStyle name="Calculation 3 6 6" xfId="10714"/>
    <cellStyle name="Calculation 3 6 6 2" xfId="10715"/>
    <cellStyle name="Calculation 3 6 6 3" xfId="10716"/>
    <cellStyle name="Calculation 3 6 7" xfId="10717"/>
    <cellStyle name="Calculation 3 6 7 2" xfId="10718"/>
    <cellStyle name="Calculation 3 6 7 3" xfId="10719"/>
    <cellStyle name="Calculation 3 6 8" xfId="10720"/>
    <cellStyle name="Calculation 3 6 8 2" xfId="10721"/>
    <cellStyle name="Calculation 3 6 8 3" xfId="10722"/>
    <cellStyle name="Calculation 3 6 9" xfId="10723"/>
    <cellStyle name="Calculation 3 7" xfId="10724"/>
    <cellStyle name="Calculation 3 7 10" xfId="10725"/>
    <cellStyle name="Calculation 3 7 2" xfId="10726"/>
    <cellStyle name="Calculation 3 7 2 2" xfId="10727"/>
    <cellStyle name="Calculation 3 7 2 2 2" xfId="10728"/>
    <cellStyle name="Calculation 3 7 2 2 3" xfId="10729"/>
    <cellStyle name="Calculation 3 7 2 3" xfId="10730"/>
    <cellStyle name="Calculation 3 7 2 3 2" xfId="10731"/>
    <cellStyle name="Calculation 3 7 2 3 3" xfId="10732"/>
    <cellStyle name="Calculation 3 7 2 4" xfId="10733"/>
    <cellStyle name="Calculation 3 7 2 4 2" xfId="10734"/>
    <cellStyle name="Calculation 3 7 2 4 3" xfId="10735"/>
    <cellStyle name="Calculation 3 7 2 5" xfId="10736"/>
    <cellStyle name="Calculation 3 7 2 5 2" xfId="10737"/>
    <cellStyle name="Calculation 3 7 2 5 3" xfId="10738"/>
    <cellStyle name="Calculation 3 7 2 6" xfId="10739"/>
    <cellStyle name="Calculation 3 7 2 6 2" xfId="10740"/>
    <cellStyle name="Calculation 3 7 2 6 3" xfId="10741"/>
    <cellStyle name="Calculation 3 7 2 7" xfId="10742"/>
    <cellStyle name="Calculation 3 7 2 7 2" xfId="10743"/>
    <cellStyle name="Calculation 3 7 2 7 3" xfId="10744"/>
    <cellStyle name="Calculation 3 7 2 8" xfId="10745"/>
    <cellStyle name="Calculation 3 7 2 9" xfId="10746"/>
    <cellStyle name="Calculation 3 7 3" xfId="10747"/>
    <cellStyle name="Calculation 3 7 3 2" xfId="10748"/>
    <cellStyle name="Calculation 3 7 3 3" xfId="10749"/>
    <cellStyle name="Calculation 3 7 4" xfId="10750"/>
    <cellStyle name="Calculation 3 7 4 2" xfId="10751"/>
    <cellStyle name="Calculation 3 7 4 3" xfId="10752"/>
    <cellStyle name="Calculation 3 7 5" xfId="10753"/>
    <cellStyle name="Calculation 3 7 5 2" xfId="10754"/>
    <cellStyle name="Calculation 3 7 5 3" xfId="10755"/>
    <cellStyle name="Calculation 3 7 6" xfId="10756"/>
    <cellStyle name="Calculation 3 7 6 2" xfId="10757"/>
    <cellStyle name="Calculation 3 7 6 3" xfId="10758"/>
    <cellStyle name="Calculation 3 7 7" xfId="10759"/>
    <cellStyle name="Calculation 3 7 7 2" xfId="10760"/>
    <cellStyle name="Calculation 3 7 7 3" xfId="10761"/>
    <cellStyle name="Calculation 3 7 8" xfId="10762"/>
    <cellStyle name="Calculation 3 7 8 2" xfId="10763"/>
    <cellStyle name="Calculation 3 7 8 3" xfId="10764"/>
    <cellStyle name="Calculation 3 7 9" xfId="10765"/>
    <cellStyle name="Calculation 3 8" xfId="10766"/>
    <cellStyle name="Calculation 3 8 10" xfId="10767"/>
    <cellStyle name="Calculation 3 8 2" xfId="10768"/>
    <cellStyle name="Calculation 3 8 2 2" xfId="10769"/>
    <cellStyle name="Calculation 3 8 2 2 2" xfId="10770"/>
    <cellStyle name="Calculation 3 8 2 2 3" xfId="10771"/>
    <cellStyle name="Calculation 3 8 2 3" xfId="10772"/>
    <cellStyle name="Calculation 3 8 2 3 2" xfId="10773"/>
    <cellStyle name="Calculation 3 8 2 3 3" xfId="10774"/>
    <cellStyle name="Calculation 3 8 2 4" xfId="10775"/>
    <cellStyle name="Calculation 3 8 2 4 2" xfId="10776"/>
    <cellStyle name="Calculation 3 8 2 4 3" xfId="10777"/>
    <cellStyle name="Calculation 3 8 2 5" xfId="10778"/>
    <cellStyle name="Calculation 3 8 2 5 2" xfId="10779"/>
    <cellStyle name="Calculation 3 8 2 5 3" xfId="10780"/>
    <cellStyle name="Calculation 3 8 2 6" xfId="10781"/>
    <cellStyle name="Calculation 3 8 2 6 2" xfId="10782"/>
    <cellStyle name="Calculation 3 8 2 6 3" xfId="10783"/>
    <cellStyle name="Calculation 3 8 2 7" xfId="10784"/>
    <cellStyle name="Calculation 3 8 2 7 2" xfId="10785"/>
    <cellStyle name="Calculation 3 8 2 7 3" xfId="10786"/>
    <cellStyle name="Calculation 3 8 2 8" xfId="10787"/>
    <cellStyle name="Calculation 3 8 2 9" xfId="10788"/>
    <cellStyle name="Calculation 3 8 3" xfId="10789"/>
    <cellStyle name="Calculation 3 8 3 2" xfId="10790"/>
    <cellStyle name="Calculation 3 8 3 3" xfId="10791"/>
    <cellStyle name="Calculation 3 8 4" xfId="10792"/>
    <cellStyle name="Calculation 3 8 4 2" xfId="10793"/>
    <cellStyle name="Calculation 3 8 4 3" xfId="10794"/>
    <cellStyle name="Calculation 3 8 5" xfId="10795"/>
    <cellStyle name="Calculation 3 8 5 2" xfId="10796"/>
    <cellStyle name="Calculation 3 8 5 3" xfId="10797"/>
    <cellStyle name="Calculation 3 8 6" xfId="10798"/>
    <cellStyle name="Calculation 3 8 6 2" xfId="10799"/>
    <cellStyle name="Calculation 3 8 6 3" xfId="10800"/>
    <cellStyle name="Calculation 3 8 7" xfId="10801"/>
    <cellStyle name="Calculation 3 8 7 2" xfId="10802"/>
    <cellStyle name="Calculation 3 8 7 3" xfId="10803"/>
    <cellStyle name="Calculation 3 8 8" xfId="10804"/>
    <cellStyle name="Calculation 3 8 8 2" xfId="10805"/>
    <cellStyle name="Calculation 3 8 8 3" xfId="10806"/>
    <cellStyle name="Calculation 3 8 9" xfId="10807"/>
    <cellStyle name="Calculation 3 9" xfId="10808"/>
    <cellStyle name="Calculation 3 9 2" xfId="10809"/>
    <cellStyle name="Calculation 3 9 2 2" xfId="10810"/>
    <cellStyle name="Calculation 3 9 2 3" xfId="10811"/>
    <cellStyle name="Calculation 3 9 3" xfId="10812"/>
    <cellStyle name="Calculation 3 9 3 2" xfId="10813"/>
    <cellStyle name="Calculation 3 9 3 3" xfId="10814"/>
    <cellStyle name="Calculation 3 9 4" xfId="10815"/>
    <cellStyle name="Calculation 3 9 4 2" xfId="10816"/>
    <cellStyle name="Calculation 3 9 4 3" xfId="10817"/>
    <cellStyle name="Calculation 3 9 5" xfId="10818"/>
    <cellStyle name="Calculation 3 9 5 2" xfId="10819"/>
    <cellStyle name="Calculation 3 9 5 3" xfId="10820"/>
    <cellStyle name="Calculation 3 9 6" xfId="10821"/>
    <cellStyle name="Calculation 3 9 6 2" xfId="10822"/>
    <cellStyle name="Calculation 3 9 6 3" xfId="10823"/>
    <cellStyle name="Calculation 3 9 7" xfId="10824"/>
    <cellStyle name="Calculation 3 9 7 2" xfId="10825"/>
    <cellStyle name="Calculation 3 9 7 3" xfId="10826"/>
    <cellStyle name="Calculation 3 9 8" xfId="10827"/>
    <cellStyle name="Calculation 3 9 9" xfId="10828"/>
    <cellStyle name="Calculation 4" xfId="10829"/>
    <cellStyle name="Calculation 4 10" xfId="10830"/>
    <cellStyle name="Calculation 4 10 2" xfId="10831"/>
    <cellStyle name="Calculation 4 10 3" xfId="10832"/>
    <cellStyle name="Calculation 4 11" xfId="10833"/>
    <cellStyle name="Calculation 4 11 2" xfId="10834"/>
    <cellStyle name="Calculation 4 11 3" xfId="10835"/>
    <cellStyle name="Calculation 4 12" xfId="10836"/>
    <cellStyle name="Calculation 4 12 2" xfId="10837"/>
    <cellStyle name="Calculation 4 12 3" xfId="10838"/>
    <cellStyle name="Calculation 4 13" xfId="10839"/>
    <cellStyle name="Calculation 4 14" xfId="10840"/>
    <cellStyle name="Calculation 4 2" xfId="10841"/>
    <cellStyle name="Calculation 4 3" xfId="10842"/>
    <cellStyle name="Calculation 4 3 10" xfId="10843"/>
    <cellStyle name="Calculation 4 3 10 2" xfId="10844"/>
    <cellStyle name="Calculation 4 3 10 3" xfId="10845"/>
    <cellStyle name="Calculation 4 3 11" xfId="10846"/>
    <cellStyle name="Calculation 4 3 11 2" xfId="10847"/>
    <cellStyle name="Calculation 4 3 11 3" xfId="10848"/>
    <cellStyle name="Calculation 4 3 12" xfId="10849"/>
    <cellStyle name="Calculation 4 3 12 2" xfId="10850"/>
    <cellStyle name="Calculation 4 3 12 3" xfId="10851"/>
    <cellStyle name="Calculation 4 3 13" xfId="10852"/>
    <cellStyle name="Calculation 4 3 13 2" xfId="10853"/>
    <cellStyle name="Calculation 4 3 13 3" xfId="10854"/>
    <cellStyle name="Calculation 4 3 14" xfId="10855"/>
    <cellStyle name="Calculation 4 3 2" xfId="10856"/>
    <cellStyle name="Calculation 4 3 2 10" xfId="10857"/>
    <cellStyle name="Calculation 4 3 2 2" xfId="10858"/>
    <cellStyle name="Calculation 4 3 2 2 10" xfId="10859"/>
    <cellStyle name="Calculation 4 3 2 2 2" xfId="10860"/>
    <cellStyle name="Calculation 4 3 2 2 2 2" xfId="10861"/>
    <cellStyle name="Calculation 4 3 2 2 2 2 2" xfId="10862"/>
    <cellStyle name="Calculation 4 3 2 2 2 2 3" xfId="10863"/>
    <cellStyle name="Calculation 4 3 2 2 2 3" xfId="10864"/>
    <cellStyle name="Calculation 4 3 2 2 2 3 2" xfId="10865"/>
    <cellStyle name="Calculation 4 3 2 2 2 3 3" xfId="10866"/>
    <cellStyle name="Calculation 4 3 2 2 2 4" xfId="10867"/>
    <cellStyle name="Calculation 4 3 2 2 2 4 2" xfId="10868"/>
    <cellStyle name="Calculation 4 3 2 2 2 4 3" xfId="10869"/>
    <cellStyle name="Calculation 4 3 2 2 2 5" xfId="10870"/>
    <cellStyle name="Calculation 4 3 2 2 2 5 2" xfId="10871"/>
    <cellStyle name="Calculation 4 3 2 2 2 5 3" xfId="10872"/>
    <cellStyle name="Calculation 4 3 2 2 2 6" xfId="10873"/>
    <cellStyle name="Calculation 4 3 2 2 2 6 2" xfId="10874"/>
    <cellStyle name="Calculation 4 3 2 2 2 6 3" xfId="10875"/>
    <cellStyle name="Calculation 4 3 2 2 2 7" xfId="10876"/>
    <cellStyle name="Calculation 4 3 2 2 2 7 2" xfId="10877"/>
    <cellStyle name="Calculation 4 3 2 2 2 7 3" xfId="10878"/>
    <cellStyle name="Calculation 4 3 2 2 2 8" xfId="10879"/>
    <cellStyle name="Calculation 4 3 2 2 2 9" xfId="10880"/>
    <cellStyle name="Calculation 4 3 2 2 3" xfId="10881"/>
    <cellStyle name="Calculation 4 3 2 2 3 2" xfId="10882"/>
    <cellStyle name="Calculation 4 3 2 2 3 3" xfId="10883"/>
    <cellStyle name="Calculation 4 3 2 2 4" xfId="10884"/>
    <cellStyle name="Calculation 4 3 2 2 4 2" xfId="10885"/>
    <cellStyle name="Calculation 4 3 2 2 4 3" xfId="10886"/>
    <cellStyle name="Calculation 4 3 2 2 5" xfId="10887"/>
    <cellStyle name="Calculation 4 3 2 2 5 2" xfId="10888"/>
    <cellStyle name="Calculation 4 3 2 2 5 3" xfId="10889"/>
    <cellStyle name="Calculation 4 3 2 2 6" xfId="10890"/>
    <cellStyle name="Calculation 4 3 2 2 6 2" xfId="10891"/>
    <cellStyle name="Calculation 4 3 2 2 6 3" xfId="10892"/>
    <cellStyle name="Calculation 4 3 2 2 7" xfId="10893"/>
    <cellStyle name="Calculation 4 3 2 2 7 2" xfId="10894"/>
    <cellStyle name="Calculation 4 3 2 2 7 3" xfId="10895"/>
    <cellStyle name="Calculation 4 3 2 2 8" xfId="10896"/>
    <cellStyle name="Calculation 4 3 2 2 8 2" xfId="10897"/>
    <cellStyle name="Calculation 4 3 2 2 8 3" xfId="10898"/>
    <cellStyle name="Calculation 4 3 2 2 9" xfId="10899"/>
    <cellStyle name="Calculation 4 3 2 3" xfId="10900"/>
    <cellStyle name="Calculation 4 3 2 3 10" xfId="10901"/>
    <cellStyle name="Calculation 4 3 2 3 2" xfId="10902"/>
    <cellStyle name="Calculation 4 3 2 3 2 2" xfId="10903"/>
    <cellStyle name="Calculation 4 3 2 3 2 2 2" xfId="10904"/>
    <cellStyle name="Calculation 4 3 2 3 2 2 3" xfId="10905"/>
    <cellStyle name="Calculation 4 3 2 3 2 3" xfId="10906"/>
    <cellStyle name="Calculation 4 3 2 3 2 3 2" xfId="10907"/>
    <cellStyle name="Calculation 4 3 2 3 2 3 3" xfId="10908"/>
    <cellStyle name="Calculation 4 3 2 3 2 4" xfId="10909"/>
    <cellStyle name="Calculation 4 3 2 3 2 4 2" xfId="10910"/>
    <cellStyle name="Calculation 4 3 2 3 2 4 3" xfId="10911"/>
    <cellStyle name="Calculation 4 3 2 3 2 5" xfId="10912"/>
    <cellStyle name="Calculation 4 3 2 3 2 5 2" xfId="10913"/>
    <cellStyle name="Calculation 4 3 2 3 2 5 3" xfId="10914"/>
    <cellStyle name="Calculation 4 3 2 3 2 6" xfId="10915"/>
    <cellStyle name="Calculation 4 3 2 3 2 6 2" xfId="10916"/>
    <cellStyle name="Calculation 4 3 2 3 2 6 3" xfId="10917"/>
    <cellStyle name="Calculation 4 3 2 3 2 7" xfId="10918"/>
    <cellStyle name="Calculation 4 3 2 3 2 7 2" xfId="10919"/>
    <cellStyle name="Calculation 4 3 2 3 2 7 3" xfId="10920"/>
    <cellStyle name="Calculation 4 3 2 3 2 8" xfId="10921"/>
    <cellStyle name="Calculation 4 3 2 3 2 9" xfId="10922"/>
    <cellStyle name="Calculation 4 3 2 3 3" xfId="10923"/>
    <cellStyle name="Calculation 4 3 2 3 3 2" xfId="10924"/>
    <cellStyle name="Calculation 4 3 2 3 3 3" xfId="10925"/>
    <cellStyle name="Calculation 4 3 2 3 4" xfId="10926"/>
    <cellStyle name="Calculation 4 3 2 3 4 2" xfId="10927"/>
    <cellStyle name="Calculation 4 3 2 3 4 3" xfId="10928"/>
    <cellStyle name="Calculation 4 3 2 3 5" xfId="10929"/>
    <cellStyle name="Calculation 4 3 2 3 5 2" xfId="10930"/>
    <cellStyle name="Calculation 4 3 2 3 5 3" xfId="10931"/>
    <cellStyle name="Calculation 4 3 2 3 6" xfId="10932"/>
    <cellStyle name="Calculation 4 3 2 3 6 2" xfId="10933"/>
    <cellStyle name="Calculation 4 3 2 3 6 3" xfId="10934"/>
    <cellStyle name="Calculation 4 3 2 3 7" xfId="10935"/>
    <cellStyle name="Calculation 4 3 2 3 7 2" xfId="10936"/>
    <cellStyle name="Calculation 4 3 2 3 7 3" xfId="10937"/>
    <cellStyle name="Calculation 4 3 2 3 8" xfId="10938"/>
    <cellStyle name="Calculation 4 3 2 3 8 2" xfId="10939"/>
    <cellStyle name="Calculation 4 3 2 3 8 3" xfId="10940"/>
    <cellStyle name="Calculation 4 3 2 3 9" xfId="10941"/>
    <cellStyle name="Calculation 4 3 2 4" xfId="10942"/>
    <cellStyle name="Calculation 4 3 2 4 10" xfId="10943"/>
    <cellStyle name="Calculation 4 3 2 4 2" xfId="10944"/>
    <cellStyle name="Calculation 4 3 2 4 2 2" xfId="10945"/>
    <cellStyle name="Calculation 4 3 2 4 2 2 2" xfId="10946"/>
    <cellStyle name="Calculation 4 3 2 4 2 2 3" xfId="10947"/>
    <cellStyle name="Calculation 4 3 2 4 2 3" xfId="10948"/>
    <cellStyle name="Calculation 4 3 2 4 2 3 2" xfId="10949"/>
    <cellStyle name="Calculation 4 3 2 4 2 3 3" xfId="10950"/>
    <cellStyle name="Calculation 4 3 2 4 2 4" xfId="10951"/>
    <cellStyle name="Calculation 4 3 2 4 2 4 2" xfId="10952"/>
    <cellStyle name="Calculation 4 3 2 4 2 4 3" xfId="10953"/>
    <cellStyle name="Calculation 4 3 2 4 2 5" xfId="10954"/>
    <cellStyle name="Calculation 4 3 2 4 2 5 2" xfId="10955"/>
    <cellStyle name="Calculation 4 3 2 4 2 5 3" xfId="10956"/>
    <cellStyle name="Calculation 4 3 2 4 2 6" xfId="10957"/>
    <cellStyle name="Calculation 4 3 2 4 2 6 2" xfId="10958"/>
    <cellStyle name="Calculation 4 3 2 4 2 6 3" xfId="10959"/>
    <cellStyle name="Calculation 4 3 2 4 2 7" xfId="10960"/>
    <cellStyle name="Calculation 4 3 2 4 2 7 2" xfId="10961"/>
    <cellStyle name="Calculation 4 3 2 4 2 7 3" xfId="10962"/>
    <cellStyle name="Calculation 4 3 2 4 2 8" xfId="10963"/>
    <cellStyle name="Calculation 4 3 2 4 2 9" xfId="10964"/>
    <cellStyle name="Calculation 4 3 2 4 3" xfId="10965"/>
    <cellStyle name="Calculation 4 3 2 4 3 2" xfId="10966"/>
    <cellStyle name="Calculation 4 3 2 4 3 3" xfId="10967"/>
    <cellStyle name="Calculation 4 3 2 4 4" xfId="10968"/>
    <cellStyle name="Calculation 4 3 2 4 4 2" xfId="10969"/>
    <cellStyle name="Calculation 4 3 2 4 4 3" xfId="10970"/>
    <cellStyle name="Calculation 4 3 2 4 5" xfId="10971"/>
    <cellStyle name="Calculation 4 3 2 4 5 2" xfId="10972"/>
    <cellStyle name="Calculation 4 3 2 4 5 3" xfId="10973"/>
    <cellStyle name="Calculation 4 3 2 4 6" xfId="10974"/>
    <cellStyle name="Calculation 4 3 2 4 6 2" xfId="10975"/>
    <cellStyle name="Calculation 4 3 2 4 6 3" xfId="10976"/>
    <cellStyle name="Calculation 4 3 2 4 7" xfId="10977"/>
    <cellStyle name="Calculation 4 3 2 4 7 2" xfId="10978"/>
    <cellStyle name="Calculation 4 3 2 4 7 3" xfId="10979"/>
    <cellStyle name="Calculation 4 3 2 4 8" xfId="10980"/>
    <cellStyle name="Calculation 4 3 2 4 8 2" xfId="10981"/>
    <cellStyle name="Calculation 4 3 2 4 8 3" xfId="10982"/>
    <cellStyle name="Calculation 4 3 2 4 9" xfId="10983"/>
    <cellStyle name="Calculation 4 3 2 5" xfId="10984"/>
    <cellStyle name="Calculation 4 3 2 5 2" xfId="10985"/>
    <cellStyle name="Calculation 4 3 2 5 2 2" xfId="10986"/>
    <cellStyle name="Calculation 4 3 2 5 2 3" xfId="10987"/>
    <cellStyle name="Calculation 4 3 2 5 3" xfId="10988"/>
    <cellStyle name="Calculation 4 3 2 5 3 2" xfId="10989"/>
    <cellStyle name="Calculation 4 3 2 5 3 3" xfId="10990"/>
    <cellStyle name="Calculation 4 3 2 5 4" xfId="10991"/>
    <cellStyle name="Calculation 4 3 2 5 4 2" xfId="10992"/>
    <cellStyle name="Calculation 4 3 2 5 4 3" xfId="10993"/>
    <cellStyle name="Calculation 4 3 2 5 5" xfId="10994"/>
    <cellStyle name="Calculation 4 3 2 5 5 2" xfId="10995"/>
    <cellStyle name="Calculation 4 3 2 5 5 3" xfId="10996"/>
    <cellStyle name="Calculation 4 3 2 5 6" xfId="10997"/>
    <cellStyle name="Calculation 4 3 2 5 6 2" xfId="10998"/>
    <cellStyle name="Calculation 4 3 2 5 6 3" xfId="10999"/>
    <cellStyle name="Calculation 4 3 2 5 7" xfId="11000"/>
    <cellStyle name="Calculation 4 3 2 5 7 2" xfId="11001"/>
    <cellStyle name="Calculation 4 3 2 5 7 3" xfId="11002"/>
    <cellStyle name="Calculation 4 3 2 5 8" xfId="11003"/>
    <cellStyle name="Calculation 4 3 2 5 9" xfId="11004"/>
    <cellStyle name="Calculation 4 3 2 6" xfId="11005"/>
    <cellStyle name="Calculation 4 3 2 6 2" xfId="11006"/>
    <cellStyle name="Calculation 4 3 2 6 3" xfId="11007"/>
    <cellStyle name="Calculation 4 3 2 7" xfId="11008"/>
    <cellStyle name="Calculation 4 3 2 7 2" xfId="11009"/>
    <cellStyle name="Calculation 4 3 2 7 3" xfId="11010"/>
    <cellStyle name="Calculation 4 3 2 8" xfId="11011"/>
    <cellStyle name="Calculation 4 3 2 8 2" xfId="11012"/>
    <cellStyle name="Calculation 4 3 2 8 3" xfId="11013"/>
    <cellStyle name="Calculation 4 3 2 9" xfId="11014"/>
    <cellStyle name="Calculation 4 3 2 9 2" xfId="11015"/>
    <cellStyle name="Calculation 4 3 2 9 3" xfId="11016"/>
    <cellStyle name="Calculation 4 3 3" xfId="11017"/>
    <cellStyle name="Calculation 4 3 3 10" xfId="11018"/>
    <cellStyle name="Calculation 4 3 3 2" xfId="11019"/>
    <cellStyle name="Calculation 4 3 3 2 10" xfId="11020"/>
    <cellStyle name="Calculation 4 3 3 2 2" xfId="11021"/>
    <cellStyle name="Calculation 4 3 3 2 2 2" xfId="11022"/>
    <cellStyle name="Calculation 4 3 3 2 2 2 2" xfId="11023"/>
    <cellStyle name="Calculation 4 3 3 2 2 2 3" xfId="11024"/>
    <cellStyle name="Calculation 4 3 3 2 2 3" xfId="11025"/>
    <cellStyle name="Calculation 4 3 3 2 2 3 2" xfId="11026"/>
    <cellStyle name="Calculation 4 3 3 2 2 3 3" xfId="11027"/>
    <cellStyle name="Calculation 4 3 3 2 2 4" xfId="11028"/>
    <cellStyle name="Calculation 4 3 3 2 2 4 2" xfId="11029"/>
    <cellStyle name="Calculation 4 3 3 2 2 4 3" xfId="11030"/>
    <cellStyle name="Calculation 4 3 3 2 2 5" xfId="11031"/>
    <cellStyle name="Calculation 4 3 3 2 2 5 2" xfId="11032"/>
    <cellStyle name="Calculation 4 3 3 2 2 5 3" xfId="11033"/>
    <cellStyle name="Calculation 4 3 3 2 2 6" xfId="11034"/>
    <cellStyle name="Calculation 4 3 3 2 2 6 2" xfId="11035"/>
    <cellStyle name="Calculation 4 3 3 2 2 6 3" xfId="11036"/>
    <cellStyle name="Calculation 4 3 3 2 2 7" xfId="11037"/>
    <cellStyle name="Calculation 4 3 3 2 2 7 2" xfId="11038"/>
    <cellStyle name="Calculation 4 3 3 2 2 7 3" xfId="11039"/>
    <cellStyle name="Calculation 4 3 3 2 2 8" xfId="11040"/>
    <cellStyle name="Calculation 4 3 3 2 2 9" xfId="11041"/>
    <cellStyle name="Calculation 4 3 3 2 3" xfId="11042"/>
    <cellStyle name="Calculation 4 3 3 2 3 2" xfId="11043"/>
    <cellStyle name="Calculation 4 3 3 2 3 3" xfId="11044"/>
    <cellStyle name="Calculation 4 3 3 2 4" xfId="11045"/>
    <cellStyle name="Calculation 4 3 3 2 4 2" xfId="11046"/>
    <cellStyle name="Calculation 4 3 3 2 4 3" xfId="11047"/>
    <cellStyle name="Calculation 4 3 3 2 5" xfId="11048"/>
    <cellStyle name="Calculation 4 3 3 2 5 2" xfId="11049"/>
    <cellStyle name="Calculation 4 3 3 2 5 3" xfId="11050"/>
    <cellStyle name="Calculation 4 3 3 2 6" xfId="11051"/>
    <cellStyle name="Calculation 4 3 3 2 6 2" xfId="11052"/>
    <cellStyle name="Calculation 4 3 3 2 6 3" xfId="11053"/>
    <cellStyle name="Calculation 4 3 3 2 7" xfId="11054"/>
    <cellStyle name="Calculation 4 3 3 2 7 2" xfId="11055"/>
    <cellStyle name="Calculation 4 3 3 2 7 3" xfId="11056"/>
    <cellStyle name="Calculation 4 3 3 2 8" xfId="11057"/>
    <cellStyle name="Calculation 4 3 3 2 8 2" xfId="11058"/>
    <cellStyle name="Calculation 4 3 3 2 8 3" xfId="11059"/>
    <cellStyle name="Calculation 4 3 3 2 9" xfId="11060"/>
    <cellStyle name="Calculation 4 3 3 3" xfId="11061"/>
    <cellStyle name="Calculation 4 3 3 3 10" xfId="11062"/>
    <cellStyle name="Calculation 4 3 3 3 2" xfId="11063"/>
    <cellStyle name="Calculation 4 3 3 3 2 2" xfId="11064"/>
    <cellStyle name="Calculation 4 3 3 3 2 2 2" xfId="11065"/>
    <cellStyle name="Calculation 4 3 3 3 2 2 3" xfId="11066"/>
    <cellStyle name="Calculation 4 3 3 3 2 3" xfId="11067"/>
    <cellStyle name="Calculation 4 3 3 3 2 3 2" xfId="11068"/>
    <cellStyle name="Calculation 4 3 3 3 2 3 3" xfId="11069"/>
    <cellStyle name="Calculation 4 3 3 3 2 4" xfId="11070"/>
    <cellStyle name="Calculation 4 3 3 3 2 4 2" xfId="11071"/>
    <cellStyle name="Calculation 4 3 3 3 2 4 3" xfId="11072"/>
    <cellStyle name="Calculation 4 3 3 3 2 5" xfId="11073"/>
    <cellStyle name="Calculation 4 3 3 3 2 5 2" xfId="11074"/>
    <cellStyle name="Calculation 4 3 3 3 2 5 3" xfId="11075"/>
    <cellStyle name="Calculation 4 3 3 3 2 6" xfId="11076"/>
    <cellStyle name="Calculation 4 3 3 3 2 6 2" xfId="11077"/>
    <cellStyle name="Calculation 4 3 3 3 2 6 3" xfId="11078"/>
    <cellStyle name="Calculation 4 3 3 3 2 7" xfId="11079"/>
    <cellStyle name="Calculation 4 3 3 3 2 7 2" xfId="11080"/>
    <cellStyle name="Calculation 4 3 3 3 2 7 3" xfId="11081"/>
    <cellStyle name="Calculation 4 3 3 3 2 8" xfId="11082"/>
    <cellStyle name="Calculation 4 3 3 3 2 9" xfId="11083"/>
    <cellStyle name="Calculation 4 3 3 3 3" xfId="11084"/>
    <cellStyle name="Calculation 4 3 3 3 3 2" xfId="11085"/>
    <cellStyle name="Calculation 4 3 3 3 3 3" xfId="11086"/>
    <cellStyle name="Calculation 4 3 3 3 4" xfId="11087"/>
    <cellStyle name="Calculation 4 3 3 3 4 2" xfId="11088"/>
    <cellStyle name="Calculation 4 3 3 3 4 3" xfId="11089"/>
    <cellStyle name="Calculation 4 3 3 3 5" xfId="11090"/>
    <cellStyle name="Calculation 4 3 3 3 5 2" xfId="11091"/>
    <cellStyle name="Calculation 4 3 3 3 5 3" xfId="11092"/>
    <cellStyle name="Calculation 4 3 3 3 6" xfId="11093"/>
    <cellStyle name="Calculation 4 3 3 3 6 2" xfId="11094"/>
    <cellStyle name="Calculation 4 3 3 3 6 3" xfId="11095"/>
    <cellStyle name="Calculation 4 3 3 3 7" xfId="11096"/>
    <cellStyle name="Calculation 4 3 3 3 7 2" xfId="11097"/>
    <cellStyle name="Calculation 4 3 3 3 7 3" xfId="11098"/>
    <cellStyle name="Calculation 4 3 3 3 8" xfId="11099"/>
    <cellStyle name="Calculation 4 3 3 3 8 2" xfId="11100"/>
    <cellStyle name="Calculation 4 3 3 3 8 3" xfId="11101"/>
    <cellStyle name="Calculation 4 3 3 3 9" xfId="11102"/>
    <cellStyle name="Calculation 4 3 3 4" xfId="11103"/>
    <cellStyle name="Calculation 4 3 3 4 10" xfId="11104"/>
    <cellStyle name="Calculation 4 3 3 4 2" xfId="11105"/>
    <cellStyle name="Calculation 4 3 3 4 2 2" xfId="11106"/>
    <cellStyle name="Calculation 4 3 3 4 2 2 2" xfId="11107"/>
    <cellStyle name="Calculation 4 3 3 4 2 2 3" xfId="11108"/>
    <cellStyle name="Calculation 4 3 3 4 2 3" xfId="11109"/>
    <cellStyle name="Calculation 4 3 3 4 2 3 2" xfId="11110"/>
    <cellStyle name="Calculation 4 3 3 4 2 3 3" xfId="11111"/>
    <cellStyle name="Calculation 4 3 3 4 2 4" xfId="11112"/>
    <cellStyle name="Calculation 4 3 3 4 2 4 2" xfId="11113"/>
    <cellStyle name="Calculation 4 3 3 4 2 4 3" xfId="11114"/>
    <cellStyle name="Calculation 4 3 3 4 2 5" xfId="11115"/>
    <cellStyle name="Calculation 4 3 3 4 2 5 2" xfId="11116"/>
    <cellStyle name="Calculation 4 3 3 4 2 5 3" xfId="11117"/>
    <cellStyle name="Calculation 4 3 3 4 2 6" xfId="11118"/>
    <cellStyle name="Calculation 4 3 3 4 2 6 2" xfId="11119"/>
    <cellStyle name="Calculation 4 3 3 4 2 6 3" xfId="11120"/>
    <cellStyle name="Calculation 4 3 3 4 2 7" xfId="11121"/>
    <cellStyle name="Calculation 4 3 3 4 2 7 2" xfId="11122"/>
    <cellStyle name="Calculation 4 3 3 4 2 7 3" xfId="11123"/>
    <cellStyle name="Calculation 4 3 3 4 2 8" xfId="11124"/>
    <cellStyle name="Calculation 4 3 3 4 2 9" xfId="11125"/>
    <cellStyle name="Calculation 4 3 3 4 3" xfId="11126"/>
    <cellStyle name="Calculation 4 3 3 4 3 2" xfId="11127"/>
    <cellStyle name="Calculation 4 3 3 4 3 3" xfId="11128"/>
    <cellStyle name="Calculation 4 3 3 4 4" xfId="11129"/>
    <cellStyle name="Calculation 4 3 3 4 4 2" xfId="11130"/>
    <cellStyle name="Calculation 4 3 3 4 4 3" xfId="11131"/>
    <cellStyle name="Calculation 4 3 3 4 5" xfId="11132"/>
    <cellStyle name="Calculation 4 3 3 4 5 2" xfId="11133"/>
    <cellStyle name="Calculation 4 3 3 4 5 3" xfId="11134"/>
    <cellStyle name="Calculation 4 3 3 4 6" xfId="11135"/>
    <cellStyle name="Calculation 4 3 3 4 6 2" xfId="11136"/>
    <cellStyle name="Calculation 4 3 3 4 6 3" xfId="11137"/>
    <cellStyle name="Calculation 4 3 3 4 7" xfId="11138"/>
    <cellStyle name="Calculation 4 3 3 4 7 2" xfId="11139"/>
    <cellStyle name="Calculation 4 3 3 4 7 3" xfId="11140"/>
    <cellStyle name="Calculation 4 3 3 4 8" xfId="11141"/>
    <cellStyle name="Calculation 4 3 3 4 8 2" xfId="11142"/>
    <cellStyle name="Calculation 4 3 3 4 8 3" xfId="11143"/>
    <cellStyle name="Calculation 4 3 3 4 9" xfId="11144"/>
    <cellStyle name="Calculation 4 3 3 5" xfId="11145"/>
    <cellStyle name="Calculation 4 3 3 5 2" xfId="11146"/>
    <cellStyle name="Calculation 4 3 3 5 2 2" xfId="11147"/>
    <cellStyle name="Calculation 4 3 3 5 2 3" xfId="11148"/>
    <cellStyle name="Calculation 4 3 3 5 3" xfId="11149"/>
    <cellStyle name="Calculation 4 3 3 5 3 2" xfId="11150"/>
    <cellStyle name="Calculation 4 3 3 5 3 3" xfId="11151"/>
    <cellStyle name="Calculation 4 3 3 5 4" xfId="11152"/>
    <cellStyle name="Calculation 4 3 3 5 4 2" xfId="11153"/>
    <cellStyle name="Calculation 4 3 3 5 4 3" xfId="11154"/>
    <cellStyle name="Calculation 4 3 3 5 5" xfId="11155"/>
    <cellStyle name="Calculation 4 3 3 5 5 2" xfId="11156"/>
    <cellStyle name="Calculation 4 3 3 5 5 3" xfId="11157"/>
    <cellStyle name="Calculation 4 3 3 5 6" xfId="11158"/>
    <cellStyle name="Calculation 4 3 3 5 6 2" xfId="11159"/>
    <cellStyle name="Calculation 4 3 3 5 6 3" xfId="11160"/>
    <cellStyle name="Calculation 4 3 3 5 7" xfId="11161"/>
    <cellStyle name="Calculation 4 3 3 5 7 2" xfId="11162"/>
    <cellStyle name="Calculation 4 3 3 5 7 3" xfId="11163"/>
    <cellStyle name="Calculation 4 3 3 5 8" xfId="11164"/>
    <cellStyle name="Calculation 4 3 3 5 9" xfId="11165"/>
    <cellStyle name="Calculation 4 3 3 6" xfId="11166"/>
    <cellStyle name="Calculation 4 3 3 6 2" xfId="11167"/>
    <cellStyle name="Calculation 4 3 3 6 3" xfId="11168"/>
    <cellStyle name="Calculation 4 3 3 7" xfId="11169"/>
    <cellStyle name="Calculation 4 3 3 7 2" xfId="11170"/>
    <cellStyle name="Calculation 4 3 3 7 3" xfId="11171"/>
    <cellStyle name="Calculation 4 3 3 8" xfId="11172"/>
    <cellStyle name="Calculation 4 3 3 8 2" xfId="11173"/>
    <cellStyle name="Calculation 4 3 3 8 3" xfId="11174"/>
    <cellStyle name="Calculation 4 3 3 9" xfId="11175"/>
    <cellStyle name="Calculation 4 3 3 9 2" xfId="11176"/>
    <cellStyle name="Calculation 4 3 3 9 3" xfId="11177"/>
    <cellStyle name="Calculation 4 3 4" xfId="11178"/>
    <cellStyle name="Calculation 4 3 4 10" xfId="11179"/>
    <cellStyle name="Calculation 4 3 4 2" xfId="11180"/>
    <cellStyle name="Calculation 4 3 4 2 10" xfId="11181"/>
    <cellStyle name="Calculation 4 3 4 2 2" xfId="11182"/>
    <cellStyle name="Calculation 4 3 4 2 2 2" xfId="11183"/>
    <cellStyle name="Calculation 4 3 4 2 2 2 2" xfId="11184"/>
    <cellStyle name="Calculation 4 3 4 2 2 2 3" xfId="11185"/>
    <cellStyle name="Calculation 4 3 4 2 2 3" xfId="11186"/>
    <cellStyle name="Calculation 4 3 4 2 2 3 2" xfId="11187"/>
    <cellStyle name="Calculation 4 3 4 2 2 3 3" xfId="11188"/>
    <cellStyle name="Calculation 4 3 4 2 2 4" xfId="11189"/>
    <cellStyle name="Calculation 4 3 4 2 2 4 2" xfId="11190"/>
    <cellStyle name="Calculation 4 3 4 2 2 4 3" xfId="11191"/>
    <cellStyle name="Calculation 4 3 4 2 2 5" xfId="11192"/>
    <cellStyle name="Calculation 4 3 4 2 2 5 2" xfId="11193"/>
    <cellStyle name="Calculation 4 3 4 2 2 5 3" xfId="11194"/>
    <cellStyle name="Calculation 4 3 4 2 2 6" xfId="11195"/>
    <cellStyle name="Calculation 4 3 4 2 2 6 2" xfId="11196"/>
    <cellStyle name="Calculation 4 3 4 2 2 6 3" xfId="11197"/>
    <cellStyle name="Calculation 4 3 4 2 2 7" xfId="11198"/>
    <cellStyle name="Calculation 4 3 4 2 2 7 2" xfId="11199"/>
    <cellStyle name="Calculation 4 3 4 2 2 7 3" xfId="11200"/>
    <cellStyle name="Calculation 4 3 4 2 2 8" xfId="11201"/>
    <cellStyle name="Calculation 4 3 4 2 2 9" xfId="11202"/>
    <cellStyle name="Calculation 4 3 4 2 3" xfId="11203"/>
    <cellStyle name="Calculation 4 3 4 2 3 2" xfId="11204"/>
    <cellStyle name="Calculation 4 3 4 2 3 3" xfId="11205"/>
    <cellStyle name="Calculation 4 3 4 2 4" xfId="11206"/>
    <cellStyle name="Calculation 4 3 4 2 4 2" xfId="11207"/>
    <cellStyle name="Calculation 4 3 4 2 4 3" xfId="11208"/>
    <cellStyle name="Calculation 4 3 4 2 5" xfId="11209"/>
    <cellStyle name="Calculation 4 3 4 2 5 2" xfId="11210"/>
    <cellStyle name="Calculation 4 3 4 2 5 3" xfId="11211"/>
    <cellStyle name="Calculation 4 3 4 2 6" xfId="11212"/>
    <cellStyle name="Calculation 4 3 4 2 6 2" xfId="11213"/>
    <cellStyle name="Calculation 4 3 4 2 6 3" xfId="11214"/>
    <cellStyle name="Calculation 4 3 4 2 7" xfId="11215"/>
    <cellStyle name="Calculation 4 3 4 2 7 2" xfId="11216"/>
    <cellStyle name="Calculation 4 3 4 2 7 3" xfId="11217"/>
    <cellStyle name="Calculation 4 3 4 2 8" xfId="11218"/>
    <cellStyle name="Calculation 4 3 4 2 8 2" xfId="11219"/>
    <cellStyle name="Calculation 4 3 4 2 8 3" xfId="11220"/>
    <cellStyle name="Calculation 4 3 4 2 9" xfId="11221"/>
    <cellStyle name="Calculation 4 3 4 3" xfId="11222"/>
    <cellStyle name="Calculation 4 3 4 3 10" xfId="11223"/>
    <cellStyle name="Calculation 4 3 4 3 2" xfId="11224"/>
    <cellStyle name="Calculation 4 3 4 3 2 2" xfId="11225"/>
    <cellStyle name="Calculation 4 3 4 3 2 2 2" xfId="11226"/>
    <cellStyle name="Calculation 4 3 4 3 2 2 3" xfId="11227"/>
    <cellStyle name="Calculation 4 3 4 3 2 3" xfId="11228"/>
    <cellStyle name="Calculation 4 3 4 3 2 3 2" xfId="11229"/>
    <cellStyle name="Calculation 4 3 4 3 2 3 3" xfId="11230"/>
    <cellStyle name="Calculation 4 3 4 3 2 4" xfId="11231"/>
    <cellStyle name="Calculation 4 3 4 3 2 4 2" xfId="11232"/>
    <cellStyle name="Calculation 4 3 4 3 2 4 3" xfId="11233"/>
    <cellStyle name="Calculation 4 3 4 3 2 5" xfId="11234"/>
    <cellStyle name="Calculation 4 3 4 3 2 5 2" xfId="11235"/>
    <cellStyle name="Calculation 4 3 4 3 2 5 3" xfId="11236"/>
    <cellStyle name="Calculation 4 3 4 3 2 6" xfId="11237"/>
    <cellStyle name="Calculation 4 3 4 3 2 6 2" xfId="11238"/>
    <cellStyle name="Calculation 4 3 4 3 2 6 3" xfId="11239"/>
    <cellStyle name="Calculation 4 3 4 3 2 7" xfId="11240"/>
    <cellStyle name="Calculation 4 3 4 3 2 7 2" xfId="11241"/>
    <cellStyle name="Calculation 4 3 4 3 2 7 3" xfId="11242"/>
    <cellStyle name="Calculation 4 3 4 3 2 8" xfId="11243"/>
    <cellStyle name="Calculation 4 3 4 3 2 9" xfId="11244"/>
    <cellStyle name="Calculation 4 3 4 3 3" xfId="11245"/>
    <cellStyle name="Calculation 4 3 4 3 3 2" xfId="11246"/>
    <cellStyle name="Calculation 4 3 4 3 3 3" xfId="11247"/>
    <cellStyle name="Calculation 4 3 4 3 4" xfId="11248"/>
    <cellStyle name="Calculation 4 3 4 3 4 2" xfId="11249"/>
    <cellStyle name="Calculation 4 3 4 3 4 3" xfId="11250"/>
    <cellStyle name="Calculation 4 3 4 3 5" xfId="11251"/>
    <cellStyle name="Calculation 4 3 4 3 5 2" xfId="11252"/>
    <cellStyle name="Calculation 4 3 4 3 5 3" xfId="11253"/>
    <cellStyle name="Calculation 4 3 4 3 6" xfId="11254"/>
    <cellStyle name="Calculation 4 3 4 3 6 2" xfId="11255"/>
    <cellStyle name="Calculation 4 3 4 3 6 3" xfId="11256"/>
    <cellStyle name="Calculation 4 3 4 3 7" xfId="11257"/>
    <cellStyle name="Calculation 4 3 4 3 7 2" xfId="11258"/>
    <cellStyle name="Calculation 4 3 4 3 7 3" xfId="11259"/>
    <cellStyle name="Calculation 4 3 4 3 8" xfId="11260"/>
    <cellStyle name="Calculation 4 3 4 3 8 2" xfId="11261"/>
    <cellStyle name="Calculation 4 3 4 3 8 3" xfId="11262"/>
    <cellStyle name="Calculation 4 3 4 3 9" xfId="11263"/>
    <cellStyle name="Calculation 4 3 4 4" xfId="11264"/>
    <cellStyle name="Calculation 4 3 4 4 10" xfId="11265"/>
    <cellStyle name="Calculation 4 3 4 4 2" xfId="11266"/>
    <cellStyle name="Calculation 4 3 4 4 2 2" xfId="11267"/>
    <cellStyle name="Calculation 4 3 4 4 2 2 2" xfId="11268"/>
    <cellStyle name="Calculation 4 3 4 4 2 2 3" xfId="11269"/>
    <cellStyle name="Calculation 4 3 4 4 2 3" xfId="11270"/>
    <cellStyle name="Calculation 4 3 4 4 2 3 2" xfId="11271"/>
    <cellStyle name="Calculation 4 3 4 4 2 3 3" xfId="11272"/>
    <cellStyle name="Calculation 4 3 4 4 2 4" xfId="11273"/>
    <cellStyle name="Calculation 4 3 4 4 2 4 2" xfId="11274"/>
    <cellStyle name="Calculation 4 3 4 4 2 4 3" xfId="11275"/>
    <cellStyle name="Calculation 4 3 4 4 2 5" xfId="11276"/>
    <cellStyle name="Calculation 4 3 4 4 2 5 2" xfId="11277"/>
    <cellStyle name="Calculation 4 3 4 4 2 5 3" xfId="11278"/>
    <cellStyle name="Calculation 4 3 4 4 2 6" xfId="11279"/>
    <cellStyle name="Calculation 4 3 4 4 2 6 2" xfId="11280"/>
    <cellStyle name="Calculation 4 3 4 4 2 6 3" xfId="11281"/>
    <cellStyle name="Calculation 4 3 4 4 2 7" xfId="11282"/>
    <cellStyle name="Calculation 4 3 4 4 2 7 2" xfId="11283"/>
    <cellStyle name="Calculation 4 3 4 4 2 7 3" xfId="11284"/>
    <cellStyle name="Calculation 4 3 4 4 2 8" xfId="11285"/>
    <cellStyle name="Calculation 4 3 4 4 2 9" xfId="11286"/>
    <cellStyle name="Calculation 4 3 4 4 3" xfId="11287"/>
    <cellStyle name="Calculation 4 3 4 4 3 2" xfId="11288"/>
    <cellStyle name="Calculation 4 3 4 4 3 3" xfId="11289"/>
    <cellStyle name="Calculation 4 3 4 4 4" xfId="11290"/>
    <cellStyle name="Calculation 4 3 4 4 4 2" xfId="11291"/>
    <cellStyle name="Calculation 4 3 4 4 4 3" xfId="11292"/>
    <cellStyle name="Calculation 4 3 4 4 5" xfId="11293"/>
    <cellStyle name="Calculation 4 3 4 4 5 2" xfId="11294"/>
    <cellStyle name="Calculation 4 3 4 4 5 3" xfId="11295"/>
    <cellStyle name="Calculation 4 3 4 4 6" xfId="11296"/>
    <cellStyle name="Calculation 4 3 4 4 6 2" xfId="11297"/>
    <cellStyle name="Calculation 4 3 4 4 6 3" xfId="11298"/>
    <cellStyle name="Calculation 4 3 4 4 7" xfId="11299"/>
    <cellStyle name="Calculation 4 3 4 4 7 2" xfId="11300"/>
    <cellStyle name="Calculation 4 3 4 4 7 3" xfId="11301"/>
    <cellStyle name="Calculation 4 3 4 4 8" xfId="11302"/>
    <cellStyle name="Calculation 4 3 4 4 8 2" xfId="11303"/>
    <cellStyle name="Calculation 4 3 4 4 8 3" xfId="11304"/>
    <cellStyle name="Calculation 4 3 4 4 9" xfId="11305"/>
    <cellStyle name="Calculation 4 3 4 5" xfId="11306"/>
    <cellStyle name="Calculation 4 3 4 5 2" xfId="11307"/>
    <cellStyle name="Calculation 4 3 4 5 2 2" xfId="11308"/>
    <cellStyle name="Calculation 4 3 4 5 2 3" xfId="11309"/>
    <cellStyle name="Calculation 4 3 4 5 3" xfId="11310"/>
    <cellStyle name="Calculation 4 3 4 5 3 2" xfId="11311"/>
    <cellStyle name="Calculation 4 3 4 5 3 3" xfId="11312"/>
    <cellStyle name="Calculation 4 3 4 5 4" xfId="11313"/>
    <cellStyle name="Calculation 4 3 4 5 4 2" xfId="11314"/>
    <cellStyle name="Calculation 4 3 4 5 4 3" xfId="11315"/>
    <cellStyle name="Calculation 4 3 4 5 5" xfId="11316"/>
    <cellStyle name="Calculation 4 3 4 5 5 2" xfId="11317"/>
    <cellStyle name="Calculation 4 3 4 5 5 3" xfId="11318"/>
    <cellStyle name="Calculation 4 3 4 5 6" xfId="11319"/>
    <cellStyle name="Calculation 4 3 4 5 6 2" xfId="11320"/>
    <cellStyle name="Calculation 4 3 4 5 6 3" xfId="11321"/>
    <cellStyle name="Calculation 4 3 4 5 7" xfId="11322"/>
    <cellStyle name="Calculation 4 3 4 5 7 2" xfId="11323"/>
    <cellStyle name="Calculation 4 3 4 5 7 3" xfId="11324"/>
    <cellStyle name="Calculation 4 3 4 5 8" xfId="11325"/>
    <cellStyle name="Calculation 4 3 4 5 9" xfId="11326"/>
    <cellStyle name="Calculation 4 3 4 6" xfId="11327"/>
    <cellStyle name="Calculation 4 3 4 6 2" xfId="11328"/>
    <cellStyle name="Calculation 4 3 4 6 3" xfId="11329"/>
    <cellStyle name="Calculation 4 3 4 7" xfId="11330"/>
    <cellStyle name="Calculation 4 3 4 7 2" xfId="11331"/>
    <cellStyle name="Calculation 4 3 4 7 3" xfId="11332"/>
    <cellStyle name="Calculation 4 3 4 8" xfId="11333"/>
    <cellStyle name="Calculation 4 3 4 8 2" xfId="11334"/>
    <cellStyle name="Calculation 4 3 4 8 3" xfId="11335"/>
    <cellStyle name="Calculation 4 3 4 9" xfId="11336"/>
    <cellStyle name="Calculation 4 3 4 9 2" xfId="11337"/>
    <cellStyle name="Calculation 4 3 4 9 3" xfId="11338"/>
    <cellStyle name="Calculation 4 3 5" xfId="11339"/>
    <cellStyle name="Calculation 4 3 5 10" xfId="11340"/>
    <cellStyle name="Calculation 4 3 5 2" xfId="11341"/>
    <cellStyle name="Calculation 4 3 5 2 10" xfId="11342"/>
    <cellStyle name="Calculation 4 3 5 2 2" xfId="11343"/>
    <cellStyle name="Calculation 4 3 5 2 2 2" xfId="11344"/>
    <cellStyle name="Calculation 4 3 5 2 2 2 2" xfId="11345"/>
    <cellStyle name="Calculation 4 3 5 2 2 2 3" xfId="11346"/>
    <cellStyle name="Calculation 4 3 5 2 2 3" xfId="11347"/>
    <cellStyle name="Calculation 4 3 5 2 2 3 2" xfId="11348"/>
    <cellStyle name="Calculation 4 3 5 2 2 3 3" xfId="11349"/>
    <cellStyle name="Calculation 4 3 5 2 2 4" xfId="11350"/>
    <cellStyle name="Calculation 4 3 5 2 2 4 2" xfId="11351"/>
    <cellStyle name="Calculation 4 3 5 2 2 4 3" xfId="11352"/>
    <cellStyle name="Calculation 4 3 5 2 2 5" xfId="11353"/>
    <cellStyle name="Calculation 4 3 5 2 2 5 2" xfId="11354"/>
    <cellStyle name="Calculation 4 3 5 2 2 5 3" xfId="11355"/>
    <cellStyle name="Calculation 4 3 5 2 2 6" xfId="11356"/>
    <cellStyle name="Calculation 4 3 5 2 2 6 2" xfId="11357"/>
    <cellStyle name="Calculation 4 3 5 2 2 6 3" xfId="11358"/>
    <cellStyle name="Calculation 4 3 5 2 2 7" xfId="11359"/>
    <cellStyle name="Calculation 4 3 5 2 2 7 2" xfId="11360"/>
    <cellStyle name="Calculation 4 3 5 2 2 7 3" xfId="11361"/>
    <cellStyle name="Calculation 4 3 5 2 2 8" xfId="11362"/>
    <cellStyle name="Calculation 4 3 5 2 2 9" xfId="11363"/>
    <cellStyle name="Calculation 4 3 5 2 3" xfId="11364"/>
    <cellStyle name="Calculation 4 3 5 2 3 2" xfId="11365"/>
    <cellStyle name="Calculation 4 3 5 2 3 3" xfId="11366"/>
    <cellStyle name="Calculation 4 3 5 2 4" xfId="11367"/>
    <cellStyle name="Calculation 4 3 5 2 4 2" xfId="11368"/>
    <cellStyle name="Calculation 4 3 5 2 4 3" xfId="11369"/>
    <cellStyle name="Calculation 4 3 5 2 5" xfId="11370"/>
    <cellStyle name="Calculation 4 3 5 2 5 2" xfId="11371"/>
    <cellStyle name="Calculation 4 3 5 2 5 3" xfId="11372"/>
    <cellStyle name="Calculation 4 3 5 2 6" xfId="11373"/>
    <cellStyle name="Calculation 4 3 5 2 6 2" xfId="11374"/>
    <cellStyle name="Calculation 4 3 5 2 6 3" xfId="11375"/>
    <cellStyle name="Calculation 4 3 5 2 7" xfId="11376"/>
    <cellStyle name="Calculation 4 3 5 2 7 2" xfId="11377"/>
    <cellStyle name="Calculation 4 3 5 2 7 3" xfId="11378"/>
    <cellStyle name="Calculation 4 3 5 2 8" xfId="11379"/>
    <cellStyle name="Calculation 4 3 5 2 8 2" xfId="11380"/>
    <cellStyle name="Calculation 4 3 5 2 8 3" xfId="11381"/>
    <cellStyle name="Calculation 4 3 5 2 9" xfId="11382"/>
    <cellStyle name="Calculation 4 3 5 3" xfId="11383"/>
    <cellStyle name="Calculation 4 3 5 3 10" xfId="11384"/>
    <cellStyle name="Calculation 4 3 5 3 2" xfId="11385"/>
    <cellStyle name="Calculation 4 3 5 3 2 2" xfId="11386"/>
    <cellStyle name="Calculation 4 3 5 3 2 2 2" xfId="11387"/>
    <cellStyle name="Calculation 4 3 5 3 2 2 3" xfId="11388"/>
    <cellStyle name="Calculation 4 3 5 3 2 3" xfId="11389"/>
    <cellStyle name="Calculation 4 3 5 3 2 3 2" xfId="11390"/>
    <cellStyle name="Calculation 4 3 5 3 2 3 3" xfId="11391"/>
    <cellStyle name="Calculation 4 3 5 3 2 4" xfId="11392"/>
    <cellStyle name="Calculation 4 3 5 3 2 4 2" xfId="11393"/>
    <cellStyle name="Calculation 4 3 5 3 2 4 3" xfId="11394"/>
    <cellStyle name="Calculation 4 3 5 3 2 5" xfId="11395"/>
    <cellStyle name="Calculation 4 3 5 3 2 5 2" xfId="11396"/>
    <cellStyle name="Calculation 4 3 5 3 2 5 3" xfId="11397"/>
    <cellStyle name="Calculation 4 3 5 3 2 6" xfId="11398"/>
    <cellStyle name="Calculation 4 3 5 3 2 6 2" xfId="11399"/>
    <cellStyle name="Calculation 4 3 5 3 2 6 3" xfId="11400"/>
    <cellStyle name="Calculation 4 3 5 3 2 7" xfId="11401"/>
    <cellStyle name="Calculation 4 3 5 3 2 7 2" xfId="11402"/>
    <cellStyle name="Calculation 4 3 5 3 2 7 3" xfId="11403"/>
    <cellStyle name="Calculation 4 3 5 3 2 8" xfId="11404"/>
    <cellStyle name="Calculation 4 3 5 3 2 9" xfId="11405"/>
    <cellStyle name="Calculation 4 3 5 3 3" xfId="11406"/>
    <cellStyle name="Calculation 4 3 5 3 3 2" xfId="11407"/>
    <cellStyle name="Calculation 4 3 5 3 3 3" xfId="11408"/>
    <cellStyle name="Calculation 4 3 5 3 4" xfId="11409"/>
    <cellStyle name="Calculation 4 3 5 3 4 2" xfId="11410"/>
    <cellStyle name="Calculation 4 3 5 3 4 3" xfId="11411"/>
    <cellStyle name="Calculation 4 3 5 3 5" xfId="11412"/>
    <cellStyle name="Calculation 4 3 5 3 5 2" xfId="11413"/>
    <cellStyle name="Calculation 4 3 5 3 5 3" xfId="11414"/>
    <cellStyle name="Calculation 4 3 5 3 6" xfId="11415"/>
    <cellStyle name="Calculation 4 3 5 3 6 2" xfId="11416"/>
    <cellStyle name="Calculation 4 3 5 3 6 3" xfId="11417"/>
    <cellStyle name="Calculation 4 3 5 3 7" xfId="11418"/>
    <cellStyle name="Calculation 4 3 5 3 7 2" xfId="11419"/>
    <cellStyle name="Calculation 4 3 5 3 7 3" xfId="11420"/>
    <cellStyle name="Calculation 4 3 5 3 8" xfId="11421"/>
    <cellStyle name="Calculation 4 3 5 3 8 2" xfId="11422"/>
    <cellStyle name="Calculation 4 3 5 3 8 3" xfId="11423"/>
    <cellStyle name="Calculation 4 3 5 3 9" xfId="11424"/>
    <cellStyle name="Calculation 4 3 5 4" xfId="11425"/>
    <cellStyle name="Calculation 4 3 5 4 10" xfId="11426"/>
    <cellStyle name="Calculation 4 3 5 4 2" xfId="11427"/>
    <cellStyle name="Calculation 4 3 5 4 2 2" xfId="11428"/>
    <cellStyle name="Calculation 4 3 5 4 2 2 2" xfId="11429"/>
    <cellStyle name="Calculation 4 3 5 4 2 2 3" xfId="11430"/>
    <cellStyle name="Calculation 4 3 5 4 2 3" xfId="11431"/>
    <cellStyle name="Calculation 4 3 5 4 2 3 2" xfId="11432"/>
    <cellStyle name="Calculation 4 3 5 4 2 3 3" xfId="11433"/>
    <cellStyle name="Calculation 4 3 5 4 2 4" xfId="11434"/>
    <cellStyle name="Calculation 4 3 5 4 2 4 2" xfId="11435"/>
    <cellStyle name="Calculation 4 3 5 4 2 4 3" xfId="11436"/>
    <cellStyle name="Calculation 4 3 5 4 2 5" xfId="11437"/>
    <cellStyle name="Calculation 4 3 5 4 2 5 2" xfId="11438"/>
    <cellStyle name="Calculation 4 3 5 4 2 5 3" xfId="11439"/>
    <cellStyle name="Calculation 4 3 5 4 2 6" xfId="11440"/>
    <cellStyle name="Calculation 4 3 5 4 2 6 2" xfId="11441"/>
    <cellStyle name="Calculation 4 3 5 4 2 6 3" xfId="11442"/>
    <cellStyle name="Calculation 4 3 5 4 2 7" xfId="11443"/>
    <cellStyle name="Calculation 4 3 5 4 2 7 2" xfId="11444"/>
    <cellStyle name="Calculation 4 3 5 4 2 7 3" xfId="11445"/>
    <cellStyle name="Calculation 4 3 5 4 2 8" xfId="11446"/>
    <cellStyle name="Calculation 4 3 5 4 2 9" xfId="11447"/>
    <cellStyle name="Calculation 4 3 5 4 3" xfId="11448"/>
    <cellStyle name="Calculation 4 3 5 4 3 2" xfId="11449"/>
    <cellStyle name="Calculation 4 3 5 4 3 3" xfId="11450"/>
    <cellStyle name="Calculation 4 3 5 4 4" xfId="11451"/>
    <cellStyle name="Calculation 4 3 5 4 4 2" xfId="11452"/>
    <cellStyle name="Calculation 4 3 5 4 4 3" xfId="11453"/>
    <cellStyle name="Calculation 4 3 5 4 5" xfId="11454"/>
    <cellStyle name="Calculation 4 3 5 4 5 2" xfId="11455"/>
    <cellStyle name="Calculation 4 3 5 4 5 3" xfId="11456"/>
    <cellStyle name="Calculation 4 3 5 4 6" xfId="11457"/>
    <cellStyle name="Calculation 4 3 5 4 6 2" xfId="11458"/>
    <cellStyle name="Calculation 4 3 5 4 6 3" xfId="11459"/>
    <cellStyle name="Calculation 4 3 5 4 7" xfId="11460"/>
    <cellStyle name="Calculation 4 3 5 4 7 2" xfId="11461"/>
    <cellStyle name="Calculation 4 3 5 4 7 3" xfId="11462"/>
    <cellStyle name="Calculation 4 3 5 4 8" xfId="11463"/>
    <cellStyle name="Calculation 4 3 5 4 8 2" xfId="11464"/>
    <cellStyle name="Calculation 4 3 5 4 8 3" xfId="11465"/>
    <cellStyle name="Calculation 4 3 5 4 9" xfId="11466"/>
    <cellStyle name="Calculation 4 3 5 5" xfId="11467"/>
    <cellStyle name="Calculation 4 3 5 5 2" xfId="11468"/>
    <cellStyle name="Calculation 4 3 5 5 2 2" xfId="11469"/>
    <cellStyle name="Calculation 4 3 5 5 2 3" xfId="11470"/>
    <cellStyle name="Calculation 4 3 5 5 3" xfId="11471"/>
    <cellStyle name="Calculation 4 3 5 5 3 2" xfId="11472"/>
    <cellStyle name="Calculation 4 3 5 5 3 3" xfId="11473"/>
    <cellStyle name="Calculation 4 3 5 5 4" xfId="11474"/>
    <cellStyle name="Calculation 4 3 5 5 4 2" xfId="11475"/>
    <cellStyle name="Calculation 4 3 5 5 4 3" xfId="11476"/>
    <cellStyle name="Calculation 4 3 5 5 5" xfId="11477"/>
    <cellStyle name="Calculation 4 3 5 5 5 2" xfId="11478"/>
    <cellStyle name="Calculation 4 3 5 5 5 3" xfId="11479"/>
    <cellStyle name="Calculation 4 3 5 5 6" xfId="11480"/>
    <cellStyle name="Calculation 4 3 5 5 6 2" xfId="11481"/>
    <cellStyle name="Calculation 4 3 5 5 6 3" xfId="11482"/>
    <cellStyle name="Calculation 4 3 5 5 7" xfId="11483"/>
    <cellStyle name="Calculation 4 3 5 5 7 2" xfId="11484"/>
    <cellStyle name="Calculation 4 3 5 5 7 3" xfId="11485"/>
    <cellStyle name="Calculation 4 3 5 5 8" xfId="11486"/>
    <cellStyle name="Calculation 4 3 5 5 9" xfId="11487"/>
    <cellStyle name="Calculation 4 3 5 6" xfId="11488"/>
    <cellStyle name="Calculation 4 3 5 6 2" xfId="11489"/>
    <cellStyle name="Calculation 4 3 5 6 3" xfId="11490"/>
    <cellStyle name="Calculation 4 3 5 7" xfId="11491"/>
    <cellStyle name="Calculation 4 3 5 7 2" xfId="11492"/>
    <cellStyle name="Calculation 4 3 5 7 3" xfId="11493"/>
    <cellStyle name="Calculation 4 3 5 8" xfId="11494"/>
    <cellStyle name="Calculation 4 3 5 8 2" xfId="11495"/>
    <cellStyle name="Calculation 4 3 5 8 3" xfId="11496"/>
    <cellStyle name="Calculation 4 3 5 9" xfId="11497"/>
    <cellStyle name="Calculation 4 3 5 9 2" xfId="11498"/>
    <cellStyle name="Calculation 4 3 5 9 3" xfId="11499"/>
    <cellStyle name="Calculation 4 3 6" xfId="11500"/>
    <cellStyle name="Calculation 4 3 6 10" xfId="11501"/>
    <cellStyle name="Calculation 4 3 6 2" xfId="11502"/>
    <cellStyle name="Calculation 4 3 6 2 2" xfId="11503"/>
    <cellStyle name="Calculation 4 3 6 2 2 2" xfId="11504"/>
    <cellStyle name="Calculation 4 3 6 2 2 3" xfId="11505"/>
    <cellStyle name="Calculation 4 3 6 2 3" xfId="11506"/>
    <cellStyle name="Calculation 4 3 6 2 3 2" xfId="11507"/>
    <cellStyle name="Calculation 4 3 6 2 3 3" xfId="11508"/>
    <cellStyle name="Calculation 4 3 6 2 4" xfId="11509"/>
    <cellStyle name="Calculation 4 3 6 2 4 2" xfId="11510"/>
    <cellStyle name="Calculation 4 3 6 2 4 3" xfId="11511"/>
    <cellStyle name="Calculation 4 3 6 2 5" xfId="11512"/>
    <cellStyle name="Calculation 4 3 6 2 5 2" xfId="11513"/>
    <cellStyle name="Calculation 4 3 6 2 5 3" xfId="11514"/>
    <cellStyle name="Calculation 4 3 6 2 6" xfId="11515"/>
    <cellStyle name="Calculation 4 3 6 2 6 2" xfId="11516"/>
    <cellStyle name="Calculation 4 3 6 2 6 3" xfId="11517"/>
    <cellStyle name="Calculation 4 3 6 2 7" xfId="11518"/>
    <cellStyle name="Calculation 4 3 6 2 7 2" xfId="11519"/>
    <cellStyle name="Calculation 4 3 6 2 7 3" xfId="11520"/>
    <cellStyle name="Calculation 4 3 6 2 8" xfId="11521"/>
    <cellStyle name="Calculation 4 3 6 2 9" xfId="11522"/>
    <cellStyle name="Calculation 4 3 6 3" xfId="11523"/>
    <cellStyle name="Calculation 4 3 6 3 2" xfId="11524"/>
    <cellStyle name="Calculation 4 3 6 3 3" xfId="11525"/>
    <cellStyle name="Calculation 4 3 6 4" xfId="11526"/>
    <cellStyle name="Calculation 4 3 6 4 2" xfId="11527"/>
    <cellStyle name="Calculation 4 3 6 4 3" xfId="11528"/>
    <cellStyle name="Calculation 4 3 6 5" xfId="11529"/>
    <cellStyle name="Calculation 4 3 6 5 2" xfId="11530"/>
    <cellStyle name="Calculation 4 3 6 5 3" xfId="11531"/>
    <cellStyle name="Calculation 4 3 6 6" xfId="11532"/>
    <cellStyle name="Calculation 4 3 6 6 2" xfId="11533"/>
    <cellStyle name="Calculation 4 3 6 6 3" xfId="11534"/>
    <cellStyle name="Calculation 4 3 6 7" xfId="11535"/>
    <cellStyle name="Calculation 4 3 6 7 2" xfId="11536"/>
    <cellStyle name="Calculation 4 3 6 7 3" xfId="11537"/>
    <cellStyle name="Calculation 4 3 6 8" xfId="11538"/>
    <cellStyle name="Calculation 4 3 6 8 2" xfId="11539"/>
    <cellStyle name="Calculation 4 3 6 8 3" xfId="11540"/>
    <cellStyle name="Calculation 4 3 6 9" xfId="11541"/>
    <cellStyle name="Calculation 4 3 7" xfId="11542"/>
    <cellStyle name="Calculation 4 3 7 10" xfId="11543"/>
    <cellStyle name="Calculation 4 3 7 2" xfId="11544"/>
    <cellStyle name="Calculation 4 3 7 2 2" xfId="11545"/>
    <cellStyle name="Calculation 4 3 7 2 2 2" xfId="11546"/>
    <cellStyle name="Calculation 4 3 7 2 2 3" xfId="11547"/>
    <cellStyle name="Calculation 4 3 7 2 3" xfId="11548"/>
    <cellStyle name="Calculation 4 3 7 2 3 2" xfId="11549"/>
    <cellStyle name="Calculation 4 3 7 2 3 3" xfId="11550"/>
    <cellStyle name="Calculation 4 3 7 2 4" xfId="11551"/>
    <cellStyle name="Calculation 4 3 7 2 4 2" xfId="11552"/>
    <cellStyle name="Calculation 4 3 7 2 4 3" xfId="11553"/>
    <cellStyle name="Calculation 4 3 7 2 5" xfId="11554"/>
    <cellStyle name="Calculation 4 3 7 2 5 2" xfId="11555"/>
    <cellStyle name="Calculation 4 3 7 2 5 3" xfId="11556"/>
    <cellStyle name="Calculation 4 3 7 2 6" xfId="11557"/>
    <cellStyle name="Calculation 4 3 7 2 6 2" xfId="11558"/>
    <cellStyle name="Calculation 4 3 7 2 6 3" xfId="11559"/>
    <cellStyle name="Calculation 4 3 7 2 7" xfId="11560"/>
    <cellStyle name="Calculation 4 3 7 2 7 2" xfId="11561"/>
    <cellStyle name="Calculation 4 3 7 2 7 3" xfId="11562"/>
    <cellStyle name="Calculation 4 3 7 2 8" xfId="11563"/>
    <cellStyle name="Calculation 4 3 7 2 9" xfId="11564"/>
    <cellStyle name="Calculation 4 3 7 3" xfId="11565"/>
    <cellStyle name="Calculation 4 3 7 3 2" xfId="11566"/>
    <cellStyle name="Calculation 4 3 7 3 3" xfId="11567"/>
    <cellStyle name="Calculation 4 3 7 4" xfId="11568"/>
    <cellStyle name="Calculation 4 3 7 4 2" xfId="11569"/>
    <cellStyle name="Calculation 4 3 7 4 3" xfId="11570"/>
    <cellStyle name="Calculation 4 3 7 5" xfId="11571"/>
    <cellStyle name="Calculation 4 3 7 5 2" xfId="11572"/>
    <cellStyle name="Calculation 4 3 7 5 3" xfId="11573"/>
    <cellStyle name="Calculation 4 3 7 6" xfId="11574"/>
    <cellStyle name="Calculation 4 3 7 6 2" xfId="11575"/>
    <cellStyle name="Calculation 4 3 7 6 3" xfId="11576"/>
    <cellStyle name="Calculation 4 3 7 7" xfId="11577"/>
    <cellStyle name="Calculation 4 3 7 7 2" xfId="11578"/>
    <cellStyle name="Calculation 4 3 7 7 3" xfId="11579"/>
    <cellStyle name="Calculation 4 3 7 8" xfId="11580"/>
    <cellStyle name="Calculation 4 3 7 8 2" xfId="11581"/>
    <cellStyle name="Calculation 4 3 7 8 3" xfId="11582"/>
    <cellStyle name="Calculation 4 3 7 9" xfId="11583"/>
    <cellStyle name="Calculation 4 3 8" xfId="11584"/>
    <cellStyle name="Calculation 4 3 8 10" xfId="11585"/>
    <cellStyle name="Calculation 4 3 8 2" xfId="11586"/>
    <cellStyle name="Calculation 4 3 8 2 2" xfId="11587"/>
    <cellStyle name="Calculation 4 3 8 2 2 2" xfId="11588"/>
    <cellStyle name="Calculation 4 3 8 2 2 3" xfId="11589"/>
    <cellStyle name="Calculation 4 3 8 2 3" xfId="11590"/>
    <cellStyle name="Calculation 4 3 8 2 3 2" xfId="11591"/>
    <cellStyle name="Calculation 4 3 8 2 3 3" xfId="11592"/>
    <cellStyle name="Calculation 4 3 8 2 4" xfId="11593"/>
    <cellStyle name="Calculation 4 3 8 2 4 2" xfId="11594"/>
    <cellStyle name="Calculation 4 3 8 2 4 3" xfId="11595"/>
    <cellStyle name="Calculation 4 3 8 2 5" xfId="11596"/>
    <cellStyle name="Calculation 4 3 8 2 5 2" xfId="11597"/>
    <cellStyle name="Calculation 4 3 8 2 5 3" xfId="11598"/>
    <cellStyle name="Calculation 4 3 8 2 6" xfId="11599"/>
    <cellStyle name="Calculation 4 3 8 2 6 2" xfId="11600"/>
    <cellStyle name="Calculation 4 3 8 2 6 3" xfId="11601"/>
    <cellStyle name="Calculation 4 3 8 2 7" xfId="11602"/>
    <cellStyle name="Calculation 4 3 8 2 7 2" xfId="11603"/>
    <cellStyle name="Calculation 4 3 8 2 7 3" xfId="11604"/>
    <cellStyle name="Calculation 4 3 8 2 8" xfId="11605"/>
    <cellStyle name="Calculation 4 3 8 2 9" xfId="11606"/>
    <cellStyle name="Calculation 4 3 8 3" xfId="11607"/>
    <cellStyle name="Calculation 4 3 8 3 2" xfId="11608"/>
    <cellStyle name="Calculation 4 3 8 3 3" xfId="11609"/>
    <cellStyle name="Calculation 4 3 8 4" xfId="11610"/>
    <cellStyle name="Calculation 4 3 8 4 2" xfId="11611"/>
    <cellStyle name="Calculation 4 3 8 4 3" xfId="11612"/>
    <cellStyle name="Calculation 4 3 8 5" xfId="11613"/>
    <cellStyle name="Calculation 4 3 8 5 2" xfId="11614"/>
    <cellStyle name="Calculation 4 3 8 5 3" xfId="11615"/>
    <cellStyle name="Calculation 4 3 8 6" xfId="11616"/>
    <cellStyle name="Calculation 4 3 8 6 2" xfId="11617"/>
    <cellStyle name="Calculation 4 3 8 6 3" xfId="11618"/>
    <cellStyle name="Calculation 4 3 8 7" xfId="11619"/>
    <cellStyle name="Calculation 4 3 8 7 2" xfId="11620"/>
    <cellStyle name="Calculation 4 3 8 7 3" xfId="11621"/>
    <cellStyle name="Calculation 4 3 8 8" xfId="11622"/>
    <cellStyle name="Calculation 4 3 8 8 2" xfId="11623"/>
    <cellStyle name="Calculation 4 3 8 8 3" xfId="11624"/>
    <cellStyle name="Calculation 4 3 8 9" xfId="11625"/>
    <cellStyle name="Calculation 4 3 9" xfId="11626"/>
    <cellStyle name="Calculation 4 3 9 2" xfId="11627"/>
    <cellStyle name="Calculation 4 3 9 2 2" xfId="11628"/>
    <cellStyle name="Calculation 4 3 9 2 3" xfId="11629"/>
    <cellStyle name="Calculation 4 3 9 3" xfId="11630"/>
    <cellStyle name="Calculation 4 3 9 3 2" xfId="11631"/>
    <cellStyle name="Calculation 4 3 9 3 3" xfId="11632"/>
    <cellStyle name="Calculation 4 3 9 4" xfId="11633"/>
    <cellStyle name="Calculation 4 3 9 4 2" xfId="11634"/>
    <cellStyle name="Calculation 4 3 9 4 3" xfId="11635"/>
    <cellStyle name="Calculation 4 3 9 5" xfId="11636"/>
    <cellStyle name="Calculation 4 3 9 5 2" xfId="11637"/>
    <cellStyle name="Calculation 4 3 9 5 3" xfId="11638"/>
    <cellStyle name="Calculation 4 3 9 6" xfId="11639"/>
    <cellStyle name="Calculation 4 3 9 6 2" xfId="11640"/>
    <cellStyle name="Calculation 4 3 9 6 3" xfId="11641"/>
    <cellStyle name="Calculation 4 3 9 7" xfId="11642"/>
    <cellStyle name="Calculation 4 3 9 7 2" xfId="11643"/>
    <cellStyle name="Calculation 4 3 9 7 3" xfId="11644"/>
    <cellStyle name="Calculation 4 3 9 8" xfId="11645"/>
    <cellStyle name="Calculation 4 3 9 9" xfId="11646"/>
    <cellStyle name="Calculation 4 4" xfId="11647"/>
    <cellStyle name="Calculation 4 4 10" xfId="11648"/>
    <cellStyle name="Calculation 4 4 10 2" xfId="11649"/>
    <cellStyle name="Calculation 4 4 10 3" xfId="11650"/>
    <cellStyle name="Calculation 4 4 11" xfId="11651"/>
    <cellStyle name="Calculation 4 4 11 2" xfId="11652"/>
    <cellStyle name="Calculation 4 4 11 3" xfId="11653"/>
    <cellStyle name="Calculation 4 4 12" xfId="11654"/>
    <cellStyle name="Calculation 4 4 2" xfId="11655"/>
    <cellStyle name="Calculation 4 4 2 10" xfId="11656"/>
    <cellStyle name="Calculation 4 4 2 2" xfId="11657"/>
    <cellStyle name="Calculation 4 4 2 2 2" xfId="11658"/>
    <cellStyle name="Calculation 4 4 2 2 2 2" xfId="11659"/>
    <cellStyle name="Calculation 4 4 2 2 2 3" xfId="11660"/>
    <cellStyle name="Calculation 4 4 2 2 3" xfId="11661"/>
    <cellStyle name="Calculation 4 4 2 2 3 2" xfId="11662"/>
    <cellStyle name="Calculation 4 4 2 2 3 3" xfId="11663"/>
    <cellStyle name="Calculation 4 4 2 2 4" xfId="11664"/>
    <cellStyle name="Calculation 4 4 2 2 4 2" xfId="11665"/>
    <cellStyle name="Calculation 4 4 2 2 4 3" xfId="11666"/>
    <cellStyle name="Calculation 4 4 2 2 5" xfId="11667"/>
    <cellStyle name="Calculation 4 4 2 2 5 2" xfId="11668"/>
    <cellStyle name="Calculation 4 4 2 2 5 3" xfId="11669"/>
    <cellStyle name="Calculation 4 4 2 2 6" xfId="11670"/>
    <cellStyle name="Calculation 4 4 2 2 6 2" xfId="11671"/>
    <cellStyle name="Calculation 4 4 2 2 6 3" xfId="11672"/>
    <cellStyle name="Calculation 4 4 2 2 7" xfId="11673"/>
    <cellStyle name="Calculation 4 4 2 2 7 2" xfId="11674"/>
    <cellStyle name="Calculation 4 4 2 2 7 3" xfId="11675"/>
    <cellStyle name="Calculation 4 4 2 2 8" xfId="11676"/>
    <cellStyle name="Calculation 4 4 2 2 9" xfId="11677"/>
    <cellStyle name="Calculation 4 4 2 3" xfId="11678"/>
    <cellStyle name="Calculation 4 4 2 3 2" xfId="11679"/>
    <cellStyle name="Calculation 4 4 2 3 3" xfId="11680"/>
    <cellStyle name="Calculation 4 4 2 4" xfId="11681"/>
    <cellStyle name="Calculation 4 4 2 4 2" xfId="11682"/>
    <cellStyle name="Calculation 4 4 2 4 3" xfId="11683"/>
    <cellStyle name="Calculation 4 4 2 5" xfId="11684"/>
    <cellStyle name="Calculation 4 4 2 5 2" xfId="11685"/>
    <cellStyle name="Calculation 4 4 2 5 3" xfId="11686"/>
    <cellStyle name="Calculation 4 4 2 6" xfId="11687"/>
    <cellStyle name="Calculation 4 4 2 6 2" xfId="11688"/>
    <cellStyle name="Calculation 4 4 2 6 3" xfId="11689"/>
    <cellStyle name="Calculation 4 4 2 7" xfId="11690"/>
    <cellStyle name="Calculation 4 4 2 7 2" xfId="11691"/>
    <cellStyle name="Calculation 4 4 2 7 3" xfId="11692"/>
    <cellStyle name="Calculation 4 4 2 8" xfId="11693"/>
    <cellStyle name="Calculation 4 4 2 8 2" xfId="11694"/>
    <cellStyle name="Calculation 4 4 2 8 3" xfId="11695"/>
    <cellStyle name="Calculation 4 4 2 9" xfId="11696"/>
    <cellStyle name="Calculation 4 4 3" xfId="11697"/>
    <cellStyle name="Calculation 4 4 3 10" xfId="11698"/>
    <cellStyle name="Calculation 4 4 3 2" xfId="11699"/>
    <cellStyle name="Calculation 4 4 3 2 2" xfId="11700"/>
    <cellStyle name="Calculation 4 4 3 2 2 2" xfId="11701"/>
    <cellStyle name="Calculation 4 4 3 2 2 3" xfId="11702"/>
    <cellStyle name="Calculation 4 4 3 2 3" xfId="11703"/>
    <cellStyle name="Calculation 4 4 3 2 3 2" xfId="11704"/>
    <cellStyle name="Calculation 4 4 3 2 3 3" xfId="11705"/>
    <cellStyle name="Calculation 4 4 3 2 4" xfId="11706"/>
    <cellStyle name="Calculation 4 4 3 2 4 2" xfId="11707"/>
    <cellStyle name="Calculation 4 4 3 2 4 3" xfId="11708"/>
    <cellStyle name="Calculation 4 4 3 2 5" xfId="11709"/>
    <cellStyle name="Calculation 4 4 3 2 5 2" xfId="11710"/>
    <cellStyle name="Calculation 4 4 3 2 5 3" xfId="11711"/>
    <cellStyle name="Calculation 4 4 3 2 6" xfId="11712"/>
    <cellStyle name="Calculation 4 4 3 2 6 2" xfId="11713"/>
    <cellStyle name="Calculation 4 4 3 2 6 3" xfId="11714"/>
    <cellStyle name="Calculation 4 4 3 2 7" xfId="11715"/>
    <cellStyle name="Calculation 4 4 3 2 7 2" xfId="11716"/>
    <cellStyle name="Calculation 4 4 3 2 7 3" xfId="11717"/>
    <cellStyle name="Calculation 4 4 3 2 8" xfId="11718"/>
    <cellStyle name="Calculation 4 4 3 2 9" xfId="11719"/>
    <cellStyle name="Calculation 4 4 3 3" xfId="11720"/>
    <cellStyle name="Calculation 4 4 3 3 2" xfId="11721"/>
    <cellStyle name="Calculation 4 4 3 3 3" xfId="11722"/>
    <cellStyle name="Calculation 4 4 3 4" xfId="11723"/>
    <cellStyle name="Calculation 4 4 3 4 2" xfId="11724"/>
    <cellStyle name="Calculation 4 4 3 4 3" xfId="11725"/>
    <cellStyle name="Calculation 4 4 3 5" xfId="11726"/>
    <cellStyle name="Calculation 4 4 3 5 2" xfId="11727"/>
    <cellStyle name="Calculation 4 4 3 5 3" xfId="11728"/>
    <cellStyle name="Calculation 4 4 3 6" xfId="11729"/>
    <cellStyle name="Calculation 4 4 3 6 2" xfId="11730"/>
    <cellStyle name="Calculation 4 4 3 6 3" xfId="11731"/>
    <cellStyle name="Calculation 4 4 3 7" xfId="11732"/>
    <cellStyle name="Calculation 4 4 3 7 2" xfId="11733"/>
    <cellStyle name="Calculation 4 4 3 7 3" xfId="11734"/>
    <cellStyle name="Calculation 4 4 3 8" xfId="11735"/>
    <cellStyle name="Calculation 4 4 3 8 2" xfId="11736"/>
    <cellStyle name="Calculation 4 4 3 8 3" xfId="11737"/>
    <cellStyle name="Calculation 4 4 3 9" xfId="11738"/>
    <cellStyle name="Calculation 4 4 4" xfId="11739"/>
    <cellStyle name="Calculation 4 4 4 10" xfId="11740"/>
    <cellStyle name="Calculation 4 4 4 2" xfId="11741"/>
    <cellStyle name="Calculation 4 4 4 2 2" xfId="11742"/>
    <cellStyle name="Calculation 4 4 4 2 2 2" xfId="11743"/>
    <cellStyle name="Calculation 4 4 4 2 2 3" xfId="11744"/>
    <cellStyle name="Calculation 4 4 4 2 3" xfId="11745"/>
    <cellStyle name="Calculation 4 4 4 2 3 2" xfId="11746"/>
    <cellStyle name="Calculation 4 4 4 2 3 3" xfId="11747"/>
    <cellStyle name="Calculation 4 4 4 2 4" xfId="11748"/>
    <cellStyle name="Calculation 4 4 4 2 4 2" xfId="11749"/>
    <cellStyle name="Calculation 4 4 4 2 4 3" xfId="11750"/>
    <cellStyle name="Calculation 4 4 4 2 5" xfId="11751"/>
    <cellStyle name="Calculation 4 4 4 2 5 2" xfId="11752"/>
    <cellStyle name="Calculation 4 4 4 2 5 3" xfId="11753"/>
    <cellStyle name="Calculation 4 4 4 2 6" xfId="11754"/>
    <cellStyle name="Calculation 4 4 4 2 6 2" xfId="11755"/>
    <cellStyle name="Calculation 4 4 4 2 6 3" xfId="11756"/>
    <cellStyle name="Calculation 4 4 4 2 7" xfId="11757"/>
    <cellStyle name="Calculation 4 4 4 2 7 2" xfId="11758"/>
    <cellStyle name="Calculation 4 4 4 2 7 3" xfId="11759"/>
    <cellStyle name="Calculation 4 4 4 2 8" xfId="11760"/>
    <cellStyle name="Calculation 4 4 4 2 9" xfId="11761"/>
    <cellStyle name="Calculation 4 4 4 3" xfId="11762"/>
    <cellStyle name="Calculation 4 4 4 3 2" xfId="11763"/>
    <cellStyle name="Calculation 4 4 4 3 3" xfId="11764"/>
    <cellStyle name="Calculation 4 4 4 4" xfId="11765"/>
    <cellStyle name="Calculation 4 4 4 4 2" xfId="11766"/>
    <cellStyle name="Calculation 4 4 4 4 3" xfId="11767"/>
    <cellStyle name="Calculation 4 4 4 5" xfId="11768"/>
    <cellStyle name="Calculation 4 4 4 5 2" xfId="11769"/>
    <cellStyle name="Calculation 4 4 4 5 3" xfId="11770"/>
    <cellStyle name="Calculation 4 4 4 6" xfId="11771"/>
    <cellStyle name="Calculation 4 4 4 6 2" xfId="11772"/>
    <cellStyle name="Calculation 4 4 4 6 3" xfId="11773"/>
    <cellStyle name="Calculation 4 4 4 7" xfId="11774"/>
    <cellStyle name="Calculation 4 4 4 7 2" xfId="11775"/>
    <cellStyle name="Calculation 4 4 4 7 3" xfId="11776"/>
    <cellStyle name="Calculation 4 4 4 8" xfId="11777"/>
    <cellStyle name="Calculation 4 4 4 8 2" xfId="11778"/>
    <cellStyle name="Calculation 4 4 4 8 3" xfId="11779"/>
    <cellStyle name="Calculation 4 4 4 9" xfId="11780"/>
    <cellStyle name="Calculation 4 4 5" xfId="11781"/>
    <cellStyle name="Calculation 4 4 5 2" xfId="11782"/>
    <cellStyle name="Calculation 4 4 5 2 2" xfId="11783"/>
    <cellStyle name="Calculation 4 4 5 2 3" xfId="11784"/>
    <cellStyle name="Calculation 4 4 5 3" xfId="11785"/>
    <cellStyle name="Calculation 4 4 5 3 2" xfId="11786"/>
    <cellStyle name="Calculation 4 4 5 3 3" xfId="11787"/>
    <cellStyle name="Calculation 4 4 5 4" xfId="11788"/>
    <cellStyle name="Calculation 4 4 5 4 2" xfId="11789"/>
    <cellStyle name="Calculation 4 4 5 4 3" xfId="11790"/>
    <cellStyle name="Calculation 4 4 5 5" xfId="11791"/>
    <cellStyle name="Calculation 4 4 5 5 2" xfId="11792"/>
    <cellStyle name="Calculation 4 4 5 5 3" xfId="11793"/>
    <cellStyle name="Calculation 4 4 5 6" xfId="11794"/>
    <cellStyle name="Calculation 4 4 5 6 2" xfId="11795"/>
    <cellStyle name="Calculation 4 4 5 6 3" xfId="11796"/>
    <cellStyle name="Calculation 4 4 5 7" xfId="11797"/>
    <cellStyle name="Calculation 4 4 5 7 2" xfId="11798"/>
    <cellStyle name="Calculation 4 4 5 7 3" xfId="11799"/>
    <cellStyle name="Calculation 4 4 5 8" xfId="11800"/>
    <cellStyle name="Calculation 4 4 5 9" xfId="11801"/>
    <cellStyle name="Calculation 4 4 6" xfId="11802"/>
    <cellStyle name="Calculation 4 4 6 2" xfId="11803"/>
    <cellStyle name="Calculation 4 4 6 3" xfId="11804"/>
    <cellStyle name="Calculation 4 4 7" xfId="11805"/>
    <cellStyle name="Calculation 4 4 7 2" xfId="11806"/>
    <cellStyle name="Calculation 4 4 7 3" xfId="11807"/>
    <cellStyle name="Calculation 4 4 8" xfId="11808"/>
    <cellStyle name="Calculation 4 4 8 2" xfId="11809"/>
    <cellStyle name="Calculation 4 4 8 3" xfId="11810"/>
    <cellStyle name="Calculation 4 4 9" xfId="11811"/>
    <cellStyle name="Calculation 4 4 9 2" xfId="11812"/>
    <cellStyle name="Calculation 4 4 9 3" xfId="11813"/>
    <cellStyle name="Calculation 4 5" xfId="11814"/>
    <cellStyle name="Calculation 4 5 10" xfId="11815"/>
    <cellStyle name="Calculation 4 5 2" xfId="11816"/>
    <cellStyle name="Calculation 4 5 2 2" xfId="11817"/>
    <cellStyle name="Calculation 4 5 2 2 2" xfId="11818"/>
    <cellStyle name="Calculation 4 5 2 2 3" xfId="11819"/>
    <cellStyle name="Calculation 4 5 2 3" xfId="11820"/>
    <cellStyle name="Calculation 4 5 2 3 2" xfId="11821"/>
    <cellStyle name="Calculation 4 5 2 3 3" xfId="11822"/>
    <cellStyle name="Calculation 4 5 2 4" xfId="11823"/>
    <cellStyle name="Calculation 4 5 2 4 2" xfId="11824"/>
    <cellStyle name="Calculation 4 5 2 4 3" xfId="11825"/>
    <cellStyle name="Calculation 4 5 2 5" xfId="11826"/>
    <cellStyle name="Calculation 4 5 2 5 2" xfId="11827"/>
    <cellStyle name="Calculation 4 5 2 5 3" xfId="11828"/>
    <cellStyle name="Calculation 4 5 2 6" xfId="11829"/>
    <cellStyle name="Calculation 4 5 2 6 2" xfId="11830"/>
    <cellStyle name="Calculation 4 5 2 6 3" xfId="11831"/>
    <cellStyle name="Calculation 4 5 2 7" xfId="11832"/>
    <cellStyle name="Calculation 4 5 2 7 2" xfId="11833"/>
    <cellStyle name="Calculation 4 5 2 7 3" xfId="11834"/>
    <cellStyle name="Calculation 4 5 2 8" xfId="11835"/>
    <cellStyle name="Calculation 4 5 2 9" xfId="11836"/>
    <cellStyle name="Calculation 4 5 3" xfId="11837"/>
    <cellStyle name="Calculation 4 5 3 2" xfId="11838"/>
    <cellStyle name="Calculation 4 5 3 3" xfId="11839"/>
    <cellStyle name="Calculation 4 5 4" xfId="11840"/>
    <cellStyle name="Calculation 4 5 4 2" xfId="11841"/>
    <cellStyle name="Calculation 4 5 4 3" xfId="11842"/>
    <cellStyle name="Calculation 4 5 5" xfId="11843"/>
    <cellStyle name="Calculation 4 5 5 2" xfId="11844"/>
    <cellStyle name="Calculation 4 5 5 3" xfId="11845"/>
    <cellStyle name="Calculation 4 5 6" xfId="11846"/>
    <cellStyle name="Calculation 4 5 6 2" xfId="11847"/>
    <cellStyle name="Calculation 4 5 6 3" xfId="11848"/>
    <cellStyle name="Calculation 4 5 7" xfId="11849"/>
    <cellStyle name="Calculation 4 5 7 2" xfId="11850"/>
    <cellStyle name="Calculation 4 5 7 3" xfId="11851"/>
    <cellStyle name="Calculation 4 5 8" xfId="11852"/>
    <cellStyle name="Calculation 4 5 8 2" xfId="11853"/>
    <cellStyle name="Calculation 4 5 8 3" xfId="11854"/>
    <cellStyle name="Calculation 4 5 9" xfId="11855"/>
    <cellStyle name="Calculation 4 6" xfId="11856"/>
    <cellStyle name="Calculation 4 6 10" xfId="11857"/>
    <cellStyle name="Calculation 4 6 2" xfId="11858"/>
    <cellStyle name="Calculation 4 6 2 2" xfId="11859"/>
    <cellStyle name="Calculation 4 6 2 2 2" xfId="11860"/>
    <cellStyle name="Calculation 4 6 2 2 3" xfId="11861"/>
    <cellStyle name="Calculation 4 6 2 3" xfId="11862"/>
    <cellStyle name="Calculation 4 6 2 3 2" xfId="11863"/>
    <cellStyle name="Calculation 4 6 2 3 3" xfId="11864"/>
    <cellStyle name="Calculation 4 6 2 4" xfId="11865"/>
    <cellStyle name="Calculation 4 6 2 4 2" xfId="11866"/>
    <cellStyle name="Calculation 4 6 2 4 3" xfId="11867"/>
    <cellStyle name="Calculation 4 6 2 5" xfId="11868"/>
    <cellStyle name="Calculation 4 6 2 5 2" xfId="11869"/>
    <cellStyle name="Calculation 4 6 2 5 3" xfId="11870"/>
    <cellStyle name="Calculation 4 6 2 6" xfId="11871"/>
    <cellStyle name="Calculation 4 6 2 6 2" xfId="11872"/>
    <cellStyle name="Calculation 4 6 2 6 3" xfId="11873"/>
    <cellStyle name="Calculation 4 6 2 7" xfId="11874"/>
    <cellStyle name="Calculation 4 6 2 7 2" xfId="11875"/>
    <cellStyle name="Calculation 4 6 2 7 3" xfId="11876"/>
    <cellStyle name="Calculation 4 6 2 8" xfId="11877"/>
    <cellStyle name="Calculation 4 6 2 9" xfId="11878"/>
    <cellStyle name="Calculation 4 6 3" xfId="11879"/>
    <cellStyle name="Calculation 4 6 3 2" xfId="11880"/>
    <cellStyle name="Calculation 4 6 3 3" xfId="11881"/>
    <cellStyle name="Calculation 4 6 4" xfId="11882"/>
    <cellStyle name="Calculation 4 6 4 2" xfId="11883"/>
    <cellStyle name="Calculation 4 6 4 3" xfId="11884"/>
    <cellStyle name="Calculation 4 6 5" xfId="11885"/>
    <cellStyle name="Calculation 4 6 5 2" xfId="11886"/>
    <cellStyle name="Calculation 4 6 5 3" xfId="11887"/>
    <cellStyle name="Calculation 4 6 6" xfId="11888"/>
    <cellStyle name="Calculation 4 6 6 2" xfId="11889"/>
    <cellStyle name="Calculation 4 6 6 3" xfId="11890"/>
    <cellStyle name="Calculation 4 6 7" xfId="11891"/>
    <cellStyle name="Calculation 4 6 7 2" xfId="11892"/>
    <cellStyle name="Calculation 4 6 7 3" xfId="11893"/>
    <cellStyle name="Calculation 4 6 8" xfId="11894"/>
    <cellStyle name="Calculation 4 6 8 2" xfId="11895"/>
    <cellStyle name="Calculation 4 6 8 3" xfId="11896"/>
    <cellStyle name="Calculation 4 6 9" xfId="11897"/>
    <cellStyle name="Calculation 4 7" xfId="11898"/>
    <cellStyle name="Calculation 4 7 10" xfId="11899"/>
    <cellStyle name="Calculation 4 7 2" xfId="11900"/>
    <cellStyle name="Calculation 4 7 2 2" xfId="11901"/>
    <cellStyle name="Calculation 4 7 2 2 2" xfId="11902"/>
    <cellStyle name="Calculation 4 7 2 2 3" xfId="11903"/>
    <cellStyle name="Calculation 4 7 2 3" xfId="11904"/>
    <cellStyle name="Calculation 4 7 2 3 2" xfId="11905"/>
    <cellStyle name="Calculation 4 7 2 3 3" xfId="11906"/>
    <cellStyle name="Calculation 4 7 2 4" xfId="11907"/>
    <cellStyle name="Calculation 4 7 2 4 2" xfId="11908"/>
    <cellStyle name="Calculation 4 7 2 4 3" xfId="11909"/>
    <cellStyle name="Calculation 4 7 2 5" xfId="11910"/>
    <cellStyle name="Calculation 4 7 2 5 2" xfId="11911"/>
    <cellStyle name="Calculation 4 7 2 5 3" xfId="11912"/>
    <cellStyle name="Calculation 4 7 2 6" xfId="11913"/>
    <cellStyle name="Calculation 4 7 2 6 2" xfId="11914"/>
    <cellStyle name="Calculation 4 7 2 6 3" xfId="11915"/>
    <cellStyle name="Calculation 4 7 2 7" xfId="11916"/>
    <cellStyle name="Calculation 4 7 2 7 2" xfId="11917"/>
    <cellStyle name="Calculation 4 7 2 7 3" xfId="11918"/>
    <cellStyle name="Calculation 4 7 2 8" xfId="11919"/>
    <cellStyle name="Calculation 4 7 2 9" xfId="11920"/>
    <cellStyle name="Calculation 4 7 3" xfId="11921"/>
    <cellStyle name="Calculation 4 7 3 2" xfId="11922"/>
    <cellStyle name="Calculation 4 7 3 3" xfId="11923"/>
    <cellStyle name="Calculation 4 7 4" xfId="11924"/>
    <cellStyle name="Calculation 4 7 4 2" xfId="11925"/>
    <cellStyle name="Calculation 4 7 4 3" xfId="11926"/>
    <cellStyle name="Calculation 4 7 5" xfId="11927"/>
    <cellStyle name="Calculation 4 7 5 2" xfId="11928"/>
    <cellStyle name="Calculation 4 7 5 3" xfId="11929"/>
    <cellStyle name="Calculation 4 7 6" xfId="11930"/>
    <cellStyle name="Calculation 4 7 6 2" xfId="11931"/>
    <cellStyle name="Calculation 4 7 6 3" xfId="11932"/>
    <cellStyle name="Calculation 4 7 7" xfId="11933"/>
    <cellStyle name="Calculation 4 7 7 2" xfId="11934"/>
    <cellStyle name="Calculation 4 7 7 3" xfId="11935"/>
    <cellStyle name="Calculation 4 7 8" xfId="11936"/>
    <cellStyle name="Calculation 4 7 8 2" xfId="11937"/>
    <cellStyle name="Calculation 4 7 8 3" xfId="11938"/>
    <cellStyle name="Calculation 4 7 9" xfId="11939"/>
    <cellStyle name="Calculation 4 8" xfId="11940"/>
    <cellStyle name="Calculation 4 8 2" xfId="11941"/>
    <cellStyle name="Calculation 4 8 2 2" xfId="11942"/>
    <cellStyle name="Calculation 4 8 2 3" xfId="11943"/>
    <cellStyle name="Calculation 4 8 3" xfId="11944"/>
    <cellStyle name="Calculation 4 8 3 2" xfId="11945"/>
    <cellStyle name="Calculation 4 8 3 3" xfId="11946"/>
    <cellStyle name="Calculation 4 8 4" xfId="11947"/>
    <cellStyle name="Calculation 4 8 4 2" xfId="11948"/>
    <cellStyle name="Calculation 4 8 4 3" xfId="11949"/>
    <cellStyle name="Calculation 4 8 5" xfId="11950"/>
    <cellStyle name="Calculation 4 8 5 2" xfId="11951"/>
    <cellStyle name="Calculation 4 8 5 3" xfId="11952"/>
    <cellStyle name="Calculation 4 8 6" xfId="11953"/>
    <cellStyle name="Calculation 4 8 6 2" xfId="11954"/>
    <cellStyle name="Calculation 4 8 6 3" xfId="11955"/>
    <cellStyle name="Calculation 4 8 7" xfId="11956"/>
    <cellStyle name="Calculation 4 8 7 2" xfId="11957"/>
    <cellStyle name="Calculation 4 8 7 3" xfId="11958"/>
    <cellStyle name="Calculation 4 8 8" xfId="11959"/>
    <cellStyle name="Calculation 4 8 9" xfId="11960"/>
    <cellStyle name="Calculation 4 9" xfId="11961"/>
    <cellStyle name="Calculation 4 9 2" xfId="11962"/>
    <cellStyle name="Calculation 4 9 3" xfId="11963"/>
    <cellStyle name="Check Cell 2" xfId="11964"/>
    <cellStyle name="Check Cell 2 2" xfId="11965"/>
    <cellStyle name="Check Cell 2 2 2" xfId="11966"/>
    <cellStyle name="Check Cell 2 3" xfId="11967"/>
    <cellStyle name="Check Cell 2 4" xfId="11968"/>
    <cellStyle name="Check Cell 2 4 2" xfId="11969"/>
    <cellStyle name="Check Cell 3" xfId="11970"/>
    <cellStyle name="Check Cell 4" xfId="11971"/>
    <cellStyle name="Check Cell 4 2" xfId="11972"/>
    <cellStyle name="Color" xfId="11973"/>
    <cellStyle name="combo" xfId="11974"/>
    <cellStyle name="Comma" xfId="46248" builtinId="3"/>
    <cellStyle name="Comma 10" xfId="11975"/>
    <cellStyle name="Comma 10 2" xfId="11976"/>
    <cellStyle name="Comma 10 2 2" xfId="46214"/>
    <cellStyle name="Comma 11" xfId="11977"/>
    <cellStyle name="Comma 11 2" xfId="11978"/>
    <cellStyle name="Comma 11 2 2" xfId="11979"/>
    <cellStyle name="Comma 11 2 2 2" xfId="11980"/>
    <cellStyle name="Comma 11 2 2 2 2" xfId="11981"/>
    <cellStyle name="Comma 11 2 2 2 2 2" xfId="11982"/>
    <cellStyle name="Comma 11 2 2 2 2 2 2" xfId="11983"/>
    <cellStyle name="Comma 11 2 2 2 2 2 3" xfId="11984"/>
    <cellStyle name="Comma 11 2 2 2 2 3" xfId="11985"/>
    <cellStyle name="Comma 11 2 2 2 2 3 2" xfId="11986"/>
    <cellStyle name="Comma 11 2 2 2 2 3 3" xfId="11987"/>
    <cellStyle name="Comma 11 2 2 2 2 4" xfId="11988"/>
    <cellStyle name="Comma 11 2 2 2 2 5" xfId="11989"/>
    <cellStyle name="Comma 11 2 2 2 3" xfId="11990"/>
    <cellStyle name="Comma 11 2 2 2 3 2" xfId="11991"/>
    <cellStyle name="Comma 11 2 2 2 3 3" xfId="11992"/>
    <cellStyle name="Comma 11 2 2 2 4" xfId="11993"/>
    <cellStyle name="Comma 11 2 2 2 4 2" xfId="11994"/>
    <cellStyle name="Comma 11 2 2 2 4 3" xfId="11995"/>
    <cellStyle name="Comma 11 2 2 2 5" xfId="11996"/>
    <cellStyle name="Comma 11 2 2 2 6" xfId="11997"/>
    <cellStyle name="Comma 11 2 2 2 7" xfId="11998"/>
    <cellStyle name="Comma 11 2 2 3" xfId="11999"/>
    <cellStyle name="Comma 11 2 2 3 2" xfId="12000"/>
    <cellStyle name="Comma 11 2 2 3 2 2" xfId="12001"/>
    <cellStyle name="Comma 11 2 2 3 2 3" xfId="12002"/>
    <cellStyle name="Comma 11 2 2 3 3" xfId="12003"/>
    <cellStyle name="Comma 11 2 2 3 3 2" xfId="12004"/>
    <cellStyle name="Comma 11 2 2 3 3 3" xfId="12005"/>
    <cellStyle name="Comma 11 2 2 3 4" xfId="12006"/>
    <cellStyle name="Comma 11 2 2 3 5" xfId="12007"/>
    <cellStyle name="Comma 11 2 2 4" xfId="12008"/>
    <cellStyle name="Comma 11 2 2 4 2" xfId="12009"/>
    <cellStyle name="Comma 11 2 2 4 3" xfId="12010"/>
    <cellStyle name="Comma 11 2 2 5" xfId="12011"/>
    <cellStyle name="Comma 11 2 2 5 2" xfId="12012"/>
    <cellStyle name="Comma 11 2 2 5 3" xfId="12013"/>
    <cellStyle name="Comma 11 2 2 6" xfId="12014"/>
    <cellStyle name="Comma 11 2 2 7" xfId="12015"/>
    <cellStyle name="Comma 11 2 2 8" xfId="12016"/>
    <cellStyle name="Comma 11 2 3" xfId="12017"/>
    <cellStyle name="Comma 11 2 3 2" xfId="12018"/>
    <cellStyle name="Comma 11 2 3 2 2" xfId="12019"/>
    <cellStyle name="Comma 11 2 3 2 2 2" xfId="12020"/>
    <cellStyle name="Comma 11 2 3 2 2 3" xfId="12021"/>
    <cellStyle name="Comma 11 2 3 2 3" xfId="12022"/>
    <cellStyle name="Comma 11 2 3 2 3 2" xfId="12023"/>
    <cellStyle name="Comma 11 2 3 2 3 3" xfId="12024"/>
    <cellStyle name="Comma 11 2 3 2 4" xfId="12025"/>
    <cellStyle name="Comma 11 2 3 2 5" xfId="12026"/>
    <cellStyle name="Comma 11 2 3 3" xfId="12027"/>
    <cellStyle name="Comma 11 2 3 3 2" xfId="12028"/>
    <cellStyle name="Comma 11 2 3 3 3" xfId="12029"/>
    <cellStyle name="Comma 11 2 3 4" xfId="12030"/>
    <cellStyle name="Comma 11 2 3 4 2" xfId="12031"/>
    <cellStyle name="Comma 11 2 3 4 3" xfId="12032"/>
    <cellStyle name="Comma 11 2 3 5" xfId="12033"/>
    <cellStyle name="Comma 11 2 3 6" xfId="12034"/>
    <cellStyle name="Comma 11 2 3 7" xfId="12035"/>
    <cellStyle name="Comma 11 2 4" xfId="12036"/>
    <cellStyle name="Comma 11 2 4 2" xfId="12037"/>
    <cellStyle name="Comma 11 2 4 2 2" xfId="12038"/>
    <cellStyle name="Comma 11 2 4 2 3" xfId="12039"/>
    <cellStyle name="Comma 11 2 4 3" xfId="12040"/>
    <cellStyle name="Comma 11 2 4 3 2" xfId="12041"/>
    <cellStyle name="Comma 11 2 4 3 3" xfId="12042"/>
    <cellStyle name="Comma 11 2 4 4" xfId="12043"/>
    <cellStyle name="Comma 11 2 4 5" xfId="12044"/>
    <cellStyle name="Comma 11 2 5" xfId="12045"/>
    <cellStyle name="Comma 11 2 5 2" xfId="12046"/>
    <cellStyle name="Comma 11 2 5 3" xfId="12047"/>
    <cellStyle name="Comma 11 2 6" xfId="12048"/>
    <cellStyle name="Comma 11 2 6 2" xfId="12049"/>
    <cellStyle name="Comma 11 2 6 3" xfId="12050"/>
    <cellStyle name="Comma 11 2 7" xfId="12051"/>
    <cellStyle name="Comma 11 2 8" xfId="12052"/>
    <cellStyle name="Comma 11 3" xfId="12053"/>
    <cellStyle name="Comma 11 3 2" xfId="12054"/>
    <cellStyle name="Comma 11 3 2 2" xfId="12055"/>
    <cellStyle name="Comma 11 3 2 2 2" xfId="12056"/>
    <cellStyle name="Comma 11 3 2 2 2 2" xfId="12057"/>
    <cellStyle name="Comma 11 3 2 2 2 3" xfId="12058"/>
    <cellStyle name="Comma 11 3 2 2 3" xfId="12059"/>
    <cellStyle name="Comma 11 3 2 2 3 2" xfId="12060"/>
    <cellStyle name="Comma 11 3 2 2 3 3" xfId="12061"/>
    <cellStyle name="Comma 11 3 2 2 4" xfId="12062"/>
    <cellStyle name="Comma 11 3 2 2 5" xfId="12063"/>
    <cellStyle name="Comma 11 3 2 3" xfId="12064"/>
    <cellStyle name="Comma 11 3 2 3 2" xfId="12065"/>
    <cellStyle name="Comma 11 3 2 3 3" xfId="12066"/>
    <cellStyle name="Comma 11 3 2 4" xfId="12067"/>
    <cellStyle name="Comma 11 3 2 4 2" xfId="12068"/>
    <cellStyle name="Comma 11 3 2 4 3" xfId="12069"/>
    <cellStyle name="Comma 11 3 2 5" xfId="12070"/>
    <cellStyle name="Comma 11 3 2 6" xfId="12071"/>
    <cellStyle name="Comma 11 3 2 7" xfId="12072"/>
    <cellStyle name="Comma 11 3 3" xfId="12073"/>
    <cellStyle name="Comma 11 3 3 2" xfId="12074"/>
    <cellStyle name="Comma 11 3 3 2 2" xfId="12075"/>
    <cellStyle name="Comma 11 3 3 2 3" xfId="12076"/>
    <cellStyle name="Comma 11 3 3 3" xfId="12077"/>
    <cellStyle name="Comma 11 3 3 3 2" xfId="12078"/>
    <cellStyle name="Comma 11 3 3 3 3" xfId="12079"/>
    <cellStyle name="Comma 11 3 3 4" xfId="12080"/>
    <cellStyle name="Comma 11 3 3 5" xfId="12081"/>
    <cellStyle name="Comma 11 3 4" xfId="12082"/>
    <cellStyle name="Comma 11 3 4 2" xfId="12083"/>
    <cellStyle name="Comma 11 3 4 3" xfId="12084"/>
    <cellStyle name="Comma 11 3 5" xfId="12085"/>
    <cellStyle name="Comma 11 3 5 2" xfId="12086"/>
    <cellStyle name="Comma 11 3 5 3" xfId="12087"/>
    <cellStyle name="Comma 11 3 6" xfId="12088"/>
    <cellStyle name="Comma 11 3 7" xfId="12089"/>
    <cellStyle name="Comma 11 3 8" xfId="12090"/>
    <cellStyle name="Comma 11 4" xfId="12091"/>
    <cellStyle name="Comma 11 4 2" xfId="12092"/>
    <cellStyle name="Comma 11 4 2 2" xfId="12093"/>
    <cellStyle name="Comma 11 4 2 2 2" xfId="12094"/>
    <cellStyle name="Comma 11 4 2 2 3" xfId="12095"/>
    <cellStyle name="Comma 11 4 2 3" xfId="12096"/>
    <cellStyle name="Comma 11 4 2 3 2" xfId="12097"/>
    <cellStyle name="Comma 11 4 2 3 3" xfId="12098"/>
    <cellStyle name="Comma 11 4 2 4" xfId="12099"/>
    <cellStyle name="Comma 11 4 2 5" xfId="12100"/>
    <cellStyle name="Comma 11 4 3" xfId="12101"/>
    <cellStyle name="Comma 11 4 3 2" xfId="12102"/>
    <cellStyle name="Comma 11 4 3 3" xfId="12103"/>
    <cellStyle name="Comma 11 4 4" xfId="12104"/>
    <cellStyle name="Comma 11 4 4 2" xfId="12105"/>
    <cellStyle name="Comma 11 4 4 3" xfId="12106"/>
    <cellStyle name="Comma 11 4 5" xfId="12107"/>
    <cellStyle name="Comma 11 4 6" xfId="12108"/>
    <cellStyle name="Comma 11 4 7" xfId="12109"/>
    <cellStyle name="Comma 11 5" xfId="12110"/>
    <cellStyle name="Comma 11 5 2" xfId="12111"/>
    <cellStyle name="Comma 11 5 2 2" xfId="12112"/>
    <cellStyle name="Comma 11 5 2 3" xfId="12113"/>
    <cellStyle name="Comma 11 5 3" xfId="12114"/>
    <cellStyle name="Comma 11 5 3 2" xfId="12115"/>
    <cellStyle name="Comma 11 5 3 3" xfId="12116"/>
    <cellStyle name="Comma 11 5 4" xfId="12117"/>
    <cellStyle name="Comma 11 5 5" xfId="12118"/>
    <cellStyle name="Comma 11 6" xfId="12119"/>
    <cellStyle name="Comma 11 6 2" xfId="12120"/>
    <cellStyle name="Comma 11 6 3" xfId="12121"/>
    <cellStyle name="Comma 11 7" xfId="12122"/>
    <cellStyle name="Comma 11 7 2" xfId="12123"/>
    <cellStyle name="Comma 11 7 3" xfId="12124"/>
    <cellStyle name="Comma 11 8" xfId="12125"/>
    <cellStyle name="Comma 11 9" xfId="12126"/>
    <cellStyle name="Comma 12" xfId="12127"/>
    <cellStyle name="Comma 12 2" xfId="12128"/>
    <cellStyle name="Comma 12 2 2" xfId="12129"/>
    <cellStyle name="Comma 12 2 2 2" xfId="12130"/>
    <cellStyle name="Comma 12 2 2 2 2" xfId="12131"/>
    <cellStyle name="Comma 12 2 2 2 2 2" xfId="12132"/>
    <cellStyle name="Comma 12 2 2 2 2 3" xfId="12133"/>
    <cellStyle name="Comma 12 2 2 2 3" xfId="12134"/>
    <cellStyle name="Comma 12 2 2 2 3 2" xfId="12135"/>
    <cellStyle name="Comma 12 2 2 2 3 3" xfId="12136"/>
    <cellStyle name="Comma 12 2 2 2 4" xfId="12137"/>
    <cellStyle name="Comma 12 2 2 2 5" xfId="12138"/>
    <cellStyle name="Comma 12 2 2 3" xfId="12139"/>
    <cellStyle name="Comma 12 2 2 3 2" xfId="12140"/>
    <cellStyle name="Comma 12 2 2 3 3" xfId="12141"/>
    <cellStyle name="Comma 12 2 2 4" xfId="12142"/>
    <cellStyle name="Comma 12 2 2 4 2" xfId="12143"/>
    <cellStyle name="Comma 12 2 2 4 3" xfId="12144"/>
    <cellStyle name="Comma 12 2 2 5" xfId="12145"/>
    <cellStyle name="Comma 12 2 2 6" xfId="12146"/>
    <cellStyle name="Comma 12 2 3" xfId="12147"/>
    <cellStyle name="Comma 12 2 3 2" xfId="12148"/>
    <cellStyle name="Comma 12 2 3 2 2" xfId="12149"/>
    <cellStyle name="Comma 12 2 3 2 3" xfId="12150"/>
    <cellStyle name="Comma 12 2 3 3" xfId="12151"/>
    <cellStyle name="Comma 12 2 3 3 2" xfId="12152"/>
    <cellStyle name="Comma 12 2 3 3 3" xfId="12153"/>
    <cellStyle name="Comma 12 2 3 4" xfId="12154"/>
    <cellStyle name="Comma 12 2 3 5" xfId="12155"/>
    <cellStyle name="Comma 12 2 4" xfId="12156"/>
    <cellStyle name="Comma 12 2 4 2" xfId="12157"/>
    <cellStyle name="Comma 12 2 4 3" xfId="12158"/>
    <cellStyle name="Comma 12 2 5" xfId="12159"/>
    <cellStyle name="Comma 12 2 5 2" xfId="12160"/>
    <cellStyle name="Comma 12 2 5 3" xfId="12161"/>
    <cellStyle name="Comma 12 2 6" xfId="12162"/>
    <cellStyle name="Comma 12 2 7" xfId="12163"/>
    <cellStyle name="Comma 12 3" xfId="12164"/>
    <cellStyle name="Comma 12 4" xfId="12165"/>
    <cellStyle name="Comma 12 5" xfId="12166"/>
    <cellStyle name="Comma 12 6" xfId="12167"/>
    <cellStyle name="Comma 13" xfId="12168"/>
    <cellStyle name="Comma 13 2" xfId="12169"/>
    <cellStyle name="Comma 13 2 2" xfId="12170"/>
    <cellStyle name="Comma 13 2 2 2" xfId="12171"/>
    <cellStyle name="Comma 13 2 2 2 2" xfId="12172"/>
    <cellStyle name="Comma 13 2 2 2 2 2" xfId="12173"/>
    <cellStyle name="Comma 13 2 2 2 2 3" xfId="12174"/>
    <cellStyle name="Comma 13 2 2 2 3" xfId="12175"/>
    <cellStyle name="Comma 13 2 2 2 3 2" xfId="12176"/>
    <cellStyle name="Comma 13 2 2 2 3 3" xfId="12177"/>
    <cellStyle name="Comma 13 2 2 2 4" xfId="12178"/>
    <cellStyle name="Comma 13 2 2 2 5" xfId="12179"/>
    <cellStyle name="Comma 13 2 2 3" xfId="12180"/>
    <cellStyle name="Comma 13 2 2 3 2" xfId="12181"/>
    <cellStyle name="Comma 13 2 2 3 3" xfId="12182"/>
    <cellStyle name="Comma 13 2 2 4" xfId="12183"/>
    <cellStyle name="Comma 13 2 2 4 2" xfId="12184"/>
    <cellStyle name="Comma 13 2 2 4 3" xfId="12185"/>
    <cellStyle name="Comma 13 2 2 5" xfId="12186"/>
    <cellStyle name="Comma 13 2 2 6" xfId="12187"/>
    <cellStyle name="Comma 13 2 3" xfId="12188"/>
    <cellStyle name="Comma 13 2 3 2" xfId="12189"/>
    <cellStyle name="Comma 13 2 3 2 2" xfId="12190"/>
    <cellStyle name="Comma 13 2 3 2 3" xfId="12191"/>
    <cellStyle name="Comma 13 2 3 3" xfId="12192"/>
    <cellStyle name="Comma 13 2 3 3 2" xfId="12193"/>
    <cellStyle name="Comma 13 2 3 3 3" xfId="12194"/>
    <cellStyle name="Comma 13 2 3 4" xfId="12195"/>
    <cellStyle name="Comma 13 2 3 5" xfId="12196"/>
    <cellStyle name="Comma 13 2 4" xfId="12197"/>
    <cellStyle name="Comma 13 2 4 2" xfId="12198"/>
    <cellStyle name="Comma 13 2 4 3" xfId="12199"/>
    <cellStyle name="Comma 13 2 5" xfId="12200"/>
    <cellStyle name="Comma 13 2 5 2" xfId="12201"/>
    <cellStyle name="Comma 13 2 5 3" xfId="12202"/>
    <cellStyle name="Comma 13 2 6" xfId="12203"/>
    <cellStyle name="Comma 13 2 7" xfId="12204"/>
    <cellStyle name="Comma 13 2 8" xfId="12205"/>
    <cellStyle name="Comma 13 3" xfId="12206"/>
    <cellStyle name="Comma 13 3 2" xfId="12207"/>
    <cellStyle name="Comma 13 3 2 2" xfId="12208"/>
    <cellStyle name="Comma 13 3 2 2 2" xfId="12209"/>
    <cellStyle name="Comma 13 3 2 2 3" xfId="12210"/>
    <cellStyle name="Comma 13 3 2 3" xfId="12211"/>
    <cellStyle name="Comma 13 3 2 3 2" xfId="12212"/>
    <cellStyle name="Comma 13 3 2 3 3" xfId="12213"/>
    <cellStyle name="Comma 13 3 2 4" xfId="12214"/>
    <cellStyle name="Comma 13 3 2 5" xfId="12215"/>
    <cellStyle name="Comma 13 3 3" xfId="12216"/>
    <cellStyle name="Comma 13 3 3 2" xfId="12217"/>
    <cellStyle name="Comma 13 3 3 3" xfId="12218"/>
    <cellStyle name="Comma 13 3 4" xfId="12219"/>
    <cellStyle name="Comma 13 3 4 2" xfId="12220"/>
    <cellStyle name="Comma 13 3 4 3" xfId="12221"/>
    <cellStyle name="Comma 13 3 5" xfId="12222"/>
    <cellStyle name="Comma 13 3 6" xfId="12223"/>
    <cellStyle name="Comma 13 4" xfId="12224"/>
    <cellStyle name="Comma 13 4 2" xfId="12225"/>
    <cellStyle name="Comma 13 4 2 2" xfId="12226"/>
    <cellStyle name="Comma 13 4 2 3" xfId="12227"/>
    <cellStyle name="Comma 13 4 3" xfId="12228"/>
    <cellStyle name="Comma 13 4 3 2" xfId="12229"/>
    <cellStyle name="Comma 13 4 3 3" xfId="12230"/>
    <cellStyle name="Comma 13 4 4" xfId="12231"/>
    <cellStyle name="Comma 13 4 5" xfId="12232"/>
    <cellStyle name="Comma 13 4 6" xfId="12233"/>
    <cellStyle name="Comma 13 5" xfId="12234"/>
    <cellStyle name="Comma 13 5 2" xfId="12235"/>
    <cellStyle name="Comma 13 5 3" xfId="12236"/>
    <cellStyle name="Comma 13 6" xfId="12237"/>
    <cellStyle name="Comma 13 6 2" xfId="12238"/>
    <cellStyle name="Comma 13 6 3" xfId="12239"/>
    <cellStyle name="Comma 13 7" xfId="12240"/>
    <cellStyle name="Comma 13 8" xfId="12241"/>
    <cellStyle name="Comma 13 9" xfId="12242"/>
    <cellStyle name="Comma 14" xfId="12243"/>
    <cellStyle name="Comma 14 2" xfId="12244"/>
    <cellStyle name="Comma 15" xfId="12245"/>
    <cellStyle name="Comma 15 2" xfId="12246"/>
    <cellStyle name="Comma 15 2 2" xfId="12247"/>
    <cellStyle name="Comma 15 2 3" xfId="12248"/>
    <cellStyle name="Comma 15 3" xfId="12249"/>
    <cellStyle name="Comma 15 4" xfId="12250"/>
    <cellStyle name="Comma 16" xfId="12251"/>
    <cellStyle name="Comma 16 2" xfId="12252"/>
    <cellStyle name="Comma 16 2 2" xfId="12253"/>
    <cellStyle name="Comma 16 2 2 2" xfId="12254"/>
    <cellStyle name="Comma 16 2 2 3" xfId="12255"/>
    <cellStyle name="Comma 16 2 3" xfId="12256"/>
    <cellStyle name="Comma 16 2 3 2" xfId="12257"/>
    <cellStyle name="Comma 16 2 3 3" xfId="12258"/>
    <cellStyle name="Comma 16 2 4" xfId="12259"/>
    <cellStyle name="Comma 16 2 5" xfId="12260"/>
    <cellStyle name="Comma 16 3" xfId="12261"/>
    <cellStyle name="Comma 16 3 2" xfId="12262"/>
    <cellStyle name="Comma 16 3 3" xfId="12263"/>
    <cellStyle name="Comma 16 4" xfId="12264"/>
    <cellStyle name="Comma 16 4 2" xfId="12265"/>
    <cellStyle name="Comma 16 4 3" xfId="12266"/>
    <cellStyle name="Comma 16 5" xfId="12267"/>
    <cellStyle name="Comma 16 6" xfId="12268"/>
    <cellStyle name="Comma 17" xfId="12269"/>
    <cellStyle name="Comma 17 2" xfId="12270"/>
    <cellStyle name="Comma 17 2 2" xfId="12271"/>
    <cellStyle name="Comma 17 3" xfId="12272"/>
    <cellStyle name="Comma 17 3 2" xfId="12273"/>
    <cellStyle name="Comma 17 4" xfId="12274"/>
    <cellStyle name="Comma 17 5" xfId="12275"/>
    <cellStyle name="Comma 17 6" xfId="12276"/>
    <cellStyle name="Comma 18" xfId="12277"/>
    <cellStyle name="Comma 18 2" xfId="12278"/>
    <cellStyle name="Comma 18 2 2" xfId="12279"/>
    <cellStyle name="Comma 18 3" xfId="12280"/>
    <cellStyle name="Comma 18 4" xfId="12281"/>
    <cellStyle name="Comma 18 5" xfId="12282"/>
    <cellStyle name="Comma 19" xfId="12283"/>
    <cellStyle name="Comma 19 2" xfId="12284"/>
    <cellStyle name="Comma 19 2 2" xfId="12285"/>
    <cellStyle name="Comma 19 3" xfId="12286"/>
    <cellStyle name="Comma 19 4" xfId="12287"/>
    <cellStyle name="Comma 19 4 2" xfId="12288"/>
    <cellStyle name="Comma 19 4 3" xfId="12289"/>
    <cellStyle name="Comma 19 5" xfId="12290"/>
    <cellStyle name="Comma 19 5 2" xfId="12291"/>
    <cellStyle name="Comma 19 5 3" xfId="12292"/>
    <cellStyle name="Comma 19 6" xfId="12293"/>
    <cellStyle name="Comma 19 7" xfId="12294"/>
    <cellStyle name="Comma 2" xfId="12295"/>
    <cellStyle name="Comma 2 2" xfId="12296"/>
    <cellStyle name="Comma 2 2 2" xfId="12297"/>
    <cellStyle name="Comma 2 2 2 2" xfId="12298"/>
    <cellStyle name="Comma 2 2 2 2 2" xfId="12299"/>
    <cellStyle name="Comma 2 2 2 2 2 2" xfId="12300"/>
    <cellStyle name="Comma 2 2 2 2 3" xfId="12301"/>
    <cellStyle name="Comma 2 2 2 2 4" xfId="12302"/>
    <cellStyle name="Comma 2 2 2 2 5" xfId="12303"/>
    <cellStyle name="Comma 2 2 2 3" xfId="12304"/>
    <cellStyle name="Comma 2 2 2 4" xfId="12305"/>
    <cellStyle name="Comma 2 2 2 5" xfId="12306"/>
    <cellStyle name="Comma 2 2 3" xfId="12307"/>
    <cellStyle name="Comma 2 2 3 2" xfId="12308"/>
    <cellStyle name="Comma 2 2 3 3" xfId="12309"/>
    <cellStyle name="Comma 2 2 4" xfId="12310"/>
    <cellStyle name="Comma 2 2 4 2" xfId="12311"/>
    <cellStyle name="Comma 2 2 4 3" xfId="12312"/>
    <cellStyle name="Comma 2 2 4 4" xfId="12313"/>
    <cellStyle name="Comma 2 2 5" xfId="12314"/>
    <cellStyle name="Comma 2 2 6" xfId="12315"/>
    <cellStyle name="Comma 2 3" xfId="12316"/>
    <cellStyle name="Comma 2 3 2" xfId="12317"/>
    <cellStyle name="Comma 2 3 2 2" xfId="12318"/>
    <cellStyle name="Comma 2 3 2 3" xfId="12319"/>
    <cellStyle name="Comma 2 3 2 4" xfId="12320"/>
    <cellStyle name="Comma 2 3 3" xfId="12321"/>
    <cellStyle name="Comma 2 3 3 2" xfId="12322"/>
    <cellStyle name="Comma 2 3 3 3" xfId="12323"/>
    <cellStyle name="Comma 2 4" xfId="12324"/>
    <cellStyle name="Comma 2 4 2" xfId="12325"/>
    <cellStyle name="Comma 2 4 2 2" xfId="12326"/>
    <cellStyle name="Comma 2 4 2 2 2" xfId="12327"/>
    <cellStyle name="Comma 2 4 2 3" xfId="12328"/>
    <cellStyle name="Comma 2 4 3" xfId="12329"/>
    <cellStyle name="Comma 2 4 4" xfId="12330"/>
    <cellStyle name="Comma 2 4 5" xfId="12331"/>
    <cellStyle name="Comma 2 4 6" xfId="12332"/>
    <cellStyle name="Comma 2 5" xfId="12333"/>
    <cellStyle name="Comma 2 5 2" xfId="12334"/>
    <cellStyle name="Comma 2 5 3" xfId="12335"/>
    <cellStyle name="Comma 2 5 4" xfId="12336"/>
    <cellStyle name="Comma 2 6" xfId="12337"/>
    <cellStyle name="Comma 2 6 2" xfId="12338"/>
    <cellStyle name="Comma 2 6 2 2" xfId="12339"/>
    <cellStyle name="Comma 2 6 3" xfId="12340"/>
    <cellStyle name="Comma 2 6 3 2" xfId="12341"/>
    <cellStyle name="Comma 2 6 3 3" xfId="12342"/>
    <cellStyle name="Comma 2 6 4" xfId="12343"/>
    <cellStyle name="Comma 2 6 4 2" xfId="12344"/>
    <cellStyle name="Comma 2 6 4 3" xfId="12345"/>
    <cellStyle name="Comma 2 6 5" xfId="12346"/>
    <cellStyle name="Comma 2 7" xfId="12347"/>
    <cellStyle name="Comma 2 7 2" xfId="12348"/>
    <cellStyle name="Comma 2 7 3" xfId="12349"/>
    <cellStyle name="Comma 2 7 3 2" xfId="12350"/>
    <cellStyle name="Comma 2 7 3 3" xfId="12351"/>
    <cellStyle name="Comma 2 7 4" xfId="12352"/>
    <cellStyle name="Comma 2 7 5" xfId="12353"/>
    <cellStyle name="Comma 2 7 6" xfId="12354"/>
    <cellStyle name="Comma 2 8" xfId="12355"/>
    <cellStyle name="Comma 2 8 2" xfId="12356"/>
    <cellStyle name="Comma 2 8 3" xfId="12357"/>
    <cellStyle name="Comma 2 8 4" xfId="12358"/>
    <cellStyle name="Comma 2 9" xfId="12359"/>
    <cellStyle name="Comma 2 9 2" xfId="12360"/>
    <cellStyle name="Comma 20" xfId="12361"/>
    <cellStyle name="Comma 20 2" xfId="12362"/>
    <cellStyle name="Comma 20 2 2" xfId="12363"/>
    <cellStyle name="Comma 20 2 3" xfId="12364"/>
    <cellStyle name="Comma 20 2 4" xfId="12365"/>
    <cellStyle name="Comma 20 3" xfId="12366"/>
    <cellStyle name="Comma 20 4" xfId="12367"/>
    <cellStyle name="Comma 21" xfId="12368"/>
    <cellStyle name="Comma 21 2" xfId="12369"/>
    <cellStyle name="Comma 21 3" xfId="12370"/>
    <cellStyle name="Comma 21 3 2" xfId="12371"/>
    <cellStyle name="Comma 21 4" xfId="12372"/>
    <cellStyle name="Comma 21 5" xfId="12373"/>
    <cellStyle name="Comma 22" xfId="12374"/>
    <cellStyle name="Comma 22 2" xfId="12375"/>
    <cellStyle name="Comma 23" xfId="12376"/>
    <cellStyle name="Comma 24" xfId="12377"/>
    <cellStyle name="Comma 24 2" xfId="12378"/>
    <cellStyle name="Comma 24 2 2" xfId="12379"/>
    <cellStyle name="Comma 24 2 3" xfId="12380"/>
    <cellStyle name="Comma 24 3" xfId="12381"/>
    <cellStyle name="Comma 25" xfId="12382"/>
    <cellStyle name="Comma 25 2" xfId="12383"/>
    <cellStyle name="Comma 25 2 2" xfId="12384"/>
    <cellStyle name="Comma 25 2 2 2" xfId="12385"/>
    <cellStyle name="Comma 25 2 2 3" xfId="12386"/>
    <cellStyle name="Comma 25 2 3" xfId="12387"/>
    <cellStyle name="Comma 26" xfId="12388"/>
    <cellStyle name="Comma 27" xfId="12389"/>
    <cellStyle name="Comma 28" xfId="12390"/>
    <cellStyle name="Comma 28 2" xfId="12391"/>
    <cellStyle name="Comma 28 3" xfId="12392"/>
    <cellStyle name="Comma 29" xfId="12393"/>
    <cellStyle name="Comma 29 2" xfId="12394"/>
    <cellStyle name="Comma 3" xfId="12395"/>
    <cellStyle name="Comma 3 2" xfId="12396"/>
    <cellStyle name="Comma 3 2 2" xfId="12397"/>
    <cellStyle name="Comma 3 3" xfId="12398"/>
    <cellStyle name="Comma 3 4" xfId="12399"/>
    <cellStyle name="Comma 3 5" xfId="12400"/>
    <cellStyle name="Comma 3 6" xfId="12401"/>
    <cellStyle name="Comma 3_2186" xfId="12402"/>
    <cellStyle name="Comma 30" xfId="12403"/>
    <cellStyle name="Comma 30 2" xfId="12404"/>
    <cellStyle name="Comma 30 3" xfId="12405"/>
    <cellStyle name="Comma 31" xfId="12406"/>
    <cellStyle name="Comma 32" xfId="12407"/>
    <cellStyle name="Comma 33" xfId="12408"/>
    <cellStyle name="Comma 34" xfId="12409"/>
    <cellStyle name="Comma 35" xfId="12410"/>
    <cellStyle name="Comma 36" xfId="12411"/>
    <cellStyle name="Comma 37" xfId="12412"/>
    <cellStyle name="Comma 38" xfId="12413"/>
    <cellStyle name="Comma 39" xfId="12414"/>
    <cellStyle name="Comma 4" xfId="12415"/>
    <cellStyle name="Comma 4 10" xfId="12416"/>
    <cellStyle name="Comma 4 10 2" xfId="12417"/>
    <cellStyle name="Comma 4 10 2 2" xfId="12418"/>
    <cellStyle name="Comma 4 10 2 2 2" xfId="12419"/>
    <cellStyle name="Comma 4 10 2 2 3" xfId="12420"/>
    <cellStyle name="Comma 4 10 2 3" xfId="12421"/>
    <cellStyle name="Comma 4 10 2 4" xfId="12422"/>
    <cellStyle name="Comma 4 10 3" xfId="12423"/>
    <cellStyle name="Comma 4 10 3 2" xfId="12424"/>
    <cellStyle name="Comma 4 10 3 3" xfId="12425"/>
    <cellStyle name="Comma 4 10 4" xfId="12426"/>
    <cellStyle name="Comma 4 10 5" xfId="12427"/>
    <cellStyle name="Comma 4 10 6" xfId="12428"/>
    <cellStyle name="Comma 4 11" xfId="12429"/>
    <cellStyle name="Comma 4 11 2" xfId="12430"/>
    <cellStyle name="Comma 4 11 2 2" xfId="12431"/>
    <cellStyle name="Comma 4 11 2 3" xfId="12432"/>
    <cellStyle name="Comma 4 11 3" xfId="12433"/>
    <cellStyle name="Comma 4 11 4" xfId="12434"/>
    <cellStyle name="Comma 4 11 5" xfId="12435"/>
    <cellStyle name="Comma 4 12" xfId="12436"/>
    <cellStyle name="Comma 4 12 2" xfId="12437"/>
    <cellStyle name="Comma 4 12 3" xfId="12438"/>
    <cellStyle name="Comma 4 12 4" xfId="12439"/>
    <cellStyle name="Comma 4 13" xfId="12440"/>
    <cellStyle name="Comma 4 14" xfId="12441"/>
    <cellStyle name="Comma 4 15" xfId="12442"/>
    <cellStyle name="Comma 4 2" xfId="12443"/>
    <cellStyle name="Comma 4 2 10" xfId="12444"/>
    <cellStyle name="Comma 4 2 10 2" xfId="12445"/>
    <cellStyle name="Comma 4 2 10 3" xfId="12446"/>
    <cellStyle name="Comma 4 2 11" xfId="12447"/>
    <cellStyle name="Comma 4 2 12" xfId="12448"/>
    <cellStyle name="Comma 4 2 2" xfId="12449"/>
    <cellStyle name="Comma 4 2 2 10" xfId="12450"/>
    <cellStyle name="Comma 4 2 2 11" xfId="12451"/>
    <cellStyle name="Comma 4 2 2 2" xfId="12452"/>
    <cellStyle name="Comma 4 2 2 2 2" xfId="12453"/>
    <cellStyle name="Comma 4 2 2 2 2 2" xfId="12454"/>
    <cellStyle name="Comma 4 2 2 2 2 2 2" xfId="12455"/>
    <cellStyle name="Comma 4 2 2 2 2 2 2 2" xfId="12456"/>
    <cellStyle name="Comma 4 2 2 2 2 2 2 3" xfId="12457"/>
    <cellStyle name="Comma 4 2 2 2 2 2 3" xfId="12458"/>
    <cellStyle name="Comma 4 2 2 2 2 2 3 2" xfId="12459"/>
    <cellStyle name="Comma 4 2 2 2 2 2 3 3" xfId="12460"/>
    <cellStyle name="Comma 4 2 2 2 2 2 4" xfId="12461"/>
    <cellStyle name="Comma 4 2 2 2 2 2 5" xfId="12462"/>
    <cellStyle name="Comma 4 2 2 2 2 3" xfId="12463"/>
    <cellStyle name="Comma 4 2 2 2 2 3 2" xfId="12464"/>
    <cellStyle name="Comma 4 2 2 2 2 3 3" xfId="12465"/>
    <cellStyle name="Comma 4 2 2 2 2 4" xfId="12466"/>
    <cellStyle name="Comma 4 2 2 2 2 4 2" xfId="12467"/>
    <cellStyle name="Comma 4 2 2 2 2 4 3" xfId="12468"/>
    <cellStyle name="Comma 4 2 2 2 2 5" xfId="12469"/>
    <cellStyle name="Comma 4 2 2 2 2 6" xfId="12470"/>
    <cellStyle name="Comma 4 2 2 2 3" xfId="12471"/>
    <cellStyle name="Comma 4 2 2 2 3 2" xfId="12472"/>
    <cellStyle name="Comma 4 2 2 2 3 2 2" xfId="12473"/>
    <cellStyle name="Comma 4 2 2 2 3 2 2 2" xfId="12474"/>
    <cellStyle name="Comma 4 2 2 2 3 2 2 3" xfId="12475"/>
    <cellStyle name="Comma 4 2 2 2 3 2 3" xfId="12476"/>
    <cellStyle name="Comma 4 2 2 2 3 2 4" xfId="12477"/>
    <cellStyle name="Comma 4 2 2 2 3 3" xfId="12478"/>
    <cellStyle name="Comma 4 2 2 2 3 3 2" xfId="12479"/>
    <cellStyle name="Comma 4 2 2 2 3 3 3" xfId="12480"/>
    <cellStyle name="Comma 4 2 2 2 3 4" xfId="12481"/>
    <cellStyle name="Comma 4 2 2 2 3 5" xfId="12482"/>
    <cellStyle name="Comma 4 2 2 2 4" xfId="12483"/>
    <cellStyle name="Comma 4 2 2 2 4 2" xfId="12484"/>
    <cellStyle name="Comma 4 2 2 2 4 2 2" xfId="12485"/>
    <cellStyle name="Comma 4 2 2 2 4 2 3" xfId="12486"/>
    <cellStyle name="Comma 4 2 2 2 4 3" xfId="12487"/>
    <cellStyle name="Comma 4 2 2 2 4 4" xfId="12488"/>
    <cellStyle name="Comma 4 2 2 2 5" xfId="12489"/>
    <cellStyle name="Comma 4 2 2 2 5 2" xfId="12490"/>
    <cellStyle name="Comma 4 2 2 2 5 3" xfId="12491"/>
    <cellStyle name="Comma 4 2 2 2 6" xfId="12492"/>
    <cellStyle name="Comma 4 2 2 2 7" xfId="12493"/>
    <cellStyle name="Comma 4 2 2 2 8" xfId="12494"/>
    <cellStyle name="Comma 4 2 2 2 9" xfId="12495"/>
    <cellStyle name="Comma 4 2 2 3" xfId="12496"/>
    <cellStyle name="Comma 4 2 2 3 2" xfId="12497"/>
    <cellStyle name="Comma 4 2 2 3 2 2" xfId="12498"/>
    <cellStyle name="Comma 4 2 2 3 2 2 2" xfId="12499"/>
    <cellStyle name="Comma 4 2 2 3 2 2 2 2" xfId="12500"/>
    <cellStyle name="Comma 4 2 2 3 2 2 2 3" xfId="12501"/>
    <cellStyle name="Comma 4 2 2 3 2 2 3" xfId="12502"/>
    <cellStyle name="Comma 4 2 2 3 2 2 3 2" xfId="12503"/>
    <cellStyle name="Comma 4 2 2 3 2 2 3 3" xfId="12504"/>
    <cellStyle name="Comma 4 2 2 3 2 2 4" xfId="12505"/>
    <cellStyle name="Comma 4 2 2 3 2 2 5" xfId="12506"/>
    <cellStyle name="Comma 4 2 2 3 2 3" xfId="12507"/>
    <cellStyle name="Comma 4 2 2 3 2 3 2" xfId="12508"/>
    <cellStyle name="Comma 4 2 2 3 2 3 3" xfId="12509"/>
    <cellStyle name="Comma 4 2 2 3 2 4" xfId="12510"/>
    <cellStyle name="Comma 4 2 2 3 2 4 2" xfId="12511"/>
    <cellStyle name="Comma 4 2 2 3 2 4 3" xfId="12512"/>
    <cellStyle name="Comma 4 2 2 3 2 5" xfId="12513"/>
    <cellStyle name="Comma 4 2 2 3 2 6" xfId="12514"/>
    <cellStyle name="Comma 4 2 2 3 2 7" xfId="12515"/>
    <cellStyle name="Comma 4 2 2 3 3" xfId="12516"/>
    <cellStyle name="Comma 4 2 2 3 3 2" xfId="12517"/>
    <cellStyle name="Comma 4 2 2 3 3 2 2" xfId="12518"/>
    <cellStyle name="Comma 4 2 2 3 3 2 3" xfId="12519"/>
    <cellStyle name="Comma 4 2 2 3 3 3" xfId="12520"/>
    <cellStyle name="Comma 4 2 2 3 3 3 2" xfId="12521"/>
    <cellStyle name="Comma 4 2 2 3 3 3 3" xfId="12522"/>
    <cellStyle name="Comma 4 2 2 3 3 4" xfId="12523"/>
    <cellStyle name="Comma 4 2 2 3 3 5" xfId="12524"/>
    <cellStyle name="Comma 4 2 2 3 4" xfId="12525"/>
    <cellStyle name="Comma 4 2 2 3 4 2" xfId="12526"/>
    <cellStyle name="Comma 4 2 2 3 4 3" xfId="12527"/>
    <cellStyle name="Comma 4 2 2 3 5" xfId="12528"/>
    <cellStyle name="Comma 4 2 2 3 5 2" xfId="12529"/>
    <cellStyle name="Comma 4 2 2 3 5 3" xfId="12530"/>
    <cellStyle name="Comma 4 2 2 3 6" xfId="12531"/>
    <cellStyle name="Comma 4 2 2 3 7" xfId="12532"/>
    <cellStyle name="Comma 4 2 2 3 8" xfId="12533"/>
    <cellStyle name="Comma 4 2 2 4" xfId="12534"/>
    <cellStyle name="Comma 4 2 2 4 2" xfId="12535"/>
    <cellStyle name="Comma 4 2 2 4 2 2" xfId="12536"/>
    <cellStyle name="Comma 4 2 2 4 2 2 2" xfId="12537"/>
    <cellStyle name="Comma 4 2 2 4 2 2 3" xfId="12538"/>
    <cellStyle name="Comma 4 2 2 4 2 3" xfId="12539"/>
    <cellStyle name="Comma 4 2 2 4 2 3 2" xfId="12540"/>
    <cellStyle name="Comma 4 2 2 4 2 3 3" xfId="12541"/>
    <cellStyle name="Comma 4 2 2 4 2 4" xfId="12542"/>
    <cellStyle name="Comma 4 2 2 4 2 5" xfId="12543"/>
    <cellStyle name="Comma 4 2 2 4 3" xfId="12544"/>
    <cellStyle name="Comma 4 2 2 4 3 2" xfId="12545"/>
    <cellStyle name="Comma 4 2 2 4 3 3" xfId="12546"/>
    <cellStyle name="Comma 4 2 2 4 4" xfId="12547"/>
    <cellStyle name="Comma 4 2 2 4 4 2" xfId="12548"/>
    <cellStyle name="Comma 4 2 2 4 4 3" xfId="12549"/>
    <cellStyle name="Comma 4 2 2 4 5" xfId="12550"/>
    <cellStyle name="Comma 4 2 2 4 6" xfId="12551"/>
    <cellStyle name="Comma 4 2 2 4 7" xfId="12552"/>
    <cellStyle name="Comma 4 2 2 5" xfId="12553"/>
    <cellStyle name="Comma 4 2 2 5 2" xfId="12554"/>
    <cellStyle name="Comma 4 2 2 5 2 2" xfId="12555"/>
    <cellStyle name="Comma 4 2 2 5 2 3" xfId="12556"/>
    <cellStyle name="Comma 4 2 2 5 3" xfId="12557"/>
    <cellStyle name="Comma 4 2 2 5 3 2" xfId="12558"/>
    <cellStyle name="Comma 4 2 2 5 3 3" xfId="12559"/>
    <cellStyle name="Comma 4 2 2 5 4" xfId="12560"/>
    <cellStyle name="Comma 4 2 2 5 5" xfId="12561"/>
    <cellStyle name="Comma 4 2 2 6" xfId="12562"/>
    <cellStyle name="Comma 4 2 2 6 2" xfId="12563"/>
    <cellStyle name="Comma 4 2 2 6 3" xfId="12564"/>
    <cellStyle name="Comma 4 2 2 7" xfId="12565"/>
    <cellStyle name="Comma 4 2 2 7 2" xfId="12566"/>
    <cellStyle name="Comma 4 2 2 7 3" xfId="12567"/>
    <cellStyle name="Comma 4 2 2 8" xfId="12568"/>
    <cellStyle name="Comma 4 2 2 9" xfId="12569"/>
    <cellStyle name="Comma 4 2 3" xfId="12570"/>
    <cellStyle name="Comma 4 2 3 2" xfId="12571"/>
    <cellStyle name="Comma 4 2 3 2 2" xfId="12572"/>
    <cellStyle name="Comma 4 2 3 2 2 2" xfId="12573"/>
    <cellStyle name="Comma 4 2 3 2 2 2 2" xfId="12574"/>
    <cellStyle name="Comma 4 2 3 2 2 2 2 2" xfId="12575"/>
    <cellStyle name="Comma 4 2 3 2 2 2 2 3" xfId="12576"/>
    <cellStyle name="Comma 4 2 3 2 2 2 3" xfId="12577"/>
    <cellStyle name="Comma 4 2 3 2 2 2 4" xfId="12578"/>
    <cellStyle name="Comma 4 2 3 2 2 3" xfId="12579"/>
    <cellStyle name="Comma 4 2 3 2 2 3 2" xfId="12580"/>
    <cellStyle name="Comma 4 2 3 2 2 3 3" xfId="12581"/>
    <cellStyle name="Comma 4 2 3 2 2 4" xfId="12582"/>
    <cellStyle name="Comma 4 2 3 2 2 5" xfId="12583"/>
    <cellStyle name="Comma 4 2 3 2 3" xfId="12584"/>
    <cellStyle name="Comma 4 2 3 2 3 2" xfId="12585"/>
    <cellStyle name="Comma 4 2 3 2 3 2 2" xfId="12586"/>
    <cellStyle name="Comma 4 2 3 2 3 2 2 2" xfId="12587"/>
    <cellStyle name="Comma 4 2 3 2 3 2 2 3" xfId="12588"/>
    <cellStyle name="Comma 4 2 3 2 3 2 3" xfId="12589"/>
    <cellStyle name="Comma 4 2 3 2 3 2 4" xfId="12590"/>
    <cellStyle name="Comma 4 2 3 2 3 3" xfId="12591"/>
    <cellStyle name="Comma 4 2 3 2 3 3 2" xfId="12592"/>
    <cellStyle name="Comma 4 2 3 2 3 3 3" xfId="12593"/>
    <cellStyle name="Comma 4 2 3 2 3 4" xfId="12594"/>
    <cellStyle name="Comma 4 2 3 2 3 5" xfId="12595"/>
    <cellStyle name="Comma 4 2 3 2 4" xfId="12596"/>
    <cellStyle name="Comma 4 2 3 2 4 2" xfId="12597"/>
    <cellStyle name="Comma 4 2 3 2 4 2 2" xfId="12598"/>
    <cellStyle name="Comma 4 2 3 2 4 2 3" xfId="12599"/>
    <cellStyle name="Comma 4 2 3 2 4 3" xfId="12600"/>
    <cellStyle name="Comma 4 2 3 2 4 4" xfId="12601"/>
    <cellStyle name="Comma 4 2 3 2 5" xfId="12602"/>
    <cellStyle name="Comma 4 2 3 2 5 2" xfId="12603"/>
    <cellStyle name="Comma 4 2 3 2 5 3" xfId="12604"/>
    <cellStyle name="Comma 4 2 3 2 6" xfId="12605"/>
    <cellStyle name="Comma 4 2 3 2 7" xfId="12606"/>
    <cellStyle name="Comma 4 2 3 2 8" xfId="12607"/>
    <cellStyle name="Comma 4 2 3 3" xfId="12608"/>
    <cellStyle name="Comma 4 2 3 3 2" xfId="12609"/>
    <cellStyle name="Comma 4 2 3 3 2 2" xfId="12610"/>
    <cellStyle name="Comma 4 2 3 3 2 2 2" xfId="12611"/>
    <cellStyle name="Comma 4 2 3 3 2 2 3" xfId="12612"/>
    <cellStyle name="Comma 4 2 3 3 2 3" xfId="12613"/>
    <cellStyle name="Comma 4 2 3 3 2 4" xfId="12614"/>
    <cellStyle name="Comma 4 2 3 3 3" xfId="12615"/>
    <cellStyle name="Comma 4 2 3 3 3 2" xfId="12616"/>
    <cellStyle name="Comma 4 2 3 3 3 3" xfId="12617"/>
    <cellStyle name="Comma 4 2 3 3 4" xfId="12618"/>
    <cellStyle name="Comma 4 2 3 3 5" xfId="12619"/>
    <cellStyle name="Comma 4 2 3 4" xfId="12620"/>
    <cellStyle name="Comma 4 2 3 4 2" xfId="12621"/>
    <cellStyle name="Comma 4 2 3 4 2 2" xfId="12622"/>
    <cellStyle name="Comma 4 2 3 4 2 2 2" xfId="12623"/>
    <cellStyle name="Comma 4 2 3 4 2 2 3" xfId="12624"/>
    <cellStyle name="Comma 4 2 3 4 2 3" xfId="12625"/>
    <cellStyle name="Comma 4 2 3 4 2 4" xfId="12626"/>
    <cellStyle name="Comma 4 2 3 4 3" xfId="12627"/>
    <cellStyle name="Comma 4 2 3 4 3 2" xfId="12628"/>
    <cellStyle name="Comma 4 2 3 4 3 3" xfId="12629"/>
    <cellStyle name="Comma 4 2 3 4 4" xfId="12630"/>
    <cellStyle name="Comma 4 2 3 4 5" xfId="12631"/>
    <cellStyle name="Comma 4 2 3 5" xfId="12632"/>
    <cellStyle name="Comma 4 2 3 5 2" xfId="12633"/>
    <cellStyle name="Comma 4 2 3 5 2 2" xfId="12634"/>
    <cellStyle name="Comma 4 2 3 5 2 3" xfId="12635"/>
    <cellStyle name="Comma 4 2 3 5 3" xfId="12636"/>
    <cellStyle name="Comma 4 2 3 5 4" xfId="12637"/>
    <cellStyle name="Comma 4 2 3 6" xfId="12638"/>
    <cellStyle name="Comma 4 2 3 6 2" xfId="12639"/>
    <cellStyle name="Comma 4 2 3 6 3" xfId="12640"/>
    <cellStyle name="Comma 4 2 3 7" xfId="12641"/>
    <cellStyle name="Comma 4 2 3 8" xfId="12642"/>
    <cellStyle name="Comma 4 2 3 9" xfId="12643"/>
    <cellStyle name="Comma 4 2 4" xfId="12644"/>
    <cellStyle name="Comma 4 2 4 2" xfId="12645"/>
    <cellStyle name="Comma 4 2 4 2 2" xfId="12646"/>
    <cellStyle name="Comma 4 2 4 2 2 2" xfId="12647"/>
    <cellStyle name="Comma 4 2 4 2 2 2 2" xfId="12648"/>
    <cellStyle name="Comma 4 2 4 2 2 2 2 2" xfId="12649"/>
    <cellStyle name="Comma 4 2 4 2 2 2 2 3" xfId="12650"/>
    <cellStyle name="Comma 4 2 4 2 2 2 3" xfId="12651"/>
    <cellStyle name="Comma 4 2 4 2 2 2 4" xfId="12652"/>
    <cellStyle name="Comma 4 2 4 2 2 3" xfId="12653"/>
    <cellStyle name="Comma 4 2 4 2 2 3 2" xfId="12654"/>
    <cellStyle name="Comma 4 2 4 2 2 3 3" xfId="12655"/>
    <cellStyle name="Comma 4 2 4 2 2 4" xfId="12656"/>
    <cellStyle name="Comma 4 2 4 2 2 5" xfId="12657"/>
    <cellStyle name="Comma 4 2 4 2 2 6" xfId="12658"/>
    <cellStyle name="Comma 4 2 4 2 2 7" xfId="12659"/>
    <cellStyle name="Comma 4 2 4 2 3" xfId="12660"/>
    <cellStyle name="Comma 4 2 4 2 3 2" xfId="12661"/>
    <cellStyle name="Comma 4 2 4 2 3 2 2" xfId="12662"/>
    <cellStyle name="Comma 4 2 4 2 3 2 2 2" xfId="12663"/>
    <cellStyle name="Comma 4 2 4 2 3 2 2 3" xfId="12664"/>
    <cellStyle name="Comma 4 2 4 2 3 2 3" xfId="12665"/>
    <cellStyle name="Comma 4 2 4 2 3 2 4" xfId="12666"/>
    <cellStyle name="Comma 4 2 4 2 3 3" xfId="12667"/>
    <cellStyle name="Comma 4 2 4 2 3 3 2" xfId="12668"/>
    <cellStyle name="Comma 4 2 4 2 3 3 3" xfId="12669"/>
    <cellStyle name="Comma 4 2 4 2 3 4" xfId="12670"/>
    <cellStyle name="Comma 4 2 4 2 3 5" xfId="12671"/>
    <cellStyle name="Comma 4 2 4 2 4" xfId="12672"/>
    <cellStyle name="Comma 4 2 4 2 4 2" xfId="12673"/>
    <cellStyle name="Comma 4 2 4 2 4 2 2" xfId="12674"/>
    <cellStyle name="Comma 4 2 4 2 4 2 3" xfId="12675"/>
    <cellStyle name="Comma 4 2 4 2 4 3" xfId="12676"/>
    <cellStyle name="Comma 4 2 4 2 4 4" xfId="12677"/>
    <cellStyle name="Comma 4 2 4 2 5" xfId="12678"/>
    <cellStyle name="Comma 4 2 4 2 5 2" xfId="12679"/>
    <cellStyle name="Comma 4 2 4 2 5 3" xfId="12680"/>
    <cellStyle name="Comma 4 2 4 2 6" xfId="12681"/>
    <cellStyle name="Comma 4 2 4 2 7" xfId="12682"/>
    <cellStyle name="Comma 4 2 4 2 8" xfId="12683"/>
    <cellStyle name="Comma 4 2 4 3" xfId="12684"/>
    <cellStyle name="Comma 4 2 4 3 2" xfId="12685"/>
    <cellStyle name="Comma 4 2 4 3 2 2" xfId="12686"/>
    <cellStyle name="Comma 4 2 4 3 2 2 2" xfId="12687"/>
    <cellStyle name="Comma 4 2 4 3 2 2 3" xfId="12688"/>
    <cellStyle name="Comma 4 2 4 3 2 3" xfId="12689"/>
    <cellStyle name="Comma 4 2 4 3 2 4" xfId="12690"/>
    <cellStyle name="Comma 4 2 4 3 3" xfId="12691"/>
    <cellStyle name="Comma 4 2 4 3 3 2" xfId="12692"/>
    <cellStyle name="Comma 4 2 4 3 3 3" xfId="12693"/>
    <cellStyle name="Comma 4 2 4 3 4" xfId="12694"/>
    <cellStyle name="Comma 4 2 4 3 5" xfId="12695"/>
    <cellStyle name="Comma 4 2 4 3 6" xfId="12696"/>
    <cellStyle name="Comma 4 2 4 4" xfId="12697"/>
    <cellStyle name="Comma 4 2 4 4 2" xfId="12698"/>
    <cellStyle name="Comma 4 2 4 4 2 2" xfId="12699"/>
    <cellStyle name="Comma 4 2 4 4 2 2 2" xfId="12700"/>
    <cellStyle name="Comma 4 2 4 4 2 2 3" xfId="12701"/>
    <cellStyle name="Comma 4 2 4 4 2 3" xfId="12702"/>
    <cellStyle name="Comma 4 2 4 4 2 4" xfId="12703"/>
    <cellStyle name="Comma 4 2 4 4 3" xfId="12704"/>
    <cellStyle name="Comma 4 2 4 4 3 2" xfId="12705"/>
    <cellStyle name="Comma 4 2 4 4 3 3" xfId="12706"/>
    <cellStyle name="Comma 4 2 4 4 4" xfId="12707"/>
    <cellStyle name="Comma 4 2 4 4 5" xfId="12708"/>
    <cellStyle name="Comma 4 2 4 5" xfId="12709"/>
    <cellStyle name="Comma 4 2 4 5 2" xfId="12710"/>
    <cellStyle name="Comma 4 2 4 5 2 2" xfId="12711"/>
    <cellStyle name="Comma 4 2 4 5 2 3" xfId="12712"/>
    <cellStyle name="Comma 4 2 4 5 3" xfId="12713"/>
    <cellStyle name="Comma 4 2 4 5 4" xfId="12714"/>
    <cellStyle name="Comma 4 2 4 6" xfId="12715"/>
    <cellStyle name="Comma 4 2 4 6 2" xfId="12716"/>
    <cellStyle name="Comma 4 2 4 6 3" xfId="12717"/>
    <cellStyle name="Comma 4 2 4 7" xfId="12718"/>
    <cellStyle name="Comma 4 2 4 8" xfId="12719"/>
    <cellStyle name="Comma 4 2 4 9" xfId="12720"/>
    <cellStyle name="Comma 4 2 5" xfId="12721"/>
    <cellStyle name="Comma 4 2 5 2" xfId="12722"/>
    <cellStyle name="Comma 4 2 5 2 2" xfId="12723"/>
    <cellStyle name="Comma 4 2 5 2 2 2" xfId="12724"/>
    <cellStyle name="Comma 4 2 5 2 2 2 2" xfId="12725"/>
    <cellStyle name="Comma 4 2 5 2 2 2 2 2" xfId="12726"/>
    <cellStyle name="Comma 4 2 5 2 2 2 2 3" xfId="12727"/>
    <cellStyle name="Comma 4 2 5 2 2 2 3" xfId="12728"/>
    <cellStyle name="Comma 4 2 5 2 2 2 4" xfId="12729"/>
    <cellStyle name="Comma 4 2 5 2 2 3" xfId="12730"/>
    <cellStyle name="Comma 4 2 5 2 2 3 2" xfId="12731"/>
    <cellStyle name="Comma 4 2 5 2 2 3 3" xfId="12732"/>
    <cellStyle name="Comma 4 2 5 2 2 4" xfId="12733"/>
    <cellStyle name="Comma 4 2 5 2 2 5" xfId="12734"/>
    <cellStyle name="Comma 4 2 5 2 3" xfId="12735"/>
    <cellStyle name="Comma 4 2 5 2 3 2" xfId="12736"/>
    <cellStyle name="Comma 4 2 5 2 3 2 2" xfId="12737"/>
    <cellStyle name="Comma 4 2 5 2 3 2 2 2" xfId="12738"/>
    <cellStyle name="Comma 4 2 5 2 3 2 2 3" xfId="12739"/>
    <cellStyle name="Comma 4 2 5 2 3 2 3" xfId="12740"/>
    <cellStyle name="Comma 4 2 5 2 3 2 4" xfId="12741"/>
    <cellStyle name="Comma 4 2 5 2 3 3" xfId="12742"/>
    <cellStyle name="Comma 4 2 5 2 3 3 2" xfId="12743"/>
    <cellStyle name="Comma 4 2 5 2 3 3 3" xfId="12744"/>
    <cellStyle name="Comma 4 2 5 2 3 4" xfId="12745"/>
    <cellStyle name="Comma 4 2 5 2 3 5" xfId="12746"/>
    <cellStyle name="Comma 4 2 5 2 4" xfId="12747"/>
    <cellStyle name="Comma 4 2 5 2 4 2" xfId="12748"/>
    <cellStyle name="Comma 4 2 5 2 4 2 2" xfId="12749"/>
    <cellStyle name="Comma 4 2 5 2 4 2 3" xfId="12750"/>
    <cellStyle name="Comma 4 2 5 2 4 3" xfId="12751"/>
    <cellStyle name="Comma 4 2 5 2 4 4" xfId="12752"/>
    <cellStyle name="Comma 4 2 5 2 5" xfId="12753"/>
    <cellStyle name="Comma 4 2 5 2 5 2" xfId="12754"/>
    <cellStyle name="Comma 4 2 5 2 5 3" xfId="12755"/>
    <cellStyle name="Comma 4 2 5 2 6" xfId="12756"/>
    <cellStyle name="Comma 4 2 5 2 7" xfId="12757"/>
    <cellStyle name="Comma 4 2 5 2 8" xfId="12758"/>
    <cellStyle name="Comma 4 2 5 3" xfId="12759"/>
    <cellStyle name="Comma 4 2 5 3 2" xfId="12760"/>
    <cellStyle name="Comma 4 2 5 3 2 2" xfId="12761"/>
    <cellStyle name="Comma 4 2 5 3 2 2 2" xfId="12762"/>
    <cellStyle name="Comma 4 2 5 3 2 2 3" xfId="12763"/>
    <cellStyle name="Comma 4 2 5 3 2 3" xfId="12764"/>
    <cellStyle name="Comma 4 2 5 3 2 4" xfId="12765"/>
    <cellStyle name="Comma 4 2 5 3 3" xfId="12766"/>
    <cellStyle name="Comma 4 2 5 3 3 2" xfId="12767"/>
    <cellStyle name="Comma 4 2 5 3 3 3" xfId="12768"/>
    <cellStyle name="Comma 4 2 5 3 4" xfId="12769"/>
    <cellStyle name="Comma 4 2 5 3 5" xfId="12770"/>
    <cellStyle name="Comma 4 2 5 4" xfId="12771"/>
    <cellStyle name="Comma 4 2 5 4 2" xfId="12772"/>
    <cellStyle name="Comma 4 2 5 4 2 2" xfId="12773"/>
    <cellStyle name="Comma 4 2 5 4 2 2 2" xfId="12774"/>
    <cellStyle name="Comma 4 2 5 4 2 2 3" xfId="12775"/>
    <cellStyle name="Comma 4 2 5 4 2 3" xfId="12776"/>
    <cellStyle name="Comma 4 2 5 4 2 4" xfId="12777"/>
    <cellStyle name="Comma 4 2 5 4 3" xfId="12778"/>
    <cellStyle name="Comma 4 2 5 4 3 2" xfId="12779"/>
    <cellStyle name="Comma 4 2 5 4 3 3" xfId="12780"/>
    <cellStyle name="Comma 4 2 5 4 4" xfId="12781"/>
    <cellStyle name="Comma 4 2 5 4 5" xfId="12782"/>
    <cellStyle name="Comma 4 2 5 5" xfId="12783"/>
    <cellStyle name="Comma 4 2 5 5 2" xfId="12784"/>
    <cellStyle name="Comma 4 2 5 5 2 2" xfId="12785"/>
    <cellStyle name="Comma 4 2 5 5 2 3" xfId="12786"/>
    <cellStyle name="Comma 4 2 5 5 3" xfId="12787"/>
    <cellStyle name="Comma 4 2 5 5 4" xfId="12788"/>
    <cellStyle name="Comma 4 2 5 6" xfId="12789"/>
    <cellStyle name="Comma 4 2 5 6 2" xfId="12790"/>
    <cellStyle name="Comma 4 2 5 6 3" xfId="12791"/>
    <cellStyle name="Comma 4 2 5 7" xfId="12792"/>
    <cellStyle name="Comma 4 2 5 8" xfId="12793"/>
    <cellStyle name="Comma 4 2 6" xfId="12794"/>
    <cellStyle name="Comma 4 2 6 2" xfId="12795"/>
    <cellStyle name="Comma 4 2 6 2 2" xfId="12796"/>
    <cellStyle name="Comma 4 2 6 2 2 2" xfId="12797"/>
    <cellStyle name="Comma 4 2 6 2 2 2 2" xfId="12798"/>
    <cellStyle name="Comma 4 2 6 2 2 2 3" xfId="12799"/>
    <cellStyle name="Comma 4 2 6 2 2 3" xfId="12800"/>
    <cellStyle name="Comma 4 2 6 2 2 4" xfId="12801"/>
    <cellStyle name="Comma 4 2 6 2 3" xfId="12802"/>
    <cellStyle name="Comma 4 2 6 2 3 2" xfId="12803"/>
    <cellStyle name="Comma 4 2 6 2 3 3" xfId="12804"/>
    <cellStyle name="Comma 4 2 6 2 4" xfId="12805"/>
    <cellStyle name="Comma 4 2 6 2 5" xfId="12806"/>
    <cellStyle name="Comma 4 2 6 3" xfId="12807"/>
    <cellStyle name="Comma 4 2 6 3 2" xfId="12808"/>
    <cellStyle name="Comma 4 2 6 3 2 2" xfId="12809"/>
    <cellStyle name="Comma 4 2 6 3 2 2 2" xfId="12810"/>
    <cellStyle name="Comma 4 2 6 3 2 2 3" xfId="12811"/>
    <cellStyle name="Comma 4 2 6 3 2 3" xfId="12812"/>
    <cellStyle name="Comma 4 2 6 3 2 4" xfId="12813"/>
    <cellStyle name="Comma 4 2 6 3 3" xfId="12814"/>
    <cellStyle name="Comma 4 2 6 3 3 2" xfId="12815"/>
    <cellStyle name="Comma 4 2 6 3 3 3" xfId="12816"/>
    <cellStyle name="Comma 4 2 6 3 4" xfId="12817"/>
    <cellStyle name="Comma 4 2 6 3 5" xfId="12818"/>
    <cellStyle name="Comma 4 2 6 4" xfId="12819"/>
    <cellStyle name="Comma 4 2 6 4 2" xfId="12820"/>
    <cellStyle name="Comma 4 2 6 4 2 2" xfId="12821"/>
    <cellStyle name="Comma 4 2 6 4 2 3" xfId="12822"/>
    <cellStyle name="Comma 4 2 6 4 3" xfId="12823"/>
    <cellStyle name="Comma 4 2 6 4 4" xfId="12824"/>
    <cellStyle name="Comma 4 2 6 5" xfId="12825"/>
    <cellStyle name="Comma 4 2 6 5 2" xfId="12826"/>
    <cellStyle name="Comma 4 2 6 5 3" xfId="12827"/>
    <cellStyle name="Comma 4 2 6 6" xfId="12828"/>
    <cellStyle name="Comma 4 2 6 7" xfId="12829"/>
    <cellStyle name="Comma 4 2 6 8" xfId="12830"/>
    <cellStyle name="Comma 4 2 7" xfId="12831"/>
    <cellStyle name="Comma 4 2 7 2" xfId="12832"/>
    <cellStyle name="Comma 4 2 7 2 2" xfId="12833"/>
    <cellStyle name="Comma 4 2 7 2 2 2" xfId="12834"/>
    <cellStyle name="Comma 4 2 7 2 2 3" xfId="12835"/>
    <cellStyle name="Comma 4 2 7 2 3" xfId="12836"/>
    <cellStyle name="Comma 4 2 7 2 4" xfId="12837"/>
    <cellStyle name="Comma 4 2 7 3" xfId="12838"/>
    <cellStyle name="Comma 4 2 7 3 2" xfId="12839"/>
    <cellStyle name="Comma 4 2 7 3 3" xfId="12840"/>
    <cellStyle name="Comma 4 2 7 4" xfId="12841"/>
    <cellStyle name="Comma 4 2 7 5" xfId="12842"/>
    <cellStyle name="Comma 4 2 8" xfId="12843"/>
    <cellStyle name="Comma 4 2 8 2" xfId="12844"/>
    <cellStyle name="Comma 4 2 8 2 2" xfId="12845"/>
    <cellStyle name="Comma 4 2 8 2 2 2" xfId="12846"/>
    <cellStyle name="Comma 4 2 8 2 2 3" xfId="12847"/>
    <cellStyle name="Comma 4 2 8 2 3" xfId="12848"/>
    <cellStyle name="Comma 4 2 8 2 4" xfId="12849"/>
    <cellStyle name="Comma 4 2 8 3" xfId="12850"/>
    <cellStyle name="Comma 4 2 8 3 2" xfId="12851"/>
    <cellStyle name="Comma 4 2 8 3 3" xfId="12852"/>
    <cellStyle name="Comma 4 2 8 4" xfId="12853"/>
    <cellStyle name="Comma 4 2 8 5" xfId="12854"/>
    <cellStyle name="Comma 4 2 9" xfId="12855"/>
    <cellStyle name="Comma 4 2 9 2" xfId="12856"/>
    <cellStyle name="Comma 4 2 9 2 2" xfId="12857"/>
    <cellStyle name="Comma 4 2 9 2 3" xfId="12858"/>
    <cellStyle name="Comma 4 2 9 3" xfId="12859"/>
    <cellStyle name="Comma 4 2 9 4" xfId="12860"/>
    <cellStyle name="Comma 4 3" xfId="12861"/>
    <cellStyle name="Comma 4 3 10" xfId="12862"/>
    <cellStyle name="Comma 4 3 10 2" xfId="12863"/>
    <cellStyle name="Comma 4 3 10 3" xfId="12864"/>
    <cellStyle name="Comma 4 3 11" xfId="12865"/>
    <cellStyle name="Comma 4 3 2" xfId="12866"/>
    <cellStyle name="Comma 4 3 2 2" xfId="12867"/>
    <cellStyle name="Comma 4 3 2 2 2" xfId="12868"/>
    <cellStyle name="Comma 4 3 2 2 2 2" xfId="12869"/>
    <cellStyle name="Comma 4 3 2 2 2 2 2" xfId="12870"/>
    <cellStyle name="Comma 4 3 2 2 2 2 2 2" xfId="12871"/>
    <cellStyle name="Comma 4 3 2 2 2 2 2 3" xfId="12872"/>
    <cellStyle name="Comma 4 3 2 2 2 2 3" xfId="12873"/>
    <cellStyle name="Comma 4 3 2 2 2 2 4" xfId="12874"/>
    <cellStyle name="Comma 4 3 2 2 2 3" xfId="12875"/>
    <cellStyle name="Comma 4 3 2 2 2 3 2" xfId="12876"/>
    <cellStyle name="Comma 4 3 2 2 2 3 3" xfId="12877"/>
    <cellStyle name="Comma 4 3 2 2 2 4" xfId="12878"/>
    <cellStyle name="Comma 4 3 2 2 2 5" xfId="12879"/>
    <cellStyle name="Comma 4 3 2 2 2 6" xfId="12880"/>
    <cellStyle name="Comma 4 3 2 2 3" xfId="12881"/>
    <cellStyle name="Comma 4 3 2 2 3 2" xfId="12882"/>
    <cellStyle name="Comma 4 3 2 2 3 2 2" xfId="12883"/>
    <cellStyle name="Comma 4 3 2 2 3 2 2 2" xfId="12884"/>
    <cellStyle name="Comma 4 3 2 2 3 2 2 3" xfId="12885"/>
    <cellStyle name="Comma 4 3 2 2 3 2 3" xfId="12886"/>
    <cellStyle name="Comma 4 3 2 2 3 2 4" xfId="12887"/>
    <cellStyle name="Comma 4 3 2 2 3 3" xfId="12888"/>
    <cellStyle name="Comma 4 3 2 2 3 3 2" xfId="12889"/>
    <cellStyle name="Comma 4 3 2 2 3 3 3" xfId="12890"/>
    <cellStyle name="Comma 4 3 2 2 3 4" xfId="12891"/>
    <cellStyle name="Comma 4 3 2 2 3 5" xfId="12892"/>
    <cellStyle name="Comma 4 3 2 2 3 6" xfId="12893"/>
    <cellStyle name="Comma 4 3 2 2 4" xfId="12894"/>
    <cellStyle name="Comma 4 3 2 2 4 2" xfId="12895"/>
    <cellStyle name="Comma 4 3 2 2 4 2 2" xfId="12896"/>
    <cellStyle name="Comma 4 3 2 2 4 2 3" xfId="12897"/>
    <cellStyle name="Comma 4 3 2 2 4 3" xfId="12898"/>
    <cellStyle name="Comma 4 3 2 2 4 4" xfId="12899"/>
    <cellStyle name="Comma 4 3 2 2 5" xfId="12900"/>
    <cellStyle name="Comma 4 3 2 2 5 2" xfId="12901"/>
    <cellStyle name="Comma 4 3 2 2 5 3" xfId="12902"/>
    <cellStyle name="Comma 4 3 2 2 6" xfId="12903"/>
    <cellStyle name="Comma 4 3 2 2 7" xfId="12904"/>
    <cellStyle name="Comma 4 3 2 2 8" xfId="12905"/>
    <cellStyle name="Comma 4 3 2 3" xfId="12906"/>
    <cellStyle name="Comma 4 3 2 3 2" xfId="12907"/>
    <cellStyle name="Comma 4 3 2 3 2 2" xfId="12908"/>
    <cellStyle name="Comma 4 3 2 3 2 2 2" xfId="12909"/>
    <cellStyle name="Comma 4 3 2 3 2 2 3" xfId="12910"/>
    <cellStyle name="Comma 4 3 2 3 2 3" xfId="12911"/>
    <cellStyle name="Comma 4 3 2 3 2 4" xfId="12912"/>
    <cellStyle name="Comma 4 3 2 3 2 5" xfId="12913"/>
    <cellStyle name="Comma 4 3 2 3 3" xfId="12914"/>
    <cellStyle name="Comma 4 3 2 3 3 2" xfId="12915"/>
    <cellStyle name="Comma 4 3 2 3 3 3" xfId="12916"/>
    <cellStyle name="Comma 4 3 2 3 3 4" xfId="12917"/>
    <cellStyle name="Comma 4 3 2 3 4" xfId="12918"/>
    <cellStyle name="Comma 4 3 2 3 5" xfId="12919"/>
    <cellStyle name="Comma 4 3 2 3 6" xfId="12920"/>
    <cellStyle name="Comma 4 3 2 4" xfId="12921"/>
    <cellStyle name="Comma 4 3 2 4 2" xfId="12922"/>
    <cellStyle name="Comma 4 3 2 4 2 2" xfId="12923"/>
    <cellStyle name="Comma 4 3 2 4 2 2 2" xfId="12924"/>
    <cellStyle name="Comma 4 3 2 4 2 2 3" xfId="12925"/>
    <cellStyle name="Comma 4 3 2 4 2 3" xfId="12926"/>
    <cellStyle name="Comma 4 3 2 4 2 4" xfId="12927"/>
    <cellStyle name="Comma 4 3 2 4 3" xfId="12928"/>
    <cellStyle name="Comma 4 3 2 4 3 2" xfId="12929"/>
    <cellStyle name="Comma 4 3 2 4 3 3" xfId="12930"/>
    <cellStyle name="Comma 4 3 2 4 4" xfId="12931"/>
    <cellStyle name="Comma 4 3 2 4 5" xfId="12932"/>
    <cellStyle name="Comma 4 3 2 4 6" xfId="12933"/>
    <cellStyle name="Comma 4 3 2 5" xfId="12934"/>
    <cellStyle name="Comma 4 3 2 5 2" xfId="12935"/>
    <cellStyle name="Comma 4 3 2 5 2 2" xfId="12936"/>
    <cellStyle name="Comma 4 3 2 5 2 3" xfId="12937"/>
    <cellStyle name="Comma 4 3 2 5 3" xfId="12938"/>
    <cellStyle name="Comma 4 3 2 5 4" xfId="12939"/>
    <cellStyle name="Comma 4 3 2 5 5" xfId="12940"/>
    <cellStyle name="Comma 4 3 2 6" xfId="12941"/>
    <cellStyle name="Comma 4 3 2 6 2" xfId="12942"/>
    <cellStyle name="Comma 4 3 2 6 3" xfId="12943"/>
    <cellStyle name="Comma 4 3 2 6 4" xfId="12944"/>
    <cellStyle name="Comma 4 3 2 7" xfId="12945"/>
    <cellStyle name="Comma 4 3 2 8" xfId="12946"/>
    <cellStyle name="Comma 4 3 2 9" xfId="12947"/>
    <cellStyle name="Comma 4 3 3" xfId="12948"/>
    <cellStyle name="Comma 4 3 3 2" xfId="12949"/>
    <cellStyle name="Comma 4 3 3 2 2" xfId="12950"/>
    <cellStyle name="Comma 4 3 3 2 2 2" xfId="12951"/>
    <cellStyle name="Comma 4 3 3 2 2 2 2" xfId="12952"/>
    <cellStyle name="Comma 4 3 3 2 2 2 2 2" xfId="12953"/>
    <cellStyle name="Comma 4 3 3 2 2 2 2 3" xfId="12954"/>
    <cellStyle name="Comma 4 3 3 2 2 2 3" xfId="12955"/>
    <cellStyle name="Comma 4 3 3 2 2 2 4" xfId="12956"/>
    <cellStyle name="Comma 4 3 3 2 2 3" xfId="12957"/>
    <cellStyle name="Comma 4 3 3 2 2 3 2" xfId="12958"/>
    <cellStyle name="Comma 4 3 3 2 2 3 3" xfId="12959"/>
    <cellStyle name="Comma 4 3 3 2 2 4" xfId="12960"/>
    <cellStyle name="Comma 4 3 3 2 2 5" xfId="12961"/>
    <cellStyle name="Comma 4 3 3 2 3" xfId="12962"/>
    <cellStyle name="Comma 4 3 3 2 3 2" xfId="12963"/>
    <cellStyle name="Comma 4 3 3 2 3 2 2" xfId="12964"/>
    <cellStyle name="Comma 4 3 3 2 3 2 2 2" xfId="12965"/>
    <cellStyle name="Comma 4 3 3 2 3 2 2 3" xfId="12966"/>
    <cellStyle name="Comma 4 3 3 2 3 2 3" xfId="12967"/>
    <cellStyle name="Comma 4 3 3 2 3 2 4" xfId="12968"/>
    <cellStyle name="Comma 4 3 3 2 3 3" xfId="12969"/>
    <cellStyle name="Comma 4 3 3 2 3 3 2" xfId="12970"/>
    <cellStyle name="Comma 4 3 3 2 3 3 3" xfId="12971"/>
    <cellStyle name="Comma 4 3 3 2 3 4" xfId="12972"/>
    <cellStyle name="Comma 4 3 3 2 3 5" xfId="12973"/>
    <cellStyle name="Comma 4 3 3 2 4" xfId="12974"/>
    <cellStyle name="Comma 4 3 3 2 4 2" xfId="12975"/>
    <cellStyle name="Comma 4 3 3 2 4 2 2" xfId="12976"/>
    <cellStyle name="Comma 4 3 3 2 4 2 3" xfId="12977"/>
    <cellStyle name="Comma 4 3 3 2 4 3" xfId="12978"/>
    <cellStyle name="Comma 4 3 3 2 4 4" xfId="12979"/>
    <cellStyle name="Comma 4 3 3 2 5" xfId="12980"/>
    <cellStyle name="Comma 4 3 3 2 5 2" xfId="12981"/>
    <cellStyle name="Comma 4 3 3 2 5 3" xfId="12982"/>
    <cellStyle name="Comma 4 3 3 2 6" xfId="12983"/>
    <cellStyle name="Comma 4 3 3 2 7" xfId="12984"/>
    <cellStyle name="Comma 4 3 3 2 8" xfId="12985"/>
    <cellStyle name="Comma 4 3 3 3" xfId="12986"/>
    <cellStyle name="Comma 4 3 3 3 2" xfId="12987"/>
    <cellStyle name="Comma 4 3 3 3 2 2" xfId="12988"/>
    <cellStyle name="Comma 4 3 3 3 2 2 2" xfId="12989"/>
    <cellStyle name="Comma 4 3 3 3 2 2 3" xfId="12990"/>
    <cellStyle name="Comma 4 3 3 3 2 3" xfId="12991"/>
    <cellStyle name="Comma 4 3 3 3 2 4" xfId="12992"/>
    <cellStyle name="Comma 4 3 3 3 3" xfId="12993"/>
    <cellStyle name="Comma 4 3 3 3 3 2" xfId="12994"/>
    <cellStyle name="Comma 4 3 3 3 3 3" xfId="12995"/>
    <cellStyle name="Comma 4 3 3 3 4" xfId="12996"/>
    <cellStyle name="Comma 4 3 3 3 5" xfId="12997"/>
    <cellStyle name="Comma 4 3 3 3 6" xfId="12998"/>
    <cellStyle name="Comma 4 3 3 4" xfId="12999"/>
    <cellStyle name="Comma 4 3 3 4 2" xfId="13000"/>
    <cellStyle name="Comma 4 3 3 4 2 2" xfId="13001"/>
    <cellStyle name="Comma 4 3 3 4 2 2 2" xfId="13002"/>
    <cellStyle name="Comma 4 3 3 4 2 2 3" xfId="13003"/>
    <cellStyle name="Comma 4 3 3 4 2 3" xfId="13004"/>
    <cellStyle name="Comma 4 3 3 4 2 4" xfId="13005"/>
    <cellStyle name="Comma 4 3 3 4 3" xfId="13006"/>
    <cellStyle name="Comma 4 3 3 4 3 2" xfId="13007"/>
    <cellStyle name="Comma 4 3 3 4 3 3" xfId="13008"/>
    <cellStyle name="Comma 4 3 3 4 4" xfId="13009"/>
    <cellStyle name="Comma 4 3 3 4 5" xfId="13010"/>
    <cellStyle name="Comma 4 3 3 4 6" xfId="13011"/>
    <cellStyle name="Comma 4 3 3 5" xfId="13012"/>
    <cellStyle name="Comma 4 3 3 5 2" xfId="13013"/>
    <cellStyle name="Comma 4 3 3 5 2 2" xfId="13014"/>
    <cellStyle name="Comma 4 3 3 5 2 3" xfId="13015"/>
    <cellStyle name="Comma 4 3 3 5 3" xfId="13016"/>
    <cellStyle name="Comma 4 3 3 5 4" xfId="13017"/>
    <cellStyle name="Comma 4 3 3 6" xfId="13018"/>
    <cellStyle name="Comma 4 3 3 6 2" xfId="13019"/>
    <cellStyle name="Comma 4 3 3 6 3" xfId="13020"/>
    <cellStyle name="Comma 4 3 3 7" xfId="13021"/>
    <cellStyle name="Comma 4 3 3 8" xfId="13022"/>
    <cellStyle name="Comma 4 3 3 9" xfId="13023"/>
    <cellStyle name="Comma 4 3 4" xfId="13024"/>
    <cellStyle name="Comma 4 3 4 2" xfId="13025"/>
    <cellStyle name="Comma 4 3 4 2 2" xfId="13026"/>
    <cellStyle name="Comma 4 3 4 2 2 2" xfId="13027"/>
    <cellStyle name="Comma 4 3 4 2 2 2 2" xfId="13028"/>
    <cellStyle name="Comma 4 3 4 2 2 2 2 2" xfId="13029"/>
    <cellStyle name="Comma 4 3 4 2 2 2 2 3" xfId="13030"/>
    <cellStyle name="Comma 4 3 4 2 2 2 3" xfId="13031"/>
    <cellStyle name="Comma 4 3 4 2 2 2 4" xfId="13032"/>
    <cellStyle name="Comma 4 3 4 2 2 3" xfId="13033"/>
    <cellStyle name="Comma 4 3 4 2 2 3 2" xfId="13034"/>
    <cellStyle name="Comma 4 3 4 2 2 3 3" xfId="13035"/>
    <cellStyle name="Comma 4 3 4 2 2 4" xfId="13036"/>
    <cellStyle name="Comma 4 3 4 2 2 5" xfId="13037"/>
    <cellStyle name="Comma 4 3 4 2 3" xfId="13038"/>
    <cellStyle name="Comma 4 3 4 2 3 2" xfId="13039"/>
    <cellStyle name="Comma 4 3 4 2 3 2 2" xfId="13040"/>
    <cellStyle name="Comma 4 3 4 2 3 2 2 2" xfId="13041"/>
    <cellStyle name="Comma 4 3 4 2 3 2 2 3" xfId="13042"/>
    <cellStyle name="Comma 4 3 4 2 3 2 3" xfId="13043"/>
    <cellStyle name="Comma 4 3 4 2 3 2 4" xfId="13044"/>
    <cellStyle name="Comma 4 3 4 2 3 3" xfId="13045"/>
    <cellStyle name="Comma 4 3 4 2 3 3 2" xfId="13046"/>
    <cellStyle name="Comma 4 3 4 2 3 3 3" xfId="13047"/>
    <cellStyle name="Comma 4 3 4 2 3 4" xfId="13048"/>
    <cellStyle name="Comma 4 3 4 2 3 5" xfId="13049"/>
    <cellStyle name="Comma 4 3 4 2 4" xfId="13050"/>
    <cellStyle name="Comma 4 3 4 2 4 2" xfId="13051"/>
    <cellStyle name="Comma 4 3 4 2 4 2 2" xfId="13052"/>
    <cellStyle name="Comma 4 3 4 2 4 2 3" xfId="13053"/>
    <cellStyle name="Comma 4 3 4 2 4 3" xfId="13054"/>
    <cellStyle name="Comma 4 3 4 2 4 4" xfId="13055"/>
    <cellStyle name="Comma 4 3 4 2 5" xfId="13056"/>
    <cellStyle name="Comma 4 3 4 2 5 2" xfId="13057"/>
    <cellStyle name="Comma 4 3 4 2 5 3" xfId="13058"/>
    <cellStyle name="Comma 4 3 4 2 6" xfId="13059"/>
    <cellStyle name="Comma 4 3 4 2 7" xfId="13060"/>
    <cellStyle name="Comma 4 3 4 2 8" xfId="13061"/>
    <cellStyle name="Comma 4 3 4 3" xfId="13062"/>
    <cellStyle name="Comma 4 3 4 3 2" xfId="13063"/>
    <cellStyle name="Comma 4 3 4 3 2 2" xfId="13064"/>
    <cellStyle name="Comma 4 3 4 3 2 2 2" xfId="13065"/>
    <cellStyle name="Comma 4 3 4 3 2 2 3" xfId="13066"/>
    <cellStyle name="Comma 4 3 4 3 2 3" xfId="13067"/>
    <cellStyle name="Comma 4 3 4 3 2 4" xfId="13068"/>
    <cellStyle name="Comma 4 3 4 3 3" xfId="13069"/>
    <cellStyle name="Comma 4 3 4 3 3 2" xfId="13070"/>
    <cellStyle name="Comma 4 3 4 3 3 3" xfId="13071"/>
    <cellStyle name="Comma 4 3 4 3 4" xfId="13072"/>
    <cellStyle name="Comma 4 3 4 3 5" xfId="13073"/>
    <cellStyle name="Comma 4 3 4 3 6" xfId="13074"/>
    <cellStyle name="Comma 4 3 4 4" xfId="13075"/>
    <cellStyle name="Comma 4 3 4 4 2" xfId="13076"/>
    <cellStyle name="Comma 4 3 4 4 2 2" xfId="13077"/>
    <cellStyle name="Comma 4 3 4 4 2 2 2" xfId="13078"/>
    <cellStyle name="Comma 4 3 4 4 2 2 3" xfId="13079"/>
    <cellStyle name="Comma 4 3 4 4 2 3" xfId="13080"/>
    <cellStyle name="Comma 4 3 4 4 2 4" xfId="13081"/>
    <cellStyle name="Comma 4 3 4 4 3" xfId="13082"/>
    <cellStyle name="Comma 4 3 4 4 3 2" xfId="13083"/>
    <cellStyle name="Comma 4 3 4 4 3 3" xfId="13084"/>
    <cellStyle name="Comma 4 3 4 4 4" xfId="13085"/>
    <cellStyle name="Comma 4 3 4 4 5" xfId="13086"/>
    <cellStyle name="Comma 4 3 4 5" xfId="13087"/>
    <cellStyle name="Comma 4 3 4 5 2" xfId="13088"/>
    <cellStyle name="Comma 4 3 4 5 2 2" xfId="13089"/>
    <cellStyle name="Comma 4 3 4 5 2 3" xfId="13090"/>
    <cellStyle name="Comma 4 3 4 5 3" xfId="13091"/>
    <cellStyle name="Comma 4 3 4 5 4" xfId="13092"/>
    <cellStyle name="Comma 4 3 4 6" xfId="13093"/>
    <cellStyle name="Comma 4 3 4 6 2" xfId="13094"/>
    <cellStyle name="Comma 4 3 4 6 3" xfId="13095"/>
    <cellStyle name="Comma 4 3 4 7" xfId="13096"/>
    <cellStyle name="Comma 4 3 4 8" xfId="13097"/>
    <cellStyle name="Comma 4 3 5" xfId="13098"/>
    <cellStyle name="Comma 4 3 5 2" xfId="13099"/>
    <cellStyle name="Comma 4 3 5 2 2" xfId="13100"/>
    <cellStyle name="Comma 4 3 5 2 2 2" xfId="13101"/>
    <cellStyle name="Comma 4 3 5 2 2 2 2" xfId="13102"/>
    <cellStyle name="Comma 4 3 5 2 2 2 3" xfId="13103"/>
    <cellStyle name="Comma 4 3 5 2 2 3" xfId="13104"/>
    <cellStyle name="Comma 4 3 5 2 2 4" xfId="13105"/>
    <cellStyle name="Comma 4 3 5 2 3" xfId="13106"/>
    <cellStyle name="Comma 4 3 5 2 3 2" xfId="13107"/>
    <cellStyle name="Comma 4 3 5 2 3 3" xfId="13108"/>
    <cellStyle name="Comma 4 3 5 2 4" xfId="13109"/>
    <cellStyle name="Comma 4 3 5 2 5" xfId="13110"/>
    <cellStyle name="Comma 4 3 5 2 6" xfId="13111"/>
    <cellStyle name="Comma 4 3 5 3" xfId="13112"/>
    <cellStyle name="Comma 4 3 5 3 2" xfId="13113"/>
    <cellStyle name="Comma 4 3 5 3 2 2" xfId="13114"/>
    <cellStyle name="Comma 4 3 5 3 2 2 2" xfId="13115"/>
    <cellStyle name="Comma 4 3 5 3 2 2 3" xfId="13116"/>
    <cellStyle name="Comma 4 3 5 3 2 3" xfId="13117"/>
    <cellStyle name="Comma 4 3 5 3 2 4" xfId="13118"/>
    <cellStyle name="Comma 4 3 5 3 3" xfId="13119"/>
    <cellStyle name="Comma 4 3 5 3 3 2" xfId="13120"/>
    <cellStyle name="Comma 4 3 5 3 3 3" xfId="13121"/>
    <cellStyle name="Comma 4 3 5 3 4" xfId="13122"/>
    <cellStyle name="Comma 4 3 5 3 5" xfId="13123"/>
    <cellStyle name="Comma 4 3 5 3 6" xfId="13124"/>
    <cellStyle name="Comma 4 3 5 4" xfId="13125"/>
    <cellStyle name="Comma 4 3 5 4 2" xfId="13126"/>
    <cellStyle name="Comma 4 3 5 4 2 2" xfId="13127"/>
    <cellStyle name="Comma 4 3 5 4 2 3" xfId="13128"/>
    <cellStyle name="Comma 4 3 5 4 3" xfId="13129"/>
    <cellStyle name="Comma 4 3 5 4 4" xfId="13130"/>
    <cellStyle name="Comma 4 3 5 5" xfId="13131"/>
    <cellStyle name="Comma 4 3 5 5 2" xfId="13132"/>
    <cellStyle name="Comma 4 3 5 5 3" xfId="13133"/>
    <cellStyle name="Comma 4 3 5 6" xfId="13134"/>
    <cellStyle name="Comma 4 3 5 7" xfId="13135"/>
    <cellStyle name="Comma 4 3 5 8" xfId="13136"/>
    <cellStyle name="Comma 4 3 6" xfId="13137"/>
    <cellStyle name="Comma 4 3 6 2" xfId="13138"/>
    <cellStyle name="Comma 4 3 6 2 2" xfId="13139"/>
    <cellStyle name="Comma 4 3 6 2 2 2" xfId="13140"/>
    <cellStyle name="Comma 4 3 6 2 2 3" xfId="13141"/>
    <cellStyle name="Comma 4 3 6 2 3" xfId="13142"/>
    <cellStyle name="Comma 4 3 6 2 4" xfId="13143"/>
    <cellStyle name="Comma 4 3 6 3" xfId="13144"/>
    <cellStyle name="Comma 4 3 6 3 2" xfId="13145"/>
    <cellStyle name="Comma 4 3 6 3 3" xfId="13146"/>
    <cellStyle name="Comma 4 3 6 4" xfId="13147"/>
    <cellStyle name="Comma 4 3 6 5" xfId="13148"/>
    <cellStyle name="Comma 4 3 6 6" xfId="13149"/>
    <cellStyle name="Comma 4 3 7" xfId="13150"/>
    <cellStyle name="Comma 4 3 7 2" xfId="13151"/>
    <cellStyle name="Comma 4 3 7 2 2" xfId="13152"/>
    <cellStyle name="Comma 4 3 7 2 2 2" xfId="13153"/>
    <cellStyle name="Comma 4 3 7 2 2 3" xfId="13154"/>
    <cellStyle name="Comma 4 3 7 2 3" xfId="13155"/>
    <cellStyle name="Comma 4 3 7 2 4" xfId="13156"/>
    <cellStyle name="Comma 4 3 7 3" xfId="13157"/>
    <cellStyle name="Comma 4 3 7 3 2" xfId="13158"/>
    <cellStyle name="Comma 4 3 7 3 3" xfId="13159"/>
    <cellStyle name="Comma 4 3 7 4" xfId="13160"/>
    <cellStyle name="Comma 4 3 7 5" xfId="13161"/>
    <cellStyle name="Comma 4 3 7 6" xfId="13162"/>
    <cellStyle name="Comma 4 3 8" xfId="13163"/>
    <cellStyle name="Comma 4 3 8 2" xfId="13164"/>
    <cellStyle name="Comma 4 3 8 2 2" xfId="13165"/>
    <cellStyle name="Comma 4 3 8 2 3" xfId="13166"/>
    <cellStyle name="Comma 4 3 8 3" xfId="13167"/>
    <cellStyle name="Comma 4 3 8 4" xfId="13168"/>
    <cellStyle name="Comma 4 3 8 5" xfId="13169"/>
    <cellStyle name="Comma 4 3 9" xfId="13170"/>
    <cellStyle name="Comma 4 3 9 2" xfId="13171"/>
    <cellStyle name="Comma 4 3 9 3" xfId="13172"/>
    <cellStyle name="Comma 4 3 9 4" xfId="13173"/>
    <cellStyle name="Comma 4 4" xfId="13174"/>
    <cellStyle name="Comma 4 4 10" xfId="13175"/>
    <cellStyle name="Comma 4 4 10 2" xfId="13176"/>
    <cellStyle name="Comma 4 4 10 3" xfId="13177"/>
    <cellStyle name="Comma 4 4 11" xfId="13178"/>
    <cellStyle name="Comma 4 4 2" xfId="13179"/>
    <cellStyle name="Comma 4 4 2 2" xfId="13180"/>
    <cellStyle name="Comma 4 4 2 2 2" xfId="13181"/>
    <cellStyle name="Comma 4 4 2 2 2 2" xfId="13182"/>
    <cellStyle name="Comma 4 4 2 2 2 2 2" xfId="13183"/>
    <cellStyle name="Comma 4 4 2 2 2 2 2 2" xfId="13184"/>
    <cellStyle name="Comma 4 4 2 2 2 2 2 3" xfId="13185"/>
    <cellStyle name="Comma 4 4 2 2 2 2 3" xfId="13186"/>
    <cellStyle name="Comma 4 4 2 2 2 2 4" xfId="13187"/>
    <cellStyle name="Comma 4 4 2 2 2 3" xfId="13188"/>
    <cellStyle name="Comma 4 4 2 2 2 3 2" xfId="13189"/>
    <cellStyle name="Comma 4 4 2 2 2 3 3" xfId="13190"/>
    <cellStyle name="Comma 4 4 2 2 2 4" xfId="13191"/>
    <cellStyle name="Comma 4 4 2 2 2 5" xfId="13192"/>
    <cellStyle name="Comma 4 4 2 2 2 6" xfId="13193"/>
    <cellStyle name="Comma 4 4 2 2 3" xfId="13194"/>
    <cellStyle name="Comma 4 4 2 2 3 2" xfId="13195"/>
    <cellStyle name="Comma 4 4 2 2 3 2 2" xfId="13196"/>
    <cellStyle name="Comma 4 4 2 2 3 2 2 2" xfId="13197"/>
    <cellStyle name="Comma 4 4 2 2 3 2 2 3" xfId="13198"/>
    <cellStyle name="Comma 4 4 2 2 3 2 3" xfId="13199"/>
    <cellStyle name="Comma 4 4 2 2 3 2 4" xfId="13200"/>
    <cellStyle name="Comma 4 4 2 2 3 3" xfId="13201"/>
    <cellStyle name="Comma 4 4 2 2 3 3 2" xfId="13202"/>
    <cellStyle name="Comma 4 4 2 2 3 3 3" xfId="13203"/>
    <cellStyle name="Comma 4 4 2 2 3 4" xfId="13204"/>
    <cellStyle name="Comma 4 4 2 2 3 5" xfId="13205"/>
    <cellStyle name="Comma 4 4 2 2 3 6" xfId="13206"/>
    <cellStyle name="Comma 4 4 2 2 4" xfId="13207"/>
    <cellStyle name="Comma 4 4 2 2 4 2" xfId="13208"/>
    <cellStyle name="Comma 4 4 2 2 4 2 2" xfId="13209"/>
    <cellStyle name="Comma 4 4 2 2 4 2 3" xfId="13210"/>
    <cellStyle name="Comma 4 4 2 2 4 3" xfId="13211"/>
    <cellStyle name="Comma 4 4 2 2 4 4" xfId="13212"/>
    <cellStyle name="Comma 4 4 2 2 5" xfId="13213"/>
    <cellStyle name="Comma 4 4 2 2 5 2" xfId="13214"/>
    <cellStyle name="Comma 4 4 2 2 5 3" xfId="13215"/>
    <cellStyle name="Comma 4 4 2 2 6" xfId="13216"/>
    <cellStyle name="Comma 4 4 2 2 7" xfId="13217"/>
    <cellStyle name="Comma 4 4 2 2 8" xfId="13218"/>
    <cellStyle name="Comma 4 4 2 3" xfId="13219"/>
    <cellStyle name="Comma 4 4 2 3 2" xfId="13220"/>
    <cellStyle name="Comma 4 4 2 3 2 2" xfId="13221"/>
    <cellStyle name="Comma 4 4 2 3 2 2 2" xfId="13222"/>
    <cellStyle name="Comma 4 4 2 3 2 2 3" xfId="13223"/>
    <cellStyle name="Comma 4 4 2 3 2 3" xfId="13224"/>
    <cellStyle name="Comma 4 4 2 3 2 4" xfId="13225"/>
    <cellStyle name="Comma 4 4 2 3 2 5" xfId="13226"/>
    <cellStyle name="Comma 4 4 2 3 3" xfId="13227"/>
    <cellStyle name="Comma 4 4 2 3 3 2" xfId="13228"/>
    <cellStyle name="Comma 4 4 2 3 3 3" xfId="13229"/>
    <cellStyle name="Comma 4 4 2 3 3 4" xfId="13230"/>
    <cellStyle name="Comma 4 4 2 3 4" xfId="13231"/>
    <cellStyle name="Comma 4 4 2 3 5" xfId="13232"/>
    <cellStyle name="Comma 4 4 2 3 6" xfId="13233"/>
    <cellStyle name="Comma 4 4 2 4" xfId="13234"/>
    <cellStyle name="Comma 4 4 2 4 2" xfId="13235"/>
    <cellStyle name="Comma 4 4 2 4 2 2" xfId="13236"/>
    <cellStyle name="Comma 4 4 2 4 2 2 2" xfId="13237"/>
    <cellStyle name="Comma 4 4 2 4 2 2 3" xfId="13238"/>
    <cellStyle name="Comma 4 4 2 4 2 3" xfId="13239"/>
    <cellStyle name="Comma 4 4 2 4 2 4" xfId="13240"/>
    <cellStyle name="Comma 4 4 2 4 3" xfId="13241"/>
    <cellStyle name="Comma 4 4 2 4 3 2" xfId="13242"/>
    <cellStyle name="Comma 4 4 2 4 3 3" xfId="13243"/>
    <cellStyle name="Comma 4 4 2 4 4" xfId="13244"/>
    <cellStyle name="Comma 4 4 2 4 5" xfId="13245"/>
    <cellStyle name="Comma 4 4 2 4 6" xfId="13246"/>
    <cellStyle name="Comma 4 4 2 5" xfId="13247"/>
    <cellStyle name="Comma 4 4 2 5 2" xfId="13248"/>
    <cellStyle name="Comma 4 4 2 5 2 2" xfId="13249"/>
    <cellStyle name="Comma 4 4 2 5 2 3" xfId="13250"/>
    <cellStyle name="Comma 4 4 2 5 3" xfId="13251"/>
    <cellStyle name="Comma 4 4 2 5 4" xfId="13252"/>
    <cellStyle name="Comma 4 4 2 5 5" xfId="13253"/>
    <cellStyle name="Comma 4 4 2 6" xfId="13254"/>
    <cellStyle name="Comma 4 4 2 6 2" xfId="13255"/>
    <cellStyle name="Comma 4 4 2 6 3" xfId="13256"/>
    <cellStyle name="Comma 4 4 2 6 4" xfId="13257"/>
    <cellStyle name="Comma 4 4 2 7" xfId="13258"/>
    <cellStyle name="Comma 4 4 2 8" xfId="13259"/>
    <cellStyle name="Comma 4 4 2 9" xfId="13260"/>
    <cellStyle name="Comma 4 4 3" xfId="13261"/>
    <cellStyle name="Comma 4 4 3 2" xfId="13262"/>
    <cellStyle name="Comma 4 4 3 2 2" xfId="13263"/>
    <cellStyle name="Comma 4 4 3 2 2 2" xfId="13264"/>
    <cellStyle name="Comma 4 4 3 2 2 2 2" xfId="13265"/>
    <cellStyle name="Comma 4 4 3 2 2 2 2 2" xfId="13266"/>
    <cellStyle name="Comma 4 4 3 2 2 2 2 3" xfId="13267"/>
    <cellStyle name="Comma 4 4 3 2 2 2 3" xfId="13268"/>
    <cellStyle name="Comma 4 4 3 2 2 2 4" xfId="13269"/>
    <cellStyle name="Comma 4 4 3 2 2 3" xfId="13270"/>
    <cellStyle name="Comma 4 4 3 2 2 3 2" xfId="13271"/>
    <cellStyle name="Comma 4 4 3 2 2 3 3" xfId="13272"/>
    <cellStyle name="Comma 4 4 3 2 2 4" xfId="13273"/>
    <cellStyle name="Comma 4 4 3 2 2 5" xfId="13274"/>
    <cellStyle name="Comma 4 4 3 2 3" xfId="13275"/>
    <cellStyle name="Comma 4 4 3 2 3 2" xfId="13276"/>
    <cellStyle name="Comma 4 4 3 2 3 2 2" xfId="13277"/>
    <cellStyle name="Comma 4 4 3 2 3 2 2 2" xfId="13278"/>
    <cellStyle name="Comma 4 4 3 2 3 2 2 3" xfId="13279"/>
    <cellStyle name="Comma 4 4 3 2 3 2 3" xfId="13280"/>
    <cellStyle name="Comma 4 4 3 2 3 2 4" xfId="13281"/>
    <cellStyle name="Comma 4 4 3 2 3 3" xfId="13282"/>
    <cellStyle name="Comma 4 4 3 2 3 3 2" xfId="13283"/>
    <cellStyle name="Comma 4 4 3 2 3 3 3" xfId="13284"/>
    <cellStyle name="Comma 4 4 3 2 3 4" xfId="13285"/>
    <cellStyle name="Comma 4 4 3 2 3 5" xfId="13286"/>
    <cellStyle name="Comma 4 4 3 2 4" xfId="13287"/>
    <cellStyle name="Comma 4 4 3 2 4 2" xfId="13288"/>
    <cellStyle name="Comma 4 4 3 2 4 2 2" xfId="13289"/>
    <cellStyle name="Comma 4 4 3 2 4 2 3" xfId="13290"/>
    <cellStyle name="Comma 4 4 3 2 4 3" xfId="13291"/>
    <cellStyle name="Comma 4 4 3 2 4 4" xfId="13292"/>
    <cellStyle name="Comma 4 4 3 2 5" xfId="13293"/>
    <cellStyle name="Comma 4 4 3 2 5 2" xfId="13294"/>
    <cellStyle name="Comma 4 4 3 2 5 3" xfId="13295"/>
    <cellStyle name="Comma 4 4 3 2 6" xfId="13296"/>
    <cellStyle name="Comma 4 4 3 2 7" xfId="13297"/>
    <cellStyle name="Comma 4 4 3 2 8" xfId="13298"/>
    <cellStyle name="Comma 4 4 3 3" xfId="13299"/>
    <cellStyle name="Comma 4 4 3 3 2" xfId="13300"/>
    <cellStyle name="Comma 4 4 3 3 2 2" xfId="13301"/>
    <cellStyle name="Comma 4 4 3 3 2 2 2" xfId="13302"/>
    <cellStyle name="Comma 4 4 3 3 2 2 3" xfId="13303"/>
    <cellStyle name="Comma 4 4 3 3 2 3" xfId="13304"/>
    <cellStyle name="Comma 4 4 3 3 2 4" xfId="13305"/>
    <cellStyle name="Comma 4 4 3 3 3" xfId="13306"/>
    <cellStyle name="Comma 4 4 3 3 3 2" xfId="13307"/>
    <cellStyle name="Comma 4 4 3 3 3 3" xfId="13308"/>
    <cellStyle name="Comma 4 4 3 3 4" xfId="13309"/>
    <cellStyle name="Comma 4 4 3 3 5" xfId="13310"/>
    <cellStyle name="Comma 4 4 3 3 6" xfId="13311"/>
    <cellStyle name="Comma 4 4 3 4" xfId="13312"/>
    <cellStyle name="Comma 4 4 3 4 2" xfId="13313"/>
    <cellStyle name="Comma 4 4 3 4 2 2" xfId="13314"/>
    <cellStyle name="Comma 4 4 3 4 2 2 2" xfId="13315"/>
    <cellStyle name="Comma 4 4 3 4 2 2 3" xfId="13316"/>
    <cellStyle name="Comma 4 4 3 4 2 3" xfId="13317"/>
    <cellStyle name="Comma 4 4 3 4 2 4" xfId="13318"/>
    <cellStyle name="Comma 4 4 3 4 3" xfId="13319"/>
    <cellStyle name="Comma 4 4 3 4 3 2" xfId="13320"/>
    <cellStyle name="Comma 4 4 3 4 3 3" xfId="13321"/>
    <cellStyle name="Comma 4 4 3 4 4" xfId="13322"/>
    <cellStyle name="Comma 4 4 3 4 5" xfId="13323"/>
    <cellStyle name="Comma 4 4 3 4 6" xfId="13324"/>
    <cellStyle name="Comma 4 4 3 5" xfId="13325"/>
    <cellStyle name="Comma 4 4 3 5 2" xfId="13326"/>
    <cellStyle name="Comma 4 4 3 5 2 2" xfId="13327"/>
    <cellStyle name="Comma 4 4 3 5 2 3" xfId="13328"/>
    <cellStyle name="Comma 4 4 3 5 3" xfId="13329"/>
    <cellStyle name="Comma 4 4 3 5 4" xfId="13330"/>
    <cellStyle name="Comma 4 4 3 6" xfId="13331"/>
    <cellStyle name="Comma 4 4 3 6 2" xfId="13332"/>
    <cellStyle name="Comma 4 4 3 6 3" xfId="13333"/>
    <cellStyle name="Comma 4 4 3 7" xfId="13334"/>
    <cellStyle name="Comma 4 4 3 8" xfId="13335"/>
    <cellStyle name="Comma 4 4 3 9" xfId="13336"/>
    <cellStyle name="Comma 4 4 4" xfId="13337"/>
    <cellStyle name="Comma 4 4 4 2" xfId="13338"/>
    <cellStyle name="Comma 4 4 4 2 2" xfId="13339"/>
    <cellStyle name="Comma 4 4 4 2 2 2" xfId="13340"/>
    <cellStyle name="Comma 4 4 4 2 2 2 2" xfId="13341"/>
    <cellStyle name="Comma 4 4 4 2 2 2 2 2" xfId="13342"/>
    <cellStyle name="Comma 4 4 4 2 2 2 2 3" xfId="13343"/>
    <cellStyle name="Comma 4 4 4 2 2 2 3" xfId="13344"/>
    <cellStyle name="Comma 4 4 4 2 2 2 4" xfId="13345"/>
    <cellStyle name="Comma 4 4 4 2 2 3" xfId="13346"/>
    <cellStyle name="Comma 4 4 4 2 2 3 2" xfId="13347"/>
    <cellStyle name="Comma 4 4 4 2 2 3 3" xfId="13348"/>
    <cellStyle name="Comma 4 4 4 2 2 4" xfId="13349"/>
    <cellStyle name="Comma 4 4 4 2 2 5" xfId="13350"/>
    <cellStyle name="Comma 4 4 4 2 3" xfId="13351"/>
    <cellStyle name="Comma 4 4 4 2 3 2" xfId="13352"/>
    <cellStyle name="Comma 4 4 4 2 3 2 2" xfId="13353"/>
    <cellStyle name="Comma 4 4 4 2 3 2 2 2" xfId="13354"/>
    <cellStyle name="Comma 4 4 4 2 3 2 2 3" xfId="13355"/>
    <cellStyle name="Comma 4 4 4 2 3 2 3" xfId="13356"/>
    <cellStyle name="Comma 4 4 4 2 3 2 4" xfId="13357"/>
    <cellStyle name="Comma 4 4 4 2 3 3" xfId="13358"/>
    <cellStyle name="Comma 4 4 4 2 3 3 2" xfId="13359"/>
    <cellStyle name="Comma 4 4 4 2 3 3 3" xfId="13360"/>
    <cellStyle name="Comma 4 4 4 2 3 4" xfId="13361"/>
    <cellStyle name="Comma 4 4 4 2 3 5" xfId="13362"/>
    <cellStyle name="Comma 4 4 4 2 4" xfId="13363"/>
    <cellStyle name="Comma 4 4 4 2 4 2" xfId="13364"/>
    <cellStyle name="Comma 4 4 4 2 4 2 2" xfId="13365"/>
    <cellStyle name="Comma 4 4 4 2 4 2 3" xfId="13366"/>
    <cellStyle name="Comma 4 4 4 2 4 3" xfId="13367"/>
    <cellStyle name="Comma 4 4 4 2 4 4" xfId="13368"/>
    <cellStyle name="Comma 4 4 4 2 5" xfId="13369"/>
    <cellStyle name="Comma 4 4 4 2 5 2" xfId="13370"/>
    <cellStyle name="Comma 4 4 4 2 5 3" xfId="13371"/>
    <cellStyle name="Comma 4 4 4 2 6" xfId="13372"/>
    <cellStyle name="Comma 4 4 4 2 7" xfId="13373"/>
    <cellStyle name="Comma 4 4 4 2 8" xfId="13374"/>
    <cellStyle name="Comma 4 4 4 3" xfId="13375"/>
    <cellStyle name="Comma 4 4 4 3 2" xfId="13376"/>
    <cellStyle name="Comma 4 4 4 3 2 2" xfId="13377"/>
    <cellStyle name="Comma 4 4 4 3 2 2 2" xfId="13378"/>
    <cellStyle name="Comma 4 4 4 3 2 2 3" xfId="13379"/>
    <cellStyle name="Comma 4 4 4 3 2 3" xfId="13380"/>
    <cellStyle name="Comma 4 4 4 3 2 4" xfId="13381"/>
    <cellStyle name="Comma 4 4 4 3 3" xfId="13382"/>
    <cellStyle name="Comma 4 4 4 3 3 2" xfId="13383"/>
    <cellStyle name="Comma 4 4 4 3 3 3" xfId="13384"/>
    <cellStyle name="Comma 4 4 4 3 4" xfId="13385"/>
    <cellStyle name="Comma 4 4 4 3 5" xfId="13386"/>
    <cellStyle name="Comma 4 4 4 3 6" xfId="13387"/>
    <cellStyle name="Comma 4 4 4 4" xfId="13388"/>
    <cellStyle name="Comma 4 4 4 4 2" xfId="13389"/>
    <cellStyle name="Comma 4 4 4 4 2 2" xfId="13390"/>
    <cellStyle name="Comma 4 4 4 4 2 2 2" xfId="13391"/>
    <cellStyle name="Comma 4 4 4 4 2 2 3" xfId="13392"/>
    <cellStyle name="Comma 4 4 4 4 2 3" xfId="13393"/>
    <cellStyle name="Comma 4 4 4 4 2 4" xfId="13394"/>
    <cellStyle name="Comma 4 4 4 4 3" xfId="13395"/>
    <cellStyle name="Comma 4 4 4 4 3 2" xfId="13396"/>
    <cellStyle name="Comma 4 4 4 4 3 3" xfId="13397"/>
    <cellStyle name="Comma 4 4 4 4 4" xfId="13398"/>
    <cellStyle name="Comma 4 4 4 4 5" xfId="13399"/>
    <cellStyle name="Comma 4 4 4 5" xfId="13400"/>
    <cellStyle name="Comma 4 4 4 5 2" xfId="13401"/>
    <cellStyle name="Comma 4 4 4 5 2 2" xfId="13402"/>
    <cellStyle name="Comma 4 4 4 5 2 3" xfId="13403"/>
    <cellStyle name="Comma 4 4 4 5 3" xfId="13404"/>
    <cellStyle name="Comma 4 4 4 5 4" xfId="13405"/>
    <cellStyle name="Comma 4 4 4 6" xfId="13406"/>
    <cellStyle name="Comma 4 4 4 6 2" xfId="13407"/>
    <cellStyle name="Comma 4 4 4 6 3" xfId="13408"/>
    <cellStyle name="Comma 4 4 4 7" xfId="13409"/>
    <cellStyle name="Comma 4 4 4 8" xfId="13410"/>
    <cellStyle name="Comma 4 4 5" xfId="13411"/>
    <cellStyle name="Comma 4 4 5 2" xfId="13412"/>
    <cellStyle name="Comma 4 4 5 2 2" xfId="13413"/>
    <cellStyle name="Comma 4 4 5 2 2 2" xfId="13414"/>
    <cellStyle name="Comma 4 4 5 2 2 2 2" xfId="13415"/>
    <cellStyle name="Comma 4 4 5 2 2 2 3" xfId="13416"/>
    <cellStyle name="Comma 4 4 5 2 2 3" xfId="13417"/>
    <cellStyle name="Comma 4 4 5 2 2 4" xfId="13418"/>
    <cellStyle name="Comma 4 4 5 2 3" xfId="13419"/>
    <cellStyle name="Comma 4 4 5 2 3 2" xfId="13420"/>
    <cellStyle name="Comma 4 4 5 2 3 3" xfId="13421"/>
    <cellStyle name="Comma 4 4 5 2 4" xfId="13422"/>
    <cellStyle name="Comma 4 4 5 2 5" xfId="13423"/>
    <cellStyle name="Comma 4 4 5 2 6" xfId="13424"/>
    <cellStyle name="Comma 4 4 5 3" xfId="13425"/>
    <cellStyle name="Comma 4 4 5 3 2" xfId="13426"/>
    <cellStyle name="Comma 4 4 5 3 2 2" xfId="13427"/>
    <cellStyle name="Comma 4 4 5 3 2 2 2" xfId="13428"/>
    <cellStyle name="Comma 4 4 5 3 2 2 3" xfId="13429"/>
    <cellStyle name="Comma 4 4 5 3 2 3" xfId="13430"/>
    <cellStyle name="Comma 4 4 5 3 2 4" xfId="13431"/>
    <cellStyle name="Comma 4 4 5 3 3" xfId="13432"/>
    <cellStyle name="Comma 4 4 5 3 3 2" xfId="13433"/>
    <cellStyle name="Comma 4 4 5 3 3 3" xfId="13434"/>
    <cellStyle name="Comma 4 4 5 3 4" xfId="13435"/>
    <cellStyle name="Comma 4 4 5 3 5" xfId="13436"/>
    <cellStyle name="Comma 4 4 5 3 6" xfId="13437"/>
    <cellStyle name="Comma 4 4 5 4" xfId="13438"/>
    <cellStyle name="Comma 4 4 5 4 2" xfId="13439"/>
    <cellStyle name="Comma 4 4 5 4 2 2" xfId="13440"/>
    <cellStyle name="Comma 4 4 5 4 2 3" xfId="13441"/>
    <cellStyle name="Comma 4 4 5 4 3" xfId="13442"/>
    <cellStyle name="Comma 4 4 5 4 4" xfId="13443"/>
    <cellStyle name="Comma 4 4 5 5" xfId="13444"/>
    <cellStyle name="Comma 4 4 5 5 2" xfId="13445"/>
    <cellStyle name="Comma 4 4 5 5 3" xfId="13446"/>
    <cellStyle name="Comma 4 4 5 6" xfId="13447"/>
    <cellStyle name="Comma 4 4 5 7" xfId="13448"/>
    <cellStyle name="Comma 4 4 5 8" xfId="13449"/>
    <cellStyle name="Comma 4 4 6" xfId="13450"/>
    <cellStyle name="Comma 4 4 6 2" xfId="13451"/>
    <cellStyle name="Comma 4 4 6 2 2" xfId="13452"/>
    <cellStyle name="Comma 4 4 6 2 2 2" xfId="13453"/>
    <cellStyle name="Comma 4 4 6 2 2 3" xfId="13454"/>
    <cellStyle name="Comma 4 4 6 2 3" xfId="13455"/>
    <cellStyle name="Comma 4 4 6 2 4" xfId="13456"/>
    <cellStyle name="Comma 4 4 6 3" xfId="13457"/>
    <cellStyle name="Comma 4 4 6 3 2" xfId="13458"/>
    <cellStyle name="Comma 4 4 6 3 3" xfId="13459"/>
    <cellStyle name="Comma 4 4 6 4" xfId="13460"/>
    <cellStyle name="Comma 4 4 6 5" xfId="13461"/>
    <cellStyle name="Comma 4 4 6 6" xfId="13462"/>
    <cellStyle name="Comma 4 4 7" xfId="13463"/>
    <cellStyle name="Comma 4 4 7 2" xfId="13464"/>
    <cellStyle name="Comma 4 4 7 2 2" xfId="13465"/>
    <cellStyle name="Comma 4 4 7 2 2 2" xfId="13466"/>
    <cellStyle name="Comma 4 4 7 2 2 3" xfId="13467"/>
    <cellStyle name="Comma 4 4 7 2 3" xfId="13468"/>
    <cellStyle name="Comma 4 4 7 2 4" xfId="13469"/>
    <cellStyle name="Comma 4 4 7 3" xfId="13470"/>
    <cellStyle name="Comma 4 4 7 3 2" xfId="13471"/>
    <cellStyle name="Comma 4 4 7 3 3" xfId="13472"/>
    <cellStyle name="Comma 4 4 7 4" xfId="13473"/>
    <cellStyle name="Comma 4 4 7 5" xfId="13474"/>
    <cellStyle name="Comma 4 4 7 6" xfId="13475"/>
    <cellStyle name="Comma 4 4 8" xfId="13476"/>
    <cellStyle name="Comma 4 4 8 2" xfId="13477"/>
    <cellStyle name="Comma 4 4 8 2 2" xfId="13478"/>
    <cellStyle name="Comma 4 4 8 2 3" xfId="13479"/>
    <cellStyle name="Comma 4 4 8 3" xfId="13480"/>
    <cellStyle name="Comma 4 4 8 4" xfId="13481"/>
    <cellStyle name="Comma 4 4 8 5" xfId="13482"/>
    <cellStyle name="Comma 4 4 9" xfId="13483"/>
    <cellStyle name="Comma 4 4 9 2" xfId="13484"/>
    <cellStyle name="Comma 4 4 9 3" xfId="13485"/>
    <cellStyle name="Comma 4 4 9 4" xfId="13486"/>
    <cellStyle name="Comma 4 5" xfId="13487"/>
    <cellStyle name="Comma 4 5 2" xfId="13488"/>
    <cellStyle name="Comma 4 5 2 2" xfId="13489"/>
    <cellStyle name="Comma 4 5 2 2 2" xfId="13490"/>
    <cellStyle name="Comma 4 5 2 2 2 2" xfId="13491"/>
    <cellStyle name="Comma 4 5 2 2 2 2 2" xfId="13492"/>
    <cellStyle name="Comma 4 5 2 2 2 2 3" xfId="13493"/>
    <cellStyle name="Comma 4 5 2 2 2 3" xfId="13494"/>
    <cellStyle name="Comma 4 5 2 2 2 4" xfId="13495"/>
    <cellStyle name="Comma 4 5 2 2 3" xfId="13496"/>
    <cellStyle name="Comma 4 5 2 2 3 2" xfId="13497"/>
    <cellStyle name="Comma 4 5 2 2 3 3" xfId="13498"/>
    <cellStyle name="Comma 4 5 2 2 4" xfId="13499"/>
    <cellStyle name="Comma 4 5 2 2 5" xfId="13500"/>
    <cellStyle name="Comma 4 5 2 2 6" xfId="13501"/>
    <cellStyle name="Comma 4 5 2 3" xfId="13502"/>
    <cellStyle name="Comma 4 5 2 3 2" xfId="13503"/>
    <cellStyle name="Comma 4 5 2 3 2 2" xfId="13504"/>
    <cellStyle name="Comma 4 5 2 3 2 2 2" xfId="13505"/>
    <cellStyle name="Comma 4 5 2 3 2 2 3" xfId="13506"/>
    <cellStyle name="Comma 4 5 2 3 2 3" xfId="13507"/>
    <cellStyle name="Comma 4 5 2 3 2 4" xfId="13508"/>
    <cellStyle name="Comma 4 5 2 3 3" xfId="13509"/>
    <cellStyle name="Comma 4 5 2 3 3 2" xfId="13510"/>
    <cellStyle name="Comma 4 5 2 3 3 3" xfId="13511"/>
    <cellStyle name="Comma 4 5 2 3 4" xfId="13512"/>
    <cellStyle name="Comma 4 5 2 3 5" xfId="13513"/>
    <cellStyle name="Comma 4 5 2 4" xfId="13514"/>
    <cellStyle name="Comma 4 5 2 4 2" xfId="13515"/>
    <cellStyle name="Comma 4 5 2 4 2 2" xfId="13516"/>
    <cellStyle name="Comma 4 5 2 4 2 3" xfId="13517"/>
    <cellStyle name="Comma 4 5 2 4 3" xfId="13518"/>
    <cellStyle name="Comma 4 5 2 4 4" xfId="13519"/>
    <cellStyle name="Comma 4 5 2 5" xfId="13520"/>
    <cellStyle name="Comma 4 5 2 5 2" xfId="13521"/>
    <cellStyle name="Comma 4 5 2 5 3" xfId="13522"/>
    <cellStyle name="Comma 4 5 2 6" xfId="13523"/>
    <cellStyle name="Comma 4 5 2 7" xfId="13524"/>
    <cellStyle name="Comma 4 5 2 8" xfId="13525"/>
    <cellStyle name="Comma 4 5 3" xfId="13526"/>
    <cellStyle name="Comma 4 5 3 2" xfId="13527"/>
    <cellStyle name="Comma 4 5 3 2 2" xfId="13528"/>
    <cellStyle name="Comma 4 5 3 2 2 2" xfId="13529"/>
    <cellStyle name="Comma 4 5 3 2 2 3" xfId="13530"/>
    <cellStyle name="Comma 4 5 3 2 3" xfId="13531"/>
    <cellStyle name="Comma 4 5 3 2 4" xfId="13532"/>
    <cellStyle name="Comma 4 5 3 3" xfId="13533"/>
    <cellStyle name="Comma 4 5 3 3 2" xfId="13534"/>
    <cellStyle name="Comma 4 5 3 3 3" xfId="13535"/>
    <cellStyle name="Comma 4 5 3 4" xfId="13536"/>
    <cellStyle name="Comma 4 5 3 5" xfId="13537"/>
    <cellStyle name="Comma 4 5 3 6" xfId="13538"/>
    <cellStyle name="Comma 4 5 3 7" xfId="13539"/>
    <cellStyle name="Comma 4 5 3 8" xfId="13540"/>
    <cellStyle name="Comma 4 5 4" xfId="13541"/>
    <cellStyle name="Comma 4 5 4 2" xfId="13542"/>
    <cellStyle name="Comma 4 5 4 2 2" xfId="13543"/>
    <cellStyle name="Comma 4 5 4 2 2 2" xfId="13544"/>
    <cellStyle name="Comma 4 5 4 2 2 3" xfId="13545"/>
    <cellStyle name="Comma 4 5 4 2 3" xfId="13546"/>
    <cellStyle name="Comma 4 5 4 2 4" xfId="13547"/>
    <cellStyle name="Comma 4 5 4 3" xfId="13548"/>
    <cellStyle name="Comma 4 5 4 3 2" xfId="13549"/>
    <cellStyle name="Comma 4 5 4 3 3" xfId="13550"/>
    <cellStyle name="Comma 4 5 4 4" xfId="13551"/>
    <cellStyle name="Comma 4 5 4 5" xfId="13552"/>
    <cellStyle name="Comma 4 5 4 6" xfId="13553"/>
    <cellStyle name="Comma 4 5 5" xfId="13554"/>
    <cellStyle name="Comma 4 5 5 2" xfId="13555"/>
    <cellStyle name="Comma 4 5 5 2 2" xfId="13556"/>
    <cellStyle name="Comma 4 5 5 2 3" xfId="13557"/>
    <cellStyle name="Comma 4 5 5 3" xfId="13558"/>
    <cellStyle name="Comma 4 5 5 4" xfId="13559"/>
    <cellStyle name="Comma 4 5 6" xfId="13560"/>
    <cellStyle name="Comma 4 5 6 2" xfId="13561"/>
    <cellStyle name="Comma 4 5 6 3" xfId="13562"/>
    <cellStyle name="Comma 4 5 7" xfId="13563"/>
    <cellStyle name="Comma 4 5 8" xfId="13564"/>
    <cellStyle name="Comma 4 6" xfId="13565"/>
    <cellStyle name="Comma 4 6 2" xfId="13566"/>
    <cellStyle name="Comma 4 6 2 2" xfId="13567"/>
    <cellStyle name="Comma 4 6 2 2 2" xfId="13568"/>
    <cellStyle name="Comma 4 6 2 2 2 2" xfId="13569"/>
    <cellStyle name="Comma 4 6 2 2 2 2 2" xfId="13570"/>
    <cellStyle name="Comma 4 6 2 2 2 2 3" xfId="13571"/>
    <cellStyle name="Comma 4 6 2 2 2 3" xfId="13572"/>
    <cellStyle name="Comma 4 6 2 2 2 4" xfId="13573"/>
    <cellStyle name="Comma 4 6 2 2 3" xfId="13574"/>
    <cellStyle name="Comma 4 6 2 2 3 2" xfId="13575"/>
    <cellStyle name="Comma 4 6 2 2 3 3" xfId="13576"/>
    <cellStyle name="Comma 4 6 2 2 4" xfId="13577"/>
    <cellStyle name="Comma 4 6 2 2 5" xfId="13578"/>
    <cellStyle name="Comma 4 6 2 3" xfId="13579"/>
    <cellStyle name="Comma 4 6 2 3 2" xfId="13580"/>
    <cellStyle name="Comma 4 6 2 3 2 2" xfId="13581"/>
    <cellStyle name="Comma 4 6 2 3 2 2 2" xfId="13582"/>
    <cellStyle name="Comma 4 6 2 3 2 2 3" xfId="13583"/>
    <cellStyle name="Comma 4 6 2 3 2 3" xfId="13584"/>
    <cellStyle name="Comma 4 6 2 3 2 4" xfId="13585"/>
    <cellStyle name="Comma 4 6 2 3 3" xfId="13586"/>
    <cellStyle name="Comma 4 6 2 3 3 2" xfId="13587"/>
    <cellStyle name="Comma 4 6 2 3 3 3" xfId="13588"/>
    <cellStyle name="Comma 4 6 2 3 4" xfId="13589"/>
    <cellStyle name="Comma 4 6 2 3 5" xfId="13590"/>
    <cellStyle name="Comma 4 6 2 4" xfId="13591"/>
    <cellStyle name="Comma 4 6 2 4 2" xfId="13592"/>
    <cellStyle name="Comma 4 6 2 4 2 2" xfId="13593"/>
    <cellStyle name="Comma 4 6 2 4 2 3" xfId="13594"/>
    <cellStyle name="Comma 4 6 2 4 3" xfId="13595"/>
    <cellStyle name="Comma 4 6 2 4 4" xfId="13596"/>
    <cellStyle name="Comma 4 6 2 5" xfId="13597"/>
    <cellStyle name="Comma 4 6 2 5 2" xfId="13598"/>
    <cellStyle name="Comma 4 6 2 5 3" xfId="13599"/>
    <cellStyle name="Comma 4 6 2 6" xfId="13600"/>
    <cellStyle name="Comma 4 6 2 7" xfId="13601"/>
    <cellStyle name="Comma 4 6 2 8" xfId="13602"/>
    <cellStyle name="Comma 4 6 3" xfId="13603"/>
    <cellStyle name="Comma 4 6 3 2" xfId="13604"/>
    <cellStyle name="Comma 4 6 3 2 2" xfId="13605"/>
    <cellStyle name="Comma 4 6 3 2 2 2" xfId="13606"/>
    <cellStyle name="Comma 4 6 3 2 2 3" xfId="13607"/>
    <cellStyle name="Comma 4 6 3 2 3" xfId="13608"/>
    <cellStyle name="Comma 4 6 3 2 4" xfId="13609"/>
    <cellStyle name="Comma 4 6 3 3" xfId="13610"/>
    <cellStyle name="Comma 4 6 3 3 2" xfId="13611"/>
    <cellStyle name="Comma 4 6 3 3 3" xfId="13612"/>
    <cellStyle name="Comma 4 6 3 4" xfId="13613"/>
    <cellStyle name="Comma 4 6 3 5" xfId="13614"/>
    <cellStyle name="Comma 4 6 3 6" xfId="13615"/>
    <cellStyle name="Comma 4 6 4" xfId="13616"/>
    <cellStyle name="Comma 4 6 4 2" xfId="13617"/>
    <cellStyle name="Comma 4 6 4 2 2" xfId="13618"/>
    <cellStyle name="Comma 4 6 4 2 2 2" xfId="13619"/>
    <cellStyle name="Comma 4 6 4 2 2 3" xfId="13620"/>
    <cellStyle name="Comma 4 6 4 2 3" xfId="13621"/>
    <cellStyle name="Comma 4 6 4 2 4" xfId="13622"/>
    <cellStyle name="Comma 4 6 4 3" xfId="13623"/>
    <cellStyle name="Comma 4 6 4 3 2" xfId="13624"/>
    <cellStyle name="Comma 4 6 4 3 3" xfId="13625"/>
    <cellStyle name="Comma 4 6 4 4" xfId="13626"/>
    <cellStyle name="Comma 4 6 4 5" xfId="13627"/>
    <cellStyle name="Comma 4 6 4 6" xfId="13628"/>
    <cellStyle name="Comma 4 6 4 7" xfId="13629"/>
    <cellStyle name="Comma 4 6 5" xfId="13630"/>
    <cellStyle name="Comma 4 6 5 2" xfId="13631"/>
    <cellStyle name="Comma 4 6 5 2 2" xfId="13632"/>
    <cellStyle name="Comma 4 6 5 2 3" xfId="13633"/>
    <cellStyle name="Comma 4 6 5 3" xfId="13634"/>
    <cellStyle name="Comma 4 6 5 4" xfId="13635"/>
    <cellStyle name="Comma 4 6 6" xfId="13636"/>
    <cellStyle name="Comma 4 6 6 2" xfId="13637"/>
    <cellStyle name="Comma 4 6 6 3" xfId="13638"/>
    <cellStyle name="Comma 4 6 7" xfId="13639"/>
    <cellStyle name="Comma 4 6 8" xfId="13640"/>
    <cellStyle name="Comma 4 7" xfId="13641"/>
    <cellStyle name="Comma 4 7 2" xfId="13642"/>
    <cellStyle name="Comma 4 7 2 2" xfId="13643"/>
    <cellStyle name="Comma 4 7 2 2 2" xfId="13644"/>
    <cellStyle name="Comma 4 7 2 2 2 2" xfId="13645"/>
    <cellStyle name="Comma 4 7 2 2 2 2 2" xfId="13646"/>
    <cellStyle name="Comma 4 7 2 2 2 2 3" xfId="13647"/>
    <cellStyle name="Comma 4 7 2 2 2 3" xfId="13648"/>
    <cellStyle name="Comma 4 7 2 2 2 4" xfId="13649"/>
    <cellStyle name="Comma 4 7 2 2 3" xfId="13650"/>
    <cellStyle name="Comma 4 7 2 2 3 2" xfId="13651"/>
    <cellStyle name="Comma 4 7 2 2 3 3" xfId="13652"/>
    <cellStyle name="Comma 4 7 2 2 4" xfId="13653"/>
    <cellStyle name="Comma 4 7 2 2 5" xfId="13654"/>
    <cellStyle name="Comma 4 7 2 3" xfId="13655"/>
    <cellStyle name="Comma 4 7 2 3 2" xfId="13656"/>
    <cellStyle name="Comma 4 7 2 3 2 2" xfId="13657"/>
    <cellStyle name="Comma 4 7 2 3 2 2 2" xfId="13658"/>
    <cellStyle name="Comma 4 7 2 3 2 2 3" xfId="13659"/>
    <cellStyle name="Comma 4 7 2 3 2 3" xfId="13660"/>
    <cellStyle name="Comma 4 7 2 3 2 4" xfId="13661"/>
    <cellStyle name="Comma 4 7 2 3 3" xfId="13662"/>
    <cellStyle name="Comma 4 7 2 3 3 2" xfId="13663"/>
    <cellStyle name="Comma 4 7 2 3 3 3" xfId="13664"/>
    <cellStyle name="Comma 4 7 2 3 4" xfId="13665"/>
    <cellStyle name="Comma 4 7 2 3 5" xfId="13666"/>
    <cellStyle name="Comma 4 7 2 4" xfId="13667"/>
    <cellStyle name="Comma 4 7 2 4 2" xfId="13668"/>
    <cellStyle name="Comma 4 7 2 4 2 2" xfId="13669"/>
    <cellStyle name="Comma 4 7 2 4 2 3" xfId="13670"/>
    <cellStyle name="Comma 4 7 2 4 3" xfId="13671"/>
    <cellStyle name="Comma 4 7 2 4 4" xfId="13672"/>
    <cellStyle name="Comma 4 7 2 5" xfId="13673"/>
    <cellStyle name="Comma 4 7 2 5 2" xfId="13674"/>
    <cellStyle name="Comma 4 7 2 5 3" xfId="13675"/>
    <cellStyle name="Comma 4 7 2 6" xfId="13676"/>
    <cellStyle name="Comma 4 7 2 7" xfId="13677"/>
    <cellStyle name="Comma 4 7 2 8" xfId="13678"/>
    <cellStyle name="Comma 4 7 3" xfId="13679"/>
    <cellStyle name="Comma 4 7 3 2" xfId="13680"/>
    <cellStyle name="Comma 4 7 3 2 2" xfId="13681"/>
    <cellStyle name="Comma 4 7 3 2 2 2" xfId="13682"/>
    <cellStyle name="Comma 4 7 3 2 2 3" xfId="13683"/>
    <cellStyle name="Comma 4 7 3 2 3" xfId="13684"/>
    <cellStyle name="Comma 4 7 3 2 4" xfId="13685"/>
    <cellStyle name="Comma 4 7 3 3" xfId="13686"/>
    <cellStyle name="Comma 4 7 3 3 2" xfId="13687"/>
    <cellStyle name="Comma 4 7 3 3 3" xfId="13688"/>
    <cellStyle name="Comma 4 7 3 4" xfId="13689"/>
    <cellStyle name="Comma 4 7 3 5" xfId="13690"/>
    <cellStyle name="Comma 4 7 4" xfId="13691"/>
    <cellStyle name="Comma 4 7 4 2" xfId="13692"/>
    <cellStyle name="Comma 4 7 4 2 2" xfId="13693"/>
    <cellStyle name="Comma 4 7 4 2 2 2" xfId="13694"/>
    <cellStyle name="Comma 4 7 4 2 2 3" xfId="13695"/>
    <cellStyle name="Comma 4 7 4 2 3" xfId="13696"/>
    <cellStyle name="Comma 4 7 4 2 4" xfId="13697"/>
    <cellStyle name="Comma 4 7 4 3" xfId="13698"/>
    <cellStyle name="Comma 4 7 4 3 2" xfId="13699"/>
    <cellStyle name="Comma 4 7 4 3 3" xfId="13700"/>
    <cellStyle name="Comma 4 7 4 4" xfId="13701"/>
    <cellStyle name="Comma 4 7 4 5" xfId="13702"/>
    <cellStyle name="Comma 4 7 5" xfId="13703"/>
    <cellStyle name="Comma 4 7 5 2" xfId="13704"/>
    <cellStyle name="Comma 4 7 5 2 2" xfId="13705"/>
    <cellStyle name="Comma 4 7 5 2 3" xfId="13706"/>
    <cellStyle name="Comma 4 7 5 3" xfId="13707"/>
    <cellStyle name="Comma 4 7 5 4" xfId="13708"/>
    <cellStyle name="Comma 4 7 6" xfId="13709"/>
    <cellStyle name="Comma 4 7 6 2" xfId="13710"/>
    <cellStyle name="Comma 4 7 6 3" xfId="13711"/>
    <cellStyle name="Comma 4 7 7" xfId="13712"/>
    <cellStyle name="Comma 4 7 8" xfId="13713"/>
    <cellStyle name="Comma 4 7 9" xfId="13714"/>
    <cellStyle name="Comma 4 8" xfId="13715"/>
    <cellStyle name="Comma 4 8 2" xfId="13716"/>
    <cellStyle name="Comma 4 8 2 2" xfId="13717"/>
    <cellStyle name="Comma 4 8 2 2 2" xfId="13718"/>
    <cellStyle name="Comma 4 8 2 2 2 2" xfId="13719"/>
    <cellStyle name="Comma 4 8 2 2 2 3" xfId="13720"/>
    <cellStyle name="Comma 4 8 2 2 3" xfId="13721"/>
    <cellStyle name="Comma 4 8 2 2 4" xfId="13722"/>
    <cellStyle name="Comma 4 8 2 3" xfId="13723"/>
    <cellStyle name="Comma 4 8 2 3 2" xfId="13724"/>
    <cellStyle name="Comma 4 8 2 3 3" xfId="13725"/>
    <cellStyle name="Comma 4 8 2 4" xfId="13726"/>
    <cellStyle name="Comma 4 8 2 5" xfId="13727"/>
    <cellStyle name="Comma 4 8 3" xfId="13728"/>
    <cellStyle name="Comma 4 8 3 2" xfId="13729"/>
    <cellStyle name="Comma 4 8 3 2 2" xfId="13730"/>
    <cellStyle name="Comma 4 8 3 2 2 2" xfId="13731"/>
    <cellStyle name="Comma 4 8 3 2 2 3" xfId="13732"/>
    <cellStyle name="Comma 4 8 3 2 3" xfId="13733"/>
    <cellStyle name="Comma 4 8 3 2 4" xfId="13734"/>
    <cellStyle name="Comma 4 8 3 3" xfId="13735"/>
    <cellStyle name="Comma 4 8 3 3 2" xfId="13736"/>
    <cellStyle name="Comma 4 8 3 3 3" xfId="13737"/>
    <cellStyle name="Comma 4 8 3 4" xfId="13738"/>
    <cellStyle name="Comma 4 8 3 5" xfId="13739"/>
    <cellStyle name="Comma 4 8 4" xfId="13740"/>
    <cellStyle name="Comma 4 8 4 2" xfId="13741"/>
    <cellStyle name="Comma 4 8 4 2 2" xfId="13742"/>
    <cellStyle name="Comma 4 8 4 2 3" xfId="13743"/>
    <cellStyle name="Comma 4 8 4 3" xfId="13744"/>
    <cellStyle name="Comma 4 8 4 4" xfId="13745"/>
    <cellStyle name="Comma 4 8 5" xfId="13746"/>
    <cellStyle name="Comma 4 8 5 2" xfId="13747"/>
    <cellStyle name="Comma 4 8 5 3" xfId="13748"/>
    <cellStyle name="Comma 4 8 6" xfId="13749"/>
    <cellStyle name="Comma 4 8 7" xfId="13750"/>
    <cellStyle name="Comma 4 8 8" xfId="13751"/>
    <cellStyle name="Comma 4 9" xfId="13752"/>
    <cellStyle name="Comma 4 9 2" xfId="13753"/>
    <cellStyle name="Comma 4 9 2 2" xfId="13754"/>
    <cellStyle name="Comma 4 9 2 2 2" xfId="13755"/>
    <cellStyle name="Comma 4 9 2 2 3" xfId="13756"/>
    <cellStyle name="Comma 4 9 2 3" xfId="13757"/>
    <cellStyle name="Comma 4 9 2 4" xfId="13758"/>
    <cellStyle name="Comma 4 9 3" xfId="13759"/>
    <cellStyle name="Comma 4 9 3 2" xfId="13760"/>
    <cellStyle name="Comma 4 9 3 3" xfId="13761"/>
    <cellStyle name="Comma 4 9 4" xfId="13762"/>
    <cellStyle name="Comma 4 9 5" xfId="13763"/>
    <cellStyle name="Comma 4 9 6" xfId="13764"/>
    <cellStyle name="Comma 4_2186" xfId="13765"/>
    <cellStyle name="Comma 40" xfId="13766"/>
    <cellStyle name="Comma 41" xfId="13767"/>
    <cellStyle name="Comma 42" xfId="13768"/>
    <cellStyle name="Comma 43" xfId="13769"/>
    <cellStyle name="Comma 44" xfId="13770"/>
    <cellStyle name="Comma 45" xfId="13771"/>
    <cellStyle name="Comma 5" xfId="13772"/>
    <cellStyle name="Comma 5 10" xfId="13773"/>
    <cellStyle name="Comma 5 11" xfId="13774"/>
    <cellStyle name="Comma 5 2" xfId="13775"/>
    <cellStyle name="Comma 5 2 10" xfId="13776"/>
    <cellStyle name="Comma 5 2 2" xfId="13777"/>
    <cellStyle name="Comma 5 2 2 2" xfId="13778"/>
    <cellStyle name="Comma 5 2 2 2 2" xfId="13779"/>
    <cellStyle name="Comma 5 2 2 2 2 2" xfId="13780"/>
    <cellStyle name="Comma 5 2 2 2 2 2 2" xfId="13781"/>
    <cellStyle name="Comma 5 2 2 2 2 2 2 2" xfId="13782"/>
    <cellStyle name="Comma 5 2 2 2 2 2 2 3" xfId="13783"/>
    <cellStyle name="Comma 5 2 2 2 2 2 3" xfId="13784"/>
    <cellStyle name="Comma 5 2 2 2 2 2 3 2" xfId="13785"/>
    <cellStyle name="Comma 5 2 2 2 2 2 3 3" xfId="13786"/>
    <cellStyle name="Comma 5 2 2 2 2 2 4" xfId="13787"/>
    <cellStyle name="Comma 5 2 2 2 2 2 5" xfId="13788"/>
    <cellStyle name="Comma 5 2 2 2 2 3" xfId="13789"/>
    <cellStyle name="Comma 5 2 2 2 2 3 2" xfId="13790"/>
    <cellStyle name="Comma 5 2 2 2 2 3 3" xfId="13791"/>
    <cellStyle name="Comma 5 2 2 2 2 4" xfId="13792"/>
    <cellStyle name="Comma 5 2 2 2 2 4 2" xfId="13793"/>
    <cellStyle name="Comma 5 2 2 2 2 4 3" xfId="13794"/>
    <cellStyle name="Comma 5 2 2 2 2 5" xfId="13795"/>
    <cellStyle name="Comma 5 2 2 2 2 6" xfId="13796"/>
    <cellStyle name="Comma 5 2 2 2 2 7" xfId="13797"/>
    <cellStyle name="Comma 5 2 2 2 3" xfId="13798"/>
    <cellStyle name="Comma 5 2 2 2 3 2" xfId="13799"/>
    <cellStyle name="Comma 5 2 2 2 3 2 2" xfId="13800"/>
    <cellStyle name="Comma 5 2 2 2 3 2 3" xfId="13801"/>
    <cellStyle name="Comma 5 2 2 2 3 3" xfId="13802"/>
    <cellStyle name="Comma 5 2 2 2 3 3 2" xfId="13803"/>
    <cellStyle name="Comma 5 2 2 2 3 3 3" xfId="13804"/>
    <cellStyle name="Comma 5 2 2 2 3 4" xfId="13805"/>
    <cellStyle name="Comma 5 2 2 2 3 5" xfId="13806"/>
    <cellStyle name="Comma 5 2 2 2 4" xfId="13807"/>
    <cellStyle name="Comma 5 2 2 2 4 2" xfId="13808"/>
    <cellStyle name="Comma 5 2 2 2 4 3" xfId="13809"/>
    <cellStyle name="Comma 5 2 2 2 5" xfId="13810"/>
    <cellStyle name="Comma 5 2 2 2 5 2" xfId="13811"/>
    <cellStyle name="Comma 5 2 2 2 5 3" xfId="13812"/>
    <cellStyle name="Comma 5 2 2 2 6" xfId="13813"/>
    <cellStyle name="Comma 5 2 2 2 7" xfId="13814"/>
    <cellStyle name="Comma 5 2 2 2 8" xfId="13815"/>
    <cellStyle name="Comma 5 2 2 3" xfId="13816"/>
    <cellStyle name="Comma 5 2 2 3 2" xfId="13817"/>
    <cellStyle name="Comma 5 2 2 3 2 2" xfId="13818"/>
    <cellStyle name="Comma 5 2 2 3 2 2 2" xfId="13819"/>
    <cellStyle name="Comma 5 2 2 3 2 2 3" xfId="13820"/>
    <cellStyle name="Comma 5 2 2 3 2 3" xfId="13821"/>
    <cellStyle name="Comma 5 2 2 3 2 3 2" xfId="13822"/>
    <cellStyle name="Comma 5 2 2 3 2 3 3" xfId="13823"/>
    <cellStyle name="Comma 5 2 2 3 2 4" xfId="13824"/>
    <cellStyle name="Comma 5 2 2 3 2 5" xfId="13825"/>
    <cellStyle name="Comma 5 2 2 3 3" xfId="13826"/>
    <cellStyle name="Comma 5 2 2 3 3 2" xfId="13827"/>
    <cellStyle name="Comma 5 2 2 3 3 3" xfId="13828"/>
    <cellStyle name="Comma 5 2 2 3 4" xfId="13829"/>
    <cellStyle name="Comma 5 2 2 3 4 2" xfId="13830"/>
    <cellStyle name="Comma 5 2 2 3 4 3" xfId="13831"/>
    <cellStyle name="Comma 5 2 2 3 5" xfId="13832"/>
    <cellStyle name="Comma 5 2 2 3 6" xfId="13833"/>
    <cellStyle name="Comma 5 2 2 3 7" xfId="13834"/>
    <cellStyle name="Comma 5 2 2 4" xfId="13835"/>
    <cellStyle name="Comma 5 2 2 4 2" xfId="13836"/>
    <cellStyle name="Comma 5 2 2 4 2 2" xfId="13837"/>
    <cellStyle name="Comma 5 2 2 4 2 3" xfId="13838"/>
    <cellStyle name="Comma 5 2 2 4 3" xfId="13839"/>
    <cellStyle name="Comma 5 2 2 4 3 2" xfId="13840"/>
    <cellStyle name="Comma 5 2 2 4 3 3" xfId="13841"/>
    <cellStyle name="Comma 5 2 2 4 4" xfId="13842"/>
    <cellStyle name="Comma 5 2 2 4 5" xfId="13843"/>
    <cellStyle name="Comma 5 2 2 5" xfId="13844"/>
    <cellStyle name="Comma 5 2 2 5 2" xfId="13845"/>
    <cellStyle name="Comma 5 2 2 5 3" xfId="13846"/>
    <cellStyle name="Comma 5 2 2 6" xfId="13847"/>
    <cellStyle name="Comma 5 2 2 6 2" xfId="13848"/>
    <cellStyle name="Comma 5 2 2 6 3" xfId="13849"/>
    <cellStyle name="Comma 5 2 2 7" xfId="13850"/>
    <cellStyle name="Comma 5 2 2 8" xfId="13851"/>
    <cellStyle name="Comma 5 2 2 9" xfId="13852"/>
    <cellStyle name="Comma 5 2 3" xfId="13853"/>
    <cellStyle name="Comma 5 2 3 2" xfId="13854"/>
    <cellStyle name="Comma 5 2 3 2 2" xfId="13855"/>
    <cellStyle name="Comma 5 2 3 2 2 2" xfId="13856"/>
    <cellStyle name="Comma 5 2 3 2 2 2 2" xfId="13857"/>
    <cellStyle name="Comma 5 2 3 2 2 2 3" xfId="13858"/>
    <cellStyle name="Comma 5 2 3 2 2 3" xfId="13859"/>
    <cellStyle name="Comma 5 2 3 2 2 3 2" xfId="13860"/>
    <cellStyle name="Comma 5 2 3 2 2 3 3" xfId="13861"/>
    <cellStyle name="Comma 5 2 3 2 2 4" xfId="13862"/>
    <cellStyle name="Comma 5 2 3 2 2 5" xfId="13863"/>
    <cellStyle name="Comma 5 2 3 2 3" xfId="13864"/>
    <cellStyle name="Comma 5 2 3 2 3 2" xfId="13865"/>
    <cellStyle name="Comma 5 2 3 2 3 3" xfId="13866"/>
    <cellStyle name="Comma 5 2 3 2 4" xfId="13867"/>
    <cellStyle name="Comma 5 2 3 2 4 2" xfId="13868"/>
    <cellStyle name="Comma 5 2 3 2 4 3" xfId="13869"/>
    <cellStyle name="Comma 5 2 3 2 5" xfId="13870"/>
    <cellStyle name="Comma 5 2 3 2 6" xfId="13871"/>
    <cellStyle name="Comma 5 2 3 3" xfId="13872"/>
    <cellStyle name="Comma 5 2 3 3 2" xfId="13873"/>
    <cellStyle name="Comma 5 2 3 3 2 2" xfId="13874"/>
    <cellStyle name="Comma 5 2 3 3 2 3" xfId="13875"/>
    <cellStyle name="Comma 5 2 3 3 3" xfId="13876"/>
    <cellStyle name="Comma 5 2 3 3 3 2" xfId="13877"/>
    <cellStyle name="Comma 5 2 3 3 3 3" xfId="13878"/>
    <cellStyle name="Comma 5 2 3 3 4" xfId="13879"/>
    <cellStyle name="Comma 5 2 3 3 5" xfId="13880"/>
    <cellStyle name="Comma 5 2 3 3 6" xfId="13881"/>
    <cellStyle name="Comma 5 2 3 3 7" xfId="13882"/>
    <cellStyle name="Comma 5 2 3 4" xfId="13883"/>
    <cellStyle name="Comma 5 2 3 4 2" xfId="13884"/>
    <cellStyle name="Comma 5 2 3 4 3" xfId="13885"/>
    <cellStyle name="Comma 5 2 3 5" xfId="13886"/>
    <cellStyle name="Comma 5 2 3 5 2" xfId="13887"/>
    <cellStyle name="Comma 5 2 3 5 3" xfId="13888"/>
    <cellStyle name="Comma 5 2 3 6" xfId="13889"/>
    <cellStyle name="Comma 5 2 3 7" xfId="13890"/>
    <cellStyle name="Comma 5 2 3 8" xfId="13891"/>
    <cellStyle name="Comma 5 2 4" xfId="13892"/>
    <cellStyle name="Comma 5 2 4 2" xfId="13893"/>
    <cellStyle name="Comma 5 2 4 2 2" xfId="13894"/>
    <cellStyle name="Comma 5 2 4 2 2 2" xfId="13895"/>
    <cellStyle name="Comma 5 2 4 2 2 3" xfId="13896"/>
    <cellStyle name="Comma 5 2 4 2 3" xfId="13897"/>
    <cellStyle name="Comma 5 2 4 2 3 2" xfId="13898"/>
    <cellStyle name="Comma 5 2 4 2 3 3" xfId="13899"/>
    <cellStyle name="Comma 5 2 4 2 4" xfId="13900"/>
    <cellStyle name="Comma 5 2 4 2 5" xfId="13901"/>
    <cellStyle name="Comma 5 2 4 3" xfId="13902"/>
    <cellStyle name="Comma 5 2 4 3 2" xfId="13903"/>
    <cellStyle name="Comma 5 2 4 3 3" xfId="13904"/>
    <cellStyle name="Comma 5 2 4 4" xfId="13905"/>
    <cellStyle name="Comma 5 2 4 4 2" xfId="13906"/>
    <cellStyle name="Comma 5 2 4 4 3" xfId="13907"/>
    <cellStyle name="Comma 5 2 4 5" xfId="13908"/>
    <cellStyle name="Comma 5 2 4 6" xfId="13909"/>
    <cellStyle name="Comma 5 2 4 7" xfId="13910"/>
    <cellStyle name="Comma 5 2 5" xfId="13911"/>
    <cellStyle name="Comma 5 2 5 2" xfId="13912"/>
    <cellStyle name="Comma 5 2 5 2 2" xfId="13913"/>
    <cellStyle name="Comma 5 2 5 2 3" xfId="13914"/>
    <cellStyle name="Comma 5 2 5 3" xfId="13915"/>
    <cellStyle name="Comma 5 2 5 3 2" xfId="13916"/>
    <cellStyle name="Comma 5 2 5 3 3" xfId="13917"/>
    <cellStyle name="Comma 5 2 5 4" xfId="13918"/>
    <cellStyle name="Comma 5 2 5 5" xfId="13919"/>
    <cellStyle name="Comma 5 2 6" xfId="13920"/>
    <cellStyle name="Comma 5 2 6 2" xfId="13921"/>
    <cellStyle name="Comma 5 2 6 3" xfId="13922"/>
    <cellStyle name="Comma 5 2 7" xfId="13923"/>
    <cellStyle name="Comma 5 2 7 2" xfId="13924"/>
    <cellStyle name="Comma 5 2 7 3" xfId="13925"/>
    <cellStyle name="Comma 5 2 8" xfId="13926"/>
    <cellStyle name="Comma 5 2 9" xfId="13927"/>
    <cellStyle name="Comma 5 3" xfId="13928"/>
    <cellStyle name="Comma 5 3 2" xfId="13929"/>
    <cellStyle name="Comma 5 3 2 2" xfId="13930"/>
    <cellStyle name="Comma 5 3 2 2 2" xfId="13931"/>
    <cellStyle name="Comma 5 3 2 2 2 2" xfId="13932"/>
    <cellStyle name="Comma 5 3 2 2 2 2 2" xfId="13933"/>
    <cellStyle name="Comma 5 3 2 2 2 2 3" xfId="13934"/>
    <cellStyle name="Comma 5 3 2 2 2 3" xfId="13935"/>
    <cellStyle name="Comma 5 3 2 2 2 3 2" xfId="13936"/>
    <cellStyle name="Comma 5 3 2 2 2 3 3" xfId="13937"/>
    <cellStyle name="Comma 5 3 2 2 2 4" xfId="13938"/>
    <cellStyle name="Comma 5 3 2 2 2 5" xfId="13939"/>
    <cellStyle name="Comma 5 3 2 2 3" xfId="13940"/>
    <cellStyle name="Comma 5 3 2 2 3 2" xfId="13941"/>
    <cellStyle name="Comma 5 3 2 2 3 3" xfId="13942"/>
    <cellStyle name="Comma 5 3 2 2 4" xfId="13943"/>
    <cellStyle name="Comma 5 3 2 2 4 2" xfId="13944"/>
    <cellStyle name="Comma 5 3 2 2 4 3" xfId="13945"/>
    <cellStyle name="Comma 5 3 2 2 5" xfId="13946"/>
    <cellStyle name="Comma 5 3 2 2 6" xfId="13947"/>
    <cellStyle name="Comma 5 3 2 2 7" xfId="13948"/>
    <cellStyle name="Comma 5 3 2 3" xfId="13949"/>
    <cellStyle name="Comma 5 3 2 3 2" xfId="13950"/>
    <cellStyle name="Comma 5 3 2 3 2 2" xfId="13951"/>
    <cellStyle name="Comma 5 3 2 3 2 2 2" xfId="13952"/>
    <cellStyle name="Comma 5 3 2 3 2 2 3" xfId="13953"/>
    <cellStyle name="Comma 5 3 2 3 2 3" xfId="13954"/>
    <cellStyle name="Comma 5 3 2 3 2 4" xfId="13955"/>
    <cellStyle name="Comma 5 3 2 3 3" xfId="13956"/>
    <cellStyle name="Comma 5 3 2 3 3 2" xfId="13957"/>
    <cellStyle name="Comma 5 3 2 3 3 3" xfId="13958"/>
    <cellStyle name="Comma 5 3 2 3 4" xfId="13959"/>
    <cellStyle name="Comma 5 3 2 3 5" xfId="13960"/>
    <cellStyle name="Comma 5 3 2 4" xfId="13961"/>
    <cellStyle name="Comma 5 3 2 4 2" xfId="13962"/>
    <cellStyle name="Comma 5 3 2 4 2 2" xfId="13963"/>
    <cellStyle name="Comma 5 3 2 4 2 3" xfId="13964"/>
    <cellStyle name="Comma 5 3 2 4 3" xfId="13965"/>
    <cellStyle name="Comma 5 3 2 4 4" xfId="13966"/>
    <cellStyle name="Comma 5 3 2 5" xfId="13967"/>
    <cellStyle name="Comma 5 3 2 5 2" xfId="13968"/>
    <cellStyle name="Comma 5 3 2 5 3" xfId="13969"/>
    <cellStyle name="Comma 5 3 2 6" xfId="13970"/>
    <cellStyle name="Comma 5 3 2 7" xfId="13971"/>
    <cellStyle name="Comma 5 3 2 8" xfId="13972"/>
    <cellStyle name="Comma 5 3 3" xfId="13973"/>
    <cellStyle name="Comma 5 3 3 2" xfId="13974"/>
    <cellStyle name="Comma 5 3 3 2 2" xfId="13975"/>
    <cellStyle name="Comma 5 3 3 2 2 2" xfId="13976"/>
    <cellStyle name="Comma 5 3 3 2 2 3" xfId="13977"/>
    <cellStyle name="Comma 5 3 3 2 3" xfId="13978"/>
    <cellStyle name="Comma 5 3 3 2 3 2" xfId="13979"/>
    <cellStyle name="Comma 5 3 3 2 3 3" xfId="13980"/>
    <cellStyle name="Comma 5 3 3 2 4" xfId="13981"/>
    <cellStyle name="Comma 5 3 3 2 5" xfId="13982"/>
    <cellStyle name="Comma 5 3 3 3" xfId="13983"/>
    <cellStyle name="Comma 5 3 3 3 2" xfId="13984"/>
    <cellStyle name="Comma 5 3 3 3 3" xfId="13985"/>
    <cellStyle name="Comma 5 3 3 4" xfId="13986"/>
    <cellStyle name="Comma 5 3 3 4 2" xfId="13987"/>
    <cellStyle name="Comma 5 3 3 4 3" xfId="13988"/>
    <cellStyle name="Comma 5 3 3 5" xfId="13989"/>
    <cellStyle name="Comma 5 3 3 6" xfId="13990"/>
    <cellStyle name="Comma 5 3 3 7" xfId="13991"/>
    <cellStyle name="Comma 5 3 4" xfId="13992"/>
    <cellStyle name="Comma 5 3 4 2" xfId="13993"/>
    <cellStyle name="Comma 5 3 4 2 2" xfId="13994"/>
    <cellStyle name="Comma 5 3 4 2 2 2" xfId="13995"/>
    <cellStyle name="Comma 5 3 4 2 2 3" xfId="13996"/>
    <cellStyle name="Comma 5 3 4 2 3" xfId="13997"/>
    <cellStyle name="Comma 5 3 4 2 4" xfId="13998"/>
    <cellStyle name="Comma 5 3 4 3" xfId="13999"/>
    <cellStyle name="Comma 5 3 4 3 2" xfId="14000"/>
    <cellStyle name="Comma 5 3 4 3 3" xfId="14001"/>
    <cellStyle name="Comma 5 3 4 4" xfId="14002"/>
    <cellStyle name="Comma 5 3 4 5" xfId="14003"/>
    <cellStyle name="Comma 5 3 4 6" xfId="14004"/>
    <cellStyle name="Comma 5 3 5" xfId="14005"/>
    <cellStyle name="Comma 5 3 5 2" xfId="14006"/>
    <cellStyle name="Comma 5 3 5 2 2" xfId="14007"/>
    <cellStyle name="Comma 5 3 5 2 3" xfId="14008"/>
    <cellStyle name="Comma 5 3 5 3" xfId="14009"/>
    <cellStyle name="Comma 5 3 5 4" xfId="14010"/>
    <cellStyle name="Comma 5 3 6" xfId="14011"/>
    <cellStyle name="Comma 5 3 6 2" xfId="14012"/>
    <cellStyle name="Comma 5 3 6 3" xfId="14013"/>
    <cellStyle name="Comma 5 3 7" xfId="14014"/>
    <cellStyle name="Comma 5 3 8" xfId="14015"/>
    <cellStyle name="Comma 5 3 9" xfId="14016"/>
    <cellStyle name="Comma 5 4" xfId="14017"/>
    <cellStyle name="Comma 5 4 2" xfId="14018"/>
    <cellStyle name="Comma 5 4 2 2" xfId="14019"/>
    <cellStyle name="Comma 5 4 2 2 2" xfId="14020"/>
    <cellStyle name="Comma 5 4 2 2 2 2" xfId="14021"/>
    <cellStyle name="Comma 5 4 2 2 2 2 2" xfId="14022"/>
    <cellStyle name="Comma 5 4 2 2 2 2 3" xfId="14023"/>
    <cellStyle name="Comma 5 4 2 2 2 3" xfId="14024"/>
    <cellStyle name="Comma 5 4 2 2 2 3 2" xfId="14025"/>
    <cellStyle name="Comma 5 4 2 2 2 3 3" xfId="14026"/>
    <cellStyle name="Comma 5 4 2 2 2 4" xfId="14027"/>
    <cellStyle name="Comma 5 4 2 2 2 5" xfId="14028"/>
    <cellStyle name="Comma 5 4 2 2 3" xfId="14029"/>
    <cellStyle name="Comma 5 4 2 2 3 2" xfId="14030"/>
    <cellStyle name="Comma 5 4 2 2 3 3" xfId="14031"/>
    <cellStyle name="Comma 5 4 2 2 4" xfId="14032"/>
    <cellStyle name="Comma 5 4 2 2 4 2" xfId="14033"/>
    <cellStyle name="Comma 5 4 2 2 4 3" xfId="14034"/>
    <cellStyle name="Comma 5 4 2 2 5" xfId="14035"/>
    <cellStyle name="Comma 5 4 2 2 6" xfId="14036"/>
    <cellStyle name="Comma 5 4 2 3" xfId="14037"/>
    <cellStyle name="Comma 5 4 2 3 2" xfId="14038"/>
    <cellStyle name="Comma 5 4 2 3 2 2" xfId="14039"/>
    <cellStyle name="Comma 5 4 2 3 2 2 2" xfId="14040"/>
    <cellStyle name="Comma 5 4 2 3 2 2 3" xfId="14041"/>
    <cellStyle name="Comma 5 4 2 3 2 3" xfId="14042"/>
    <cellStyle name="Comma 5 4 2 3 2 4" xfId="14043"/>
    <cellStyle name="Comma 5 4 2 3 3" xfId="14044"/>
    <cellStyle name="Comma 5 4 2 3 3 2" xfId="14045"/>
    <cellStyle name="Comma 5 4 2 3 3 3" xfId="14046"/>
    <cellStyle name="Comma 5 4 2 3 4" xfId="14047"/>
    <cellStyle name="Comma 5 4 2 3 5" xfId="14048"/>
    <cellStyle name="Comma 5 4 2 4" xfId="14049"/>
    <cellStyle name="Comma 5 4 2 4 2" xfId="14050"/>
    <cellStyle name="Comma 5 4 2 4 2 2" xfId="14051"/>
    <cellStyle name="Comma 5 4 2 4 2 3" xfId="14052"/>
    <cellStyle name="Comma 5 4 2 4 3" xfId="14053"/>
    <cellStyle name="Comma 5 4 2 4 4" xfId="14054"/>
    <cellStyle name="Comma 5 4 2 5" xfId="14055"/>
    <cellStyle name="Comma 5 4 2 5 2" xfId="14056"/>
    <cellStyle name="Comma 5 4 2 5 3" xfId="14057"/>
    <cellStyle name="Comma 5 4 2 6" xfId="14058"/>
    <cellStyle name="Comma 5 4 2 7" xfId="14059"/>
    <cellStyle name="Comma 5 4 2 8" xfId="14060"/>
    <cellStyle name="Comma 5 4 3" xfId="14061"/>
    <cellStyle name="Comma 5 4 3 2" xfId="14062"/>
    <cellStyle name="Comma 5 4 3 2 2" xfId="14063"/>
    <cellStyle name="Comma 5 4 3 2 2 2" xfId="14064"/>
    <cellStyle name="Comma 5 4 3 2 2 3" xfId="14065"/>
    <cellStyle name="Comma 5 4 3 2 3" xfId="14066"/>
    <cellStyle name="Comma 5 4 3 2 3 2" xfId="14067"/>
    <cellStyle name="Comma 5 4 3 2 3 3" xfId="14068"/>
    <cellStyle name="Comma 5 4 3 2 4" xfId="14069"/>
    <cellStyle name="Comma 5 4 3 2 5" xfId="14070"/>
    <cellStyle name="Comma 5 4 3 3" xfId="14071"/>
    <cellStyle name="Comma 5 4 3 3 2" xfId="14072"/>
    <cellStyle name="Comma 5 4 3 3 3" xfId="14073"/>
    <cellStyle name="Comma 5 4 3 4" xfId="14074"/>
    <cellStyle name="Comma 5 4 3 4 2" xfId="14075"/>
    <cellStyle name="Comma 5 4 3 4 3" xfId="14076"/>
    <cellStyle name="Comma 5 4 3 5" xfId="14077"/>
    <cellStyle name="Comma 5 4 3 6" xfId="14078"/>
    <cellStyle name="Comma 5 4 4" xfId="14079"/>
    <cellStyle name="Comma 5 4 4 2" xfId="14080"/>
    <cellStyle name="Comma 5 4 4 2 2" xfId="14081"/>
    <cellStyle name="Comma 5 4 4 2 2 2" xfId="14082"/>
    <cellStyle name="Comma 5 4 4 2 2 3" xfId="14083"/>
    <cellStyle name="Comma 5 4 4 2 3" xfId="14084"/>
    <cellStyle name="Comma 5 4 4 2 4" xfId="14085"/>
    <cellStyle name="Comma 5 4 4 3" xfId="14086"/>
    <cellStyle name="Comma 5 4 4 3 2" xfId="14087"/>
    <cellStyle name="Comma 5 4 4 3 3" xfId="14088"/>
    <cellStyle name="Comma 5 4 4 4" xfId="14089"/>
    <cellStyle name="Comma 5 4 4 5" xfId="14090"/>
    <cellStyle name="Comma 5 4 4 6" xfId="14091"/>
    <cellStyle name="Comma 5 4 4 7" xfId="14092"/>
    <cellStyle name="Comma 5 4 5" xfId="14093"/>
    <cellStyle name="Comma 5 4 5 2" xfId="14094"/>
    <cellStyle name="Comma 5 4 5 2 2" xfId="14095"/>
    <cellStyle name="Comma 5 4 5 2 3" xfId="14096"/>
    <cellStyle name="Comma 5 4 5 3" xfId="14097"/>
    <cellStyle name="Comma 5 4 5 4" xfId="14098"/>
    <cellStyle name="Comma 5 4 6" xfId="14099"/>
    <cellStyle name="Comma 5 4 6 2" xfId="14100"/>
    <cellStyle name="Comma 5 4 6 3" xfId="14101"/>
    <cellStyle name="Comma 5 4 7" xfId="14102"/>
    <cellStyle name="Comma 5 4 8" xfId="14103"/>
    <cellStyle name="Comma 5 5" xfId="14104"/>
    <cellStyle name="Comma 5 5 2" xfId="14105"/>
    <cellStyle name="Comma 5 5 2 2" xfId="14106"/>
    <cellStyle name="Comma 5 5 2 2 2" xfId="14107"/>
    <cellStyle name="Comma 5 5 2 2 2 2" xfId="14108"/>
    <cellStyle name="Comma 5 5 2 2 2 3" xfId="14109"/>
    <cellStyle name="Comma 5 5 2 2 3" xfId="14110"/>
    <cellStyle name="Comma 5 5 2 2 3 2" xfId="14111"/>
    <cellStyle name="Comma 5 5 2 2 3 3" xfId="14112"/>
    <cellStyle name="Comma 5 5 2 2 4" xfId="14113"/>
    <cellStyle name="Comma 5 5 2 2 5" xfId="14114"/>
    <cellStyle name="Comma 5 5 2 3" xfId="14115"/>
    <cellStyle name="Comma 5 5 2 3 2" xfId="14116"/>
    <cellStyle name="Comma 5 5 2 3 3" xfId="14117"/>
    <cellStyle name="Comma 5 5 2 4" xfId="14118"/>
    <cellStyle name="Comma 5 5 2 4 2" xfId="14119"/>
    <cellStyle name="Comma 5 5 2 4 3" xfId="14120"/>
    <cellStyle name="Comma 5 5 2 5" xfId="14121"/>
    <cellStyle name="Comma 5 5 2 6" xfId="14122"/>
    <cellStyle name="Comma 5 5 2 7" xfId="14123"/>
    <cellStyle name="Comma 5 5 3" xfId="14124"/>
    <cellStyle name="Comma 5 5 3 2" xfId="14125"/>
    <cellStyle name="Comma 5 5 3 2 2" xfId="14126"/>
    <cellStyle name="Comma 5 5 3 2 2 2" xfId="14127"/>
    <cellStyle name="Comma 5 5 3 2 2 3" xfId="14128"/>
    <cellStyle name="Comma 5 5 3 2 3" xfId="14129"/>
    <cellStyle name="Comma 5 5 3 2 4" xfId="14130"/>
    <cellStyle name="Comma 5 5 3 3" xfId="14131"/>
    <cellStyle name="Comma 5 5 3 3 2" xfId="14132"/>
    <cellStyle name="Comma 5 5 3 3 3" xfId="14133"/>
    <cellStyle name="Comma 5 5 3 4" xfId="14134"/>
    <cellStyle name="Comma 5 5 3 5" xfId="14135"/>
    <cellStyle name="Comma 5 5 4" xfId="14136"/>
    <cellStyle name="Comma 5 5 4 2" xfId="14137"/>
    <cellStyle name="Comma 5 5 4 2 2" xfId="14138"/>
    <cellStyle name="Comma 5 5 4 2 3" xfId="14139"/>
    <cellStyle name="Comma 5 5 4 3" xfId="14140"/>
    <cellStyle name="Comma 5 5 4 4" xfId="14141"/>
    <cellStyle name="Comma 5 5 5" xfId="14142"/>
    <cellStyle name="Comma 5 5 5 2" xfId="14143"/>
    <cellStyle name="Comma 5 5 5 3" xfId="14144"/>
    <cellStyle name="Comma 5 5 6" xfId="14145"/>
    <cellStyle name="Comma 5 5 7" xfId="14146"/>
    <cellStyle name="Comma 5 6" xfId="14147"/>
    <cellStyle name="Comma 5 6 2" xfId="14148"/>
    <cellStyle name="Comma 5 6 2 2" xfId="14149"/>
    <cellStyle name="Comma 5 6 2 2 2" xfId="14150"/>
    <cellStyle name="Comma 5 6 2 2 3" xfId="14151"/>
    <cellStyle name="Comma 5 6 2 3" xfId="14152"/>
    <cellStyle name="Comma 5 6 2 3 2" xfId="14153"/>
    <cellStyle name="Comma 5 6 2 3 3" xfId="14154"/>
    <cellStyle name="Comma 5 6 2 4" xfId="14155"/>
    <cellStyle name="Comma 5 6 2 5" xfId="14156"/>
    <cellStyle name="Comma 5 6 3" xfId="14157"/>
    <cellStyle name="Comma 5 6 3 2" xfId="14158"/>
    <cellStyle name="Comma 5 6 3 3" xfId="14159"/>
    <cellStyle name="Comma 5 6 4" xfId="14160"/>
    <cellStyle name="Comma 5 6 4 2" xfId="14161"/>
    <cellStyle name="Comma 5 6 4 3" xfId="14162"/>
    <cellStyle name="Comma 5 6 5" xfId="14163"/>
    <cellStyle name="Comma 5 6 6" xfId="14164"/>
    <cellStyle name="Comma 5 6 7" xfId="14165"/>
    <cellStyle name="Comma 5 7" xfId="14166"/>
    <cellStyle name="Comma 5 7 2" xfId="14167"/>
    <cellStyle name="Comma 5 7 2 2" xfId="14168"/>
    <cellStyle name="Comma 5 7 2 2 2" xfId="14169"/>
    <cellStyle name="Comma 5 7 2 2 3" xfId="14170"/>
    <cellStyle name="Comma 5 7 2 3" xfId="14171"/>
    <cellStyle name="Comma 5 7 2 4" xfId="14172"/>
    <cellStyle name="Comma 5 7 3" xfId="14173"/>
    <cellStyle name="Comma 5 7 3 2" xfId="14174"/>
    <cellStyle name="Comma 5 7 3 3" xfId="14175"/>
    <cellStyle name="Comma 5 7 4" xfId="14176"/>
    <cellStyle name="Comma 5 7 5" xfId="14177"/>
    <cellStyle name="Comma 5 8" xfId="14178"/>
    <cellStyle name="Comma 5 8 2" xfId="14179"/>
    <cellStyle name="Comma 5 8 2 2" xfId="14180"/>
    <cellStyle name="Comma 5 8 2 3" xfId="14181"/>
    <cellStyle name="Comma 5 8 3" xfId="14182"/>
    <cellStyle name="Comma 5 8 4" xfId="14183"/>
    <cellStyle name="Comma 5 9" xfId="14184"/>
    <cellStyle name="Comma 5 9 2" xfId="14185"/>
    <cellStyle name="Comma 5 9 3" xfId="14186"/>
    <cellStyle name="Comma 6" xfId="14187"/>
    <cellStyle name="Comma 6 10" xfId="14188"/>
    <cellStyle name="Comma 6 11" xfId="14189"/>
    <cellStyle name="Comma 6 2" xfId="14190"/>
    <cellStyle name="Comma 6 2 2" xfId="14191"/>
    <cellStyle name="Comma 6 2 2 2" xfId="14192"/>
    <cellStyle name="Comma 6 2 2 2 2" xfId="14193"/>
    <cellStyle name="Comma 6 2 2 2 2 2" xfId="14194"/>
    <cellStyle name="Comma 6 2 2 2 2 2 2" xfId="14195"/>
    <cellStyle name="Comma 6 2 2 2 2 2 2 2" xfId="14196"/>
    <cellStyle name="Comma 6 2 2 2 2 2 2 3" xfId="14197"/>
    <cellStyle name="Comma 6 2 2 2 2 2 3" xfId="14198"/>
    <cellStyle name="Comma 6 2 2 2 2 2 3 2" xfId="14199"/>
    <cellStyle name="Comma 6 2 2 2 2 2 3 3" xfId="14200"/>
    <cellStyle name="Comma 6 2 2 2 2 2 4" xfId="14201"/>
    <cellStyle name="Comma 6 2 2 2 2 2 5" xfId="14202"/>
    <cellStyle name="Comma 6 2 2 2 2 3" xfId="14203"/>
    <cellStyle name="Comma 6 2 2 2 2 3 2" xfId="14204"/>
    <cellStyle name="Comma 6 2 2 2 2 3 3" xfId="14205"/>
    <cellStyle name="Comma 6 2 2 2 2 4" xfId="14206"/>
    <cellStyle name="Comma 6 2 2 2 2 4 2" xfId="14207"/>
    <cellStyle name="Comma 6 2 2 2 2 4 3" xfId="14208"/>
    <cellStyle name="Comma 6 2 2 2 2 5" xfId="14209"/>
    <cellStyle name="Comma 6 2 2 2 2 6" xfId="14210"/>
    <cellStyle name="Comma 6 2 2 2 3" xfId="14211"/>
    <cellStyle name="Comma 6 2 2 2 3 2" xfId="14212"/>
    <cellStyle name="Comma 6 2 2 2 3 2 2" xfId="14213"/>
    <cellStyle name="Comma 6 2 2 2 3 2 3" xfId="14214"/>
    <cellStyle name="Comma 6 2 2 2 3 3" xfId="14215"/>
    <cellStyle name="Comma 6 2 2 2 3 3 2" xfId="14216"/>
    <cellStyle name="Comma 6 2 2 2 3 3 3" xfId="14217"/>
    <cellStyle name="Comma 6 2 2 2 3 4" xfId="14218"/>
    <cellStyle name="Comma 6 2 2 2 3 5" xfId="14219"/>
    <cellStyle name="Comma 6 2 2 2 4" xfId="14220"/>
    <cellStyle name="Comma 6 2 2 2 4 2" xfId="14221"/>
    <cellStyle name="Comma 6 2 2 2 4 3" xfId="14222"/>
    <cellStyle name="Comma 6 2 2 2 5" xfId="14223"/>
    <cellStyle name="Comma 6 2 2 2 5 2" xfId="14224"/>
    <cellStyle name="Comma 6 2 2 2 5 3" xfId="14225"/>
    <cellStyle name="Comma 6 2 2 2 6" xfId="14226"/>
    <cellStyle name="Comma 6 2 2 2 7" xfId="14227"/>
    <cellStyle name="Comma 6 2 2 2 8" xfId="14228"/>
    <cellStyle name="Comma 6 2 2 2 9" xfId="14229"/>
    <cellStyle name="Comma 6 2 2 3" xfId="14230"/>
    <cellStyle name="Comma 6 2 2 3 2" xfId="14231"/>
    <cellStyle name="Comma 6 2 2 3 2 2" xfId="14232"/>
    <cellStyle name="Comma 6 2 2 3 2 2 2" xfId="14233"/>
    <cellStyle name="Comma 6 2 2 3 2 2 3" xfId="14234"/>
    <cellStyle name="Comma 6 2 2 3 2 3" xfId="14235"/>
    <cellStyle name="Comma 6 2 2 3 2 3 2" xfId="14236"/>
    <cellStyle name="Comma 6 2 2 3 2 3 3" xfId="14237"/>
    <cellStyle name="Comma 6 2 2 3 2 4" xfId="14238"/>
    <cellStyle name="Comma 6 2 2 3 2 5" xfId="14239"/>
    <cellStyle name="Comma 6 2 2 3 3" xfId="14240"/>
    <cellStyle name="Comma 6 2 2 3 3 2" xfId="14241"/>
    <cellStyle name="Comma 6 2 2 3 3 3" xfId="14242"/>
    <cellStyle name="Comma 6 2 2 3 4" xfId="14243"/>
    <cellStyle name="Comma 6 2 2 3 4 2" xfId="14244"/>
    <cellStyle name="Comma 6 2 2 3 4 3" xfId="14245"/>
    <cellStyle name="Comma 6 2 2 3 5" xfId="14246"/>
    <cellStyle name="Comma 6 2 2 3 6" xfId="14247"/>
    <cellStyle name="Comma 6 2 2 3 7" xfId="14248"/>
    <cellStyle name="Comma 6 2 2 4" xfId="14249"/>
    <cellStyle name="Comma 6 2 2 4 2" xfId="14250"/>
    <cellStyle name="Comma 6 2 2 4 2 2" xfId="14251"/>
    <cellStyle name="Comma 6 2 2 4 2 3" xfId="14252"/>
    <cellStyle name="Comma 6 2 2 4 3" xfId="14253"/>
    <cellStyle name="Comma 6 2 2 4 3 2" xfId="14254"/>
    <cellStyle name="Comma 6 2 2 4 3 3" xfId="14255"/>
    <cellStyle name="Comma 6 2 2 4 4" xfId="14256"/>
    <cellStyle name="Comma 6 2 2 4 5" xfId="14257"/>
    <cellStyle name="Comma 6 2 2 5" xfId="14258"/>
    <cellStyle name="Comma 6 2 2 5 2" xfId="14259"/>
    <cellStyle name="Comma 6 2 2 5 3" xfId="14260"/>
    <cellStyle name="Comma 6 2 2 6" xfId="14261"/>
    <cellStyle name="Comma 6 2 2 6 2" xfId="14262"/>
    <cellStyle name="Comma 6 2 2 6 3" xfId="14263"/>
    <cellStyle name="Comma 6 2 2 7" xfId="14264"/>
    <cellStyle name="Comma 6 2 2 8" xfId="14265"/>
    <cellStyle name="Comma 6 2 2 9" xfId="14266"/>
    <cellStyle name="Comma 6 2 3" xfId="14267"/>
    <cellStyle name="Comma 6 2 3 2" xfId="14268"/>
    <cellStyle name="Comma 6 2 3 2 2" xfId="14269"/>
    <cellStyle name="Comma 6 2 3 2 2 2" xfId="14270"/>
    <cellStyle name="Comma 6 2 3 2 2 2 2" xfId="14271"/>
    <cellStyle name="Comma 6 2 3 2 2 2 3" xfId="14272"/>
    <cellStyle name="Comma 6 2 3 2 2 3" xfId="14273"/>
    <cellStyle name="Comma 6 2 3 2 2 3 2" xfId="14274"/>
    <cellStyle name="Comma 6 2 3 2 2 3 3" xfId="14275"/>
    <cellStyle name="Comma 6 2 3 2 2 4" xfId="14276"/>
    <cellStyle name="Comma 6 2 3 2 2 5" xfId="14277"/>
    <cellStyle name="Comma 6 2 3 2 3" xfId="14278"/>
    <cellStyle name="Comma 6 2 3 2 3 2" xfId="14279"/>
    <cellStyle name="Comma 6 2 3 2 3 3" xfId="14280"/>
    <cellStyle name="Comma 6 2 3 2 4" xfId="14281"/>
    <cellStyle name="Comma 6 2 3 2 4 2" xfId="14282"/>
    <cellStyle name="Comma 6 2 3 2 4 3" xfId="14283"/>
    <cellStyle name="Comma 6 2 3 2 5" xfId="14284"/>
    <cellStyle name="Comma 6 2 3 2 6" xfId="14285"/>
    <cellStyle name="Comma 6 2 3 3" xfId="14286"/>
    <cellStyle name="Comma 6 2 3 3 2" xfId="14287"/>
    <cellStyle name="Comma 6 2 3 3 2 2" xfId="14288"/>
    <cellStyle name="Comma 6 2 3 3 2 3" xfId="14289"/>
    <cellStyle name="Comma 6 2 3 3 3" xfId="14290"/>
    <cellStyle name="Comma 6 2 3 3 3 2" xfId="14291"/>
    <cellStyle name="Comma 6 2 3 3 3 3" xfId="14292"/>
    <cellStyle name="Comma 6 2 3 3 4" xfId="14293"/>
    <cellStyle name="Comma 6 2 3 3 5" xfId="14294"/>
    <cellStyle name="Comma 6 2 3 3 6" xfId="14295"/>
    <cellStyle name="Comma 6 2 3 3 7" xfId="14296"/>
    <cellStyle name="Comma 6 2 3 3 8" xfId="14297"/>
    <cellStyle name="Comma 6 2 3 4" xfId="14298"/>
    <cellStyle name="Comma 6 2 3 4 2" xfId="14299"/>
    <cellStyle name="Comma 6 2 3 4 3" xfId="14300"/>
    <cellStyle name="Comma 6 2 3 5" xfId="14301"/>
    <cellStyle name="Comma 6 2 3 5 2" xfId="14302"/>
    <cellStyle name="Comma 6 2 3 5 3" xfId="14303"/>
    <cellStyle name="Comma 6 2 3 6" xfId="14304"/>
    <cellStyle name="Comma 6 2 3 7" xfId="14305"/>
    <cellStyle name="Comma 6 2 3 8" xfId="14306"/>
    <cellStyle name="Comma 6 2 3 9" xfId="14307"/>
    <cellStyle name="Comma 6 2 4" xfId="14308"/>
    <cellStyle name="Comma 6 2 4 2" xfId="14309"/>
    <cellStyle name="Comma 6 2 4 2 2" xfId="14310"/>
    <cellStyle name="Comma 6 2 4 2 2 2" xfId="14311"/>
    <cellStyle name="Comma 6 2 4 2 2 3" xfId="14312"/>
    <cellStyle name="Comma 6 2 4 2 3" xfId="14313"/>
    <cellStyle name="Comma 6 2 4 2 3 2" xfId="14314"/>
    <cellStyle name="Comma 6 2 4 2 3 3" xfId="14315"/>
    <cellStyle name="Comma 6 2 4 2 4" xfId="14316"/>
    <cellStyle name="Comma 6 2 4 2 5" xfId="14317"/>
    <cellStyle name="Comma 6 2 4 3" xfId="14318"/>
    <cellStyle name="Comma 6 2 4 3 2" xfId="14319"/>
    <cellStyle name="Comma 6 2 4 3 3" xfId="14320"/>
    <cellStyle name="Comma 6 2 4 4" xfId="14321"/>
    <cellStyle name="Comma 6 2 4 4 2" xfId="14322"/>
    <cellStyle name="Comma 6 2 4 4 3" xfId="14323"/>
    <cellStyle name="Comma 6 2 4 5" xfId="14324"/>
    <cellStyle name="Comma 6 2 4 6" xfId="14325"/>
    <cellStyle name="Comma 6 2 4 7" xfId="14326"/>
    <cellStyle name="Comma 6 2 5" xfId="14327"/>
    <cellStyle name="Comma 6 2 5 2" xfId="14328"/>
    <cellStyle name="Comma 6 2 5 2 2" xfId="14329"/>
    <cellStyle name="Comma 6 2 5 2 3" xfId="14330"/>
    <cellStyle name="Comma 6 2 5 3" xfId="14331"/>
    <cellStyle name="Comma 6 2 5 3 2" xfId="14332"/>
    <cellStyle name="Comma 6 2 5 3 3" xfId="14333"/>
    <cellStyle name="Comma 6 2 5 4" xfId="14334"/>
    <cellStyle name="Comma 6 2 5 5" xfId="14335"/>
    <cellStyle name="Comma 6 2 6" xfId="14336"/>
    <cellStyle name="Comma 6 2 6 2" xfId="14337"/>
    <cellStyle name="Comma 6 2 6 3" xfId="14338"/>
    <cellStyle name="Comma 6 2 7" xfId="14339"/>
    <cellStyle name="Comma 6 2 7 2" xfId="14340"/>
    <cellStyle name="Comma 6 2 7 3" xfId="14341"/>
    <cellStyle name="Comma 6 2 8" xfId="14342"/>
    <cellStyle name="Comma 6 2 9" xfId="14343"/>
    <cellStyle name="Comma 6 3" xfId="14344"/>
    <cellStyle name="Comma 6 3 2" xfId="14345"/>
    <cellStyle name="Comma 6 3 2 10" xfId="14346"/>
    <cellStyle name="Comma 6 3 2 2" xfId="14347"/>
    <cellStyle name="Comma 6 3 2 2 2" xfId="14348"/>
    <cellStyle name="Comma 6 3 2 2 2 2" xfId="14349"/>
    <cellStyle name="Comma 6 3 2 2 2 2 2" xfId="14350"/>
    <cellStyle name="Comma 6 3 2 2 2 2 3" xfId="14351"/>
    <cellStyle name="Comma 6 3 2 2 2 3" xfId="14352"/>
    <cellStyle name="Comma 6 3 2 2 2 3 2" xfId="14353"/>
    <cellStyle name="Comma 6 3 2 2 2 3 3" xfId="14354"/>
    <cellStyle name="Comma 6 3 2 2 2 4" xfId="14355"/>
    <cellStyle name="Comma 6 3 2 2 2 5" xfId="14356"/>
    <cellStyle name="Comma 6 3 2 2 3" xfId="14357"/>
    <cellStyle name="Comma 6 3 2 2 3 2" xfId="14358"/>
    <cellStyle name="Comma 6 3 2 2 3 3" xfId="14359"/>
    <cellStyle name="Comma 6 3 2 2 4" xfId="14360"/>
    <cellStyle name="Comma 6 3 2 2 4 2" xfId="14361"/>
    <cellStyle name="Comma 6 3 2 2 4 3" xfId="14362"/>
    <cellStyle name="Comma 6 3 2 2 5" xfId="14363"/>
    <cellStyle name="Comma 6 3 2 2 6" xfId="14364"/>
    <cellStyle name="Comma 6 3 2 2 7" xfId="14365"/>
    <cellStyle name="Comma 6 3 2 3" xfId="14366"/>
    <cellStyle name="Comma 6 3 2 3 2" xfId="14367"/>
    <cellStyle name="Comma 6 3 2 3 2 2" xfId="14368"/>
    <cellStyle name="Comma 6 3 2 3 2 3" xfId="14369"/>
    <cellStyle name="Comma 6 3 2 3 3" xfId="14370"/>
    <cellStyle name="Comma 6 3 2 3 3 2" xfId="14371"/>
    <cellStyle name="Comma 6 3 2 3 3 3" xfId="14372"/>
    <cellStyle name="Comma 6 3 2 3 4" xfId="14373"/>
    <cellStyle name="Comma 6 3 2 3 5" xfId="14374"/>
    <cellStyle name="Comma 6 3 2 4" xfId="14375"/>
    <cellStyle name="Comma 6 3 2 4 2" xfId="14376"/>
    <cellStyle name="Comma 6 3 2 4 3" xfId="14377"/>
    <cellStyle name="Comma 6 3 2 5" xfId="14378"/>
    <cellStyle name="Comma 6 3 2 5 2" xfId="14379"/>
    <cellStyle name="Comma 6 3 2 5 3" xfId="14380"/>
    <cellStyle name="Comma 6 3 2 6" xfId="14381"/>
    <cellStyle name="Comma 6 3 2 7" xfId="14382"/>
    <cellStyle name="Comma 6 3 2 8" xfId="14383"/>
    <cellStyle name="Comma 6 3 2 9" xfId="14384"/>
    <cellStyle name="Comma 6 3 3" xfId="14385"/>
    <cellStyle name="Comma 6 3 3 2" xfId="14386"/>
    <cellStyle name="Comma 6 3 3 2 2" xfId="14387"/>
    <cellStyle name="Comma 6 3 3 2 2 2" xfId="14388"/>
    <cellStyle name="Comma 6 3 3 2 2 3" xfId="14389"/>
    <cellStyle name="Comma 6 3 3 2 3" xfId="14390"/>
    <cellStyle name="Comma 6 3 3 2 3 2" xfId="14391"/>
    <cellStyle name="Comma 6 3 3 2 3 3" xfId="14392"/>
    <cellStyle name="Comma 6 3 3 2 4" xfId="14393"/>
    <cellStyle name="Comma 6 3 3 2 5" xfId="14394"/>
    <cellStyle name="Comma 6 3 3 3" xfId="14395"/>
    <cellStyle name="Comma 6 3 3 3 2" xfId="14396"/>
    <cellStyle name="Comma 6 3 3 3 3" xfId="14397"/>
    <cellStyle name="Comma 6 3 3 4" xfId="14398"/>
    <cellStyle name="Comma 6 3 3 4 2" xfId="14399"/>
    <cellStyle name="Comma 6 3 3 4 3" xfId="14400"/>
    <cellStyle name="Comma 6 3 3 5" xfId="14401"/>
    <cellStyle name="Comma 6 3 3 6" xfId="14402"/>
    <cellStyle name="Comma 6 3 3 7" xfId="14403"/>
    <cellStyle name="Comma 6 3 4" xfId="14404"/>
    <cellStyle name="Comma 6 3 4 2" xfId="14405"/>
    <cellStyle name="Comma 6 3 4 2 2" xfId="14406"/>
    <cellStyle name="Comma 6 3 4 2 3" xfId="14407"/>
    <cellStyle name="Comma 6 3 4 3" xfId="14408"/>
    <cellStyle name="Comma 6 3 4 3 2" xfId="14409"/>
    <cellStyle name="Comma 6 3 4 3 3" xfId="14410"/>
    <cellStyle name="Comma 6 3 4 4" xfId="14411"/>
    <cellStyle name="Comma 6 3 4 5" xfId="14412"/>
    <cellStyle name="Comma 6 3 5" xfId="14413"/>
    <cellStyle name="Comma 6 3 5 2" xfId="14414"/>
    <cellStyle name="Comma 6 3 5 3" xfId="14415"/>
    <cellStyle name="Comma 6 3 6" xfId="14416"/>
    <cellStyle name="Comma 6 3 6 2" xfId="14417"/>
    <cellStyle name="Comma 6 3 6 3" xfId="14418"/>
    <cellStyle name="Comma 6 3 7" xfId="14419"/>
    <cellStyle name="Comma 6 3 8" xfId="14420"/>
    <cellStyle name="Comma 6 3 9" xfId="14421"/>
    <cellStyle name="Comma 6 4" xfId="14422"/>
    <cellStyle name="Comma 6 4 2" xfId="14423"/>
    <cellStyle name="Comma 6 4 2 2" xfId="14424"/>
    <cellStyle name="Comma 6 4 2 2 2" xfId="14425"/>
    <cellStyle name="Comma 6 4 2 2 2 2" xfId="14426"/>
    <cellStyle name="Comma 6 4 2 2 2 2 2" xfId="14427"/>
    <cellStyle name="Comma 6 4 2 2 2 2 3" xfId="14428"/>
    <cellStyle name="Comma 6 4 2 2 2 3" xfId="14429"/>
    <cellStyle name="Comma 6 4 2 2 2 3 2" xfId="14430"/>
    <cellStyle name="Comma 6 4 2 2 2 3 3" xfId="14431"/>
    <cellStyle name="Comma 6 4 2 2 2 4" xfId="14432"/>
    <cellStyle name="Comma 6 4 2 2 2 5" xfId="14433"/>
    <cellStyle name="Comma 6 4 2 2 3" xfId="14434"/>
    <cellStyle name="Comma 6 4 2 2 3 2" xfId="14435"/>
    <cellStyle name="Comma 6 4 2 2 3 3" xfId="14436"/>
    <cellStyle name="Comma 6 4 2 2 4" xfId="14437"/>
    <cellStyle name="Comma 6 4 2 2 4 2" xfId="14438"/>
    <cellStyle name="Comma 6 4 2 2 4 3" xfId="14439"/>
    <cellStyle name="Comma 6 4 2 2 5" xfId="14440"/>
    <cellStyle name="Comma 6 4 2 2 6" xfId="14441"/>
    <cellStyle name="Comma 6 4 2 3" xfId="14442"/>
    <cellStyle name="Comma 6 4 2 3 2" xfId="14443"/>
    <cellStyle name="Comma 6 4 2 3 2 2" xfId="14444"/>
    <cellStyle name="Comma 6 4 2 3 2 3" xfId="14445"/>
    <cellStyle name="Comma 6 4 2 3 3" xfId="14446"/>
    <cellStyle name="Comma 6 4 2 3 3 2" xfId="14447"/>
    <cellStyle name="Comma 6 4 2 3 3 3" xfId="14448"/>
    <cellStyle name="Comma 6 4 2 3 4" xfId="14449"/>
    <cellStyle name="Comma 6 4 2 3 5" xfId="14450"/>
    <cellStyle name="Comma 6 4 2 4" xfId="14451"/>
    <cellStyle name="Comma 6 4 2 4 2" xfId="14452"/>
    <cellStyle name="Comma 6 4 2 4 3" xfId="14453"/>
    <cellStyle name="Comma 6 4 2 5" xfId="14454"/>
    <cellStyle name="Comma 6 4 2 5 2" xfId="14455"/>
    <cellStyle name="Comma 6 4 2 5 3" xfId="14456"/>
    <cellStyle name="Comma 6 4 2 6" xfId="14457"/>
    <cellStyle name="Comma 6 4 2 7" xfId="14458"/>
    <cellStyle name="Comma 6 4 2 8" xfId="14459"/>
    <cellStyle name="Comma 6 4 3" xfId="14460"/>
    <cellStyle name="Comma 6 4 3 2" xfId="14461"/>
    <cellStyle name="Comma 6 4 3 2 2" xfId="14462"/>
    <cellStyle name="Comma 6 4 3 2 2 2" xfId="14463"/>
    <cellStyle name="Comma 6 4 3 2 2 3" xfId="14464"/>
    <cellStyle name="Comma 6 4 3 2 3" xfId="14465"/>
    <cellStyle name="Comma 6 4 3 2 3 2" xfId="14466"/>
    <cellStyle name="Comma 6 4 3 2 3 3" xfId="14467"/>
    <cellStyle name="Comma 6 4 3 2 4" xfId="14468"/>
    <cellStyle name="Comma 6 4 3 2 5" xfId="14469"/>
    <cellStyle name="Comma 6 4 3 3" xfId="14470"/>
    <cellStyle name="Comma 6 4 3 3 2" xfId="14471"/>
    <cellStyle name="Comma 6 4 3 3 3" xfId="14472"/>
    <cellStyle name="Comma 6 4 3 4" xfId="14473"/>
    <cellStyle name="Comma 6 4 3 4 2" xfId="14474"/>
    <cellStyle name="Comma 6 4 3 4 3" xfId="14475"/>
    <cellStyle name="Comma 6 4 3 5" xfId="14476"/>
    <cellStyle name="Comma 6 4 3 6" xfId="14477"/>
    <cellStyle name="Comma 6 4 3 7" xfId="14478"/>
    <cellStyle name="Comma 6 4 3 8" xfId="14479"/>
    <cellStyle name="Comma 6 4 4" xfId="14480"/>
    <cellStyle name="Comma 6 4 4 2" xfId="14481"/>
    <cellStyle name="Comma 6 4 4 2 2" xfId="14482"/>
    <cellStyle name="Comma 6 4 4 2 3" xfId="14483"/>
    <cellStyle name="Comma 6 4 4 3" xfId="14484"/>
    <cellStyle name="Comma 6 4 4 3 2" xfId="14485"/>
    <cellStyle name="Comma 6 4 4 3 3" xfId="14486"/>
    <cellStyle name="Comma 6 4 4 4" xfId="14487"/>
    <cellStyle name="Comma 6 4 4 5" xfId="14488"/>
    <cellStyle name="Comma 6 4 5" xfId="14489"/>
    <cellStyle name="Comma 6 4 5 2" xfId="14490"/>
    <cellStyle name="Comma 6 4 5 3" xfId="14491"/>
    <cellStyle name="Comma 6 4 6" xfId="14492"/>
    <cellStyle name="Comma 6 4 6 2" xfId="14493"/>
    <cellStyle name="Comma 6 4 6 3" xfId="14494"/>
    <cellStyle name="Comma 6 4 7" xfId="14495"/>
    <cellStyle name="Comma 6 4 8" xfId="14496"/>
    <cellStyle name="Comma 6 5" xfId="14497"/>
    <cellStyle name="Comma 6 5 2" xfId="14498"/>
    <cellStyle name="Comma 6 5 2 2" xfId="14499"/>
    <cellStyle name="Comma 6 5 2 2 2" xfId="14500"/>
    <cellStyle name="Comma 6 5 2 2 2 2" xfId="14501"/>
    <cellStyle name="Comma 6 5 2 2 2 3" xfId="14502"/>
    <cellStyle name="Comma 6 5 2 2 3" xfId="14503"/>
    <cellStyle name="Comma 6 5 2 2 3 2" xfId="14504"/>
    <cellStyle name="Comma 6 5 2 2 3 3" xfId="14505"/>
    <cellStyle name="Comma 6 5 2 2 4" xfId="14506"/>
    <cellStyle name="Comma 6 5 2 2 5" xfId="14507"/>
    <cellStyle name="Comma 6 5 2 3" xfId="14508"/>
    <cellStyle name="Comma 6 5 2 3 2" xfId="14509"/>
    <cellStyle name="Comma 6 5 2 3 3" xfId="14510"/>
    <cellStyle name="Comma 6 5 2 4" xfId="14511"/>
    <cellStyle name="Comma 6 5 2 4 2" xfId="14512"/>
    <cellStyle name="Comma 6 5 2 4 3" xfId="14513"/>
    <cellStyle name="Comma 6 5 2 5" xfId="14514"/>
    <cellStyle name="Comma 6 5 2 6" xfId="14515"/>
    <cellStyle name="Comma 6 5 3" xfId="14516"/>
    <cellStyle name="Comma 6 5 3 2" xfId="14517"/>
    <cellStyle name="Comma 6 5 3 2 2" xfId="14518"/>
    <cellStyle name="Comma 6 5 3 2 3" xfId="14519"/>
    <cellStyle name="Comma 6 5 3 3" xfId="14520"/>
    <cellStyle name="Comma 6 5 3 3 2" xfId="14521"/>
    <cellStyle name="Comma 6 5 3 3 3" xfId="14522"/>
    <cellStyle name="Comma 6 5 3 4" xfId="14523"/>
    <cellStyle name="Comma 6 5 3 5" xfId="14524"/>
    <cellStyle name="Comma 6 5 4" xfId="14525"/>
    <cellStyle name="Comma 6 5 4 2" xfId="14526"/>
    <cellStyle name="Comma 6 5 4 3" xfId="14527"/>
    <cellStyle name="Comma 6 5 5" xfId="14528"/>
    <cellStyle name="Comma 6 5 5 2" xfId="14529"/>
    <cellStyle name="Comma 6 5 5 3" xfId="14530"/>
    <cellStyle name="Comma 6 5 6" xfId="14531"/>
    <cellStyle name="Comma 6 5 7" xfId="14532"/>
    <cellStyle name="Comma 6 5 8" xfId="14533"/>
    <cellStyle name="Comma 6 5 9" xfId="14534"/>
    <cellStyle name="Comma 6 6" xfId="14535"/>
    <cellStyle name="Comma 6 6 2" xfId="14536"/>
    <cellStyle name="Comma 6 6 2 2" xfId="14537"/>
    <cellStyle name="Comma 6 6 2 2 2" xfId="14538"/>
    <cellStyle name="Comma 6 6 2 2 3" xfId="14539"/>
    <cellStyle name="Comma 6 6 2 3" xfId="14540"/>
    <cellStyle name="Comma 6 6 2 3 2" xfId="14541"/>
    <cellStyle name="Comma 6 6 2 3 3" xfId="14542"/>
    <cellStyle name="Comma 6 6 2 4" xfId="14543"/>
    <cellStyle name="Comma 6 6 2 5" xfId="14544"/>
    <cellStyle name="Comma 6 6 3" xfId="14545"/>
    <cellStyle name="Comma 6 6 3 2" xfId="14546"/>
    <cellStyle name="Comma 6 6 3 3" xfId="14547"/>
    <cellStyle name="Comma 6 6 4" xfId="14548"/>
    <cellStyle name="Comma 6 6 4 2" xfId="14549"/>
    <cellStyle name="Comma 6 6 4 3" xfId="14550"/>
    <cellStyle name="Comma 6 6 5" xfId="14551"/>
    <cellStyle name="Comma 6 6 6" xfId="14552"/>
    <cellStyle name="Comma 6 6 7" xfId="14553"/>
    <cellStyle name="Comma 6 6 8" xfId="14554"/>
    <cellStyle name="Comma 6 7" xfId="14555"/>
    <cellStyle name="Comma 6 7 2" xfId="14556"/>
    <cellStyle name="Comma 6 7 2 2" xfId="14557"/>
    <cellStyle name="Comma 6 7 2 3" xfId="14558"/>
    <cellStyle name="Comma 6 7 3" xfId="14559"/>
    <cellStyle name="Comma 6 7 3 2" xfId="14560"/>
    <cellStyle name="Comma 6 7 3 3" xfId="14561"/>
    <cellStyle name="Comma 6 7 4" xfId="14562"/>
    <cellStyle name="Comma 6 7 5" xfId="14563"/>
    <cellStyle name="Comma 6 7 6" xfId="14564"/>
    <cellStyle name="Comma 6 7 7" xfId="14565"/>
    <cellStyle name="Comma 6 8" xfId="14566"/>
    <cellStyle name="Comma 6 8 2" xfId="14567"/>
    <cellStyle name="Comma 6 8 3" xfId="14568"/>
    <cellStyle name="Comma 6 9" xfId="14569"/>
    <cellStyle name="Comma 6 9 2" xfId="14570"/>
    <cellStyle name="Comma 6 9 3" xfId="14571"/>
    <cellStyle name="Comma 7" xfId="14572"/>
    <cellStyle name="Comma 7 10" xfId="14573"/>
    <cellStyle name="Comma 7 11" xfId="14574"/>
    <cellStyle name="Comma 7 2" xfId="14575"/>
    <cellStyle name="Comma 7 2 2" xfId="14576"/>
    <cellStyle name="Comma 7 2 2 2" xfId="14577"/>
    <cellStyle name="Comma 7 2 2 2 2" xfId="14578"/>
    <cellStyle name="Comma 7 2 2 2 2 2" xfId="14579"/>
    <cellStyle name="Comma 7 2 2 2 2 2 2" xfId="14580"/>
    <cellStyle name="Comma 7 2 2 2 2 2 2 2" xfId="14581"/>
    <cellStyle name="Comma 7 2 2 2 2 2 2 3" xfId="14582"/>
    <cellStyle name="Comma 7 2 2 2 2 2 3" xfId="14583"/>
    <cellStyle name="Comma 7 2 2 2 2 2 3 2" xfId="14584"/>
    <cellStyle name="Comma 7 2 2 2 2 2 3 3" xfId="14585"/>
    <cellStyle name="Comma 7 2 2 2 2 2 4" xfId="14586"/>
    <cellStyle name="Comma 7 2 2 2 2 2 5" xfId="14587"/>
    <cellStyle name="Comma 7 2 2 2 2 3" xfId="14588"/>
    <cellStyle name="Comma 7 2 2 2 2 3 2" xfId="14589"/>
    <cellStyle name="Comma 7 2 2 2 2 3 3" xfId="14590"/>
    <cellStyle name="Comma 7 2 2 2 2 4" xfId="14591"/>
    <cellStyle name="Comma 7 2 2 2 2 4 2" xfId="14592"/>
    <cellStyle name="Comma 7 2 2 2 2 4 3" xfId="14593"/>
    <cellStyle name="Comma 7 2 2 2 2 5" xfId="14594"/>
    <cellStyle name="Comma 7 2 2 2 2 6" xfId="14595"/>
    <cellStyle name="Comma 7 2 2 2 2 7" xfId="14596"/>
    <cellStyle name="Comma 7 2 2 2 3" xfId="14597"/>
    <cellStyle name="Comma 7 2 2 2 3 2" xfId="14598"/>
    <cellStyle name="Comma 7 2 2 2 3 2 2" xfId="14599"/>
    <cellStyle name="Comma 7 2 2 2 3 2 3" xfId="14600"/>
    <cellStyle name="Comma 7 2 2 2 3 3" xfId="14601"/>
    <cellStyle name="Comma 7 2 2 2 3 3 2" xfId="14602"/>
    <cellStyle name="Comma 7 2 2 2 3 3 3" xfId="14603"/>
    <cellStyle name="Comma 7 2 2 2 3 4" xfId="14604"/>
    <cellStyle name="Comma 7 2 2 2 3 5" xfId="14605"/>
    <cellStyle name="Comma 7 2 2 2 4" xfId="14606"/>
    <cellStyle name="Comma 7 2 2 2 4 2" xfId="14607"/>
    <cellStyle name="Comma 7 2 2 2 4 3" xfId="14608"/>
    <cellStyle name="Comma 7 2 2 2 5" xfId="14609"/>
    <cellStyle name="Comma 7 2 2 2 5 2" xfId="14610"/>
    <cellStyle name="Comma 7 2 2 2 5 3" xfId="14611"/>
    <cellStyle name="Comma 7 2 2 2 6" xfId="14612"/>
    <cellStyle name="Comma 7 2 2 2 7" xfId="14613"/>
    <cellStyle name="Comma 7 2 2 2 8" xfId="14614"/>
    <cellStyle name="Comma 7 2 2 3" xfId="14615"/>
    <cellStyle name="Comma 7 2 2 3 2" xfId="14616"/>
    <cellStyle name="Comma 7 2 2 3 2 2" xfId="14617"/>
    <cellStyle name="Comma 7 2 2 3 2 2 2" xfId="14618"/>
    <cellStyle name="Comma 7 2 2 3 2 2 3" xfId="14619"/>
    <cellStyle name="Comma 7 2 2 3 2 3" xfId="14620"/>
    <cellStyle name="Comma 7 2 2 3 2 3 2" xfId="14621"/>
    <cellStyle name="Comma 7 2 2 3 2 3 3" xfId="14622"/>
    <cellStyle name="Comma 7 2 2 3 2 4" xfId="14623"/>
    <cellStyle name="Comma 7 2 2 3 2 5" xfId="14624"/>
    <cellStyle name="Comma 7 2 2 3 3" xfId="14625"/>
    <cellStyle name="Comma 7 2 2 3 3 2" xfId="14626"/>
    <cellStyle name="Comma 7 2 2 3 3 3" xfId="14627"/>
    <cellStyle name="Comma 7 2 2 3 4" xfId="14628"/>
    <cellStyle name="Comma 7 2 2 3 4 2" xfId="14629"/>
    <cellStyle name="Comma 7 2 2 3 4 3" xfId="14630"/>
    <cellStyle name="Comma 7 2 2 3 5" xfId="14631"/>
    <cellStyle name="Comma 7 2 2 3 6" xfId="14632"/>
    <cellStyle name="Comma 7 2 2 3 7" xfId="14633"/>
    <cellStyle name="Comma 7 2 2 4" xfId="14634"/>
    <cellStyle name="Comma 7 2 2 4 2" xfId="14635"/>
    <cellStyle name="Comma 7 2 2 4 2 2" xfId="14636"/>
    <cellStyle name="Comma 7 2 2 4 2 3" xfId="14637"/>
    <cellStyle name="Comma 7 2 2 4 3" xfId="14638"/>
    <cellStyle name="Comma 7 2 2 4 3 2" xfId="14639"/>
    <cellStyle name="Comma 7 2 2 4 3 3" xfId="14640"/>
    <cellStyle name="Comma 7 2 2 4 4" xfId="14641"/>
    <cellStyle name="Comma 7 2 2 4 5" xfId="14642"/>
    <cellStyle name="Comma 7 2 2 5" xfId="14643"/>
    <cellStyle name="Comma 7 2 2 5 2" xfId="14644"/>
    <cellStyle name="Comma 7 2 2 5 3" xfId="14645"/>
    <cellStyle name="Comma 7 2 2 6" xfId="14646"/>
    <cellStyle name="Comma 7 2 2 6 2" xfId="14647"/>
    <cellStyle name="Comma 7 2 2 6 3" xfId="14648"/>
    <cellStyle name="Comma 7 2 2 7" xfId="14649"/>
    <cellStyle name="Comma 7 2 2 8" xfId="14650"/>
    <cellStyle name="Comma 7 2 2 9" xfId="14651"/>
    <cellStyle name="Comma 7 2 3" xfId="14652"/>
    <cellStyle name="Comma 7 2 3 2" xfId="14653"/>
    <cellStyle name="Comma 7 2 3 2 2" xfId="14654"/>
    <cellStyle name="Comma 7 2 3 2 2 2" xfId="14655"/>
    <cellStyle name="Comma 7 2 3 2 2 2 2" xfId="14656"/>
    <cellStyle name="Comma 7 2 3 2 2 2 3" xfId="14657"/>
    <cellStyle name="Comma 7 2 3 2 2 3" xfId="14658"/>
    <cellStyle name="Comma 7 2 3 2 2 3 2" xfId="14659"/>
    <cellStyle name="Comma 7 2 3 2 2 3 3" xfId="14660"/>
    <cellStyle name="Comma 7 2 3 2 2 4" xfId="14661"/>
    <cellStyle name="Comma 7 2 3 2 2 5" xfId="14662"/>
    <cellStyle name="Comma 7 2 3 2 3" xfId="14663"/>
    <cellStyle name="Comma 7 2 3 2 3 2" xfId="14664"/>
    <cellStyle name="Comma 7 2 3 2 3 3" xfId="14665"/>
    <cellStyle name="Comma 7 2 3 2 4" xfId="14666"/>
    <cellStyle name="Comma 7 2 3 2 4 2" xfId="14667"/>
    <cellStyle name="Comma 7 2 3 2 4 3" xfId="14668"/>
    <cellStyle name="Comma 7 2 3 2 5" xfId="14669"/>
    <cellStyle name="Comma 7 2 3 2 6" xfId="14670"/>
    <cellStyle name="Comma 7 2 3 3" xfId="14671"/>
    <cellStyle name="Comma 7 2 3 3 2" xfId="14672"/>
    <cellStyle name="Comma 7 2 3 3 2 2" xfId="14673"/>
    <cellStyle name="Comma 7 2 3 3 2 3" xfId="14674"/>
    <cellStyle name="Comma 7 2 3 3 3" xfId="14675"/>
    <cellStyle name="Comma 7 2 3 3 3 2" xfId="14676"/>
    <cellStyle name="Comma 7 2 3 3 3 3" xfId="14677"/>
    <cellStyle name="Comma 7 2 3 3 4" xfId="14678"/>
    <cellStyle name="Comma 7 2 3 3 5" xfId="14679"/>
    <cellStyle name="Comma 7 2 3 4" xfId="14680"/>
    <cellStyle name="Comma 7 2 3 4 2" xfId="14681"/>
    <cellStyle name="Comma 7 2 3 4 3" xfId="14682"/>
    <cellStyle name="Comma 7 2 3 5" xfId="14683"/>
    <cellStyle name="Comma 7 2 3 5 2" xfId="14684"/>
    <cellStyle name="Comma 7 2 3 5 3" xfId="14685"/>
    <cellStyle name="Comma 7 2 3 6" xfId="14686"/>
    <cellStyle name="Comma 7 2 3 7" xfId="14687"/>
    <cellStyle name="Comma 7 2 3 8" xfId="14688"/>
    <cellStyle name="Comma 7 2 4" xfId="14689"/>
    <cellStyle name="Comma 7 2 4 2" xfId="14690"/>
    <cellStyle name="Comma 7 2 4 2 2" xfId="14691"/>
    <cellStyle name="Comma 7 2 4 2 2 2" xfId="14692"/>
    <cellStyle name="Comma 7 2 4 2 2 3" xfId="14693"/>
    <cellStyle name="Comma 7 2 4 2 3" xfId="14694"/>
    <cellStyle name="Comma 7 2 4 2 3 2" xfId="14695"/>
    <cellStyle name="Comma 7 2 4 2 3 3" xfId="14696"/>
    <cellStyle name="Comma 7 2 4 2 4" xfId="14697"/>
    <cellStyle name="Comma 7 2 4 2 5" xfId="14698"/>
    <cellStyle name="Comma 7 2 4 3" xfId="14699"/>
    <cellStyle name="Comma 7 2 4 3 2" xfId="14700"/>
    <cellStyle name="Comma 7 2 4 3 3" xfId="14701"/>
    <cellStyle name="Comma 7 2 4 4" xfId="14702"/>
    <cellStyle name="Comma 7 2 4 4 2" xfId="14703"/>
    <cellStyle name="Comma 7 2 4 4 3" xfId="14704"/>
    <cellStyle name="Comma 7 2 4 5" xfId="14705"/>
    <cellStyle name="Comma 7 2 4 6" xfId="14706"/>
    <cellStyle name="Comma 7 2 4 7" xfId="14707"/>
    <cellStyle name="Comma 7 2 5" xfId="14708"/>
    <cellStyle name="Comma 7 2 5 2" xfId="14709"/>
    <cellStyle name="Comma 7 2 5 2 2" xfId="14710"/>
    <cellStyle name="Comma 7 2 5 2 3" xfId="14711"/>
    <cellStyle name="Comma 7 2 5 3" xfId="14712"/>
    <cellStyle name="Comma 7 2 5 3 2" xfId="14713"/>
    <cellStyle name="Comma 7 2 5 3 3" xfId="14714"/>
    <cellStyle name="Comma 7 2 5 4" xfId="14715"/>
    <cellStyle name="Comma 7 2 5 5" xfId="14716"/>
    <cellStyle name="Comma 7 2 5 6" xfId="14717"/>
    <cellStyle name="Comma 7 2 5 7" xfId="14718"/>
    <cellStyle name="Comma 7 2 6" xfId="14719"/>
    <cellStyle name="Comma 7 2 6 2" xfId="14720"/>
    <cellStyle name="Comma 7 2 6 3" xfId="14721"/>
    <cellStyle name="Comma 7 2 7" xfId="14722"/>
    <cellStyle name="Comma 7 2 7 2" xfId="14723"/>
    <cellStyle name="Comma 7 2 7 3" xfId="14724"/>
    <cellStyle name="Comma 7 2 8" xfId="14725"/>
    <cellStyle name="Comma 7 2 9" xfId="14726"/>
    <cellStyle name="Comma 7 3" xfId="14727"/>
    <cellStyle name="Comma 7 3 2" xfId="14728"/>
    <cellStyle name="Comma 7 3 2 2" xfId="14729"/>
    <cellStyle name="Comma 7 3 2 2 2" xfId="14730"/>
    <cellStyle name="Comma 7 3 2 2 2 2" xfId="14731"/>
    <cellStyle name="Comma 7 3 2 2 2 2 2" xfId="14732"/>
    <cellStyle name="Comma 7 3 2 2 2 2 3" xfId="14733"/>
    <cellStyle name="Comma 7 3 2 2 2 3" xfId="14734"/>
    <cellStyle name="Comma 7 3 2 2 2 3 2" xfId="14735"/>
    <cellStyle name="Comma 7 3 2 2 2 3 3" xfId="14736"/>
    <cellStyle name="Comma 7 3 2 2 2 4" xfId="14737"/>
    <cellStyle name="Comma 7 3 2 2 2 5" xfId="14738"/>
    <cellStyle name="Comma 7 3 2 2 3" xfId="14739"/>
    <cellStyle name="Comma 7 3 2 2 3 2" xfId="14740"/>
    <cellStyle name="Comma 7 3 2 2 3 3" xfId="14741"/>
    <cellStyle name="Comma 7 3 2 2 4" xfId="14742"/>
    <cellStyle name="Comma 7 3 2 2 4 2" xfId="14743"/>
    <cellStyle name="Comma 7 3 2 2 4 3" xfId="14744"/>
    <cellStyle name="Comma 7 3 2 2 5" xfId="14745"/>
    <cellStyle name="Comma 7 3 2 2 6" xfId="14746"/>
    <cellStyle name="Comma 7 3 2 2 7" xfId="14747"/>
    <cellStyle name="Comma 7 3 2 3" xfId="14748"/>
    <cellStyle name="Comma 7 3 2 3 2" xfId="14749"/>
    <cellStyle name="Comma 7 3 2 3 2 2" xfId="14750"/>
    <cellStyle name="Comma 7 3 2 3 2 3" xfId="14751"/>
    <cellStyle name="Comma 7 3 2 3 3" xfId="14752"/>
    <cellStyle name="Comma 7 3 2 3 3 2" xfId="14753"/>
    <cellStyle name="Comma 7 3 2 3 3 3" xfId="14754"/>
    <cellStyle name="Comma 7 3 2 3 4" xfId="14755"/>
    <cellStyle name="Comma 7 3 2 3 5" xfId="14756"/>
    <cellStyle name="Comma 7 3 2 4" xfId="14757"/>
    <cellStyle name="Comma 7 3 2 4 2" xfId="14758"/>
    <cellStyle name="Comma 7 3 2 4 3" xfId="14759"/>
    <cellStyle name="Comma 7 3 2 5" xfId="14760"/>
    <cellStyle name="Comma 7 3 2 5 2" xfId="14761"/>
    <cellStyle name="Comma 7 3 2 5 3" xfId="14762"/>
    <cellStyle name="Comma 7 3 2 6" xfId="14763"/>
    <cellStyle name="Comma 7 3 2 7" xfId="14764"/>
    <cellStyle name="Comma 7 3 2 8" xfId="14765"/>
    <cellStyle name="Comma 7 3 3" xfId="14766"/>
    <cellStyle name="Comma 7 3 3 2" xfId="14767"/>
    <cellStyle name="Comma 7 3 3 2 2" xfId="14768"/>
    <cellStyle name="Comma 7 3 3 2 2 2" xfId="14769"/>
    <cellStyle name="Comma 7 3 3 2 2 3" xfId="14770"/>
    <cellStyle name="Comma 7 3 3 2 3" xfId="14771"/>
    <cellStyle name="Comma 7 3 3 2 3 2" xfId="14772"/>
    <cellStyle name="Comma 7 3 3 2 3 3" xfId="14773"/>
    <cellStyle name="Comma 7 3 3 2 4" xfId="14774"/>
    <cellStyle name="Comma 7 3 3 2 5" xfId="14775"/>
    <cellStyle name="Comma 7 3 3 3" xfId="14776"/>
    <cellStyle name="Comma 7 3 3 3 2" xfId="14777"/>
    <cellStyle name="Comma 7 3 3 3 3" xfId="14778"/>
    <cellStyle name="Comma 7 3 3 4" xfId="14779"/>
    <cellStyle name="Comma 7 3 3 4 2" xfId="14780"/>
    <cellStyle name="Comma 7 3 3 4 3" xfId="14781"/>
    <cellStyle name="Comma 7 3 3 5" xfId="14782"/>
    <cellStyle name="Comma 7 3 3 6" xfId="14783"/>
    <cellStyle name="Comma 7 3 3 7" xfId="14784"/>
    <cellStyle name="Comma 7 3 4" xfId="14785"/>
    <cellStyle name="Comma 7 3 4 2" xfId="14786"/>
    <cellStyle name="Comma 7 3 4 2 2" xfId="14787"/>
    <cellStyle name="Comma 7 3 4 2 3" xfId="14788"/>
    <cellStyle name="Comma 7 3 4 3" xfId="14789"/>
    <cellStyle name="Comma 7 3 4 3 2" xfId="14790"/>
    <cellStyle name="Comma 7 3 4 3 3" xfId="14791"/>
    <cellStyle name="Comma 7 3 4 4" xfId="14792"/>
    <cellStyle name="Comma 7 3 4 5" xfId="14793"/>
    <cellStyle name="Comma 7 3 4 6" xfId="14794"/>
    <cellStyle name="Comma 7 3 4 7" xfId="14795"/>
    <cellStyle name="Comma 7 3 5" xfId="14796"/>
    <cellStyle name="Comma 7 3 5 2" xfId="14797"/>
    <cellStyle name="Comma 7 3 5 3" xfId="14798"/>
    <cellStyle name="Comma 7 3 6" xfId="14799"/>
    <cellStyle name="Comma 7 3 6 2" xfId="14800"/>
    <cellStyle name="Comma 7 3 6 3" xfId="14801"/>
    <cellStyle name="Comma 7 3 7" xfId="14802"/>
    <cellStyle name="Comma 7 3 8" xfId="14803"/>
    <cellStyle name="Comma 7 4" xfId="14804"/>
    <cellStyle name="Comma 7 4 2" xfId="14805"/>
    <cellStyle name="Comma 7 4 2 2" xfId="14806"/>
    <cellStyle name="Comma 7 4 2 2 2" xfId="14807"/>
    <cellStyle name="Comma 7 4 2 2 2 2" xfId="14808"/>
    <cellStyle name="Comma 7 4 2 2 2 2 2" xfId="14809"/>
    <cellStyle name="Comma 7 4 2 2 2 2 3" xfId="14810"/>
    <cellStyle name="Comma 7 4 2 2 2 3" xfId="14811"/>
    <cellStyle name="Comma 7 4 2 2 2 3 2" xfId="14812"/>
    <cellStyle name="Comma 7 4 2 2 2 3 3" xfId="14813"/>
    <cellStyle name="Comma 7 4 2 2 2 4" xfId="14814"/>
    <cellStyle name="Comma 7 4 2 2 2 5" xfId="14815"/>
    <cellStyle name="Comma 7 4 2 2 3" xfId="14816"/>
    <cellStyle name="Comma 7 4 2 2 3 2" xfId="14817"/>
    <cellStyle name="Comma 7 4 2 2 3 3" xfId="14818"/>
    <cellStyle name="Comma 7 4 2 2 4" xfId="14819"/>
    <cellStyle name="Comma 7 4 2 2 4 2" xfId="14820"/>
    <cellStyle name="Comma 7 4 2 2 4 3" xfId="14821"/>
    <cellStyle name="Comma 7 4 2 2 5" xfId="14822"/>
    <cellStyle name="Comma 7 4 2 2 6" xfId="14823"/>
    <cellStyle name="Comma 7 4 2 3" xfId="14824"/>
    <cellStyle name="Comma 7 4 2 3 2" xfId="14825"/>
    <cellStyle name="Comma 7 4 2 3 2 2" xfId="14826"/>
    <cellStyle name="Comma 7 4 2 3 2 3" xfId="14827"/>
    <cellStyle name="Comma 7 4 2 3 3" xfId="14828"/>
    <cellStyle name="Comma 7 4 2 3 3 2" xfId="14829"/>
    <cellStyle name="Comma 7 4 2 3 3 3" xfId="14830"/>
    <cellStyle name="Comma 7 4 2 3 4" xfId="14831"/>
    <cellStyle name="Comma 7 4 2 3 5" xfId="14832"/>
    <cellStyle name="Comma 7 4 2 4" xfId="14833"/>
    <cellStyle name="Comma 7 4 2 4 2" xfId="14834"/>
    <cellStyle name="Comma 7 4 2 4 3" xfId="14835"/>
    <cellStyle name="Comma 7 4 2 5" xfId="14836"/>
    <cellStyle name="Comma 7 4 2 5 2" xfId="14837"/>
    <cellStyle name="Comma 7 4 2 5 3" xfId="14838"/>
    <cellStyle name="Comma 7 4 2 6" xfId="14839"/>
    <cellStyle name="Comma 7 4 2 7" xfId="14840"/>
    <cellStyle name="Comma 7 4 2 8" xfId="14841"/>
    <cellStyle name="Comma 7 4 3" xfId="14842"/>
    <cellStyle name="Comma 7 4 3 2" xfId="14843"/>
    <cellStyle name="Comma 7 4 3 2 2" xfId="14844"/>
    <cellStyle name="Comma 7 4 3 2 2 2" xfId="14845"/>
    <cellStyle name="Comma 7 4 3 2 2 3" xfId="14846"/>
    <cellStyle name="Comma 7 4 3 2 3" xfId="14847"/>
    <cellStyle name="Comma 7 4 3 2 3 2" xfId="14848"/>
    <cellStyle name="Comma 7 4 3 2 3 3" xfId="14849"/>
    <cellStyle name="Comma 7 4 3 2 4" xfId="14850"/>
    <cellStyle name="Comma 7 4 3 2 5" xfId="14851"/>
    <cellStyle name="Comma 7 4 3 3" xfId="14852"/>
    <cellStyle name="Comma 7 4 3 3 2" xfId="14853"/>
    <cellStyle name="Comma 7 4 3 3 3" xfId="14854"/>
    <cellStyle name="Comma 7 4 3 4" xfId="14855"/>
    <cellStyle name="Comma 7 4 3 4 2" xfId="14856"/>
    <cellStyle name="Comma 7 4 3 4 3" xfId="14857"/>
    <cellStyle name="Comma 7 4 3 5" xfId="14858"/>
    <cellStyle name="Comma 7 4 3 6" xfId="14859"/>
    <cellStyle name="Comma 7 4 4" xfId="14860"/>
    <cellStyle name="Comma 7 4 4 2" xfId="14861"/>
    <cellStyle name="Comma 7 4 4 2 2" xfId="14862"/>
    <cellStyle name="Comma 7 4 4 2 3" xfId="14863"/>
    <cellStyle name="Comma 7 4 4 3" xfId="14864"/>
    <cellStyle name="Comma 7 4 4 3 2" xfId="14865"/>
    <cellStyle name="Comma 7 4 4 3 3" xfId="14866"/>
    <cellStyle name="Comma 7 4 4 4" xfId="14867"/>
    <cellStyle name="Comma 7 4 4 5" xfId="14868"/>
    <cellStyle name="Comma 7 4 5" xfId="14869"/>
    <cellStyle name="Comma 7 4 5 2" xfId="14870"/>
    <cellStyle name="Comma 7 4 5 3" xfId="14871"/>
    <cellStyle name="Comma 7 4 6" xfId="14872"/>
    <cellStyle name="Comma 7 4 6 2" xfId="14873"/>
    <cellStyle name="Comma 7 4 6 3" xfId="14874"/>
    <cellStyle name="Comma 7 4 7" xfId="14875"/>
    <cellStyle name="Comma 7 4 8" xfId="14876"/>
    <cellStyle name="Comma 7 4 9" xfId="14877"/>
    <cellStyle name="Comma 7 5" xfId="14878"/>
    <cellStyle name="Comma 7 5 2" xfId="14879"/>
    <cellStyle name="Comma 7 5 2 2" xfId="14880"/>
    <cellStyle name="Comma 7 5 2 2 2" xfId="14881"/>
    <cellStyle name="Comma 7 5 2 2 2 2" xfId="14882"/>
    <cellStyle name="Comma 7 5 2 2 2 3" xfId="14883"/>
    <cellStyle name="Comma 7 5 2 2 3" xfId="14884"/>
    <cellStyle name="Comma 7 5 2 2 3 2" xfId="14885"/>
    <cellStyle name="Comma 7 5 2 2 3 3" xfId="14886"/>
    <cellStyle name="Comma 7 5 2 2 4" xfId="14887"/>
    <cellStyle name="Comma 7 5 2 2 5" xfId="14888"/>
    <cellStyle name="Comma 7 5 2 3" xfId="14889"/>
    <cellStyle name="Comma 7 5 2 3 2" xfId="14890"/>
    <cellStyle name="Comma 7 5 2 3 3" xfId="14891"/>
    <cellStyle name="Comma 7 5 2 4" xfId="14892"/>
    <cellStyle name="Comma 7 5 2 4 2" xfId="14893"/>
    <cellStyle name="Comma 7 5 2 4 3" xfId="14894"/>
    <cellStyle name="Comma 7 5 2 5" xfId="14895"/>
    <cellStyle name="Comma 7 5 2 6" xfId="14896"/>
    <cellStyle name="Comma 7 5 3" xfId="14897"/>
    <cellStyle name="Comma 7 5 3 2" xfId="14898"/>
    <cellStyle name="Comma 7 5 3 2 2" xfId="14899"/>
    <cellStyle name="Comma 7 5 3 2 3" xfId="14900"/>
    <cellStyle name="Comma 7 5 3 3" xfId="14901"/>
    <cellStyle name="Comma 7 5 3 3 2" xfId="14902"/>
    <cellStyle name="Comma 7 5 3 3 3" xfId="14903"/>
    <cellStyle name="Comma 7 5 3 4" xfId="14904"/>
    <cellStyle name="Comma 7 5 3 5" xfId="14905"/>
    <cellStyle name="Comma 7 5 4" xfId="14906"/>
    <cellStyle name="Comma 7 5 4 2" xfId="14907"/>
    <cellStyle name="Comma 7 5 4 3" xfId="14908"/>
    <cellStyle name="Comma 7 5 5" xfId="14909"/>
    <cellStyle name="Comma 7 5 5 2" xfId="14910"/>
    <cellStyle name="Comma 7 5 5 3" xfId="14911"/>
    <cellStyle name="Comma 7 5 6" xfId="14912"/>
    <cellStyle name="Comma 7 5 7" xfId="14913"/>
    <cellStyle name="Comma 7 5 8" xfId="14914"/>
    <cellStyle name="Comma 7 6" xfId="14915"/>
    <cellStyle name="Comma 7 6 2" xfId="14916"/>
    <cellStyle name="Comma 7 6 2 2" xfId="14917"/>
    <cellStyle name="Comma 7 6 2 2 2" xfId="14918"/>
    <cellStyle name="Comma 7 6 2 2 3" xfId="14919"/>
    <cellStyle name="Comma 7 6 2 3" xfId="14920"/>
    <cellStyle name="Comma 7 6 2 3 2" xfId="14921"/>
    <cellStyle name="Comma 7 6 2 3 3" xfId="14922"/>
    <cellStyle name="Comma 7 6 2 4" xfId="14923"/>
    <cellStyle name="Comma 7 6 2 5" xfId="14924"/>
    <cellStyle name="Comma 7 6 3" xfId="14925"/>
    <cellStyle name="Comma 7 6 3 2" xfId="14926"/>
    <cellStyle name="Comma 7 6 3 3" xfId="14927"/>
    <cellStyle name="Comma 7 6 4" xfId="14928"/>
    <cellStyle name="Comma 7 6 4 2" xfId="14929"/>
    <cellStyle name="Comma 7 6 4 3" xfId="14930"/>
    <cellStyle name="Comma 7 6 5" xfId="14931"/>
    <cellStyle name="Comma 7 6 6" xfId="14932"/>
    <cellStyle name="Comma 7 6 7" xfId="14933"/>
    <cellStyle name="Comma 7 6 8" xfId="14934"/>
    <cellStyle name="Comma 7 7" xfId="14935"/>
    <cellStyle name="Comma 7 7 2" xfId="14936"/>
    <cellStyle name="Comma 7 7 2 2" xfId="14937"/>
    <cellStyle name="Comma 7 7 2 3" xfId="14938"/>
    <cellStyle name="Comma 7 7 3" xfId="14939"/>
    <cellStyle name="Comma 7 7 3 2" xfId="14940"/>
    <cellStyle name="Comma 7 7 3 3" xfId="14941"/>
    <cellStyle name="Comma 7 7 4" xfId="14942"/>
    <cellStyle name="Comma 7 7 5" xfId="14943"/>
    <cellStyle name="Comma 7 8" xfId="14944"/>
    <cellStyle name="Comma 7 8 2" xfId="14945"/>
    <cellStyle name="Comma 7 8 3" xfId="14946"/>
    <cellStyle name="Comma 7 9" xfId="14947"/>
    <cellStyle name="Comma 7 9 2" xfId="14948"/>
    <cellStyle name="Comma 7 9 3" xfId="14949"/>
    <cellStyle name="Comma 8" xfId="14950"/>
    <cellStyle name="Comma 8 10" xfId="14951"/>
    <cellStyle name="Comma 8 2" xfId="14952"/>
    <cellStyle name="Comma 8 2 2" xfId="14953"/>
    <cellStyle name="Comma 8 2 2 2" xfId="14954"/>
    <cellStyle name="Comma 8 2 2 2 2" xfId="14955"/>
    <cellStyle name="Comma 8 2 2 2 2 2" xfId="14956"/>
    <cellStyle name="Comma 8 2 2 2 2 2 2" xfId="14957"/>
    <cellStyle name="Comma 8 2 2 2 2 2 3" xfId="14958"/>
    <cellStyle name="Comma 8 2 2 2 2 3" xfId="14959"/>
    <cellStyle name="Comma 8 2 2 2 2 3 2" xfId="14960"/>
    <cellStyle name="Comma 8 2 2 2 2 3 3" xfId="14961"/>
    <cellStyle name="Comma 8 2 2 2 2 4" xfId="14962"/>
    <cellStyle name="Comma 8 2 2 2 2 5" xfId="14963"/>
    <cellStyle name="Comma 8 2 2 2 3" xfId="14964"/>
    <cellStyle name="Comma 8 2 2 2 3 2" xfId="14965"/>
    <cellStyle name="Comma 8 2 2 2 3 3" xfId="14966"/>
    <cellStyle name="Comma 8 2 2 2 4" xfId="14967"/>
    <cellStyle name="Comma 8 2 2 2 4 2" xfId="14968"/>
    <cellStyle name="Comma 8 2 2 2 4 3" xfId="14969"/>
    <cellStyle name="Comma 8 2 2 2 5" xfId="14970"/>
    <cellStyle name="Comma 8 2 2 2 6" xfId="14971"/>
    <cellStyle name="Comma 8 2 2 3" xfId="14972"/>
    <cellStyle name="Comma 8 2 2 3 2" xfId="14973"/>
    <cellStyle name="Comma 8 2 2 3 2 2" xfId="14974"/>
    <cellStyle name="Comma 8 2 2 3 2 3" xfId="14975"/>
    <cellStyle name="Comma 8 2 2 3 3" xfId="14976"/>
    <cellStyle name="Comma 8 2 2 3 3 2" xfId="14977"/>
    <cellStyle name="Comma 8 2 2 3 3 3" xfId="14978"/>
    <cellStyle name="Comma 8 2 2 3 4" xfId="14979"/>
    <cellStyle name="Comma 8 2 2 3 5" xfId="14980"/>
    <cellStyle name="Comma 8 2 2 4" xfId="14981"/>
    <cellStyle name="Comma 8 2 2 4 2" xfId="14982"/>
    <cellStyle name="Comma 8 2 2 4 3" xfId="14983"/>
    <cellStyle name="Comma 8 2 2 5" xfId="14984"/>
    <cellStyle name="Comma 8 2 2 5 2" xfId="14985"/>
    <cellStyle name="Comma 8 2 2 5 3" xfId="14986"/>
    <cellStyle name="Comma 8 2 2 6" xfId="14987"/>
    <cellStyle name="Comma 8 2 2 7" xfId="14988"/>
    <cellStyle name="Comma 8 2 2 8" xfId="14989"/>
    <cellStyle name="Comma 8 2 3" xfId="14990"/>
    <cellStyle name="Comma 8 2 3 2" xfId="14991"/>
    <cellStyle name="Comma 8 2 3 2 2" xfId="14992"/>
    <cellStyle name="Comma 8 2 3 2 2 2" xfId="14993"/>
    <cellStyle name="Comma 8 2 3 2 2 3" xfId="14994"/>
    <cellStyle name="Comma 8 2 3 2 3" xfId="14995"/>
    <cellStyle name="Comma 8 2 3 2 3 2" xfId="14996"/>
    <cellStyle name="Comma 8 2 3 2 3 3" xfId="14997"/>
    <cellStyle name="Comma 8 2 3 2 4" xfId="14998"/>
    <cellStyle name="Comma 8 2 3 2 5" xfId="14999"/>
    <cellStyle name="Comma 8 2 3 3" xfId="15000"/>
    <cellStyle name="Comma 8 2 3 3 2" xfId="15001"/>
    <cellStyle name="Comma 8 2 3 3 3" xfId="15002"/>
    <cellStyle name="Comma 8 2 3 4" xfId="15003"/>
    <cellStyle name="Comma 8 2 3 4 2" xfId="15004"/>
    <cellStyle name="Comma 8 2 3 4 3" xfId="15005"/>
    <cellStyle name="Comma 8 2 3 5" xfId="15006"/>
    <cellStyle name="Comma 8 2 3 6" xfId="15007"/>
    <cellStyle name="Comma 8 2 4" xfId="15008"/>
    <cellStyle name="Comma 8 2 4 2" xfId="15009"/>
    <cellStyle name="Comma 8 2 4 2 2" xfId="15010"/>
    <cellStyle name="Comma 8 2 4 2 3" xfId="15011"/>
    <cellStyle name="Comma 8 2 4 3" xfId="15012"/>
    <cellStyle name="Comma 8 2 4 3 2" xfId="15013"/>
    <cellStyle name="Comma 8 2 4 3 3" xfId="15014"/>
    <cellStyle name="Comma 8 2 4 4" xfId="15015"/>
    <cellStyle name="Comma 8 2 4 5" xfId="15016"/>
    <cellStyle name="Comma 8 2 5" xfId="15017"/>
    <cellStyle name="Comma 8 2 5 2" xfId="15018"/>
    <cellStyle name="Comma 8 2 5 3" xfId="15019"/>
    <cellStyle name="Comma 8 2 6" xfId="15020"/>
    <cellStyle name="Comma 8 2 6 2" xfId="15021"/>
    <cellStyle name="Comma 8 2 6 3" xfId="15022"/>
    <cellStyle name="Comma 8 2 7" xfId="15023"/>
    <cellStyle name="Comma 8 2 8" xfId="15024"/>
    <cellStyle name="Comma 8 2 9" xfId="15025"/>
    <cellStyle name="Comma 8 3" xfId="15026"/>
    <cellStyle name="Comma 8 3 2" xfId="15027"/>
    <cellStyle name="Comma 8 3 2 2" xfId="15028"/>
    <cellStyle name="Comma 8 3 2 2 2" xfId="15029"/>
    <cellStyle name="Comma 8 3 2 2 2 2" xfId="15030"/>
    <cellStyle name="Comma 8 3 2 2 2 2 2" xfId="15031"/>
    <cellStyle name="Comma 8 3 2 2 2 2 3" xfId="15032"/>
    <cellStyle name="Comma 8 3 2 2 2 3" xfId="15033"/>
    <cellStyle name="Comma 8 3 2 2 2 3 2" xfId="15034"/>
    <cellStyle name="Comma 8 3 2 2 2 3 3" xfId="15035"/>
    <cellStyle name="Comma 8 3 2 2 2 4" xfId="15036"/>
    <cellStyle name="Comma 8 3 2 2 2 5" xfId="15037"/>
    <cellStyle name="Comma 8 3 2 2 3" xfId="15038"/>
    <cellStyle name="Comma 8 3 2 2 3 2" xfId="15039"/>
    <cellStyle name="Comma 8 3 2 2 3 3" xfId="15040"/>
    <cellStyle name="Comma 8 3 2 2 4" xfId="15041"/>
    <cellStyle name="Comma 8 3 2 2 4 2" xfId="15042"/>
    <cellStyle name="Comma 8 3 2 2 4 3" xfId="15043"/>
    <cellStyle name="Comma 8 3 2 2 5" xfId="15044"/>
    <cellStyle name="Comma 8 3 2 2 6" xfId="15045"/>
    <cellStyle name="Comma 8 3 2 3" xfId="15046"/>
    <cellStyle name="Comma 8 3 2 3 2" xfId="15047"/>
    <cellStyle name="Comma 8 3 2 3 2 2" xfId="15048"/>
    <cellStyle name="Comma 8 3 2 3 2 3" xfId="15049"/>
    <cellStyle name="Comma 8 3 2 3 3" xfId="15050"/>
    <cellStyle name="Comma 8 3 2 3 3 2" xfId="15051"/>
    <cellStyle name="Comma 8 3 2 3 3 3" xfId="15052"/>
    <cellStyle name="Comma 8 3 2 3 4" xfId="15053"/>
    <cellStyle name="Comma 8 3 2 3 5" xfId="15054"/>
    <cellStyle name="Comma 8 3 2 4" xfId="15055"/>
    <cellStyle name="Comma 8 3 2 4 2" xfId="15056"/>
    <cellStyle name="Comma 8 3 2 4 3" xfId="15057"/>
    <cellStyle name="Comma 8 3 2 5" xfId="15058"/>
    <cellStyle name="Comma 8 3 2 5 2" xfId="15059"/>
    <cellStyle name="Comma 8 3 2 5 3" xfId="15060"/>
    <cellStyle name="Comma 8 3 2 6" xfId="15061"/>
    <cellStyle name="Comma 8 3 2 7" xfId="15062"/>
    <cellStyle name="Comma 8 3 2 8" xfId="15063"/>
    <cellStyle name="Comma 8 3 3" xfId="15064"/>
    <cellStyle name="Comma 8 3 3 2" xfId="15065"/>
    <cellStyle name="Comma 8 3 3 2 2" xfId="15066"/>
    <cellStyle name="Comma 8 3 3 2 2 2" xfId="15067"/>
    <cellStyle name="Comma 8 3 3 2 2 3" xfId="15068"/>
    <cellStyle name="Comma 8 3 3 2 3" xfId="15069"/>
    <cellStyle name="Comma 8 3 3 2 3 2" xfId="15070"/>
    <cellStyle name="Comma 8 3 3 2 3 3" xfId="15071"/>
    <cellStyle name="Comma 8 3 3 2 4" xfId="15072"/>
    <cellStyle name="Comma 8 3 3 2 5" xfId="15073"/>
    <cellStyle name="Comma 8 3 3 3" xfId="15074"/>
    <cellStyle name="Comma 8 3 3 3 2" xfId="15075"/>
    <cellStyle name="Comma 8 3 3 3 3" xfId="15076"/>
    <cellStyle name="Comma 8 3 3 4" xfId="15077"/>
    <cellStyle name="Comma 8 3 3 4 2" xfId="15078"/>
    <cellStyle name="Comma 8 3 3 4 3" xfId="15079"/>
    <cellStyle name="Comma 8 3 3 5" xfId="15080"/>
    <cellStyle name="Comma 8 3 3 6" xfId="15081"/>
    <cellStyle name="Comma 8 3 4" xfId="15082"/>
    <cellStyle name="Comma 8 3 4 2" xfId="15083"/>
    <cellStyle name="Comma 8 3 4 2 2" xfId="15084"/>
    <cellStyle name="Comma 8 3 4 2 3" xfId="15085"/>
    <cellStyle name="Comma 8 3 4 3" xfId="15086"/>
    <cellStyle name="Comma 8 3 4 3 2" xfId="15087"/>
    <cellStyle name="Comma 8 3 4 3 3" xfId="15088"/>
    <cellStyle name="Comma 8 3 4 4" xfId="15089"/>
    <cellStyle name="Comma 8 3 4 5" xfId="15090"/>
    <cellStyle name="Comma 8 3 5" xfId="15091"/>
    <cellStyle name="Comma 8 3 5 2" xfId="15092"/>
    <cellStyle name="Comma 8 3 5 3" xfId="15093"/>
    <cellStyle name="Comma 8 3 6" xfId="15094"/>
    <cellStyle name="Comma 8 3 6 2" xfId="15095"/>
    <cellStyle name="Comma 8 3 6 3" xfId="15096"/>
    <cellStyle name="Comma 8 3 7" xfId="15097"/>
    <cellStyle name="Comma 8 3 8" xfId="15098"/>
    <cellStyle name="Comma 8 3 9" xfId="15099"/>
    <cellStyle name="Comma 8 4" xfId="15100"/>
    <cellStyle name="Comma 8 4 2" xfId="15101"/>
    <cellStyle name="Comma 8 4 2 2" xfId="15102"/>
    <cellStyle name="Comma 8 4 2 2 2" xfId="15103"/>
    <cellStyle name="Comma 8 4 2 2 2 2" xfId="15104"/>
    <cellStyle name="Comma 8 4 2 2 2 3" xfId="15105"/>
    <cellStyle name="Comma 8 4 2 2 3" xfId="15106"/>
    <cellStyle name="Comma 8 4 2 2 3 2" xfId="15107"/>
    <cellStyle name="Comma 8 4 2 2 3 3" xfId="15108"/>
    <cellStyle name="Comma 8 4 2 2 4" xfId="15109"/>
    <cellStyle name="Comma 8 4 2 2 5" xfId="15110"/>
    <cellStyle name="Comma 8 4 2 3" xfId="15111"/>
    <cellStyle name="Comma 8 4 2 3 2" xfId="15112"/>
    <cellStyle name="Comma 8 4 2 3 3" xfId="15113"/>
    <cellStyle name="Comma 8 4 2 4" xfId="15114"/>
    <cellStyle name="Comma 8 4 2 4 2" xfId="15115"/>
    <cellStyle name="Comma 8 4 2 4 3" xfId="15116"/>
    <cellStyle name="Comma 8 4 2 5" xfId="15117"/>
    <cellStyle name="Comma 8 4 2 6" xfId="15118"/>
    <cellStyle name="Comma 8 4 3" xfId="15119"/>
    <cellStyle name="Comma 8 4 3 2" xfId="15120"/>
    <cellStyle name="Comma 8 4 3 2 2" xfId="15121"/>
    <cellStyle name="Comma 8 4 3 2 3" xfId="15122"/>
    <cellStyle name="Comma 8 4 3 3" xfId="15123"/>
    <cellStyle name="Comma 8 4 3 3 2" xfId="15124"/>
    <cellStyle name="Comma 8 4 3 3 3" xfId="15125"/>
    <cellStyle name="Comma 8 4 3 4" xfId="15126"/>
    <cellStyle name="Comma 8 4 3 5" xfId="15127"/>
    <cellStyle name="Comma 8 4 4" xfId="15128"/>
    <cellStyle name="Comma 8 4 4 2" xfId="15129"/>
    <cellStyle name="Comma 8 4 4 3" xfId="15130"/>
    <cellStyle name="Comma 8 4 5" xfId="15131"/>
    <cellStyle name="Comma 8 4 5 2" xfId="15132"/>
    <cellStyle name="Comma 8 4 5 3" xfId="15133"/>
    <cellStyle name="Comma 8 4 6" xfId="15134"/>
    <cellStyle name="Comma 8 4 7" xfId="15135"/>
    <cellStyle name="Comma 8 4 8" xfId="15136"/>
    <cellStyle name="Comma 8 5" xfId="15137"/>
    <cellStyle name="Comma 8 5 2" xfId="15138"/>
    <cellStyle name="Comma 8 5 2 2" xfId="15139"/>
    <cellStyle name="Comma 8 5 2 2 2" xfId="15140"/>
    <cellStyle name="Comma 8 5 2 2 3" xfId="15141"/>
    <cellStyle name="Comma 8 5 2 3" xfId="15142"/>
    <cellStyle name="Comma 8 5 2 3 2" xfId="15143"/>
    <cellStyle name="Comma 8 5 2 3 3" xfId="15144"/>
    <cellStyle name="Comma 8 5 2 4" xfId="15145"/>
    <cellStyle name="Comma 8 5 2 5" xfId="15146"/>
    <cellStyle name="Comma 8 5 3" xfId="15147"/>
    <cellStyle name="Comma 8 5 3 2" xfId="15148"/>
    <cellStyle name="Comma 8 5 3 3" xfId="15149"/>
    <cellStyle name="Comma 8 5 4" xfId="15150"/>
    <cellStyle name="Comma 8 5 4 2" xfId="15151"/>
    <cellStyle name="Comma 8 5 4 3" xfId="15152"/>
    <cellStyle name="Comma 8 5 5" xfId="15153"/>
    <cellStyle name="Comma 8 5 6" xfId="15154"/>
    <cellStyle name="Comma 8 5 7" xfId="15155"/>
    <cellStyle name="Comma 8 6" xfId="15156"/>
    <cellStyle name="Comma 8 6 2" xfId="15157"/>
    <cellStyle name="Comma 8 6 2 2" xfId="15158"/>
    <cellStyle name="Comma 8 6 2 3" xfId="15159"/>
    <cellStyle name="Comma 8 6 3" xfId="15160"/>
    <cellStyle name="Comma 8 6 3 2" xfId="15161"/>
    <cellStyle name="Comma 8 6 3 3" xfId="15162"/>
    <cellStyle name="Comma 8 6 4" xfId="15163"/>
    <cellStyle name="Comma 8 6 5" xfId="15164"/>
    <cellStyle name="Comma 8 7" xfId="15165"/>
    <cellStyle name="Comma 8 7 2" xfId="15166"/>
    <cellStyle name="Comma 8 7 3" xfId="15167"/>
    <cellStyle name="Comma 8 8" xfId="15168"/>
    <cellStyle name="Comma 8 8 2" xfId="15169"/>
    <cellStyle name="Comma 8 8 3" xfId="15170"/>
    <cellStyle name="Comma 8 9" xfId="15171"/>
    <cellStyle name="Comma 9" xfId="15172"/>
    <cellStyle name="Comma 9 2" xfId="15173"/>
    <cellStyle name="Comma 9 2 2" xfId="46215"/>
    <cellStyle name="Comma 9 3" xfId="15174"/>
    <cellStyle name="Comma(2)" xfId="15175"/>
    <cellStyle name="Comma(2) 2" xfId="15176"/>
    <cellStyle name="Comma0" xfId="15177"/>
    <cellStyle name="Comma0 - Style2" xfId="15178"/>
    <cellStyle name="Comma1 - Style1" xfId="15179"/>
    <cellStyle name="Comments" xfId="15180"/>
    <cellStyle name="Currency" xfId="1" builtinId="4"/>
    <cellStyle name="Currency 10" xfId="15181"/>
    <cellStyle name="Currency 10 2" xfId="15182"/>
    <cellStyle name="Currency 10 2 2" xfId="15183"/>
    <cellStyle name="Currency 10 2 2 2" xfId="15184"/>
    <cellStyle name="Currency 10 2 2 2 2" xfId="15185"/>
    <cellStyle name="Currency 10 2 2 2 2 2" xfId="15186"/>
    <cellStyle name="Currency 10 2 2 2 2 3" xfId="15187"/>
    <cellStyle name="Currency 10 2 2 2 3" xfId="15188"/>
    <cellStyle name="Currency 10 2 2 2 3 2" xfId="15189"/>
    <cellStyle name="Currency 10 2 2 2 3 3" xfId="15190"/>
    <cellStyle name="Currency 10 2 2 2 4" xfId="15191"/>
    <cellStyle name="Currency 10 2 2 2 5" xfId="15192"/>
    <cellStyle name="Currency 10 2 2 3" xfId="15193"/>
    <cellStyle name="Currency 10 2 2 3 2" xfId="15194"/>
    <cellStyle name="Currency 10 2 2 3 3" xfId="15195"/>
    <cellStyle name="Currency 10 2 2 4" xfId="15196"/>
    <cellStyle name="Currency 10 2 2 4 2" xfId="15197"/>
    <cellStyle name="Currency 10 2 2 4 3" xfId="15198"/>
    <cellStyle name="Currency 10 2 2 5" xfId="15199"/>
    <cellStyle name="Currency 10 2 2 6" xfId="15200"/>
    <cellStyle name="Currency 10 2 3" xfId="15201"/>
    <cellStyle name="Currency 10 2 3 2" xfId="15202"/>
    <cellStyle name="Currency 10 2 3 2 2" xfId="15203"/>
    <cellStyle name="Currency 10 2 3 2 3" xfId="15204"/>
    <cellStyle name="Currency 10 2 3 3" xfId="15205"/>
    <cellStyle name="Currency 10 2 3 3 2" xfId="15206"/>
    <cellStyle name="Currency 10 2 3 3 3" xfId="15207"/>
    <cellStyle name="Currency 10 2 3 4" xfId="15208"/>
    <cellStyle name="Currency 10 2 3 5" xfId="15209"/>
    <cellStyle name="Currency 10 2 4" xfId="15210"/>
    <cellStyle name="Currency 10 2 4 2" xfId="15211"/>
    <cellStyle name="Currency 10 2 4 3" xfId="15212"/>
    <cellStyle name="Currency 10 2 5" xfId="15213"/>
    <cellStyle name="Currency 10 2 5 2" xfId="15214"/>
    <cellStyle name="Currency 10 2 5 3" xfId="15215"/>
    <cellStyle name="Currency 10 2 6" xfId="15216"/>
    <cellStyle name="Currency 10 2 7" xfId="15217"/>
    <cellStyle name="Currency 10 2 8" xfId="15218"/>
    <cellStyle name="Currency 10 3" xfId="15219"/>
    <cellStyle name="Currency 10 3 2" xfId="15220"/>
    <cellStyle name="Currency 10 3 3" xfId="15221"/>
    <cellStyle name="Currency 10 4" xfId="15222"/>
    <cellStyle name="Currency 10 4 2" xfId="15223"/>
    <cellStyle name="Currency 10 4 3" xfId="15224"/>
    <cellStyle name="Currency 10 5" xfId="15225"/>
    <cellStyle name="Currency 10 6" xfId="15226"/>
    <cellStyle name="Currency 11" xfId="15227"/>
    <cellStyle name="Currency 11 2" xfId="15228"/>
    <cellStyle name="Currency 11 2 2" xfId="15229"/>
    <cellStyle name="Currency 11 2 2 2" xfId="15230"/>
    <cellStyle name="Currency 11 2 2 3" xfId="15231"/>
    <cellStyle name="Currency 11 2 3" xfId="15232"/>
    <cellStyle name="Currency 11 3" xfId="15233"/>
    <cellStyle name="Currency 11 4" xfId="15234"/>
    <cellStyle name="Currency 11 5" xfId="15235"/>
    <cellStyle name="Currency 11 6" xfId="15236"/>
    <cellStyle name="Currency 12" xfId="15237"/>
    <cellStyle name="Currency 12 2" xfId="15238"/>
    <cellStyle name="Currency 12 2 2" xfId="15239"/>
    <cellStyle name="Currency 12 2 2 2" xfId="15240"/>
    <cellStyle name="Currency 12 2 2 3" xfId="15241"/>
    <cellStyle name="Currency 12 2 3" xfId="15242"/>
    <cellStyle name="Currency 12 3" xfId="15243"/>
    <cellStyle name="Currency 12 4" xfId="15244"/>
    <cellStyle name="Currency 13" xfId="15245"/>
    <cellStyle name="Currency 14" xfId="15246"/>
    <cellStyle name="Currency 14 2" xfId="15247"/>
    <cellStyle name="Currency 15" xfId="15248"/>
    <cellStyle name="Currency 16" xfId="15249"/>
    <cellStyle name="Currency 16 2" xfId="15250"/>
    <cellStyle name="Currency 16 3" xfId="15251"/>
    <cellStyle name="Currency 17" xfId="15252"/>
    <cellStyle name="Currency 18" xfId="15253"/>
    <cellStyle name="Currency 18 2" xfId="15254"/>
    <cellStyle name="Currency 18 3" xfId="15255"/>
    <cellStyle name="Currency 19" xfId="15256"/>
    <cellStyle name="Currency 2" xfId="15257"/>
    <cellStyle name="Currency 2 2" xfId="15258"/>
    <cellStyle name="Currency 2 2 10" xfId="15259"/>
    <cellStyle name="Currency 2 2 2" xfId="15260"/>
    <cellStyle name="Currency 2 2 2 2" xfId="15261"/>
    <cellStyle name="Currency 2 2 2 2 2" xfId="15262"/>
    <cellStyle name="Currency 2 2 2 3" xfId="15263"/>
    <cellStyle name="Currency 2 2 2 4" xfId="15264"/>
    <cellStyle name="Currency 2 2 2 5" xfId="15265"/>
    <cellStyle name="Currency 2 2 2 6" xfId="15266"/>
    <cellStyle name="Currency 2 2 2 7" xfId="15267"/>
    <cellStyle name="Currency 2 2 2 8" xfId="15268"/>
    <cellStyle name="Currency 2 2 2 9" xfId="15269"/>
    <cellStyle name="Currency 2 2 3" xfId="15270"/>
    <cellStyle name="Currency 2 2 3 2" xfId="15271"/>
    <cellStyle name="Currency 2 2 3 3" xfId="15272"/>
    <cellStyle name="Currency 2 2 3 3 2" xfId="15273"/>
    <cellStyle name="Currency 2 2 3 4" xfId="15274"/>
    <cellStyle name="Currency 2 2 3 4 2" xfId="15275"/>
    <cellStyle name="Currency 2 2 3 4 3" xfId="15276"/>
    <cellStyle name="Currency 2 2 3 5" xfId="15277"/>
    <cellStyle name="Currency 2 2 4" xfId="15278"/>
    <cellStyle name="Currency 2 2 4 2" xfId="15279"/>
    <cellStyle name="Currency 2 2 4 2 2" xfId="15280"/>
    <cellStyle name="Currency 2 2 4 3" xfId="15281"/>
    <cellStyle name="Currency 2 2 4 4" xfId="15282"/>
    <cellStyle name="Currency 2 2 4 5" xfId="15283"/>
    <cellStyle name="Currency 2 2 5" xfId="15284"/>
    <cellStyle name="Currency 2 2 5 2" xfId="15285"/>
    <cellStyle name="Currency 2 2 6" xfId="15286"/>
    <cellStyle name="Currency 2 2 7" xfId="15287"/>
    <cellStyle name="Currency 2 2 7 2" xfId="15288"/>
    <cellStyle name="Currency 2 2 8" xfId="15289"/>
    <cellStyle name="Currency 2 2 9" xfId="15290"/>
    <cellStyle name="Currency 2 3" xfId="15291"/>
    <cellStyle name="Currency 2 3 2" xfId="15292"/>
    <cellStyle name="Currency 2 3 2 2" xfId="15293"/>
    <cellStyle name="Currency 2 3 2 3" xfId="15294"/>
    <cellStyle name="Currency 2 3 2 4" xfId="15295"/>
    <cellStyle name="Currency 2 3 2 5" xfId="15296"/>
    <cellStyle name="Currency 2 3 2 6" xfId="15297"/>
    <cellStyle name="Currency 2 3 2 7" xfId="15298"/>
    <cellStyle name="Currency 2 3 3" xfId="15299"/>
    <cellStyle name="Currency 2 3 3 2" xfId="15300"/>
    <cellStyle name="Currency 2 3 3 2 2" xfId="15301"/>
    <cellStyle name="Currency 2 3 3 2 3" xfId="15302"/>
    <cellStyle name="Currency 2 3 3 2 4" xfId="15303"/>
    <cellStyle name="Currency 2 3 3 3" xfId="15304"/>
    <cellStyle name="Currency 2 3 3 4" xfId="15305"/>
    <cellStyle name="Currency 2 3 3 5" xfId="15306"/>
    <cellStyle name="Currency 2 3 3 6" xfId="15307"/>
    <cellStyle name="Currency 2 3 4" xfId="15308"/>
    <cellStyle name="Currency 2 3 4 2" xfId="15309"/>
    <cellStyle name="Currency 2 3 4 3" xfId="15310"/>
    <cellStyle name="Currency 2 3 4 4" xfId="15311"/>
    <cellStyle name="Currency 2 3 5" xfId="15312"/>
    <cellStyle name="Currency 2 3 6" xfId="15313"/>
    <cellStyle name="Currency 2 3 7" xfId="15314"/>
    <cellStyle name="Currency 2 3 8" xfId="15315"/>
    <cellStyle name="Currency 2 4" xfId="15316"/>
    <cellStyle name="Currency 2 4 10" xfId="15317"/>
    <cellStyle name="Currency 2 4 2" xfId="15318"/>
    <cellStyle name="Currency 2 4 2 2" xfId="15319"/>
    <cellStyle name="Currency 2 4 2 3" xfId="15320"/>
    <cellStyle name="Currency 2 4 2 4" xfId="15321"/>
    <cellStyle name="Currency 2 4 2 5" xfId="15322"/>
    <cellStyle name="Currency 2 4 2 6" xfId="15323"/>
    <cellStyle name="Currency 2 4 3" xfId="15324"/>
    <cellStyle name="Currency 2 4 3 2" xfId="15325"/>
    <cellStyle name="Currency 2 4 3 3" xfId="15326"/>
    <cellStyle name="Currency 2 4 4" xfId="15327"/>
    <cellStyle name="Currency 2 4 4 2" xfId="15328"/>
    <cellStyle name="Currency 2 4 4 3" xfId="15329"/>
    <cellStyle name="Currency 2 4 4 4" xfId="15330"/>
    <cellStyle name="Currency 2 4 4 5" xfId="15331"/>
    <cellStyle name="Currency 2 4 5" xfId="15332"/>
    <cellStyle name="Currency 2 4 6" xfId="15333"/>
    <cellStyle name="Currency 2 4 7" xfId="15334"/>
    <cellStyle name="Currency 2 4 8" xfId="15335"/>
    <cellStyle name="Currency 2 4 8 2" xfId="15336"/>
    <cellStyle name="Currency 2 4 8 3" xfId="15337"/>
    <cellStyle name="Currency 2 4 9" xfId="15338"/>
    <cellStyle name="Currency 2 5" xfId="15339"/>
    <cellStyle name="Currency 2 5 2" xfId="15340"/>
    <cellStyle name="Currency 2 5 3" xfId="15341"/>
    <cellStyle name="Currency 2 5 4" xfId="15342"/>
    <cellStyle name="Currency 2 5 5" xfId="15343"/>
    <cellStyle name="Currency 2 5 6" xfId="15344"/>
    <cellStyle name="Currency 2 6" xfId="15345"/>
    <cellStyle name="Currency 2 6 2" xfId="15346"/>
    <cellStyle name="Currency 2 6 3" xfId="15347"/>
    <cellStyle name="Currency 2 6 3 2" xfId="15348"/>
    <cellStyle name="Currency 2 6 3 3" xfId="15349"/>
    <cellStyle name="Currency 2 6 4" xfId="15350"/>
    <cellStyle name="Currency 2 7" xfId="15351"/>
    <cellStyle name="Currency 2 8" xfId="15352"/>
    <cellStyle name="Currency 2 9" xfId="15353"/>
    <cellStyle name="Currency 20" xfId="15354"/>
    <cellStyle name="Currency 21" xfId="15355"/>
    <cellStyle name="Currency 22" xfId="15356"/>
    <cellStyle name="Currency 3" xfId="15357"/>
    <cellStyle name="Currency 3 10" xfId="15358"/>
    <cellStyle name="Currency 3 11" xfId="15359"/>
    <cellStyle name="Currency 3 2" xfId="15360"/>
    <cellStyle name="Currency 3 2 2" xfId="15361"/>
    <cellStyle name="Currency 3 2 2 2" xfId="15362"/>
    <cellStyle name="Currency 3 2 2 2 2" xfId="15363"/>
    <cellStyle name="Currency 3 2 2 2 2 2" xfId="15364"/>
    <cellStyle name="Currency 3 2 2 2 2 2 2" xfId="15365"/>
    <cellStyle name="Currency 3 2 2 2 2 2 2 2" xfId="15366"/>
    <cellStyle name="Currency 3 2 2 2 2 2 2 3" xfId="15367"/>
    <cellStyle name="Currency 3 2 2 2 2 2 3" xfId="15368"/>
    <cellStyle name="Currency 3 2 2 2 2 2 3 2" xfId="15369"/>
    <cellStyle name="Currency 3 2 2 2 2 2 3 3" xfId="15370"/>
    <cellStyle name="Currency 3 2 2 2 2 2 4" xfId="15371"/>
    <cellStyle name="Currency 3 2 2 2 2 2 5" xfId="15372"/>
    <cellStyle name="Currency 3 2 2 2 2 3" xfId="15373"/>
    <cellStyle name="Currency 3 2 2 2 2 3 2" xfId="15374"/>
    <cellStyle name="Currency 3 2 2 2 2 3 3" xfId="15375"/>
    <cellStyle name="Currency 3 2 2 2 2 4" xfId="15376"/>
    <cellStyle name="Currency 3 2 2 2 2 4 2" xfId="15377"/>
    <cellStyle name="Currency 3 2 2 2 2 4 3" xfId="15378"/>
    <cellStyle name="Currency 3 2 2 2 2 5" xfId="15379"/>
    <cellStyle name="Currency 3 2 2 2 2 6" xfId="15380"/>
    <cellStyle name="Currency 3 2 2 2 2 7" xfId="15381"/>
    <cellStyle name="Currency 3 2 2 2 3" xfId="15382"/>
    <cellStyle name="Currency 3 2 2 2 3 2" xfId="15383"/>
    <cellStyle name="Currency 3 2 2 2 3 2 2" xfId="15384"/>
    <cellStyle name="Currency 3 2 2 2 3 2 3" xfId="15385"/>
    <cellStyle name="Currency 3 2 2 2 3 3" xfId="15386"/>
    <cellStyle name="Currency 3 2 2 2 3 3 2" xfId="15387"/>
    <cellStyle name="Currency 3 2 2 2 3 3 3" xfId="15388"/>
    <cellStyle name="Currency 3 2 2 2 3 4" xfId="15389"/>
    <cellStyle name="Currency 3 2 2 2 3 5" xfId="15390"/>
    <cellStyle name="Currency 3 2 2 2 4" xfId="15391"/>
    <cellStyle name="Currency 3 2 2 2 4 2" xfId="15392"/>
    <cellStyle name="Currency 3 2 2 2 4 3" xfId="15393"/>
    <cellStyle name="Currency 3 2 2 2 5" xfId="15394"/>
    <cellStyle name="Currency 3 2 2 2 5 2" xfId="15395"/>
    <cellStyle name="Currency 3 2 2 2 5 3" xfId="15396"/>
    <cellStyle name="Currency 3 2 2 2 6" xfId="15397"/>
    <cellStyle name="Currency 3 2 2 2 7" xfId="15398"/>
    <cellStyle name="Currency 3 2 2 2 8" xfId="15399"/>
    <cellStyle name="Currency 3 2 2 3" xfId="15400"/>
    <cellStyle name="Currency 3 2 2 3 2" xfId="15401"/>
    <cellStyle name="Currency 3 2 2 3 2 2" xfId="15402"/>
    <cellStyle name="Currency 3 2 2 3 2 2 2" xfId="15403"/>
    <cellStyle name="Currency 3 2 2 3 2 2 3" xfId="15404"/>
    <cellStyle name="Currency 3 2 2 3 2 3" xfId="15405"/>
    <cellStyle name="Currency 3 2 2 3 2 3 2" xfId="15406"/>
    <cellStyle name="Currency 3 2 2 3 2 3 3" xfId="15407"/>
    <cellStyle name="Currency 3 2 2 3 2 4" xfId="15408"/>
    <cellStyle name="Currency 3 2 2 3 2 5" xfId="15409"/>
    <cellStyle name="Currency 3 2 2 3 3" xfId="15410"/>
    <cellStyle name="Currency 3 2 2 3 3 2" xfId="15411"/>
    <cellStyle name="Currency 3 2 2 3 3 3" xfId="15412"/>
    <cellStyle name="Currency 3 2 2 3 4" xfId="15413"/>
    <cellStyle name="Currency 3 2 2 3 4 2" xfId="15414"/>
    <cellStyle name="Currency 3 2 2 3 4 3" xfId="15415"/>
    <cellStyle name="Currency 3 2 2 3 5" xfId="15416"/>
    <cellStyle name="Currency 3 2 2 3 6" xfId="15417"/>
    <cellStyle name="Currency 3 2 2 3 7" xfId="15418"/>
    <cellStyle name="Currency 3 2 2 4" xfId="15419"/>
    <cellStyle name="Currency 3 2 2 4 2" xfId="15420"/>
    <cellStyle name="Currency 3 2 2 4 2 2" xfId="15421"/>
    <cellStyle name="Currency 3 2 2 4 2 3" xfId="15422"/>
    <cellStyle name="Currency 3 2 2 4 3" xfId="15423"/>
    <cellStyle name="Currency 3 2 2 4 3 2" xfId="15424"/>
    <cellStyle name="Currency 3 2 2 4 3 3" xfId="15425"/>
    <cellStyle name="Currency 3 2 2 4 4" xfId="15426"/>
    <cellStyle name="Currency 3 2 2 4 5" xfId="15427"/>
    <cellStyle name="Currency 3 2 2 5" xfId="15428"/>
    <cellStyle name="Currency 3 2 2 5 2" xfId="15429"/>
    <cellStyle name="Currency 3 2 2 5 3" xfId="15430"/>
    <cellStyle name="Currency 3 2 2 6" xfId="15431"/>
    <cellStyle name="Currency 3 2 2 6 2" xfId="15432"/>
    <cellStyle name="Currency 3 2 2 6 3" xfId="15433"/>
    <cellStyle name="Currency 3 2 2 7" xfId="15434"/>
    <cellStyle name="Currency 3 2 2 8" xfId="15435"/>
    <cellStyle name="Currency 3 2 2 9" xfId="15436"/>
    <cellStyle name="Currency 3 2 3" xfId="15437"/>
    <cellStyle name="Currency 3 2 3 2" xfId="15438"/>
    <cellStyle name="Currency 3 2 3 2 2" xfId="15439"/>
    <cellStyle name="Currency 3 2 3 2 2 2" xfId="15440"/>
    <cellStyle name="Currency 3 2 3 2 2 2 2" xfId="15441"/>
    <cellStyle name="Currency 3 2 3 2 2 2 3" xfId="15442"/>
    <cellStyle name="Currency 3 2 3 2 2 3" xfId="15443"/>
    <cellStyle name="Currency 3 2 3 2 2 3 2" xfId="15444"/>
    <cellStyle name="Currency 3 2 3 2 2 3 3" xfId="15445"/>
    <cellStyle name="Currency 3 2 3 2 2 4" xfId="15446"/>
    <cellStyle name="Currency 3 2 3 2 2 5" xfId="15447"/>
    <cellStyle name="Currency 3 2 3 2 3" xfId="15448"/>
    <cellStyle name="Currency 3 2 3 2 3 2" xfId="15449"/>
    <cellStyle name="Currency 3 2 3 2 3 3" xfId="15450"/>
    <cellStyle name="Currency 3 2 3 2 4" xfId="15451"/>
    <cellStyle name="Currency 3 2 3 2 4 2" xfId="15452"/>
    <cellStyle name="Currency 3 2 3 2 4 3" xfId="15453"/>
    <cellStyle name="Currency 3 2 3 2 5" xfId="15454"/>
    <cellStyle name="Currency 3 2 3 2 6" xfId="15455"/>
    <cellStyle name="Currency 3 2 3 2 7" xfId="15456"/>
    <cellStyle name="Currency 3 2 3 3" xfId="15457"/>
    <cellStyle name="Currency 3 2 3 3 2" xfId="15458"/>
    <cellStyle name="Currency 3 2 3 3 2 2" xfId="15459"/>
    <cellStyle name="Currency 3 2 3 3 2 3" xfId="15460"/>
    <cellStyle name="Currency 3 2 3 3 3" xfId="15461"/>
    <cellStyle name="Currency 3 2 3 3 3 2" xfId="15462"/>
    <cellStyle name="Currency 3 2 3 3 3 3" xfId="15463"/>
    <cellStyle name="Currency 3 2 3 3 4" xfId="15464"/>
    <cellStyle name="Currency 3 2 3 3 5" xfId="15465"/>
    <cellStyle name="Currency 3 2 3 4" xfId="15466"/>
    <cellStyle name="Currency 3 2 3 4 2" xfId="15467"/>
    <cellStyle name="Currency 3 2 3 4 3" xfId="15468"/>
    <cellStyle name="Currency 3 2 3 5" xfId="15469"/>
    <cellStyle name="Currency 3 2 3 5 2" xfId="15470"/>
    <cellStyle name="Currency 3 2 3 5 3" xfId="15471"/>
    <cellStyle name="Currency 3 2 3 6" xfId="15472"/>
    <cellStyle name="Currency 3 2 3 7" xfId="15473"/>
    <cellStyle name="Currency 3 2 3 8" xfId="15474"/>
    <cellStyle name="Currency 3 2 4" xfId="15475"/>
    <cellStyle name="Currency 3 2 4 2" xfId="15476"/>
    <cellStyle name="Currency 3 2 4 2 2" xfId="15477"/>
    <cellStyle name="Currency 3 2 4 2 2 2" xfId="15478"/>
    <cellStyle name="Currency 3 2 4 2 2 3" xfId="15479"/>
    <cellStyle name="Currency 3 2 4 2 3" xfId="15480"/>
    <cellStyle name="Currency 3 2 4 2 3 2" xfId="15481"/>
    <cellStyle name="Currency 3 2 4 2 3 3" xfId="15482"/>
    <cellStyle name="Currency 3 2 4 2 4" xfId="15483"/>
    <cellStyle name="Currency 3 2 4 2 5" xfId="15484"/>
    <cellStyle name="Currency 3 2 4 3" xfId="15485"/>
    <cellStyle name="Currency 3 2 4 3 2" xfId="15486"/>
    <cellStyle name="Currency 3 2 4 3 3" xfId="15487"/>
    <cellStyle name="Currency 3 2 4 4" xfId="15488"/>
    <cellStyle name="Currency 3 2 4 4 2" xfId="15489"/>
    <cellStyle name="Currency 3 2 4 4 3" xfId="15490"/>
    <cellStyle name="Currency 3 2 4 5" xfId="15491"/>
    <cellStyle name="Currency 3 2 4 6" xfId="15492"/>
    <cellStyle name="Currency 3 2 4 7" xfId="15493"/>
    <cellStyle name="Currency 3 2 5" xfId="15494"/>
    <cellStyle name="Currency 3 2 5 2" xfId="15495"/>
    <cellStyle name="Currency 3 2 5 2 2" xfId="15496"/>
    <cellStyle name="Currency 3 2 5 2 3" xfId="15497"/>
    <cellStyle name="Currency 3 2 5 3" xfId="15498"/>
    <cellStyle name="Currency 3 2 5 3 2" xfId="15499"/>
    <cellStyle name="Currency 3 2 5 3 3" xfId="15500"/>
    <cellStyle name="Currency 3 2 5 4" xfId="15501"/>
    <cellStyle name="Currency 3 2 5 5" xfId="15502"/>
    <cellStyle name="Currency 3 2 6" xfId="15503"/>
    <cellStyle name="Currency 3 2 6 2" xfId="15504"/>
    <cellStyle name="Currency 3 2 6 3" xfId="15505"/>
    <cellStyle name="Currency 3 2 7" xfId="15506"/>
    <cellStyle name="Currency 3 2 7 2" xfId="15507"/>
    <cellStyle name="Currency 3 2 7 3" xfId="15508"/>
    <cellStyle name="Currency 3 2 8" xfId="15509"/>
    <cellStyle name="Currency 3 2 9" xfId="15510"/>
    <cellStyle name="Currency 3 3" xfId="15511"/>
    <cellStyle name="Currency 3 3 2" xfId="15512"/>
    <cellStyle name="Currency 3 3 2 2" xfId="15513"/>
    <cellStyle name="Currency 3 3 2 2 2" xfId="15514"/>
    <cellStyle name="Currency 3 3 2 2 2 2" xfId="15515"/>
    <cellStyle name="Currency 3 3 2 2 2 2 2" xfId="15516"/>
    <cellStyle name="Currency 3 3 2 2 2 2 3" xfId="15517"/>
    <cellStyle name="Currency 3 3 2 2 2 3" xfId="15518"/>
    <cellStyle name="Currency 3 3 2 2 2 3 2" xfId="15519"/>
    <cellStyle name="Currency 3 3 2 2 2 3 3" xfId="15520"/>
    <cellStyle name="Currency 3 3 2 2 2 4" xfId="15521"/>
    <cellStyle name="Currency 3 3 2 2 2 5" xfId="15522"/>
    <cellStyle name="Currency 3 3 2 2 3" xfId="15523"/>
    <cellStyle name="Currency 3 3 2 2 3 2" xfId="15524"/>
    <cellStyle name="Currency 3 3 2 2 3 3" xfId="15525"/>
    <cellStyle name="Currency 3 3 2 2 4" xfId="15526"/>
    <cellStyle name="Currency 3 3 2 2 4 2" xfId="15527"/>
    <cellStyle name="Currency 3 3 2 2 4 3" xfId="15528"/>
    <cellStyle name="Currency 3 3 2 2 5" xfId="15529"/>
    <cellStyle name="Currency 3 3 2 2 6" xfId="15530"/>
    <cellStyle name="Currency 3 3 2 2 7" xfId="15531"/>
    <cellStyle name="Currency 3 3 2 3" xfId="15532"/>
    <cellStyle name="Currency 3 3 2 3 2" xfId="15533"/>
    <cellStyle name="Currency 3 3 2 3 2 2" xfId="15534"/>
    <cellStyle name="Currency 3 3 2 3 2 3" xfId="15535"/>
    <cellStyle name="Currency 3 3 2 3 3" xfId="15536"/>
    <cellStyle name="Currency 3 3 2 3 3 2" xfId="15537"/>
    <cellStyle name="Currency 3 3 2 3 3 3" xfId="15538"/>
    <cellStyle name="Currency 3 3 2 3 4" xfId="15539"/>
    <cellStyle name="Currency 3 3 2 3 5" xfId="15540"/>
    <cellStyle name="Currency 3 3 2 3 6" xfId="15541"/>
    <cellStyle name="Currency 3 3 2 3 7" xfId="15542"/>
    <cellStyle name="Currency 3 3 2 4" xfId="15543"/>
    <cellStyle name="Currency 3 3 2 4 2" xfId="15544"/>
    <cellStyle name="Currency 3 3 2 4 3" xfId="15545"/>
    <cellStyle name="Currency 3 3 2 5" xfId="15546"/>
    <cellStyle name="Currency 3 3 2 5 2" xfId="15547"/>
    <cellStyle name="Currency 3 3 2 5 3" xfId="15548"/>
    <cellStyle name="Currency 3 3 2 6" xfId="15549"/>
    <cellStyle name="Currency 3 3 2 7" xfId="15550"/>
    <cellStyle name="Currency 3 3 3" xfId="15551"/>
    <cellStyle name="Currency 3 3 3 2" xfId="15552"/>
    <cellStyle name="Currency 3 3 3 2 2" xfId="15553"/>
    <cellStyle name="Currency 3 3 3 2 2 2" xfId="15554"/>
    <cellStyle name="Currency 3 3 3 2 2 3" xfId="15555"/>
    <cellStyle name="Currency 3 3 3 2 3" xfId="15556"/>
    <cellStyle name="Currency 3 3 3 2 3 2" xfId="15557"/>
    <cellStyle name="Currency 3 3 3 2 3 3" xfId="15558"/>
    <cellStyle name="Currency 3 3 3 2 4" xfId="15559"/>
    <cellStyle name="Currency 3 3 3 2 5" xfId="15560"/>
    <cellStyle name="Currency 3 3 3 3" xfId="15561"/>
    <cellStyle name="Currency 3 3 3 3 2" xfId="15562"/>
    <cellStyle name="Currency 3 3 3 3 3" xfId="15563"/>
    <cellStyle name="Currency 3 3 3 4" xfId="15564"/>
    <cellStyle name="Currency 3 3 3 4 2" xfId="15565"/>
    <cellStyle name="Currency 3 3 3 4 3" xfId="15566"/>
    <cellStyle name="Currency 3 3 3 5" xfId="15567"/>
    <cellStyle name="Currency 3 3 3 6" xfId="15568"/>
    <cellStyle name="Currency 3 3 4" xfId="15569"/>
    <cellStyle name="Currency 3 3 4 2" xfId="15570"/>
    <cellStyle name="Currency 3 3 4 2 2" xfId="15571"/>
    <cellStyle name="Currency 3 3 4 2 3" xfId="15572"/>
    <cellStyle name="Currency 3 3 4 3" xfId="15573"/>
    <cellStyle name="Currency 3 3 4 3 2" xfId="15574"/>
    <cellStyle name="Currency 3 3 4 3 3" xfId="15575"/>
    <cellStyle name="Currency 3 3 4 4" xfId="15576"/>
    <cellStyle name="Currency 3 3 4 5" xfId="15577"/>
    <cellStyle name="Currency 3 3 4 6" xfId="15578"/>
    <cellStyle name="Currency 3 3 5" xfId="15579"/>
    <cellStyle name="Currency 3 3 5 2" xfId="15580"/>
    <cellStyle name="Currency 3 3 5 3" xfId="15581"/>
    <cellStyle name="Currency 3 3 6" xfId="15582"/>
    <cellStyle name="Currency 3 3 6 2" xfId="15583"/>
    <cellStyle name="Currency 3 3 6 3" xfId="15584"/>
    <cellStyle name="Currency 3 3 7" xfId="15585"/>
    <cellStyle name="Currency 3 3 8" xfId="15586"/>
    <cellStyle name="Currency 3 4" xfId="15587"/>
    <cellStyle name="Currency 3 4 2" xfId="15588"/>
    <cellStyle name="Currency 3 4 2 2" xfId="15589"/>
    <cellStyle name="Currency 3 4 2 2 2" xfId="15590"/>
    <cellStyle name="Currency 3 4 2 2 2 2" xfId="15591"/>
    <cellStyle name="Currency 3 4 2 2 2 2 2" xfId="15592"/>
    <cellStyle name="Currency 3 4 2 2 2 2 3" xfId="15593"/>
    <cellStyle name="Currency 3 4 2 2 2 3" xfId="15594"/>
    <cellStyle name="Currency 3 4 2 2 2 3 2" xfId="15595"/>
    <cellStyle name="Currency 3 4 2 2 2 3 3" xfId="15596"/>
    <cellStyle name="Currency 3 4 2 2 2 4" xfId="15597"/>
    <cellStyle name="Currency 3 4 2 2 2 5" xfId="15598"/>
    <cellStyle name="Currency 3 4 2 2 3" xfId="15599"/>
    <cellStyle name="Currency 3 4 2 2 3 2" xfId="15600"/>
    <cellStyle name="Currency 3 4 2 2 3 3" xfId="15601"/>
    <cellStyle name="Currency 3 4 2 2 4" xfId="15602"/>
    <cellStyle name="Currency 3 4 2 2 4 2" xfId="15603"/>
    <cellStyle name="Currency 3 4 2 2 4 3" xfId="15604"/>
    <cellStyle name="Currency 3 4 2 2 5" xfId="15605"/>
    <cellStyle name="Currency 3 4 2 2 6" xfId="15606"/>
    <cellStyle name="Currency 3 4 2 3" xfId="15607"/>
    <cellStyle name="Currency 3 4 2 3 2" xfId="15608"/>
    <cellStyle name="Currency 3 4 2 3 2 2" xfId="15609"/>
    <cellStyle name="Currency 3 4 2 3 2 3" xfId="15610"/>
    <cellStyle name="Currency 3 4 2 3 3" xfId="15611"/>
    <cellStyle name="Currency 3 4 2 3 3 2" xfId="15612"/>
    <cellStyle name="Currency 3 4 2 3 3 3" xfId="15613"/>
    <cellStyle name="Currency 3 4 2 3 4" xfId="15614"/>
    <cellStyle name="Currency 3 4 2 3 5" xfId="15615"/>
    <cellStyle name="Currency 3 4 2 4" xfId="15616"/>
    <cellStyle name="Currency 3 4 2 4 2" xfId="15617"/>
    <cellStyle name="Currency 3 4 2 4 3" xfId="15618"/>
    <cellStyle name="Currency 3 4 2 5" xfId="15619"/>
    <cellStyle name="Currency 3 4 2 5 2" xfId="15620"/>
    <cellStyle name="Currency 3 4 2 5 3" xfId="15621"/>
    <cellStyle name="Currency 3 4 2 6" xfId="15622"/>
    <cellStyle name="Currency 3 4 2 7" xfId="15623"/>
    <cellStyle name="Currency 3 4 2 8" xfId="15624"/>
    <cellStyle name="Currency 3 4 3" xfId="15625"/>
    <cellStyle name="Currency 3 4 3 2" xfId="15626"/>
    <cellStyle name="Currency 3 4 3 2 2" xfId="15627"/>
    <cellStyle name="Currency 3 4 3 2 2 2" xfId="15628"/>
    <cellStyle name="Currency 3 4 3 2 2 3" xfId="15629"/>
    <cellStyle name="Currency 3 4 3 2 3" xfId="15630"/>
    <cellStyle name="Currency 3 4 3 2 3 2" xfId="15631"/>
    <cellStyle name="Currency 3 4 3 2 3 3" xfId="15632"/>
    <cellStyle name="Currency 3 4 3 2 4" xfId="15633"/>
    <cellStyle name="Currency 3 4 3 2 5" xfId="15634"/>
    <cellStyle name="Currency 3 4 3 3" xfId="15635"/>
    <cellStyle name="Currency 3 4 3 3 2" xfId="15636"/>
    <cellStyle name="Currency 3 4 3 3 3" xfId="15637"/>
    <cellStyle name="Currency 3 4 3 4" xfId="15638"/>
    <cellStyle name="Currency 3 4 3 4 2" xfId="15639"/>
    <cellStyle name="Currency 3 4 3 4 3" xfId="15640"/>
    <cellStyle name="Currency 3 4 3 5" xfId="15641"/>
    <cellStyle name="Currency 3 4 3 6" xfId="15642"/>
    <cellStyle name="Currency 3 4 4" xfId="15643"/>
    <cellStyle name="Currency 3 4 4 2" xfId="15644"/>
    <cellStyle name="Currency 3 4 4 2 2" xfId="15645"/>
    <cellStyle name="Currency 3 4 4 2 3" xfId="15646"/>
    <cellStyle name="Currency 3 4 4 3" xfId="15647"/>
    <cellStyle name="Currency 3 4 4 3 2" xfId="15648"/>
    <cellStyle name="Currency 3 4 4 3 3" xfId="15649"/>
    <cellStyle name="Currency 3 4 4 4" xfId="15650"/>
    <cellStyle name="Currency 3 4 4 5" xfId="15651"/>
    <cellStyle name="Currency 3 4 5" xfId="15652"/>
    <cellStyle name="Currency 3 4 5 2" xfId="15653"/>
    <cellStyle name="Currency 3 4 5 3" xfId="15654"/>
    <cellStyle name="Currency 3 4 6" xfId="15655"/>
    <cellStyle name="Currency 3 4 6 2" xfId="15656"/>
    <cellStyle name="Currency 3 4 6 3" xfId="15657"/>
    <cellStyle name="Currency 3 4 7" xfId="15658"/>
    <cellStyle name="Currency 3 4 8" xfId="15659"/>
    <cellStyle name="Currency 3 5" xfId="15660"/>
    <cellStyle name="Currency 3 5 2" xfId="15661"/>
    <cellStyle name="Currency 3 5 2 2" xfId="15662"/>
    <cellStyle name="Currency 3 5 2 2 2" xfId="15663"/>
    <cellStyle name="Currency 3 5 2 2 2 2" xfId="15664"/>
    <cellStyle name="Currency 3 5 2 2 2 3" xfId="15665"/>
    <cellStyle name="Currency 3 5 2 2 3" xfId="15666"/>
    <cellStyle name="Currency 3 5 2 2 3 2" xfId="15667"/>
    <cellStyle name="Currency 3 5 2 2 3 3" xfId="15668"/>
    <cellStyle name="Currency 3 5 2 2 4" xfId="15669"/>
    <cellStyle name="Currency 3 5 2 2 5" xfId="15670"/>
    <cellStyle name="Currency 3 5 2 2 6" xfId="15671"/>
    <cellStyle name="Currency 3 5 2 2 7" xfId="15672"/>
    <cellStyle name="Currency 3 5 2 3" xfId="15673"/>
    <cellStyle name="Currency 3 5 2 3 2" xfId="15674"/>
    <cellStyle name="Currency 3 5 2 3 3" xfId="15675"/>
    <cellStyle name="Currency 3 5 2 4" xfId="15676"/>
    <cellStyle name="Currency 3 5 2 4 2" xfId="15677"/>
    <cellStyle name="Currency 3 5 2 4 3" xfId="15678"/>
    <cellStyle name="Currency 3 5 2 5" xfId="15679"/>
    <cellStyle name="Currency 3 5 2 6" xfId="15680"/>
    <cellStyle name="Currency 3 5 3" xfId="15681"/>
    <cellStyle name="Currency 3 5 3 2" xfId="15682"/>
    <cellStyle name="Currency 3 5 3 2 2" xfId="15683"/>
    <cellStyle name="Currency 3 5 3 2 3" xfId="15684"/>
    <cellStyle name="Currency 3 5 3 3" xfId="15685"/>
    <cellStyle name="Currency 3 5 3 3 2" xfId="15686"/>
    <cellStyle name="Currency 3 5 3 3 3" xfId="15687"/>
    <cellStyle name="Currency 3 5 3 4" xfId="15688"/>
    <cellStyle name="Currency 3 5 3 5" xfId="15689"/>
    <cellStyle name="Currency 3 5 4" xfId="15690"/>
    <cellStyle name="Currency 3 5 4 2" xfId="15691"/>
    <cellStyle name="Currency 3 5 4 3" xfId="15692"/>
    <cellStyle name="Currency 3 5 5" xfId="15693"/>
    <cellStyle name="Currency 3 5 5 2" xfId="15694"/>
    <cellStyle name="Currency 3 5 5 3" xfId="15695"/>
    <cellStyle name="Currency 3 5 6" xfId="15696"/>
    <cellStyle name="Currency 3 5 7" xfId="15697"/>
    <cellStyle name="Currency 3 5 8" xfId="15698"/>
    <cellStyle name="Currency 3 6" xfId="15699"/>
    <cellStyle name="Currency 3 6 2" xfId="15700"/>
    <cellStyle name="Currency 3 6 2 2" xfId="15701"/>
    <cellStyle name="Currency 3 6 2 2 2" xfId="15702"/>
    <cellStyle name="Currency 3 6 2 2 3" xfId="15703"/>
    <cellStyle name="Currency 3 6 2 3" xfId="15704"/>
    <cellStyle name="Currency 3 6 2 3 2" xfId="15705"/>
    <cellStyle name="Currency 3 6 2 3 3" xfId="15706"/>
    <cellStyle name="Currency 3 6 2 4" xfId="15707"/>
    <cellStyle name="Currency 3 6 2 5" xfId="15708"/>
    <cellStyle name="Currency 3 6 3" xfId="15709"/>
    <cellStyle name="Currency 3 6 3 2" xfId="15710"/>
    <cellStyle name="Currency 3 6 3 3" xfId="15711"/>
    <cellStyle name="Currency 3 6 4" xfId="15712"/>
    <cellStyle name="Currency 3 6 4 2" xfId="15713"/>
    <cellStyle name="Currency 3 6 4 3" xfId="15714"/>
    <cellStyle name="Currency 3 6 5" xfId="15715"/>
    <cellStyle name="Currency 3 6 6" xfId="15716"/>
    <cellStyle name="Currency 3 6 7" xfId="15717"/>
    <cellStyle name="Currency 3 7" xfId="15718"/>
    <cellStyle name="Currency 3 7 2" xfId="15719"/>
    <cellStyle name="Currency 3 7 2 2" xfId="15720"/>
    <cellStyle name="Currency 3 7 2 3" xfId="15721"/>
    <cellStyle name="Currency 3 7 3" xfId="15722"/>
    <cellStyle name="Currency 3 7 3 2" xfId="15723"/>
    <cellStyle name="Currency 3 7 3 3" xfId="15724"/>
    <cellStyle name="Currency 3 7 4" xfId="15725"/>
    <cellStyle name="Currency 3 7 5" xfId="15726"/>
    <cellStyle name="Currency 3 8" xfId="15727"/>
    <cellStyle name="Currency 3 8 2" xfId="15728"/>
    <cellStyle name="Currency 3 8 3" xfId="15729"/>
    <cellStyle name="Currency 3 9" xfId="15730"/>
    <cellStyle name="Currency 3 9 2" xfId="15731"/>
    <cellStyle name="Currency 3 9 3" xfId="15732"/>
    <cellStyle name="Currency 3_31000" xfId="15733"/>
    <cellStyle name="Currency 4" xfId="15734"/>
    <cellStyle name="Currency 4 10" xfId="15735"/>
    <cellStyle name="Currency 4 11" xfId="15736"/>
    <cellStyle name="Currency 4 2" xfId="15737"/>
    <cellStyle name="Currency 4 2 2" xfId="15738"/>
    <cellStyle name="Currency 4 2 2 2" xfId="15739"/>
    <cellStyle name="Currency 4 2 2 2 2" xfId="15740"/>
    <cellStyle name="Currency 4 2 2 2 2 2" xfId="15741"/>
    <cellStyle name="Currency 4 2 2 2 2 2 2" xfId="15742"/>
    <cellStyle name="Currency 4 2 2 2 2 2 2 2" xfId="15743"/>
    <cellStyle name="Currency 4 2 2 2 2 2 2 3" xfId="15744"/>
    <cellStyle name="Currency 4 2 2 2 2 2 3" xfId="15745"/>
    <cellStyle name="Currency 4 2 2 2 2 2 3 2" xfId="15746"/>
    <cellStyle name="Currency 4 2 2 2 2 2 3 3" xfId="15747"/>
    <cellStyle name="Currency 4 2 2 2 2 2 4" xfId="15748"/>
    <cellStyle name="Currency 4 2 2 2 2 2 5" xfId="15749"/>
    <cellStyle name="Currency 4 2 2 2 2 3" xfId="15750"/>
    <cellStyle name="Currency 4 2 2 2 2 3 2" xfId="15751"/>
    <cellStyle name="Currency 4 2 2 2 2 3 3" xfId="15752"/>
    <cellStyle name="Currency 4 2 2 2 2 4" xfId="15753"/>
    <cellStyle name="Currency 4 2 2 2 2 4 2" xfId="15754"/>
    <cellStyle name="Currency 4 2 2 2 2 4 3" xfId="15755"/>
    <cellStyle name="Currency 4 2 2 2 2 5" xfId="15756"/>
    <cellStyle name="Currency 4 2 2 2 2 6" xfId="15757"/>
    <cellStyle name="Currency 4 2 2 2 2 7" xfId="15758"/>
    <cellStyle name="Currency 4 2 2 2 3" xfId="15759"/>
    <cellStyle name="Currency 4 2 2 2 3 2" xfId="15760"/>
    <cellStyle name="Currency 4 2 2 2 3 2 2" xfId="15761"/>
    <cellStyle name="Currency 4 2 2 2 3 2 3" xfId="15762"/>
    <cellStyle name="Currency 4 2 2 2 3 3" xfId="15763"/>
    <cellStyle name="Currency 4 2 2 2 3 3 2" xfId="15764"/>
    <cellStyle name="Currency 4 2 2 2 3 3 3" xfId="15765"/>
    <cellStyle name="Currency 4 2 2 2 3 4" xfId="15766"/>
    <cellStyle name="Currency 4 2 2 2 3 5" xfId="15767"/>
    <cellStyle name="Currency 4 2 2 2 4" xfId="15768"/>
    <cellStyle name="Currency 4 2 2 2 4 2" xfId="15769"/>
    <cellStyle name="Currency 4 2 2 2 4 3" xfId="15770"/>
    <cellStyle name="Currency 4 2 2 2 5" xfId="15771"/>
    <cellStyle name="Currency 4 2 2 2 5 2" xfId="15772"/>
    <cellStyle name="Currency 4 2 2 2 5 3" xfId="15773"/>
    <cellStyle name="Currency 4 2 2 2 6" xfId="15774"/>
    <cellStyle name="Currency 4 2 2 2 7" xfId="15775"/>
    <cellStyle name="Currency 4 2 2 2 8" xfId="15776"/>
    <cellStyle name="Currency 4 2 2 3" xfId="15777"/>
    <cellStyle name="Currency 4 2 2 3 2" xfId="15778"/>
    <cellStyle name="Currency 4 2 2 3 2 2" xfId="15779"/>
    <cellStyle name="Currency 4 2 2 3 2 2 2" xfId="15780"/>
    <cellStyle name="Currency 4 2 2 3 2 2 3" xfId="15781"/>
    <cellStyle name="Currency 4 2 2 3 2 3" xfId="15782"/>
    <cellStyle name="Currency 4 2 2 3 2 3 2" xfId="15783"/>
    <cellStyle name="Currency 4 2 2 3 2 3 3" xfId="15784"/>
    <cellStyle name="Currency 4 2 2 3 2 4" xfId="15785"/>
    <cellStyle name="Currency 4 2 2 3 2 5" xfId="15786"/>
    <cellStyle name="Currency 4 2 2 3 3" xfId="15787"/>
    <cellStyle name="Currency 4 2 2 3 3 2" xfId="15788"/>
    <cellStyle name="Currency 4 2 2 3 3 3" xfId="15789"/>
    <cellStyle name="Currency 4 2 2 3 4" xfId="15790"/>
    <cellStyle name="Currency 4 2 2 3 4 2" xfId="15791"/>
    <cellStyle name="Currency 4 2 2 3 4 3" xfId="15792"/>
    <cellStyle name="Currency 4 2 2 3 5" xfId="15793"/>
    <cellStyle name="Currency 4 2 2 3 6" xfId="15794"/>
    <cellStyle name="Currency 4 2 2 3 7" xfId="15795"/>
    <cellStyle name="Currency 4 2 2 4" xfId="15796"/>
    <cellStyle name="Currency 4 2 2 4 2" xfId="15797"/>
    <cellStyle name="Currency 4 2 2 4 2 2" xfId="15798"/>
    <cellStyle name="Currency 4 2 2 4 2 3" xfId="15799"/>
    <cellStyle name="Currency 4 2 2 4 3" xfId="15800"/>
    <cellStyle name="Currency 4 2 2 4 3 2" xfId="15801"/>
    <cellStyle name="Currency 4 2 2 4 3 3" xfId="15802"/>
    <cellStyle name="Currency 4 2 2 4 4" xfId="15803"/>
    <cellStyle name="Currency 4 2 2 4 5" xfId="15804"/>
    <cellStyle name="Currency 4 2 2 5" xfId="15805"/>
    <cellStyle name="Currency 4 2 2 5 2" xfId="15806"/>
    <cellStyle name="Currency 4 2 2 5 3" xfId="15807"/>
    <cellStyle name="Currency 4 2 2 6" xfId="15808"/>
    <cellStyle name="Currency 4 2 2 6 2" xfId="15809"/>
    <cellStyle name="Currency 4 2 2 6 3" xfId="15810"/>
    <cellStyle name="Currency 4 2 2 7" xfId="15811"/>
    <cellStyle name="Currency 4 2 2 8" xfId="15812"/>
    <cellStyle name="Currency 4 2 2 9" xfId="15813"/>
    <cellStyle name="Currency 4 2 3" xfId="15814"/>
    <cellStyle name="Currency 4 2 3 2" xfId="15815"/>
    <cellStyle name="Currency 4 2 3 2 2" xfId="15816"/>
    <cellStyle name="Currency 4 2 3 2 2 2" xfId="15817"/>
    <cellStyle name="Currency 4 2 3 2 2 2 2" xfId="15818"/>
    <cellStyle name="Currency 4 2 3 2 2 2 3" xfId="15819"/>
    <cellStyle name="Currency 4 2 3 2 2 3" xfId="15820"/>
    <cellStyle name="Currency 4 2 3 2 2 3 2" xfId="15821"/>
    <cellStyle name="Currency 4 2 3 2 2 3 3" xfId="15822"/>
    <cellStyle name="Currency 4 2 3 2 2 4" xfId="15823"/>
    <cellStyle name="Currency 4 2 3 2 2 5" xfId="15824"/>
    <cellStyle name="Currency 4 2 3 2 3" xfId="15825"/>
    <cellStyle name="Currency 4 2 3 2 3 2" xfId="15826"/>
    <cellStyle name="Currency 4 2 3 2 3 3" xfId="15827"/>
    <cellStyle name="Currency 4 2 3 2 4" xfId="15828"/>
    <cellStyle name="Currency 4 2 3 2 4 2" xfId="15829"/>
    <cellStyle name="Currency 4 2 3 2 4 3" xfId="15830"/>
    <cellStyle name="Currency 4 2 3 2 5" xfId="15831"/>
    <cellStyle name="Currency 4 2 3 2 6" xfId="15832"/>
    <cellStyle name="Currency 4 2 3 2 7" xfId="15833"/>
    <cellStyle name="Currency 4 2 3 3" xfId="15834"/>
    <cellStyle name="Currency 4 2 3 3 2" xfId="15835"/>
    <cellStyle name="Currency 4 2 3 3 2 2" xfId="15836"/>
    <cellStyle name="Currency 4 2 3 3 2 3" xfId="15837"/>
    <cellStyle name="Currency 4 2 3 3 3" xfId="15838"/>
    <cellStyle name="Currency 4 2 3 3 3 2" xfId="15839"/>
    <cellStyle name="Currency 4 2 3 3 3 3" xfId="15840"/>
    <cellStyle name="Currency 4 2 3 3 4" xfId="15841"/>
    <cellStyle name="Currency 4 2 3 3 5" xfId="15842"/>
    <cellStyle name="Currency 4 2 3 4" xfId="15843"/>
    <cellStyle name="Currency 4 2 3 4 2" xfId="15844"/>
    <cellStyle name="Currency 4 2 3 4 3" xfId="15845"/>
    <cellStyle name="Currency 4 2 3 5" xfId="15846"/>
    <cellStyle name="Currency 4 2 3 5 2" xfId="15847"/>
    <cellStyle name="Currency 4 2 3 5 3" xfId="15848"/>
    <cellStyle name="Currency 4 2 3 6" xfId="15849"/>
    <cellStyle name="Currency 4 2 3 7" xfId="15850"/>
    <cellStyle name="Currency 4 2 3 8" xfId="15851"/>
    <cellStyle name="Currency 4 2 3 9" xfId="15852"/>
    <cellStyle name="Currency 4 2 4" xfId="15853"/>
    <cellStyle name="Currency 4 2 4 2" xfId="15854"/>
    <cellStyle name="Currency 4 2 4 2 2" xfId="15855"/>
    <cellStyle name="Currency 4 2 4 2 2 2" xfId="15856"/>
    <cellStyle name="Currency 4 2 4 2 2 3" xfId="15857"/>
    <cellStyle name="Currency 4 2 4 2 3" xfId="15858"/>
    <cellStyle name="Currency 4 2 4 2 3 2" xfId="15859"/>
    <cellStyle name="Currency 4 2 4 2 3 3" xfId="15860"/>
    <cellStyle name="Currency 4 2 4 2 4" xfId="15861"/>
    <cellStyle name="Currency 4 2 4 2 5" xfId="15862"/>
    <cellStyle name="Currency 4 2 4 3" xfId="15863"/>
    <cellStyle name="Currency 4 2 4 3 2" xfId="15864"/>
    <cellStyle name="Currency 4 2 4 3 3" xfId="15865"/>
    <cellStyle name="Currency 4 2 4 4" xfId="15866"/>
    <cellStyle name="Currency 4 2 4 4 2" xfId="15867"/>
    <cellStyle name="Currency 4 2 4 4 3" xfId="15868"/>
    <cellStyle name="Currency 4 2 4 5" xfId="15869"/>
    <cellStyle name="Currency 4 2 4 6" xfId="15870"/>
    <cellStyle name="Currency 4 2 4 7" xfId="15871"/>
    <cellStyle name="Currency 4 2 5" xfId="15872"/>
    <cellStyle name="Currency 4 2 5 2" xfId="15873"/>
    <cellStyle name="Currency 4 2 5 2 2" xfId="15874"/>
    <cellStyle name="Currency 4 2 5 2 3" xfId="15875"/>
    <cellStyle name="Currency 4 2 5 3" xfId="15876"/>
    <cellStyle name="Currency 4 2 5 3 2" xfId="15877"/>
    <cellStyle name="Currency 4 2 5 3 3" xfId="15878"/>
    <cellStyle name="Currency 4 2 5 4" xfId="15879"/>
    <cellStyle name="Currency 4 2 5 5" xfId="15880"/>
    <cellStyle name="Currency 4 2 5 6" xfId="15881"/>
    <cellStyle name="Currency 4 2 5 7" xfId="15882"/>
    <cellStyle name="Currency 4 2 6" xfId="15883"/>
    <cellStyle name="Currency 4 2 6 2" xfId="15884"/>
    <cellStyle name="Currency 4 2 6 3" xfId="15885"/>
    <cellStyle name="Currency 4 2 7" xfId="15886"/>
    <cellStyle name="Currency 4 2 7 2" xfId="15887"/>
    <cellStyle name="Currency 4 2 7 3" xfId="15888"/>
    <cellStyle name="Currency 4 2 8" xfId="15889"/>
    <cellStyle name="Currency 4 2 9" xfId="15890"/>
    <cellStyle name="Currency 4 3" xfId="15891"/>
    <cellStyle name="Currency 4 3 2" xfId="15892"/>
    <cellStyle name="Currency 4 3 2 2" xfId="15893"/>
    <cellStyle name="Currency 4 3 2 2 2" xfId="15894"/>
    <cellStyle name="Currency 4 3 2 2 2 2" xfId="15895"/>
    <cellStyle name="Currency 4 3 2 2 2 2 2" xfId="15896"/>
    <cellStyle name="Currency 4 3 2 2 2 2 3" xfId="15897"/>
    <cellStyle name="Currency 4 3 2 2 2 3" xfId="15898"/>
    <cellStyle name="Currency 4 3 2 2 2 3 2" xfId="15899"/>
    <cellStyle name="Currency 4 3 2 2 2 3 3" xfId="15900"/>
    <cellStyle name="Currency 4 3 2 2 2 4" xfId="15901"/>
    <cellStyle name="Currency 4 3 2 2 2 5" xfId="15902"/>
    <cellStyle name="Currency 4 3 2 2 3" xfId="15903"/>
    <cellStyle name="Currency 4 3 2 2 3 2" xfId="15904"/>
    <cellStyle name="Currency 4 3 2 2 3 3" xfId="15905"/>
    <cellStyle name="Currency 4 3 2 2 4" xfId="15906"/>
    <cellStyle name="Currency 4 3 2 2 4 2" xfId="15907"/>
    <cellStyle name="Currency 4 3 2 2 4 3" xfId="15908"/>
    <cellStyle name="Currency 4 3 2 2 5" xfId="15909"/>
    <cellStyle name="Currency 4 3 2 2 6" xfId="15910"/>
    <cellStyle name="Currency 4 3 2 2 7" xfId="15911"/>
    <cellStyle name="Currency 4 3 2 3" xfId="15912"/>
    <cellStyle name="Currency 4 3 2 3 2" xfId="15913"/>
    <cellStyle name="Currency 4 3 2 3 2 2" xfId="15914"/>
    <cellStyle name="Currency 4 3 2 3 2 3" xfId="15915"/>
    <cellStyle name="Currency 4 3 2 3 3" xfId="15916"/>
    <cellStyle name="Currency 4 3 2 3 3 2" xfId="15917"/>
    <cellStyle name="Currency 4 3 2 3 3 3" xfId="15918"/>
    <cellStyle name="Currency 4 3 2 3 4" xfId="15919"/>
    <cellStyle name="Currency 4 3 2 3 5" xfId="15920"/>
    <cellStyle name="Currency 4 3 2 4" xfId="15921"/>
    <cellStyle name="Currency 4 3 2 4 2" xfId="15922"/>
    <cellStyle name="Currency 4 3 2 4 3" xfId="15923"/>
    <cellStyle name="Currency 4 3 2 5" xfId="15924"/>
    <cellStyle name="Currency 4 3 2 5 2" xfId="15925"/>
    <cellStyle name="Currency 4 3 2 5 3" xfId="15926"/>
    <cellStyle name="Currency 4 3 2 6" xfId="15927"/>
    <cellStyle name="Currency 4 3 2 7" xfId="15928"/>
    <cellStyle name="Currency 4 3 2 8" xfId="15929"/>
    <cellStyle name="Currency 4 3 3" xfId="15930"/>
    <cellStyle name="Currency 4 3 3 2" xfId="15931"/>
    <cellStyle name="Currency 4 3 3 2 2" xfId="15932"/>
    <cellStyle name="Currency 4 3 3 2 2 2" xfId="15933"/>
    <cellStyle name="Currency 4 3 3 2 2 3" xfId="15934"/>
    <cellStyle name="Currency 4 3 3 2 3" xfId="15935"/>
    <cellStyle name="Currency 4 3 3 2 3 2" xfId="15936"/>
    <cellStyle name="Currency 4 3 3 2 3 3" xfId="15937"/>
    <cellStyle name="Currency 4 3 3 2 4" xfId="15938"/>
    <cellStyle name="Currency 4 3 3 2 5" xfId="15939"/>
    <cellStyle name="Currency 4 3 3 3" xfId="15940"/>
    <cellStyle name="Currency 4 3 3 3 2" xfId="15941"/>
    <cellStyle name="Currency 4 3 3 3 3" xfId="15942"/>
    <cellStyle name="Currency 4 3 3 4" xfId="15943"/>
    <cellStyle name="Currency 4 3 3 4 2" xfId="15944"/>
    <cellStyle name="Currency 4 3 3 4 3" xfId="15945"/>
    <cellStyle name="Currency 4 3 3 5" xfId="15946"/>
    <cellStyle name="Currency 4 3 3 6" xfId="15947"/>
    <cellStyle name="Currency 4 3 3 7" xfId="15948"/>
    <cellStyle name="Currency 4 3 4" xfId="15949"/>
    <cellStyle name="Currency 4 3 4 2" xfId="15950"/>
    <cellStyle name="Currency 4 3 4 2 2" xfId="15951"/>
    <cellStyle name="Currency 4 3 4 2 3" xfId="15952"/>
    <cellStyle name="Currency 4 3 4 3" xfId="15953"/>
    <cellStyle name="Currency 4 3 4 3 2" xfId="15954"/>
    <cellStyle name="Currency 4 3 4 3 3" xfId="15955"/>
    <cellStyle name="Currency 4 3 4 4" xfId="15956"/>
    <cellStyle name="Currency 4 3 4 5" xfId="15957"/>
    <cellStyle name="Currency 4 3 4 6" xfId="15958"/>
    <cellStyle name="Currency 4 3 5" xfId="15959"/>
    <cellStyle name="Currency 4 3 5 2" xfId="15960"/>
    <cellStyle name="Currency 4 3 5 3" xfId="15961"/>
    <cellStyle name="Currency 4 3 5 4" xfId="15962"/>
    <cellStyle name="Currency 4 3 5 5" xfId="15963"/>
    <cellStyle name="Currency 4 3 5 6" xfId="15964"/>
    <cellStyle name="Currency 4 3 6" xfId="15965"/>
    <cellStyle name="Currency 4 3 6 2" xfId="15966"/>
    <cellStyle name="Currency 4 3 6 3" xfId="15967"/>
    <cellStyle name="Currency 4 3 7" xfId="15968"/>
    <cellStyle name="Currency 4 3 8" xfId="15969"/>
    <cellStyle name="Currency 4 3 9" xfId="15970"/>
    <cellStyle name="Currency 4 4" xfId="15971"/>
    <cellStyle name="Currency 4 4 2" xfId="15972"/>
    <cellStyle name="Currency 4 4 2 2" xfId="15973"/>
    <cellStyle name="Currency 4 4 2 2 2" xfId="15974"/>
    <cellStyle name="Currency 4 4 2 2 2 2" xfId="15975"/>
    <cellStyle name="Currency 4 4 2 2 2 2 2" xfId="15976"/>
    <cellStyle name="Currency 4 4 2 2 2 2 3" xfId="15977"/>
    <cellStyle name="Currency 4 4 2 2 2 3" xfId="15978"/>
    <cellStyle name="Currency 4 4 2 2 2 3 2" xfId="15979"/>
    <cellStyle name="Currency 4 4 2 2 2 3 3" xfId="15980"/>
    <cellStyle name="Currency 4 4 2 2 2 4" xfId="15981"/>
    <cellStyle name="Currency 4 4 2 2 2 5" xfId="15982"/>
    <cellStyle name="Currency 4 4 2 2 3" xfId="15983"/>
    <cellStyle name="Currency 4 4 2 2 3 2" xfId="15984"/>
    <cellStyle name="Currency 4 4 2 2 3 3" xfId="15985"/>
    <cellStyle name="Currency 4 4 2 2 4" xfId="15986"/>
    <cellStyle name="Currency 4 4 2 2 4 2" xfId="15987"/>
    <cellStyle name="Currency 4 4 2 2 4 3" xfId="15988"/>
    <cellStyle name="Currency 4 4 2 2 5" xfId="15989"/>
    <cellStyle name="Currency 4 4 2 2 6" xfId="15990"/>
    <cellStyle name="Currency 4 4 2 3" xfId="15991"/>
    <cellStyle name="Currency 4 4 2 3 2" xfId="15992"/>
    <cellStyle name="Currency 4 4 2 3 2 2" xfId="15993"/>
    <cellStyle name="Currency 4 4 2 3 2 3" xfId="15994"/>
    <cellStyle name="Currency 4 4 2 3 3" xfId="15995"/>
    <cellStyle name="Currency 4 4 2 3 3 2" xfId="15996"/>
    <cellStyle name="Currency 4 4 2 3 3 3" xfId="15997"/>
    <cellStyle name="Currency 4 4 2 3 4" xfId="15998"/>
    <cellStyle name="Currency 4 4 2 3 5" xfId="15999"/>
    <cellStyle name="Currency 4 4 2 4" xfId="16000"/>
    <cellStyle name="Currency 4 4 2 4 2" xfId="16001"/>
    <cellStyle name="Currency 4 4 2 4 3" xfId="16002"/>
    <cellStyle name="Currency 4 4 2 5" xfId="16003"/>
    <cellStyle name="Currency 4 4 2 5 2" xfId="16004"/>
    <cellStyle name="Currency 4 4 2 5 3" xfId="16005"/>
    <cellStyle name="Currency 4 4 2 6" xfId="16006"/>
    <cellStyle name="Currency 4 4 2 7" xfId="16007"/>
    <cellStyle name="Currency 4 4 2 8" xfId="16008"/>
    <cellStyle name="Currency 4 4 3" xfId="16009"/>
    <cellStyle name="Currency 4 4 3 2" xfId="16010"/>
    <cellStyle name="Currency 4 4 3 2 2" xfId="16011"/>
    <cellStyle name="Currency 4 4 3 2 2 2" xfId="16012"/>
    <cellStyle name="Currency 4 4 3 2 2 3" xfId="16013"/>
    <cellStyle name="Currency 4 4 3 2 3" xfId="16014"/>
    <cellStyle name="Currency 4 4 3 2 3 2" xfId="16015"/>
    <cellStyle name="Currency 4 4 3 2 3 3" xfId="16016"/>
    <cellStyle name="Currency 4 4 3 2 4" xfId="16017"/>
    <cellStyle name="Currency 4 4 3 2 5" xfId="16018"/>
    <cellStyle name="Currency 4 4 3 3" xfId="16019"/>
    <cellStyle name="Currency 4 4 3 3 2" xfId="16020"/>
    <cellStyle name="Currency 4 4 3 3 3" xfId="16021"/>
    <cellStyle name="Currency 4 4 3 4" xfId="16022"/>
    <cellStyle name="Currency 4 4 3 4 2" xfId="16023"/>
    <cellStyle name="Currency 4 4 3 4 3" xfId="16024"/>
    <cellStyle name="Currency 4 4 3 5" xfId="16025"/>
    <cellStyle name="Currency 4 4 3 6" xfId="16026"/>
    <cellStyle name="Currency 4 4 4" xfId="16027"/>
    <cellStyle name="Currency 4 4 4 2" xfId="16028"/>
    <cellStyle name="Currency 4 4 4 2 2" xfId="16029"/>
    <cellStyle name="Currency 4 4 4 2 3" xfId="16030"/>
    <cellStyle name="Currency 4 4 4 3" xfId="16031"/>
    <cellStyle name="Currency 4 4 4 3 2" xfId="16032"/>
    <cellStyle name="Currency 4 4 4 3 3" xfId="16033"/>
    <cellStyle name="Currency 4 4 4 4" xfId="16034"/>
    <cellStyle name="Currency 4 4 4 5" xfId="16035"/>
    <cellStyle name="Currency 4 4 5" xfId="16036"/>
    <cellStyle name="Currency 4 4 5 2" xfId="16037"/>
    <cellStyle name="Currency 4 4 5 3" xfId="16038"/>
    <cellStyle name="Currency 4 4 6" xfId="16039"/>
    <cellStyle name="Currency 4 4 6 2" xfId="16040"/>
    <cellStyle name="Currency 4 4 6 3" xfId="16041"/>
    <cellStyle name="Currency 4 4 7" xfId="16042"/>
    <cellStyle name="Currency 4 4 8" xfId="16043"/>
    <cellStyle name="Currency 4 5" xfId="16044"/>
    <cellStyle name="Currency 4 5 2" xfId="16045"/>
    <cellStyle name="Currency 4 5 2 2" xfId="16046"/>
    <cellStyle name="Currency 4 5 2 2 2" xfId="16047"/>
    <cellStyle name="Currency 4 5 2 2 2 2" xfId="16048"/>
    <cellStyle name="Currency 4 5 2 2 2 3" xfId="16049"/>
    <cellStyle name="Currency 4 5 2 2 3" xfId="16050"/>
    <cellStyle name="Currency 4 5 2 2 3 2" xfId="16051"/>
    <cellStyle name="Currency 4 5 2 2 3 3" xfId="16052"/>
    <cellStyle name="Currency 4 5 2 2 4" xfId="16053"/>
    <cellStyle name="Currency 4 5 2 2 5" xfId="16054"/>
    <cellStyle name="Currency 4 5 2 3" xfId="16055"/>
    <cellStyle name="Currency 4 5 2 3 2" xfId="16056"/>
    <cellStyle name="Currency 4 5 2 3 3" xfId="16057"/>
    <cellStyle name="Currency 4 5 2 4" xfId="16058"/>
    <cellStyle name="Currency 4 5 2 4 2" xfId="16059"/>
    <cellStyle name="Currency 4 5 2 4 3" xfId="16060"/>
    <cellStyle name="Currency 4 5 2 5" xfId="16061"/>
    <cellStyle name="Currency 4 5 2 6" xfId="16062"/>
    <cellStyle name="Currency 4 5 3" xfId="16063"/>
    <cellStyle name="Currency 4 5 3 2" xfId="16064"/>
    <cellStyle name="Currency 4 5 3 2 2" xfId="16065"/>
    <cellStyle name="Currency 4 5 3 2 3" xfId="16066"/>
    <cellStyle name="Currency 4 5 3 3" xfId="16067"/>
    <cellStyle name="Currency 4 5 3 3 2" xfId="16068"/>
    <cellStyle name="Currency 4 5 3 3 3" xfId="16069"/>
    <cellStyle name="Currency 4 5 3 4" xfId="16070"/>
    <cellStyle name="Currency 4 5 3 5" xfId="16071"/>
    <cellStyle name="Currency 4 5 4" xfId="16072"/>
    <cellStyle name="Currency 4 5 4 2" xfId="16073"/>
    <cellStyle name="Currency 4 5 4 3" xfId="16074"/>
    <cellStyle name="Currency 4 5 5" xfId="16075"/>
    <cellStyle name="Currency 4 5 5 2" xfId="16076"/>
    <cellStyle name="Currency 4 5 5 3" xfId="16077"/>
    <cellStyle name="Currency 4 5 6" xfId="16078"/>
    <cellStyle name="Currency 4 5 7" xfId="16079"/>
    <cellStyle name="Currency 4 5 8" xfId="16080"/>
    <cellStyle name="Currency 4 5 9" xfId="16081"/>
    <cellStyle name="Currency 4 6" xfId="16082"/>
    <cellStyle name="Currency 4 6 2" xfId="16083"/>
    <cellStyle name="Currency 4 6 2 2" xfId="16084"/>
    <cellStyle name="Currency 4 6 2 2 2" xfId="16085"/>
    <cellStyle name="Currency 4 6 2 2 3" xfId="16086"/>
    <cellStyle name="Currency 4 6 2 3" xfId="16087"/>
    <cellStyle name="Currency 4 6 2 3 2" xfId="16088"/>
    <cellStyle name="Currency 4 6 2 3 3" xfId="16089"/>
    <cellStyle name="Currency 4 6 2 4" xfId="16090"/>
    <cellStyle name="Currency 4 6 2 5" xfId="16091"/>
    <cellStyle name="Currency 4 6 3" xfId="16092"/>
    <cellStyle name="Currency 4 6 3 2" xfId="16093"/>
    <cellStyle name="Currency 4 6 3 3" xfId="16094"/>
    <cellStyle name="Currency 4 6 4" xfId="16095"/>
    <cellStyle name="Currency 4 6 4 2" xfId="16096"/>
    <cellStyle name="Currency 4 6 4 3" xfId="16097"/>
    <cellStyle name="Currency 4 6 5" xfId="16098"/>
    <cellStyle name="Currency 4 6 6" xfId="16099"/>
    <cellStyle name="Currency 4 6 7" xfId="16100"/>
    <cellStyle name="Currency 4 6 8" xfId="16101"/>
    <cellStyle name="Currency 4 7" xfId="16102"/>
    <cellStyle name="Currency 4 7 2" xfId="16103"/>
    <cellStyle name="Currency 4 7 2 2" xfId="16104"/>
    <cellStyle name="Currency 4 7 2 3" xfId="16105"/>
    <cellStyle name="Currency 4 7 3" xfId="16106"/>
    <cellStyle name="Currency 4 7 3 2" xfId="16107"/>
    <cellStyle name="Currency 4 7 3 3" xfId="16108"/>
    <cellStyle name="Currency 4 7 4" xfId="16109"/>
    <cellStyle name="Currency 4 7 5" xfId="16110"/>
    <cellStyle name="Currency 4 8" xfId="16111"/>
    <cellStyle name="Currency 4 8 2" xfId="16112"/>
    <cellStyle name="Currency 4 8 3" xfId="16113"/>
    <cellStyle name="Currency 4 9" xfId="16114"/>
    <cellStyle name="Currency 4 9 2" xfId="16115"/>
    <cellStyle name="Currency 4 9 3" xfId="16116"/>
    <cellStyle name="Currency 4 9 4" xfId="16117"/>
    <cellStyle name="Currency 4 9 5" xfId="16118"/>
    <cellStyle name="Currency 4 9 6" xfId="16119"/>
    <cellStyle name="Currency 5" xfId="16120"/>
    <cellStyle name="Currency 5 10" xfId="16121"/>
    <cellStyle name="Currency 5 2" xfId="16122"/>
    <cellStyle name="Currency 5 2 2" xfId="16123"/>
    <cellStyle name="Currency 5 2 2 2" xfId="16124"/>
    <cellStyle name="Currency 5 2 2 2 2" xfId="16125"/>
    <cellStyle name="Currency 5 2 2 2 2 2" xfId="16126"/>
    <cellStyle name="Currency 5 2 2 2 2 2 2" xfId="16127"/>
    <cellStyle name="Currency 5 2 2 2 2 2 3" xfId="16128"/>
    <cellStyle name="Currency 5 2 2 2 2 3" xfId="16129"/>
    <cellStyle name="Currency 5 2 2 2 2 3 2" xfId="16130"/>
    <cellStyle name="Currency 5 2 2 2 2 3 3" xfId="16131"/>
    <cellStyle name="Currency 5 2 2 2 2 4" xfId="16132"/>
    <cellStyle name="Currency 5 2 2 2 2 5" xfId="16133"/>
    <cellStyle name="Currency 5 2 2 2 3" xfId="16134"/>
    <cellStyle name="Currency 5 2 2 2 3 2" xfId="16135"/>
    <cellStyle name="Currency 5 2 2 2 3 3" xfId="16136"/>
    <cellStyle name="Currency 5 2 2 2 4" xfId="16137"/>
    <cellStyle name="Currency 5 2 2 2 4 2" xfId="16138"/>
    <cellStyle name="Currency 5 2 2 2 4 3" xfId="16139"/>
    <cellStyle name="Currency 5 2 2 2 5" xfId="16140"/>
    <cellStyle name="Currency 5 2 2 2 6" xfId="16141"/>
    <cellStyle name="Currency 5 2 2 2 7" xfId="16142"/>
    <cellStyle name="Currency 5 2 2 3" xfId="16143"/>
    <cellStyle name="Currency 5 2 2 3 2" xfId="16144"/>
    <cellStyle name="Currency 5 2 2 3 2 2" xfId="16145"/>
    <cellStyle name="Currency 5 2 2 3 2 3" xfId="16146"/>
    <cellStyle name="Currency 5 2 2 3 3" xfId="16147"/>
    <cellStyle name="Currency 5 2 2 3 3 2" xfId="16148"/>
    <cellStyle name="Currency 5 2 2 3 3 3" xfId="16149"/>
    <cellStyle name="Currency 5 2 2 3 4" xfId="16150"/>
    <cellStyle name="Currency 5 2 2 3 5" xfId="16151"/>
    <cellStyle name="Currency 5 2 2 4" xfId="16152"/>
    <cellStyle name="Currency 5 2 2 4 2" xfId="16153"/>
    <cellStyle name="Currency 5 2 2 4 3" xfId="16154"/>
    <cellStyle name="Currency 5 2 2 5" xfId="16155"/>
    <cellStyle name="Currency 5 2 2 5 2" xfId="16156"/>
    <cellStyle name="Currency 5 2 2 5 3" xfId="16157"/>
    <cellStyle name="Currency 5 2 2 6" xfId="16158"/>
    <cellStyle name="Currency 5 2 2 7" xfId="16159"/>
    <cellStyle name="Currency 5 2 2 8" xfId="16160"/>
    <cellStyle name="Currency 5 2 3" xfId="16161"/>
    <cellStyle name="Currency 5 2 3 2" xfId="16162"/>
    <cellStyle name="Currency 5 2 3 2 2" xfId="16163"/>
    <cellStyle name="Currency 5 2 3 2 2 2" xfId="16164"/>
    <cellStyle name="Currency 5 2 3 2 2 3" xfId="16165"/>
    <cellStyle name="Currency 5 2 3 2 3" xfId="16166"/>
    <cellStyle name="Currency 5 2 3 2 3 2" xfId="16167"/>
    <cellStyle name="Currency 5 2 3 2 3 3" xfId="16168"/>
    <cellStyle name="Currency 5 2 3 2 4" xfId="16169"/>
    <cellStyle name="Currency 5 2 3 2 5" xfId="16170"/>
    <cellStyle name="Currency 5 2 3 3" xfId="16171"/>
    <cellStyle name="Currency 5 2 3 3 2" xfId="16172"/>
    <cellStyle name="Currency 5 2 3 3 3" xfId="16173"/>
    <cellStyle name="Currency 5 2 3 4" xfId="16174"/>
    <cellStyle name="Currency 5 2 3 4 2" xfId="16175"/>
    <cellStyle name="Currency 5 2 3 4 3" xfId="16176"/>
    <cellStyle name="Currency 5 2 3 5" xfId="16177"/>
    <cellStyle name="Currency 5 2 3 6" xfId="16178"/>
    <cellStyle name="Currency 5 2 3 7" xfId="16179"/>
    <cellStyle name="Currency 5 2 4" xfId="16180"/>
    <cellStyle name="Currency 5 2 4 2" xfId="16181"/>
    <cellStyle name="Currency 5 2 4 2 2" xfId="16182"/>
    <cellStyle name="Currency 5 2 4 2 3" xfId="16183"/>
    <cellStyle name="Currency 5 2 4 3" xfId="16184"/>
    <cellStyle name="Currency 5 2 4 3 2" xfId="16185"/>
    <cellStyle name="Currency 5 2 4 3 3" xfId="16186"/>
    <cellStyle name="Currency 5 2 4 4" xfId="16187"/>
    <cellStyle name="Currency 5 2 4 5" xfId="16188"/>
    <cellStyle name="Currency 5 2 4 6" xfId="16189"/>
    <cellStyle name="Currency 5 2 4 7" xfId="16190"/>
    <cellStyle name="Currency 5 2 5" xfId="16191"/>
    <cellStyle name="Currency 5 2 5 2" xfId="16192"/>
    <cellStyle name="Currency 5 2 5 3" xfId="16193"/>
    <cellStyle name="Currency 5 2 6" xfId="16194"/>
    <cellStyle name="Currency 5 2 6 2" xfId="16195"/>
    <cellStyle name="Currency 5 2 6 3" xfId="16196"/>
    <cellStyle name="Currency 5 2 7" xfId="16197"/>
    <cellStyle name="Currency 5 2 8" xfId="16198"/>
    <cellStyle name="Currency 5 3" xfId="16199"/>
    <cellStyle name="Currency 5 3 2" xfId="16200"/>
    <cellStyle name="Currency 5 3 2 2" xfId="16201"/>
    <cellStyle name="Currency 5 3 2 2 2" xfId="16202"/>
    <cellStyle name="Currency 5 3 2 2 2 2" xfId="16203"/>
    <cellStyle name="Currency 5 3 2 2 2 2 2" xfId="16204"/>
    <cellStyle name="Currency 5 3 2 2 2 2 3" xfId="16205"/>
    <cellStyle name="Currency 5 3 2 2 2 3" xfId="16206"/>
    <cellStyle name="Currency 5 3 2 2 2 3 2" xfId="16207"/>
    <cellStyle name="Currency 5 3 2 2 2 3 3" xfId="16208"/>
    <cellStyle name="Currency 5 3 2 2 2 4" xfId="16209"/>
    <cellStyle name="Currency 5 3 2 2 2 5" xfId="16210"/>
    <cellStyle name="Currency 5 3 2 2 3" xfId="16211"/>
    <cellStyle name="Currency 5 3 2 2 3 2" xfId="16212"/>
    <cellStyle name="Currency 5 3 2 2 3 3" xfId="16213"/>
    <cellStyle name="Currency 5 3 2 2 4" xfId="16214"/>
    <cellStyle name="Currency 5 3 2 2 4 2" xfId="16215"/>
    <cellStyle name="Currency 5 3 2 2 4 3" xfId="16216"/>
    <cellStyle name="Currency 5 3 2 2 5" xfId="16217"/>
    <cellStyle name="Currency 5 3 2 2 6" xfId="16218"/>
    <cellStyle name="Currency 5 3 2 3" xfId="16219"/>
    <cellStyle name="Currency 5 3 2 3 2" xfId="16220"/>
    <cellStyle name="Currency 5 3 2 3 2 2" xfId="16221"/>
    <cellStyle name="Currency 5 3 2 3 2 3" xfId="16222"/>
    <cellStyle name="Currency 5 3 2 3 3" xfId="16223"/>
    <cellStyle name="Currency 5 3 2 3 3 2" xfId="16224"/>
    <cellStyle name="Currency 5 3 2 3 3 3" xfId="16225"/>
    <cellStyle name="Currency 5 3 2 3 4" xfId="16226"/>
    <cellStyle name="Currency 5 3 2 3 5" xfId="16227"/>
    <cellStyle name="Currency 5 3 2 4" xfId="16228"/>
    <cellStyle name="Currency 5 3 2 4 2" xfId="16229"/>
    <cellStyle name="Currency 5 3 2 4 3" xfId="16230"/>
    <cellStyle name="Currency 5 3 2 5" xfId="16231"/>
    <cellStyle name="Currency 5 3 2 5 2" xfId="16232"/>
    <cellStyle name="Currency 5 3 2 5 3" xfId="16233"/>
    <cellStyle name="Currency 5 3 2 6" xfId="16234"/>
    <cellStyle name="Currency 5 3 2 7" xfId="16235"/>
    <cellStyle name="Currency 5 3 2 8" xfId="16236"/>
    <cellStyle name="Currency 5 3 3" xfId="16237"/>
    <cellStyle name="Currency 5 3 3 2" xfId="16238"/>
    <cellStyle name="Currency 5 3 3 2 2" xfId="16239"/>
    <cellStyle name="Currency 5 3 3 2 2 2" xfId="16240"/>
    <cellStyle name="Currency 5 3 3 2 2 3" xfId="16241"/>
    <cellStyle name="Currency 5 3 3 2 3" xfId="16242"/>
    <cellStyle name="Currency 5 3 3 2 3 2" xfId="16243"/>
    <cellStyle name="Currency 5 3 3 2 3 3" xfId="16244"/>
    <cellStyle name="Currency 5 3 3 2 4" xfId="16245"/>
    <cellStyle name="Currency 5 3 3 2 5" xfId="16246"/>
    <cellStyle name="Currency 5 3 3 3" xfId="16247"/>
    <cellStyle name="Currency 5 3 3 3 2" xfId="16248"/>
    <cellStyle name="Currency 5 3 3 3 3" xfId="16249"/>
    <cellStyle name="Currency 5 3 3 4" xfId="16250"/>
    <cellStyle name="Currency 5 3 3 4 2" xfId="16251"/>
    <cellStyle name="Currency 5 3 3 4 3" xfId="16252"/>
    <cellStyle name="Currency 5 3 3 5" xfId="16253"/>
    <cellStyle name="Currency 5 3 3 6" xfId="16254"/>
    <cellStyle name="Currency 5 3 4" xfId="16255"/>
    <cellStyle name="Currency 5 3 4 2" xfId="16256"/>
    <cellStyle name="Currency 5 3 4 2 2" xfId="16257"/>
    <cellStyle name="Currency 5 3 4 2 3" xfId="16258"/>
    <cellStyle name="Currency 5 3 4 3" xfId="16259"/>
    <cellStyle name="Currency 5 3 4 3 2" xfId="16260"/>
    <cellStyle name="Currency 5 3 4 3 3" xfId="16261"/>
    <cellStyle name="Currency 5 3 4 4" xfId="16262"/>
    <cellStyle name="Currency 5 3 4 5" xfId="16263"/>
    <cellStyle name="Currency 5 3 4 6" xfId="16264"/>
    <cellStyle name="Currency 5 3 4 7" xfId="16265"/>
    <cellStyle name="Currency 5 3 5" xfId="16266"/>
    <cellStyle name="Currency 5 3 5 2" xfId="16267"/>
    <cellStyle name="Currency 5 3 5 3" xfId="16268"/>
    <cellStyle name="Currency 5 3 6" xfId="16269"/>
    <cellStyle name="Currency 5 3 6 2" xfId="16270"/>
    <cellStyle name="Currency 5 3 6 3" xfId="16271"/>
    <cellStyle name="Currency 5 3 7" xfId="16272"/>
    <cellStyle name="Currency 5 3 8" xfId="16273"/>
    <cellStyle name="Currency 5 4" xfId="16274"/>
    <cellStyle name="Currency 5 4 2" xfId="16275"/>
    <cellStyle name="Currency 5 4 2 2" xfId="16276"/>
    <cellStyle name="Currency 5 4 2 2 2" xfId="16277"/>
    <cellStyle name="Currency 5 4 2 2 2 2" xfId="16278"/>
    <cellStyle name="Currency 5 4 2 2 2 3" xfId="16279"/>
    <cellStyle name="Currency 5 4 2 2 3" xfId="16280"/>
    <cellStyle name="Currency 5 4 2 2 3 2" xfId="16281"/>
    <cellStyle name="Currency 5 4 2 2 3 3" xfId="16282"/>
    <cellStyle name="Currency 5 4 2 2 4" xfId="16283"/>
    <cellStyle name="Currency 5 4 2 2 5" xfId="16284"/>
    <cellStyle name="Currency 5 4 2 3" xfId="16285"/>
    <cellStyle name="Currency 5 4 2 3 2" xfId="16286"/>
    <cellStyle name="Currency 5 4 2 3 3" xfId="16287"/>
    <cellStyle name="Currency 5 4 2 4" xfId="16288"/>
    <cellStyle name="Currency 5 4 2 4 2" xfId="16289"/>
    <cellStyle name="Currency 5 4 2 4 3" xfId="16290"/>
    <cellStyle name="Currency 5 4 2 5" xfId="16291"/>
    <cellStyle name="Currency 5 4 2 6" xfId="16292"/>
    <cellStyle name="Currency 5 4 3" xfId="16293"/>
    <cellStyle name="Currency 5 4 3 2" xfId="16294"/>
    <cellStyle name="Currency 5 4 3 2 2" xfId="16295"/>
    <cellStyle name="Currency 5 4 3 2 3" xfId="16296"/>
    <cellStyle name="Currency 5 4 3 3" xfId="16297"/>
    <cellStyle name="Currency 5 4 3 3 2" xfId="16298"/>
    <cellStyle name="Currency 5 4 3 3 3" xfId="16299"/>
    <cellStyle name="Currency 5 4 3 4" xfId="16300"/>
    <cellStyle name="Currency 5 4 3 5" xfId="16301"/>
    <cellStyle name="Currency 5 4 4" xfId="16302"/>
    <cellStyle name="Currency 5 4 4 2" xfId="16303"/>
    <cellStyle name="Currency 5 4 4 3" xfId="16304"/>
    <cellStyle name="Currency 5 4 5" xfId="16305"/>
    <cellStyle name="Currency 5 4 5 2" xfId="16306"/>
    <cellStyle name="Currency 5 4 5 3" xfId="16307"/>
    <cellStyle name="Currency 5 4 6" xfId="16308"/>
    <cellStyle name="Currency 5 4 7" xfId="16309"/>
    <cellStyle name="Currency 5 4 8" xfId="16310"/>
    <cellStyle name="Currency 5 5" xfId="16311"/>
    <cellStyle name="Currency 5 5 2" xfId="16312"/>
    <cellStyle name="Currency 5 5 2 2" xfId="16313"/>
    <cellStyle name="Currency 5 5 2 2 2" xfId="16314"/>
    <cellStyle name="Currency 5 5 2 2 3" xfId="16315"/>
    <cellStyle name="Currency 5 5 2 3" xfId="16316"/>
    <cellStyle name="Currency 5 5 2 3 2" xfId="16317"/>
    <cellStyle name="Currency 5 5 2 3 3" xfId="16318"/>
    <cellStyle name="Currency 5 5 2 4" xfId="16319"/>
    <cellStyle name="Currency 5 5 2 5" xfId="16320"/>
    <cellStyle name="Currency 5 5 3" xfId="16321"/>
    <cellStyle name="Currency 5 5 3 2" xfId="16322"/>
    <cellStyle name="Currency 5 5 3 3" xfId="16323"/>
    <cellStyle name="Currency 5 5 4" xfId="16324"/>
    <cellStyle name="Currency 5 5 4 2" xfId="16325"/>
    <cellStyle name="Currency 5 5 4 3" xfId="16326"/>
    <cellStyle name="Currency 5 5 5" xfId="16327"/>
    <cellStyle name="Currency 5 5 6" xfId="16328"/>
    <cellStyle name="Currency 5 5 7" xfId="16329"/>
    <cellStyle name="Currency 5 5 8" xfId="16330"/>
    <cellStyle name="Currency 5 6" xfId="16331"/>
    <cellStyle name="Currency 5 6 2" xfId="16332"/>
    <cellStyle name="Currency 5 6 2 2" xfId="16333"/>
    <cellStyle name="Currency 5 6 2 3" xfId="16334"/>
    <cellStyle name="Currency 5 6 3" xfId="16335"/>
    <cellStyle name="Currency 5 6 3 2" xfId="16336"/>
    <cellStyle name="Currency 5 6 3 3" xfId="16337"/>
    <cellStyle name="Currency 5 6 4" xfId="16338"/>
    <cellStyle name="Currency 5 6 5" xfId="16339"/>
    <cellStyle name="Currency 5 6 6" xfId="16340"/>
    <cellStyle name="Currency 5 6 7" xfId="16341"/>
    <cellStyle name="Currency 5 7" xfId="16342"/>
    <cellStyle name="Currency 5 7 2" xfId="16343"/>
    <cellStyle name="Currency 5 7 3" xfId="16344"/>
    <cellStyle name="Currency 5 8" xfId="16345"/>
    <cellStyle name="Currency 5 8 2" xfId="16346"/>
    <cellStyle name="Currency 5 8 3" xfId="16347"/>
    <cellStyle name="Currency 5 9" xfId="16348"/>
    <cellStyle name="Currency 6" xfId="16349"/>
    <cellStyle name="Currency 6 2" xfId="16350"/>
    <cellStyle name="Currency 6 3" xfId="16351"/>
    <cellStyle name="Currency 6 3 2" xfId="16352"/>
    <cellStyle name="Currency 6 4" xfId="16353"/>
    <cellStyle name="Currency 6 4 2" xfId="16354"/>
    <cellStyle name="Currency 6 5" xfId="16355"/>
    <cellStyle name="Currency 6 5 2" xfId="16356"/>
    <cellStyle name="Currency 6 5 3" xfId="16357"/>
    <cellStyle name="Currency 7" xfId="16358"/>
    <cellStyle name="Currency 7 2" xfId="16359"/>
    <cellStyle name="Currency 7 3" xfId="16360"/>
    <cellStyle name="Currency 7 4" xfId="16361"/>
    <cellStyle name="Currency 8" xfId="16362"/>
    <cellStyle name="Currency 8 2" xfId="16363"/>
    <cellStyle name="Currency 8 2 2" xfId="16364"/>
    <cellStyle name="Currency 8 2 2 2" xfId="16365"/>
    <cellStyle name="Currency 8 2 2 2 2" xfId="16366"/>
    <cellStyle name="Currency 8 2 2 2 2 2" xfId="16367"/>
    <cellStyle name="Currency 8 2 2 2 2 2 2" xfId="16368"/>
    <cellStyle name="Currency 8 2 2 2 2 2 3" xfId="16369"/>
    <cellStyle name="Currency 8 2 2 2 2 3" xfId="16370"/>
    <cellStyle name="Currency 8 2 2 2 2 3 2" xfId="16371"/>
    <cellStyle name="Currency 8 2 2 2 2 3 3" xfId="16372"/>
    <cellStyle name="Currency 8 2 2 2 2 4" xfId="16373"/>
    <cellStyle name="Currency 8 2 2 2 2 5" xfId="16374"/>
    <cellStyle name="Currency 8 2 2 2 3" xfId="16375"/>
    <cellStyle name="Currency 8 2 2 2 3 2" xfId="16376"/>
    <cellStyle name="Currency 8 2 2 2 3 3" xfId="16377"/>
    <cellStyle name="Currency 8 2 2 2 4" xfId="16378"/>
    <cellStyle name="Currency 8 2 2 2 4 2" xfId="16379"/>
    <cellStyle name="Currency 8 2 2 2 4 3" xfId="16380"/>
    <cellStyle name="Currency 8 2 2 2 5" xfId="16381"/>
    <cellStyle name="Currency 8 2 2 2 6" xfId="16382"/>
    <cellStyle name="Currency 8 2 2 2 7" xfId="16383"/>
    <cellStyle name="Currency 8 2 2 3" xfId="16384"/>
    <cellStyle name="Currency 8 2 2 3 2" xfId="16385"/>
    <cellStyle name="Currency 8 2 2 3 2 2" xfId="16386"/>
    <cellStyle name="Currency 8 2 2 3 2 3" xfId="16387"/>
    <cellStyle name="Currency 8 2 2 3 3" xfId="16388"/>
    <cellStyle name="Currency 8 2 2 3 3 2" xfId="16389"/>
    <cellStyle name="Currency 8 2 2 3 3 3" xfId="16390"/>
    <cellStyle name="Currency 8 2 2 3 4" xfId="16391"/>
    <cellStyle name="Currency 8 2 2 3 5" xfId="16392"/>
    <cellStyle name="Currency 8 2 2 4" xfId="16393"/>
    <cellStyle name="Currency 8 2 2 4 2" xfId="16394"/>
    <cellStyle name="Currency 8 2 2 4 3" xfId="16395"/>
    <cellStyle name="Currency 8 2 2 5" xfId="16396"/>
    <cellStyle name="Currency 8 2 2 5 2" xfId="16397"/>
    <cellStyle name="Currency 8 2 2 5 3" xfId="16398"/>
    <cellStyle name="Currency 8 2 2 6" xfId="16399"/>
    <cellStyle name="Currency 8 2 2 7" xfId="16400"/>
    <cellStyle name="Currency 8 2 2 8" xfId="16401"/>
    <cellStyle name="Currency 8 2 3" xfId="16402"/>
    <cellStyle name="Currency 8 2 3 2" xfId="16403"/>
    <cellStyle name="Currency 8 2 3 2 2" xfId="16404"/>
    <cellStyle name="Currency 8 2 3 2 2 2" xfId="16405"/>
    <cellStyle name="Currency 8 2 3 2 2 3" xfId="16406"/>
    <cellStyle name="Currency 8 2 3 2 3" xfId="16407"/>
    <cellStyle name="Currency 8 2 3 2 3 2" xfId="16408"/>
    <cellStyle name="Currency 8 2 3 2 3 3" xfId="16409"/>
    <cellStyle name="Currency 8 2 3 2 4" xfId="16410"/>
    <cellStyle name="Currency 8 2 3 2 5" xfId="16411"/>
    <cellStyle name="Currency 8 2 3 3" xfId="16412"/>
    <cellStyle name="Currency 8 2 3 3 2" xfId="16413"/>
    <cellStyle name="Currency 8 2 3 3 3" xfId="16414"/>
    <cellStyle name="Currency 8 2 3 4" xfId="16415"/>
    <cellStyle name="Currency 8 2 3 4 2" xfId="16416"/>
    <cellStyle name="Currency 8 2 3 4 3" xfId="16417"/>
    <cellStyle name="Currency 8 2 3 5" xfId="16418"/>
    <cellStyle name="Currency 8 2 3 6" xfId="16419"/>
    <cellStyle name="Currency 8 2 3 7" xfId="16420"/>
    <cellStyle name="Currency 8 2 4" xfId="16421"/>
    <cellStyle name="Currency 8 2 4 2" xfId="16422"/>
    <cellStyle name="Currency 8 2 4 2 2" xfId="16423"/>
    <cellStyle name="Currency 8 2 4 2 3" xfId="16424"/>
    <cellStyle name="Currency 8 2 4 3" xfId="16425"/>
    <cellStyle name="Currency 8 2 4 3 2" xfId="16426"/>
    <cellStyle name="Currency 8 2 4 3 3" xfId="16427"/>
    <cellStyle name="Currency 8 2 4 4" xfId="16428"/>
    <cellStyle name="Currency 8 2 4 5" xfId="16429"/>
    <cellStyle name="Currency 8 2 5" xfId="16430"/>
    <cellStyle name="Currency 8 2 5 2" xfId="16431"/>
    <cellStyle name="Currency 8 2 5 3" xfId="16432"/>
    <cellStyle name="Currency 8 2 6" xfId="16433"/>
    <cellStyle name="Currency 8 2 6 2" xfId="16434"/>
    <cellStyle name="Currency 8 2 6 3" xfId="16435"/>
    <cellStyle name="Currency 8 2 7" xfId="16436"/>
    <cellStyle name="Currency 8 2 8" xfId="16437"/>
    <cellStyle name="Currency 8 3" xfId="16438"/>
    <cellStyle name="Currency 8 3 2" xfId="16439"/>
    <cellStyle name="Currency 8 3 2 2" xfId="16440"/>
    <cellStyle name="Currency 8 3 2 2 2" xfId="16441"/>
    <cellStyle name="Currency 8 3 2 2 2 2" xfId="16442"/>
    <cellStyle name="Currency 8 3 2 2 2 3" xfId="16443"/>
    <cellStyle name="Currency 8 3 2 2 3" xfId="16444"/>
    <cellStyle name="Currency 8 3 2 2 3 2" xfId="16445"/>
    <cellStyle name="Currency 8 3 2 2 3 3" xfId="16446"/>
    <cellStyle name="Currency 8 3 2 2 4" xfId="16447"/>
    <cellStyle name="Currency 8 3 2 2 5" xfId="16448"/>
    <cellStyle name="Currency 8 3 2 3" xfId="16449"/>
    <cellStyle name="Currency 8 3 2 3 2" xfId="16450"/>
    <cellStyle name="Currency 8 3 2 3 3" xfId="16451"/>
    <cellStyle name="Currency 8 3 2 4" xfId="16452"/>
    <cellStyle name="Currency 8 3 2 4 2" xfId="16453"/>
    <cellStyle name="Currency 8 3 2 4 3" xfId="16454"/>
    <cellStyle name="Currency 8 3 2 5" xfId="16455"/>
    <cellStyle name="Currency 8 3 2 6" xfId="16456"/>
    <cellStyle name="Currency 8 3 3" xfId="16457"/>
    <cellStyle name="Currency 8 3 3 2" xfId="16458"/>
    <cellStyle name="Currency 8 3 3 2 2" xfId="16459"/>
    <cellStyle name="Currency 8 3 3 2 3" xfId="16460"/>
    <cellStyle name="Currency 8 3 3 3" xfId="16461"/>
    <cellStyle name="Currency 8 3 3 3 2" xfId="16462"/>
    <cellStyle name="Currency 8 3 3 3 3" xfId="16463"/>
    <cellStyle name="Currency 8 3 3 4" xfId="16464"/>
    <cellStyle name="Currency 8 3 3 5" xfId="16465"/>
    <cellStyle name="Currency 8 3 4" xfId="16466"/>
    <cellStyle name="Currency 8 3 4 2" xfId="16467"/>
    <cellStyle name="Currency 8 3 4 3" xfId="16468"/>
    <cellStyle name="Currency 8 3 5" xfId="16469"/>
    <cellStyle name="Currency 8 3 5 2" xfId="16470"/>
    <cellStyle name="Currency 8 3 5 3" xfId="16471"/>
    <cellStyle name="Currency 8 3 6" xfId="16472"/>
    <cellStyle name="Currency 8 3 7" xfId="16473"/>
    <cellStyle name="Currency 8 3 8" xfId="16474"/>
    <cellStyle name="Currency 8 3 9" xfId="16475"/>
    <cellStyle name="Currency 8 4" xfId="16476"/>
    <cellStyle name="Currency 8 4 2" xfId="16477"/>
    <cellStyle name="Currency 8 4 2 2" xfId="16478"/>
    <cellStyle name="Currency 8 4 2 2 2" xfId="16479"/>
    <cellStyle name="Currency 8 4 2 2 3" xfId="16480"/>
    <cellStyle name="Currency 8 4 2 3" xfId="16481"/>
    <cellStyle name="Currency 8 4 2 3 2" xfId="16482"/>
    <cellStyle name="Currency 8 4 2 3 3" xfId="16483"/>
    <cellStyle name="Currency 8 4 2 4" xfId="16484"/>
    <cellStyle name="Currency 8 4 2 5" xfId="16485"/>
    <cellStyle name="Currency 8 4 2 6" xfId="16486"/>
    <cellStyle name="Currency 8 4 2 7" xfId="16487"/>
    <cellStyle name="Currency 8 4 3" xfId="16488"/>
    <cellStyle name="Currency 8 4 3 2" xfId="16489"/>
    <cellStyle name="Currency 8 4 3 3" xfId="16490"/>
    <cellStyle name="Currency 8 4 4" xfId="16491"/>
    <cellStyle name="Currency 8 4 4 2" xfId="16492"/>
    <cellStyle name="Currency 8 4 4 3" xfId="16493"/>
    <cellStyle name="Currency 8 4 5" xfId="16494"/>
    <cellStyle name="Currency 8 4 6" xfId="16495"/>
    <cellStyle name="Currency 8 5" xfId="16496"/>
    <cellStyle name="Currency 8 5 2" xfId="16497"/>
    <cellStyle name="Currency 8 5 2 2" xfId="16498"/>
    <cellStyle name="Currency 8 5 2 3" xfId="16499"/>
    <cellStyle name="Currency 8 5 3" xfId="16500"/>
    <cellStyle name="Currency 8 5 3 2" xfId="16501"/>
    <cellStyle name="Currency 8 5 3 3" xfId="16502"/>
    <cellStyle name="Currency 8 5 4" xfId="16503"/>
    <cellStyle name="Currency 8 5 5" xfId="16504"/>
    <cellStyle name="Currency 8 6" xfId="16505"/>
    <cellStyle name="Currency 8 6 2" xfId="16506"/>
    <cellStyle name="Currency 8 6 3" xfId="16507"/>
    <cellStyle name="Currency 8 7" xfId="16508"/>
    <cellStyle name="Currency 8 7 2" xfId="16509"/>
    <cellStyle name="Currency 8 7 3" xfId="16510"/>
    <cellStyle name="Currency 8 8" xfId="16511"/>
    <cellStyle name="Currency 8 9" xfId="16512"/>
    <cellStyle name="Currency 9" xfId="16513"/>
    <cellStyle name="Currency 9 2" xfId="16514"/>
    <cellStyle name="Currency 9 2 2" xfId="16515"/>
    <cellStyle name="Currency 9 2 2 2" xfId="16516"/>
    <cellStyle name="Currency 9 2 2 2 2" xfId="16517"/>
    <cellStyle name="Currency 9 2 2 2 2 2" xfId="16518"/>
    <cellStyle name="Currency 9 2 2 2 2 3" xfId="16519"/>
    <cellStyle name="Currency 9 2 2 2 3" xfId="16520"/>
    <cellStyle name="Currency 9 2 2 2 3 2" xfId="16521"/>
    <cellStyle name="Currency 9 2 2 2 3 3" xfId="16522"/>
    <cellStyle name="Currency 9 2 2 2 4" xfId="16523"/>
    <cellStyle name="Currency 9 2 2 2 5" xfId="16524"/>
    <cellStyle name="Currency 9 2 2 3" xfId="16525"/>
    <cellStyle name="Currency 9 2 2 3 2" xfId="16526"/>
    <cellStyle name="Currency 9 2 2 3 3" xfId="16527"/>
    <cellStyle name="Currency 9 2 2 4" xfId="16528"/>
    <cellStyle name="Currency 9 2 2 4 2" xfId="16529"/>
    <cellStyle name="Currency 9 2 2 4 3" xfId="16530"/>
    <cellStyle name="Currency 9 2 2 5" xfId="16531"/>
    <cellStyle name="Currency 9 2 2 6" xfId="16532"/>
    <cellStyle name="Currency 9 2 2 7" xfId="16533"/>
    <cellStyle name="Currency 9 2 3" xfId="16534"/>
    <cellStyle name="Currency 9 2 3 2" xfId="16535"/>
    <cellStyle name="Currency 9 2 3 2 2" xfId="16536"/>
    <cellStyle name="Currency 9 2 3 2 3" xfId="16537"/>
    <cellStyle name="Currency 9 2 3 3" xfId="16538"/>
    <cellStyle name="Currency 9 2 3 3 2" xfId="16539"/>
    <cellStyle name="Currency 9 2 3 3 3" xfId="16540"/>
    <cellStyle name="Currency 9 2 3 4" xfId="16541"/>
    <cellStyle name="Currency 9 2 3 5" xfId="16542"/>
    <cellStyle name="Currency 9 2 4" xfId="16543"/>
    <cellStyle name="Currency 9 2 4 2" xfId="16544"/>
    <cellStyle name="Currency 9 2 4 3" xfId="16545"/>
    <cellStyle name="Currency 9 2 5" xfId="16546"/>
    <cellStyle name="Currency 9 2 5 2" xfId="16547"/>
    <cellStyle name="Currency 9 2 5 3" xfId="16548"/>
    <cellStyle name="Currency 9 2 6" xfId="16549"/>
    <cellStyle name="Currency 9 2 7" xfId="16550"/>
    <cellStyle name="Currency 9 2 8" xfId="16551"/>
    <cellStyle name="Currency 9 3" xfId="16552"/>
    <cellStyle name="Currency 9 3 2" xfId="16553"/>
    <cellStyle name="Currency 9 3 2 2" xfId="16554"/>
    <cellStyle name="Currency 9 3 2 2 2" xfId="16555"/>
    <cellStyle name="Currency 9 3 2 2 3" xfId="16556"/>
    <cellStyle name="Currency 9 3 2 3" xfId="16557"/>
    <cellStyle name="Currency 9 3 2 3 2" xfId="16558"/>
    <cellStyle name="Currency 9 3 2 3 3" xfId="16559"/>
    <cellStyle name="Currency 9 3 2 4" xfId="16560"/>
    <cellStyle name="Currency 9 3 2 5" xfId="16561"/>
    <cellStyle name="Currency 9 3 2 6" xfId="16562"/>
    <cellStyle name="Currency 9 3 2 7" xfId="16563"/>
    <cellStyle name="Currency 9 3 3" xfId="16564"/>
    <cellStyle name="Currency 9 3 3 2" xfId="16565"/>
    <cellStyle name="Currency 9 3 3 3" xfId="16566"/>
    <cellStyle name="Currency 9 3 4" xfId="16567"/>
    <cellStyle name="Currency 9 3 4 2" xfId="16568"/>
    <cellStyle name="Currency 9 3 4 3" xfId="16569"/>
    <cellStyle name="Currency 9 3 5" xfId="16570"/>
    <cellStyle name="Currency 9 3 6" xfId="16571"/>
    <cellStyle name="Currency 9 4" xfId="16572"/>
    <cellStyle name="Currency 9 4 2" xfId="16573"/>
    <cellStyle name="Currency 9 4 2 2" xfId="16574"/>
    <cellStyle name="Currency 9 4 2 3" xfId="16575"/>
    <cellStyle name="Currency 9 4 3" xfId="16576"/>
    <cellStyle name="Currency 9 4 3 2" xfId="16577"/>
    <cellStyle name="Currency 9 4 3 3" xfId="16578"/>
    <cellStyle name="Currency 9 4 4" xfId="16579"/>
    <cellStyle name="Currency 9 4 5" xfId="16580"/>
    <cellStyle name="Currency 9 5" xfId="16581"/>
    <cellStyle name="Currency 9 5 2" xfId="16582"/>
    <cellStyle name="Currency 9 5 3" xfId="16583"/>
    <cellStyle name="Currency 9 6" xfId="16584"/>
    <cellStyle name="Currency 9 6 2" xfId="16585"/>
    <cellStyle name="Currency 9 6 3" xfId="16586"/>
    <cellStyle name="Currency 9 7" xfId="16587"/>
    <cellStyle name="Currency 9 8" xfId="16588"/>
    <cellStyle name="Currency0" xfId="16589"/>
    <cellStyle name="Custom - Style1" xfId="16590"/>
    <cellStyle name="Custom - Style8" xfId="16591"/>
    <cellStyle name="Data   - Style2" xfId="16592"/>
    <cellStyle name="Data   - Style2 10" xfId="16593"/>
    <cellStyle name="Data   - Style2 10 2" xfId="16594"/>
    <cellStyle name="Data   - Style2 10 2 2" xfId="16595"/>
    <cellStyle name="Data   - Style2 10 2 3" xfId="16596"/>
    <cellStyle name="Data   - Style2 10 3" xfId="16597"/>
    <cellStyle name="Data   - Style2 10 3 2" xfId="16598"/>
    <cellStyle name="Data   - Style2 10 3 3" xfId="16599"/>
    <cellStyle name="Data   - Style2 10 4" xfId="16600"/>
    <cellStyle name="Data   - Style2 10 4 2" xfId="16601"/>
    <cellStyle name="Data   - Style2 10 4 3" xfId="16602"/>
    <cellStyle name="Data   - Style2 10 5" xfId="16603"/>
    <cellStyle name="Data   - Style2 10 5 2" xfId="16604"/>
    <cellStyle name="Data   - Style2 10 5 3" xfId="16605"/>
    <cellStyle name="Data   - Style2 10 6" xfId="16606"/>
    <cellStyle name="Data   - Style2 10 6 2" xfId="16607"/>
    <cellStyle name="Data   - Style2 10 6 3" xfId="16608"/>
    <cellStyle name="Data   - Style2 10 7" xfId="16609"/>
    <cellStyle name="Data   - Style2 10 7 2" xfId="16610"/>
    <cellStyle name="Data   - Style2 10 7 3" xfId="16611"/>
    <cellStyle name="Data   - Style2 10 8" xfId="16612"/>
    <cellStyle name="Data   - Style2 10 9" xfId="16613"/>
    <cellStyle name="Data   - Style2 11" xfId="16614"/>
    <cellStyle name="Data   - Style2 11 2" xfId="16615"/>
    <cellStyle name="Data   - Style2 12" xfId="16616"/>
    <cellStyle name="Data   - Style2 12 2" xfId="16617"/>
    <cellStyle name="Data   - Style2 12 3" xfId="16618"/>
    <cellStyle name="Data   - Style2 13" xfId="16619"/>
    <cellStyle name="Data   - Style2 2" xfId="16620"/>
    <cellStyle name="Data   - Style2 2 2" xfId="16621"/>
    <cellStyle name="Data   - Style2 2 2 10" xfId="16622"/>
    <cellStyle name="Data   - Style2 2 2 2" xfId="16623"/>
    <cellStyle name="Data   - Style2 2 2 2 2" xfId="16624"/>
    <cellStyle name="Data   - Style2 2 2 2 2 2" xfId="16625"/>
    <cellStyle name="Data   - Style2 2 2 2 2 3" xfId="16626"/>
    <cellStyle name="Data   - Style2 2 2 2 3" xfId="16627"/>
    <cellStyle name="Data   - Style2 2 2 2 3 2" xfId="16628"/>
    <cellStyle name="Data   - Style2 2 2 2 3 3" xfId="16629"/>
    <cellStyle name="Data   - Style2 2 2 2 4" xfId="16630"/>
    <cellStyle name="Data   - Style2 2 2 2 4 2" xfId="16631"/>
    <cellStyle name="Data   - Style2 2 2 2 4 3" xfId="16632"/>
    <cellStyle name="Data   - Style2 2 2 2 5" xfId="16633"/>
    <cellStyle name="Data   - Style2 2 2 2 5 2" xfId="16634"/>
    <cellStyle name="Data   - Style2 2 2 2 5 3" xfId="16635"/>
    <cellStyle name="Data   - Style2 2 2 2 6" xfId="16636"/>
    <cellStyle name="Data   - Style2 2 2 2 6 2" xfId="16637"/>
    <cellStyle name="Data   - Style2 2 2 2 6 3" xfId="16638"/>
    <cellStyle name="Data   - Style2 2 2 2 7" xfId="16639"/>
    <cellStyle name="Data   - Style2 2 2 2 7 2" xfId="16640"/>
    <cellStyle name="Data   - Style2 2 2 2 7 3" xfId="16641"/>
    <cellStyle name="Data   - Style2 2 2 2 8" xfId="16642"/>
    <cellStyle name="Data   - Style2 2 2 2 9" xfId="16643"/>
    <cellStyle name="Data   - Style2 2 2 3" xfId="16644"/>
    <cellStyle name="Data   - Style2 2 2 3 2" xfId="16645"/>
    <cellStyle name="Data   - Style2 2 2 3 3" xfId="16646"/>
    <cellStyle name="Data   - Style2 2 2 4" xfId="16647"/>
    <cellStyle name="Data   - Style2 2 2 4 2" xfId="16648"/>
    <cellStyle name="Data   - Style2 2 2 4 3" xfId="16649"/>
    <cellStyle name="Data   - Style2 2 2 5" xfId="16650"/>
    <cellStyle name="Data   - Style2 2 2 5 2" xfId="16651"/>
    <cellStyle name="Data   - Style2 2 2 5 3" xfId="16652"/>
    <cellStyle name="Data   - Style2 2 2 6" xfId="16653"/>
    <cellStyle name="Data   - Style2 2 2 6 2" xfId="16654"/>
    <cellStyle name="Data   - Style2 2 2 6 3" xfId="16655"/>
    <cellStyle name="Data   - Style2 2 2 7" xfId="16656"/>
    <cellStyle name="Data   - Style2 2 2 7 2" xfId="16657"/>
    <cellStyle name="Data   - Style2 2 2 7 3" xfId="16658"/>
    <cellStyle name="Data   - Style2 2 2 8" xfId="16659"/>
    <cellStyle name="Data   - Style2 2 2 8 2" xfId="16660"/>
    <cellStyle name="Data   - Style2 2 2 8 3" xfId="16661"/>
    <cellStyle name="Data   - Style2 2 2 9" xfId="16662"/>
    <cellStyle name="Data   - Style2 2 3" xfId="16663"/>
    <cellStyle name="Data   - Style2 2 3 10" xfId="16664"/>
    <cellStyle name="Data   - Style2 2 3 2" xfId="16665"/>
    <cellStyle name="Data   - Style2 2 3 2 2" xfId="16666"/>
    <cellStyle name="Data   - Style2 2 3 2 2 2" xfId="16667"/>
    <cellStyle name="Data   - Style2 2 3 2 2 3" xfId="16668"/>
    <cellStyle name="Data   - Style2 2 3 2 3" xfId="16669"/>
    <cellStyle name="Data   - Style2 2 3 2 3 2" xfId="16670"/>
    <cellStyle name="Data   - Style2 2 3 2 3 3" xfId="16671"/>
    <cellStyle name="Data   - Style2 2 3 2 4" xfId="16672"/>
    <cellStyle name="Data   - Style2 2 3 2 4 2" xfId="16673"/>
    <cellStyle name="Data   - Style2 2 3 2 4 3" xfId="16674"/>
    <cellStyle name="Data   - Style2 2 3 2 5" xfId="16675"/>
    <cellStyle name="Data   - Style2 2 3 2 5 2" xfId="16676"/>
    <cellStyle name="Data   - Style2 2 3 2 5 3" xfId="16677"/>
    <cellStyle name="Data   - Style2 2 3 2 6" xfId="16678"/>
    <cellStyle name="Data   - Style2 2 3 2 6 2" xfId="16679"/>
    <cellStyle name="Data   - Style2 2 3 2 6 3" xfId="16680"/>
    <cellStyle name="Data   - Style2 2 3 2 7" xfId="16681"/>
    <cellStyle name="Data   - Style2 2 3 2 7 2" xfId="16682"/>
    <cellStyle name="Data   - Style2 2 3 2 7 3" xfId="16683"/>
    <cellStyle name="Data   - Style2 2 3 2 8" xfId="16684"/>
    <cellStyle name="Data   - Style2 2 3 2 9" xfId="16685"/>
    <cellStyle name="Data   - Style2 2 3 3" xfId="16686"/>
    <cellStyle name="Data   - Style2 2 3 3 2" xfId="16687"/>
    <cellStyle name="Data   - Style2 2 3 3 3" xfId="16688"/>
    <cellStyle name="Data   - Style2 2 3 4" xfId="16689"/>
    <cellStyle name="Data   - Style2 2 3 4 2" xfId="16690"/>
    <cellStyle name="Data   - Style2 2 3 4 3" xfId="16691"/>
    <cellStyle name="Data   - Style2 2 3 5" xfId="16692"/>
    <cellStyle name="Data   - Style2 2 3 5 2" xfId="16693"/>
    <cellStyle name="Data   - Style2 2 3 5 3" xfId="16694"/>
    <cellStyle name="Data   - Style2 2 3 6" xfId="16695"/>
    <cellStyle name="Data   - Style2 2 3 6 2" xfId="16696"/>
    <cellStyle name="Data   - Style2 2 3 6 3" xfId="16697"/>
    <cellStyle name="Data   - Style2 2 3 7" xfId="16698"/>
    <cellStyle name="Data   - Style2 2 3 7 2" xfId="16699"/>
    <cellStyle name="Data   - Style2 2 3 7 3" xfId="16700"/>
    <cellStyle name="Data   - Style2 2 3 8" xfId="16701"/>
    <cellStyle name="Data   - Style2 2 3 8 2" xfId="16702"/>
    <cellStyle name="Data   - Style2 2 3 8 3" xfId="16703"/>
    <cellStyle name="Data   - Style2 2 3 9" xfId="16704"/>
    <cellStyle name="Data   - Style2 2 4" xfId="16705"/>
    <cellStyle name="Data   - Style2 2 4 10" xfId="16706"/>
    <cellStyle name="Data   - Style2 2 4 2" xfId="16707"/>
    <cellStyle name="Data   - Style2 2 4 2 2" xfId="16708"/>
    <cellStyle name="Data   - Style2 2 4 2 2 2" xfId="16709"/>
    <cellStyle name="Data   - Style2 2 4 2 2 3" xfId="16710"/>
    <cellStyle name="Data   - Style2 2 4 2 3" xfId="16711"/>
    <cellStyle name="Data   - Style2 2 4 2 3 2" xfId="16712"/>
    <cellStyle name="Data   - Style2 2 4 2 3 3" xfId="16713"/>
    <cellStyle name="Data   - Style2 2 4 2 4" xfId="16714"/>
    <cellStyle name="Data   - Style2 2 4 2 4 2" xfId="16715"/>
    <cellStyle name="Data   - Style2 2 4 2 4 3" xfId="16716"/>
    <cellStyle name="Data   - Style2 2 4 2 5" xfId="16717"/>
    <cellStyle name="Data   - Style2 2 4 2 5 2" xfId="16718"/>
    <cellStyle name="Data   - Style2 2 4 2 5 3" xfId="16719"/>
    <cellStyle name="Data   - Style2 2 4 2 6" xfId="16720"/>
    <cellStyle name="Data   - Style2 2 4 2 6 2" xfId="16721"/>
    <cellStyle name="Data   - Style2 2 4 2 6 3" xfId="16722"/>
    <cellStyle name="Data   - Style2 2 4 2 7" xfId="16723"/>
    <cellStyle name="Data   - Style2 2 4 2 7 2" xfId="16724"/>
    <cellStyle name="Data   - Style2 2 4 2 7 3" xfId="16725"/>
    <cellStyle name="Data   - Style2 2 4 2 8" xfId="16726"/>
    <cellStyle name="Data   - Style2 2 4 2 9" xfId="16727"/>
    <cellStyle name="Data   - Style2 2 4 3" xfId="16728"/>
    <cellStyle name="Data   - Style2 2 4 3 2" xfId="16729"/>
    <cellStyle name="Data   - Style2 2 4 3 3" xfId="16730"/>
    <cellStyle name="Data   - Style2 2 4 4" xfId="16731"/>
    <cellStyle name="Data   - Style2 2 4 4 2" xfId="16732"/>
    <cellStyle name="Data   - Style2 2 4 4 3" xfId="16733"/>
    <cellStyle name="Data   - Style2 2 4 5" xfId="16734"/>
    <cellStyle name="Data   - Style2 2 4 5 2" xfId="16735"/>
    <cellStyle name="Data   - Style2 2 4 5 3" xfId="16736"/>
    <cellStyle name="Data   - Style2 2 4 6" xfId="16737"/>
    <cellStyle name="Data   - Style2 2 4 6 2" xfId="16738"/>
    <cellStyle name="Data   - Style2 2 4 6 3" xfId="16739"/>
    <cellStyle name="Data   - Style2 2 4 7" xfId="16740"/>
    <cellStyle name="Data   - Style2 2 4 7 2" xfId="16741"/>
    <cellStyle name="Data   - Style2 2 4 7 3" xfId="16742"/>
    <cellStyle name="Data   - Style2 2 4 8" xfId="16743"/>
    <cellStyle name="Data   - Style2 2 4 8 2" xfId="16744"/>
    <cellStyle name="Data   - Style2 2 4 8 3" xfId="16745"/>
    <cellStyle name="Data   - Style2 2 4 9" xfId="16746"/>
    <cellStyle name="Data   - Style2 2 5" xfId="16747"/>
    <cellStyle name="Data   - Style2 2 5 10" xfId="16748"/>
    <cellStyle name="Data   - Style2 2 5 2" xfId="16749"/>
    <cellStyle name="Data   - Style2 2 5 2 2" xfId="16750"/>
    <cellStyle name="Data   - Style2 2 5 2 2 2" xfId="16751"/>
    <cellStyle name="Data   - Style2 2 5 2 2 3" xfId="16752"/>
    <cellStyle name="Data   - Style2 2 5 2 3" xfId="16753"/>
    <cellStyle name="Data   - Style2 2 5 2 3 2" xfId="16754"/>
    <cellStyle name="Data   - Style2 2 5 2 3 3" xfId="16755"/>
    <cellStyle name="Data   - Style2 2 5 2 4" xfId="16756"/>
    <cellStyle name="Data   - Style2 2 5 2 4 2" xfId="16757"/>
    <cellStyle name="Data   - Style2 2 5 2 4 3" xfId="16758"/>
    <cellStyle name="Data   - Style2 2 5 2 5" xfId="16759"/>
    <cellStyle name="Data   - Style2 2 5 2 5 2" xfId="16760"/>
    <cellStyle name="Data   - Style2 2 5 2 5 3" xfId="16761"/>
    <cellStyle name="Data   - Style2 2 5 2 6" xfId="16762"/>
    <cellStyle name="Data   - Style2 2 5 2 6 2" xfId="16763"/>
    <cellStyle name="Data   - Style2 2 5 2 6 3" xfId="16764"/>
    <cellStyle name="Data   - Style2 2 5 2 7" xfId="16765"/>
    <cellStyle name="Data   - Style2 2 5 2 7 2" xfId="16766"/>
    <cellStyle name="Data   - Style2 2 5 2 7 3" xfId="16767"/>
    <cellStyle name="Data   - Style2 2 5 2 8" xfId="16768"/>
    <cellStyle name="Data   - Style2 2 5 2 9" xfId="16769"/>
    <cellStyle name="Data   - Style2 2 5 3" xfId="16770"/>
    <cellStyle name="Data   - Style2 2 5 3 2" xfId="16771"/>
    <cellStyle name="Data   - Style2 2 5 3 3" xfId="16772"/>
    <cellStyle name="Data   - Style2 2 5 4" xfId="16773"/>
    <cellStyle name="Data   - Style2 2 5 4 2" xfId="16774"/>
    <cellStyle name="Data   - Style2 2 5 4 3" xfId="16775"/>
    <cellStyle name="Data   - Style2 2 5 5" xfId="16776"/>
    <cellStyle name="Data   - Style2 2 5 5 2" xfId="16777"/>
    <cellStyle name="Data   - Style2 2 5 5 3" xfId="16778"/>
    <cellStyle name="Data   - Style2 2 5 6" xfId="16779"/>
    <cellStyle name="Data   - Style2 2 5 6 2" xfId="16780"/>
    <cellStyle name="Data   - Style2 2 5 6 3" xfId="16781"/>
    <cellStyle name="Data   - Style2 2 5 7" xfId="16782"/>
    <cellStyle name="Data   - Style2 2 5 7 2" xfId="16783"/>
    <cellStyle name="Data   - Style2 2 5 7 3" xfId="16784"/>
    <cellStyle name="Data   - Style2 2 5 8" xfId="16785"/>
    <cellStyle name="Data   - Style2 2 5 8 2" xfId="16786"/>
    <cellStyle name="Data   - Style2 2 5 8 3" xfId="16787"/>
    <cellStyle name="Data   - Style2 2 5 9" xfId="16788"/>
    <cellStyle name="Data   - Style2 2 6" xfId="16789"/>
    <cellStyle name="Data   - Style2 2 6 2" xfId="16790"/>
    <cellStyle name="Data   - Style2 2 6 2 2" xfId="16791"/>
    <cellStyle name="Data   - Style2 2 6 2 3" xfId="16792"/>
    <cellStyle name="Data   - Style2 2 6 3" xfId="16793"/>
    <cellStyle name="Data   - Style2 2 6 3 2" xfId="16794"/>
    <cellStyle name="Data   - Style2 2 6 3 3" xfId="16795"/>
    <cellStyle name="Data   - Style2 2 6 4" xfId="16796"/>
    <cellStyle name="Data   - Style2 2 6 4 2" xfId="16797"/>
    <cellStyle name="Data   - Style2 2 6 4 3" xfId="16798"/>
    <cellStyle name="Data   - Style2 2 6 5" xfId="16799"/>
    <cellStyle name="Data   - Style2 2 6 5 2" xfId="16800"/>
    <cellStyle name="Data   - Style2 2 6 5 3" xfId="16801"/>
    <cellStyle name="Data   - Style2 2 6 6" xfId="16802"/>
    <cellStyle name="Data   - Style2 2 6 6 2" xfId="16803"/>
    <cellStyle name="Data   - Style2 2 6 6 3" xfId="16804"/>
    <cellStyle name="Data   - Style2 2 6 7" xfId="16805"/>
    <cellStyle name="Data   - Style2 2 6 7 2" xfId="16806"/>
    <cellStyle name="Data   - Style2 2 6 7 3" xfId="16807"/>
    <cellStyle name="Data   - Style2 2 6 8" xfId="16808"/>
    <cellStyle name="Data   - Style2 2 6 9" xfId="16809"/>
    <cellStyle name="Data   - Style2 2 7" xfId="16810"/>
    <cellStyle name="Data   - Style2 2 7 2" xfId="16811"/>
    <cellStyle name="Data   - Style2 2 7 3" xfId="16812"/>
    <cellStyle name="Data   - Style2 2 8" xfId="16813"/>
    <cellStyle name="Data   - Style2 2 8 2" xfId="16814"/>
    <cellStyle name="Data   - Style2 2 8 3" xfId="16815"/>
    <cellStyle name="Data   - Style2 2 9" xfId="16816"/>
    <cellStyle name="Data   - Style2 3" xfId="16817"/>
    <cellStyle name="Data   - Style2 3 2" xfId="16818"/>
    <cellStyle name="Data   - Style2 3 2 10" xfId="16819"/>
    <cellStyle name="Data   - Style2 3 2 2" xfId="16820"/>
    <cellStyle name="Data   - Style2 3 2 2 2" xfId="16821"/>
    <cellStyle name="Data   - Style2 3 2 2 2 2" xfId="16822"/>
    <cellStyle name="Data   - Style2 3 2 2 2 3" xfId="16823"/>
    <cellStyle name="Data   - Style2 3 2 2 3" xfId="16824"/>
    <cellStyle name="Data   - Style2 3 2 2 3 2" xfId="16825"/>
    <cellStyle name="Data   - Style2 3 2 2 3 3" xfId="16826"/>
    <cellStyle name="Data   - Style2 3 2 2 4" xfId="16827"/>
    <cellStyle name="Data   - Style2 3 2 2 4 2" xfId="16828"/>
    <cellStyle name="Data   - Style2 3 2 2 4 3" xfId="16829"/>
    <cellStyle name="Data   - Style2 3 2 2 5" xfId="16830"/>
    <cellStyle name="Data   - Style2 3 2 2 5 2" xfId="16831"/>
    <cellStyle name="Data   - Style2 3 2 2 5 3" xfId="16832"/>
    <cellStyle name="Data   - Style2 3 2 2 6" xfId="16833"/>
    <cellStyle name="Data   - Style2 3 2 2 6 2" xfId="16834"/>
    <cellStyle name="Data   - Style2 3 2 2 6 3" xfId="16835"/>
    <cellStyle name="Data   - Style2 3 2 2 7" xfId="16836"/>
    <cellStyle name="Data   - Style2 3 2 2 7 2" xfId="16837"/>
    <cellStyle name="Data   - Style2 3 2 2 7 3" xfId="16838"/>
    <cellStyle name="Data   - Style2 3 2 2 8" xfId="16839"/>
    <cellStyle name="Data   - Style2 3 2 2 9" xfId="16840"/>
    <cellStyle name="Data   - Style2 3 2 3" xfId="16841"/>
    <cellStyle name="Data   - Style2 3 2 3 2" xfId="16842"/>
    <cellStyle name="Data   - Style2 3 2 3 3" xfId="16843"/>
    <cellStyle name="Data   - Style2 3 2 4" xfId="16844"/>
    <cellStyle name="Data   - Style2 3 2 4 2" xfId="16845"/>
    <cellStyle name="Data   - Style2 3 2 4 3" xfId="16846"/>
    <cellStyle name="Data   - Style2 3 2 5" xfId="16847"/>
    <cellStyle name="Data   - Style2 3 2 5 2" xfId="16848"/>
    <cellStyle name="Data   - Style2 3 2 5 3" xfId="16849"/>
    <cellStyle name="Data   - Style2 3 2 6" xfId="16850"/>
    <cellStyle name="Data   - Style2 3 2 6 2" xfId="16851"/>
    <cellStyle name="Data   - Style2 3 2 6 3" xfId="16852"/>
    <cellStyle name="Data   - Style2 3 2 7" xfId="16853"/>
    <cellStyle name="Data   - Style2 3 2 7 2" xfId="16854"/>
    <cellStyle name="Data   - Style2 3 2 7 3" xfId="16855"/>
    <cellStyle name="Data   - Style2 3 2 8" xfId="16856"/>
    <cellStyle name="Data   - Style2 3 2 8 2" xfId="16857"/>
    <cellStyle name="Data   - Style2 3 2 8 3" xfId="16858"/>
    <cellStyle name="Data   - Style2 3 2 9" xfId="16859"/>
    <cellStyle name="Data   - Style2 3 3" xfId="16860"/>
    <cellStyle name="Data   - Style2 3 3 10" xfId="16861"/>
    <cellStyle name="Data   - Style2 3 3 2" xfId="16862"/>
    <cellStyle name="Data   - Style2 3 3 2 2" xfId="16863"/>
    <cellStyle name="Data   - Style2 3 3 2 2 2" xfId="16864"/>
    <cellStyle name="Data   - Style2 3 3 2 2 3" xfId="16865"/>
    <cellStyle name="Data   - Style2 3 3 2 3" xfId="16866"/>
    <cellStyle name="Data   - Style2 3 3 2 3 2" xfId="16867"/>
    <cellStyle name="Data   - Style2 3 3 2 3 3" xfId="16868"/>
    <cellStyle name="Data   - Style2 3 3 2 4" xfId="16869"/>
    <cellStyle name="Data   - Style2 3 3 2 4 2" xfId="16870"/>
    <cellStyle name="Data   - Style2 3 3 2 4 3" xfId="16871"/>
    <cellStyle name="Data   - Style2 3 3 2 5" xfId="16872"/>
    <cellStyle name="Data   - Style2 3 3 2 5 2" xfId="16873"/>
    <cellStyle name="Data   - Style2 3 3 2 5 3" xfId="16874"/>
    <cellStyle name="Data   - Style2 3 3 2 6" xfId="16875"/>
    <cellStyle name="Data   - Style2 3 3 2 6 2" xfId="16876"/>
    <cellStyle name="Data   - Style2 3 3 2 6 3" xfId="16877"/>
    <cellStyle name="Data   - Style2 3 3 2 7" xfId="16878"/>
    <cellStyle name="Data   - Style2 3 3 2 7 2" xfId="16879"/>
    <cellStyle name="Data   - Style2 3 3 2 7 3" xfId="16880"/>
    <cellStyle name="Data   - Style2 3 3 2 8" xfId="16881"/>
    <cellStyle name="Data   - Style2 3 3 2 9" xfId="16882"/>
    <cellStyle name="Data   - Style2 3 3 3" xfId="16883"/>
    <cellStyle name="Data   - Style2 3 3 3 2" xfId="16884"/>
    <cellStyle name="Data   - Style2 3 3 3 3" xfId="16885"/>
    <cellStyle name="Data   - Style2 3 3 4" xfId="16886"/>
    <cellStyle name="Data   - Style2 3 3 4 2" xfId="16887"/>
    <cellStyle name="Data   - Style2 3 3 4 3" xfId="16888"/>
    <cellStyle name="Data   - Style2 3 3 5" xfId="16889"/>
    <cellStyle name="Data   - Style2 3 3 5 2" xfId="16890"/>
    <cellStyle name="Data   - Style2 3 3 5 3" xfId="16891"/>
    <cellStyle name="Data   - Style2 3 3 6" xfId="16892"/>
    <cellStyle name="Data   - Style2 3 3 6 2" xfId="16893"/>
    <cellStyle name="Data   - Style2 3 3 6 3" xfId="16894"/>
    <cellStyle name="Data   - Style2 3 3 7" xfId="16895"/>
    <cellStyle name="Data   - Style2 3 3 7 2" xfId="16896"/>
    <cellStyle name="Data   - Style2 3 3 7 3" xfId="16897"/>
    <cellStyle name="Data   - Style2 3 3 8" xfId="16898"/>
    <cellStyle name="Data   - Style2 3 3 8 2" xfId="16899"/>
    <cellStyle name="Data   - Style2 3 3 8 3" xfId="16900"/>
    <cellStyle name="Data   - Style2 3 3 9" xfId="16901"/>
    <cellStyle name="Data   - Style2 3 4" xfId="16902"/>
    <cellStyle name="Data   - Style2 3 4 10" xfId="16903"/>
    <cellStyle name="Data   - Style2 3 4 2" xfId="16904"/>
    <cellStyle name="Data   - Style2 3 4 2 2" xfId="16905"/>
    <cellStyle name="Data   - Style2 3 4 2 2 2" xfId="16906"/>
    <cellStyle name="Data   - Style2 3 4 2 2 3" xfId="16907"/>
    <cellStyle name="Data   - Style2 3 4 2 3" xfId="16908"/>
    <cellStyle name="Data   - Style2 3 4 2 3 2" xfId="16909"/>
    <cellStyle name="Data   - Style2 3 4 2 3 3" xfId="16910"/>
    <cellStyle name="Data   - Style2 3 4 2 4" xfId="16911"/>
    <cellStyle name="Data   - Style2 3 4 2 4 2" xfId="16912"/>
    <cellStyle name="Data   - Style2 3 4 2 4 3" xfId="16913"/>
    <cellStyle name="Data   - Style2 3 4 2 5" xfId="16914"/>
    <cellStyle name="Data   - Style2 3 4 2 5 2" xfId="16915"/>
    <cellStyle name="Data   - Style2 3 4 2 5 3" xfId="16916"/>
    <cellStyle name="Data   - Style2 3 4 2 6" xfId="16917"/>
    <cellStyle name="Data   - Style2 3 4 2 6 2" xfId="16918"/>
    <cellStyle name="Data   - Style2 3 4 2 6 3" xfId="16919"/>
    <cellStyle name="Data   - Style2 3 4 2 7" xfId="16920"/>
    <cellStyle name="Data   - Style2 3 4 2 7 2" xfId="16921"/>
    <cellStyle name="Data   - Style2 3 4 2 7 3" xfId="16922"/>
    <cellStyle name="Data   - Style2 3 4 2 8" xfId="16923"/>
    <cellStyle name="Data   - Style2 3 4 2 9" xfId="16924"/>
    <cellStyle name="Data   - Style2 3 4 3" xfId="16925"/>
    <cellStyle name="Data   - Style2 3 4 3 2" xfId="16926"/>
    <cellStyle name="Data   - Style2 3 4 3 3" xfId="16927"/>
    <cellStyle name="Data   - Style2 3 4 4" xfId="16928"/>
    <cellStyle name="Data   - Style2 3 4 4 2" xfId="16929"/>
    <cellStyle name="Data   - Style2 3 4 4 3" xfId="16930"/>
    <cellStyle name="Data   - Style2 3 4 5" xfId="16931"/>
    <cellStyle name="Data   - Style2 3 4 5 2" xfId="16932"/>
    <cellStyle name="Data   - Style2 3 4 5 3" xfId="16933"/>
    <cellStyle name="Data   - Style2 3 4 6" xfId="16934"/>
    <cellStyle name="Data   - Style2 3 4 6 2" xfId="16935"/>
    <cellStyle name="Data   - Style2 3 4 6 3" xfId="16936"/>
    <cellStyle name="Data   - Style2 3 4 7" xfId="16937"/>
    <cellStyle name="Data   - Style2 3 4 7 2" xfId="16938"/>
    <cellStyle name="Data   - Style2 3 4 7 3" xfId="16939"/>
    <cellStyle name="Data   - Style2 3 4 8" xfId="16940"/>
    <cellStyle name="Data   - Style2 3 4 8 2" xfId="16941"/>
    <cellStyle name="Data   - Style2 3 4 8 3" xfId="16942"/>
    <cellStyle name="Data   - Style2 3 4 9" xfId="16943"/>
    <cellStyle name="Data   - Style2 3 5" xfId="16944"/>
    <cellStyle name="Data   - Style2 3 5 10" xfId="16945"/>
    <cellStyle name="Data   - Style2 3 5 2" xfId="16946"/>
    <cellStyle name="Data   - Style2 3 5 2 2" xfId="16947"/>
    <cellStyle name="Data   - Style2 3 5 2 2 2" xfId="16948"/>
    <cellStyle name="Data   - Style2 3 5 2 2 3" xfId="16949"/>
    <cellStyle name="Data   - Style2 3 5 2 3" xfId="16950"/>
    <cellStyle name="Data   - Style2 3 5 2 3 2" xfId="16951"/>
    <cellStyle name="Data   - Style2 3 5 2 3 3" xfId="16952"/>
    <cellStyle name="Data   - Style2 3 5 2 4" xfId="16953"/>
    <cellStyle name="Data   - Style2 3 5 2 4 2" xfId="16954"/>
    <cellStyle name="Data   - Style2 3 5 2 4 3" xfId="16955"/>
    <cellStyle name="Data   - Style2 3 5 2 5" xfId="16956"/>
    <cellStyle name="Data   - Style2 3 5 2 5 2" xfId="16957"/>
    <cellStyle name="Data   - Style2 3 5 2 5 3" xfId="16958"/>
    <cellStyle name="Data   - Style2 3 5 2 6" xfId="16959"/>
    <cellStyle name="Data   - Style2 3 5 2 6 2" xfId="16960"/>
    <cellStyle name="Data   - Style2 3 5 2 6 3" xfId="16961"/>
    <cellStyle name="Data   - Style2 3 5 2 7" xfId="16962"/>
    <cellStyle name="Data   - Style2 3 5 2 7 2" xfId="16963"/>
    <cellStyle name="Data   - Style2 3 5 2 7 3" xfId="16964"/>
    <cellStyle name="Data   - Style2 3 5 2 8" xfId="16965"/>
    <cellStyle name="Data   - Style2 3 5 2 9" xfId="16966"/>
    <cellStyle name="Data   - Style2 3 5 3" xfId="16967"/>
    <cellStyle name="Data   - Style2 3 5 3 2" xfId="16968"/>
    <cellStyle name="Data   - Style2 3 5 3 3" xfId="16969"/>
    <cellStyle name="Data   - Style2 3 5 4" xfId="16970"/>
    <cellStyle name="Data   - Style2 3 5 4 2" xfId="16971"/>
    <cellStyle name="Data   - Style2 3 5 4 3" xfId="16972"/>
    <cellStyle name="Data   - Style2 3 5 5" xfId="16973"/>
    <cellStyle name="Data   - Style2 3 5 5 2" xfId="16974"/>
    <cellStyle name="Data   - Style2 3 5 5 3" xfId="16975"/>
    <cellStyle name="Data   - Style2 3 5 6" xfId="16976"/>
    <cellStyle name="Data   - Style2 3 5 6 2" xfId="16977"/>
    <cellStyle name="Data   - Style2 3 5 6 3" xfId="16978"/>
    <cellStyle name="Data   - Style2 3 5 7" xfId="16979"/>
    <cellStyle name="Data   - Style2 3 5 7 2" xfId="16980"/>
    <cellStyle name="Data   - Style2 3 5 7 3" xfId="16981"/>
    <cellStyle name="Data   - Style2 3 5 8" xfId="16982"/>
    <cellStyle name="Data   - Style2 3 5 8 2" xfId="16983"/>
    <cellStyle name="Data   - Style2 3 5 8 3" xfId="16984"/>
    <cellStyle name="Data   - Style2 3 5 9" xfId="16985"/>
    <cellStyle name="Data   - Style2 3 6" xfId="16986"/>
    <cellStyle name="Data   - Style2 3 6 2" xfId="16987"/>
    <cellStyle name="Data   - Style2 3 6 2 2" xfId="16988"/>
    <cellStyle name="Data   - Style2 3 6 2 3" xfId="16989"/>
    <cellStyle name="Data   - Style2 3 6 3" xfId="16990"/>
    <cellStyle name="Data   - Style2 3 6 3 2" xfId="16991"/>
    <cellStyle name="Data   - Style2 3 6 3 3" xfId="16992"/>
    <cellStyle name="Data   - Style2 3 6 4" xfId="16993"/>
    <cellStyle name="Data   - Style2 3 6 4 2" xfId="16994"/>
    <cellStyle name="Data   - Style2 3 6 4 3" xfId="16995"/>
    <cellStyle name="Data   - Style2 3 6 5" xfId="16996"/>
    <cellStyle name="Data   - Style2 3 6 5 2" xfId="16997"/>
    <cellStyle name="Data   - Style2 3 6 5 3" xfId="16998"/>
    <cellStyle name="Data   - Style2 3 6 6" xfId="16999"/>
    <cellStyle name="Data   - Style2 3 6 6 2" xfId="17000"/>
    <cellStyle name="Data   - Style2 3 6 6 3" xfId="17001"/>
    <cellStyle name="Data   - Style2 3 6 7" xfId="17002"/>
    <cellStyle name="Data   - Style2 3 6 7 2" xfId="17003"/>
    <cellStyle name="Data   - Style2 3 6 7 3" xfId="17004"/>
    <cellStyle name="Data   - Style2 3 6 8" xfId="17005"/>
    <cellStyle name="Data   - Style2 3 6 9" xfId="17006"/>
    <cellStyle name="Data   - Style2 3 7" xfId="17007"/>
    <cellStyle name="Data   - Style2 3 7 2" xfId="17008"/>
    <cellStyle name="Data   - Style2 3 7 3" xfId="17009"/>
    <cellStyle name="Data   - Style2 3 8" xfId="17010"/>
    <cellStyle name="Data   - Style2 3 8 2" xfId="17011"/>
    <cellStyle name="Data   - Style2 3 8 3" xfId="17012"/>
    <cellStyle name="Data   - Style2 3 9" xfId="17013"/>
    <cellStyle name="Data   - Style2 4" xfId="17014"/>
    <cellStyle name="Data   - Style2 4 2" xfId="17015"/>
    <cellStyle name="Data   - Style2 4 2 10" xfId="17016"/>
    <cellStyle name="Data   - Style2 4 2 2" xfId="17017"/>
    <cellStyle name="Data   - Style2 4 2 2 2" xfId="17018"/>
    <cellStyle name="Data   - Style2 4 2 2 2 2" xfId="17019"/>
    <cellStyle name="Data   - Style2 4 2 2 2 3" xfId="17020"/>
    <cellStyle name="Data   - Style2 4 2 2 3" xfId="17021"/>
    <cellStyle name="Data   - Style2 4 2 2 3 2" xfId="17022"/>
    <cellStyle name="Data   - Style2 4 2 2 3 3" xfId="17023"/>
    <cellStyle name="Data   - Style2 4 2 2 4" xfId="17024"/>
    <cellStyle name="Data   - Style2 4 2 2 4 2" xfId="17025"/>
    <cellStyle name="Data   - Style2 4 2 2 4 3" xfId="17026"/>
    <cellStyle name="Data   - Style2 4 2 2 5" xfId="17027"/>
    <cellStyle name="Data   - Style2 4 2 2 5 2" xfId="17028"/>
    <cellStyle name="Data   - Style2 4 2 2 5 3" xfId="17029"/>
    <cellStyle name="Data   - Style2 4 2 2 6" xfId="17030"/>
    <cellStyle name="Data   - Style2 4 2 2 6 2" xfId="17031"/>
    <cellStyle name="Data   - Style2 4 2 2 6 3" xfId="17032"/>
    <cellStyle name="Data   - Style2 4 2 2 7" xfId="17033"/>
    <cellStyle name="Data   - Style2 4 2 2 7 2" xfId="17034"/>
    <cellStyle name="Data   - Style2 4 2 2 7 3" xfId="17035"/>
    <cellStyle name="Data   - Style2 4 2 2 8" xfId="17036"/>
    <cellStyle name="Data   - Style2 4 2 2 9" xfId="17037"/>
    <cellStyle name="Data   - Style2 4 2 3" xfId="17038"/>
    <cellStyle name="Data   - Style2 4 2 3 2" xfId="17039"/>
    <cellStyle name="Data   - Style2 4 2 3 3" xfId="17040"/>
    <cellStyle name="Data   - Style2 4 2 4" xfId="17041"/>
    <cellStyle name="Data   - Style2 4 2 4 2" xfId="17042"/>
    <cellStyle name="Data   - Style2 4 2 4 3" xfId="17043"/>
    <cellStyle name="Data   - Style2 4 2 5" xfId="17044"/>
    <cellStyle name="Data   - Style2 4 2 5 2" xfId="17045"/>
    <cellStyle name="Data   - Style2 4 2 5 3" xfId="17046"/>
    <cellStyle name="Data   - Style2 4 2 6" xfId="17047"/>
    <cellStyle name="Data   - Style2 4 2 6 2" xfId="17048"/>
    <cellStyle name="Data   - Style2 4 2 6 3" xfId="17049"/>
    <cellStyle name="Data   - Style2 4 2 7" xfId="17050"/>
    <cellStyle name="Data   - Style2 4 2 7 2" xfId="17051"/>
    <cellStyle name="Data   - Style2 4 2 7 3" xfId="17052"/>
    <cellStyle name="Data   - Style2 4 2 8" xfId="17053"/>
    <cellStyle name="Data   - Style2 4 2 8 2" xfId="17054"/>
    <cellStyle name="Data   - Style2 4 2 8 3" xfId="17055"/>
    <cellStyle name="Data   - Style2 4 2 9" xfId="17056"/>
    <cellStyle name="Data   - Style2 4 3" xfId="17057"/>
    <cellStyle name="Data   - Style2 4 3 10" xfId="17058"/>
    <cellStyle name="Data   - Style2 4 3 2" xfId="17059"/>
    <cellStyle name="Data   - Style2 4 3 2 2" xfId="17060"/>
    <cellStyle name="Data   - Style2 4 3 2 2 2" xfId="17061"/>
    <cellStyle name="Data   - Style2 4 3 2 2 3" xfId="17062"/>
    <cellStyle name="Data   - Style2 4 3 2 3" xfId="17063"/>
    <cellStyle name="Data   - Style2 4 3 2 3 2" xfId="17064"/>
    <cellStyle name="Data   - Style2 4 3 2 3 3" xfId="17065"/>
    <cellStyle name="Data   - Style2 4 3 2 4" xfId="17066"/>
    <cellStyle name="Data   - Style2 4 3 2 4 2" xfId="17067"/>
    <cellStyle name="Data   - Style2 4 3 2 4 3" xfId="17068"/>
    <cellStyle name="Data   - Style2 4 3 2 5" xfId="17069"/>
    <cellStyle name="Data   - Style2 4 3 2 5 2" xfId="17070"/>
    <cellStyle name="Data   - Style2 4 3 2 5 3" xfId="17071"/>
    <cellStyle name="Data   - Style2 4 3 2 6" xfId="17072"/>
    <cellStyle name="Data   - Style2 4 3 2 6 2" xfId="17073"/>
    <cellStyle name="Data   - Style2 4 3 2 6 3" xfId="17074"/>
    <cellStyle name="Data   - Style2 4 3 2 7" xfId="17075"/>
    <cellStyle name="Data   - Style2 4 3 2 7 2" xfId="17076"/>
    <cellStyle name="Data   - Style2 4 3 2 7 3" xfId="17077"/>
    <cellStyle name="Data   - Style2 4 3 2 8" xfId="17078"/>
    <cellStyle name="Data   - Style2 4 3 2 9" xfId="17079"/>
    <cellStyle name="Data   - Style2 4 3 3" xfId="17080"/>
    <cellStyle name="Data   - Style2 4 3 3 2" xfId="17081"/>
    <cellStyle name="Data   - Style2 4 3 3 3" xfId="17082"/>
    <cellStyle name="Data   - Style2 4 3 4" xfId="17083"/>
    <cellStyle name="Data   - Style2 4 3 4 2" xfId="17084"/>
    <cellStyle name="Data   - Style2 4 3 4 3" xfId="17085"/>
    <cellStyle name="Data   - Style2 4 3 5" xfId="17086"/>
    <cellStyle name="Data   - Style2 4 3 5 2" xfId="17087"/>
    <cellStyle name="Data   - Style2 4 3 5 3" xfId="17088"/>
    <cellStyle name="Data   - Style2 4 3 6" xfId="17089"/>
    <cellStyle name="Data   - Style2 4 3 6 2" xfId="17090"/>
    <cellStyle name="Data   - Style2 4 3 6 3" xfId="17091"/>
    <cellStyle name="Data   - Style2 4 3 7" xfId="17092"/>
    <cellStyle name="Data   - Style2 4 3 7 2" xfId="17093"/>
    <cellStyle name="Data   - Style2 4 3 7 3" xfId="17094"/>
    <cellStyle name="Data   - Style2 4 3 8" xfId="17095"/>
    <cellStyle name="Data   - Style2 4 3 8 2" xfId="17096"/>
    <cellStyle name="Data   - Style2 4 3 8 3" xfId="17097"/>
    <cellStyle name="Data   - Style2 4 3 9" xfId="17098"/>
    <cellStyle name="Data   - Style2 4 4" xfId="17099"/>
    <cellStyle name="Data   - Style2 4 4 10" xfId="17100"/>
    <cellStyle name="Data   - Style2 4 4 2" xfId="17101"/>
    <cellStyle name="Data   - Style2 4 4 2 2" xfId="17102"/>
    <cellStyle name="Data   - Style2 4 4 2 2 2" xfId="17103"/>
    <cellStyle name="Data   - Style2 4 4 2 2 3" xfId="17104"/>
    <cellStyle name="Data   - Style2 4 4 2 3" xfId="17105"/>
    <cellStyle name="Data   - Style2 4 4 2 3 2" xfId="17106"/>
    <cellStyle name="Data   - Style2 4 4 2 3 3" xfId="17107"/>
    <cellStyle name="Data   - Style2 4 4 2 4" xfId="17108"/>
    <cellStyle name="Data   - Style2 4 4 2 4 2" xfId="17109"/>
    <cellStyle name="Data   - Style2 4 4 2 4 3" xfId="17110"/>
    <cellStyle name="Data   - Style2 4 4 2 5" xfId="17111"/>
    <cellStyle name="Data   - Style2 4 4 2 5 2" xfId="17112"/>
    <cellStyle name="Data   - Style2 4 4 2 5 3" xfId="17113"/>
    <cellStyle name="Data   - Style2 4 4 2 6" xfId="17114"/>
    <cellStyle name="Data   - Style2 4 4 2 6 2" xfId="17115"/>
    <cellStyle name="Data   - Style2 4 4 2 6 3" xfId="17116"/>
    <cellStyle name="Data   - Style2 4 4 2 7" xfId="17117"/>
    <cellStyle name="Data   - Style2 4 4 2 7 2" xfId="17118"/>
    <cellStyle name="Data   - Style2 4 4 2 7 3" xfId="17119"/>
    <cellStyle name="Data   - Style2 4 4 2 8" xfId="17120"/>
    <cellStyle name="Data   - Style2 4 4 2 9" xfId="17121"/>
    <cellStyle name="Data   - Style2 4 4 3" xfId="17122"/>
    <cellStyle name="Data   - Style2 4 4 3 2" xfId="17123"/>
    <cellStyle name="Data   - Style2 4 4 3 3" xfId="17124"/>
    <cellStyle name="Data   - Style2 4 4 4" xfId="17125"/>
    <cellStyle name="Data   - Style2 4 4 4 2" xfId="17126"/>
    <cellStyle name="Data   - Style2 4 4 4 3" xfId="17127"/>
    <cellStyle name="Data   - Style2 4 4 5" xfId="17128"/>
    <cellStyle name="Data   - Style2 4 4 5 2" xfId="17129"/>
    <cellStyle name="Data   - Style2 4 4 5 3" xfId="17130"/>
    <cellStyle name="Data   - Style2 4 4 6" xfId="17131"/>
    <cellStyle name="Data   - Style2 4 4 6 2" xfId="17132"/>
    <cellStyle name="Data   - Style2 4 4 6 3" xfId="17133"/>
    <cellStyle name="Data   - Style2 4 4 7" xfId="17134"/>
    <cellStyle name="Data   - Style2 4 4 7 2" xfId="17135"/>
    <cellStyle name="Data   - Style2 4 4 7 3" xfId="17136"/>
    <cellStyle name="Data   - Style2 4 4 8" xfId="17137"/>
    <cellStyle name="Data   - Style2 4 4 8 2" xfId="17138"/>
    <cellStyle name="Data   - Style2 4 4 8 3" xfId="17139"/>
    <cellStyle name="Data   - Style2 4 4 9" xfId="17140"/>
    <cellStyle name="Data   - Style2 4 5" xfId="17141"/>
    <cellStyle name="Data   - Style2 4 5 10" xfId="17142"/>
    <cellStyle name="Data   - Style2 4 5 2" xfId="17143"/>
    <cellStyle name="Data   - Style2 4 5 2 2" xfId="17144"/>
    <cellStyle name="Data   - Style2 4 5 2 2 2" xfId="17145"/>
    <cellStyle name="Data   - Style2 4 5 2 2 3" xfId="17146"/>
    <cellStyle name="Data   - Style2 4 5 2 3" xfId="17147"/>
    <cellStyle name="Data   - Style2 4 5 2 3 2" xfId="17148"/>
    <cellStyle name="Data   - Style2 4 5 2 3 3" xfId="17149"/>
    <cellStyle name="Data   - Style2 4 5 2 4" xfId="17150"/>
    <cellStyle name="Data   - Style2 4 5 2 4 2" xfId="17151"/>
    <cellStyle name="Data   - Style2 4 5 2 4 3" xfId="17152"/>
    <cellStyle name="Data   - Style2 4 5 2 5" xfId="17153"/>
    <cellStyle name="Data   - Style2 4 5 2 5 2" xfId="17154"/>
    <cellStyle name="Data   - Style2 4 5 2 5 3" xfId="17155"/>
    <cellStyle name="Data   - Style2 4 5 2 6" xfId="17156"/>
    <cellStyle name="Data   - Style2 4 5 2 6 2" xfId="17157"/>
    <cellStyle name="Data   - Style2 4 5 2 6 3" xfId="17158"/>
    <cellStyle name="Data   - Style2 4 5 2 7" xfId="17159"/>
    <cellStyle name="Data   - Style2 4 5 2 7 2" xfId="17160"/>
    <cellStyle name="Data   - Style2 4 5 2 7 3" xfId="17161"/>
    <cellStyle name="Data   - Style2 4 5 2 8" xfId="17162"/>
    <cellStyle name="Data   - Style2 4 5 2 9" xfId="17163"/>
    <cellStyle name="Data   - Style2 4 5 3" xfId="17164"/>
    <cellStyle name="Data   - Style2 4 5 3 2" xfId="17165"/>
    <cellStyle name="Data   - Style2 4 5 3 3" xfId="17166"/>
    <cellStyle name="Data   - Style2 4 5 4" xfId="17167"/>
    <cellStyle name="Data   - Style2 4 5 4 2" xfId="17168"/>
    <cellStyle name="Data   - Style2 4 5 4 3" xfId="17169"/>
    <cellStyle name="Data   - Style2 4 5 5" xfId="17170"/>
    <cellStyle name="Data   - Style2 4 5 5 2" xfId="17171"/>
    <cellStyle name="Data   - Style2 4 5 5 3" xfId="17172"/>
    <cellStyle name="Data   - Style2 4 5 6" xfId="17173"/>
    <cellStyle name="Data   - Style2 4 5 6 2" xfId="17174"/>
    <cellStyle name="Data   - Style2 4 5 6 3" xfId="17175"/>
    <cellStyle name="Data   - Style2 4 5 7" xfId="17176"/>
    <cellStyle name="Data   - Style2 4 5 7 2" xfId="17177"/>
    <cellStyle name="Data   - Style2 4 5 7 3" xfId="17178"/>
    <cellStyle name="Data   - Style2 4 5 8" xfId="17179"/>
    <cellStyle name="Data   - Style2 4 5 8 2" xfId="17180"/>
    <cellStyle name="Data   - Style2 4 5 8 3" xfId="17181"/>
    <cellStyle name="Data   - Style2 4 5 9" xfId="17182"/>
    <cellStyle name="Data   - Style2 4 6" xfId="17183"/>
    <cellStyle name="Data   - Style2 4 6 2" xfId="17184"/>
    <cellStyle name="Data   - Style2 4 6 2 2" xfId="17185"/>
    <cellStyle name="Data   - Style2 4 6 2 3" xfId="17186"/>
    <cellStyle name="Data   - Style2 4 6 3" xfId="17187"/>
    <cellStyle name="Data   - Style2 4 6 3 2" xfId="17188"/>
    <cellStyle name="Data   - Style2 4 6 3 3" xfId="17189"/>
    <cellStyle name="Data   - Style2 4 6 4" xfId="17190"/>
    <cellStyle name="Data   - Style2 4 6 4 2" xfId="17191"/>
    <cellStyle name="Data   - Style2 4 6 4 3" xfId="17192"/>
    <cellStyle name="Data   - Style2 4 6 5" xfId="17193"/>
    <cellStyle name="Data   - Style2 4 6 5 2" xfId="17194"/>
    <cellStyle name="Data   - Style2 4 6 5 3" xfId="17195"/>
    <cellStyle name="Data   - Style2 4 6 6" xfId="17196"/>
    <cellStyle name="Data   - Style2 4 6 6 2" xfId="17197"/>
    <cellStyle name="Data   - Style2 4 6 6 3" xfId="17198"/>
    <cellStyle name="Data   - Style2 4 6 7" xfId="17199"/>
    <cellStyle name="Data   - Style2 4 6 7 2" xfId="17200"/>
    <cellStyle name="Data   - Style2 4 6 7 3" xfId="17201"/>
    <cellStyle name="Data   - Style2 4 6 8" xfId="17202"/>
    <cellStyle name="Data   - Style2 4 6 9" xfId="17203"/>
    <cellStyle name="Data   - Style2 4 7" xfId="17204"/>
    <cellStyle name="Data   - Style2 4 7 2" xfId="17205"/>
    <cellStyle name="Data   - Style2 4 7 3" xfId="17206"/>
    <cellStyle name="Data   - Style2 4 8" xfId="17207"/>
    <cellStyle name="Data   - Style2 4 8 2" xfId="17208"/>
    <cellStyle name="Data   - Style2 4 8 3" xfId="17209"/>
    <cellStyle name="Data   - Style2 4 9" xfId="17210"/>
    <cellStyle name="Data   - Style2 5" xfId="17211"/>
    <cellStyle name="Data   - Style2 5 2" xfId="17212"/>
    <cellStyle name="Data   - Style2 5 2 10" xfId="17213"/>
    <cellStyle name="Data   - Style2 5 2 2" xfId="17214"/>
    <cellStyle name="Data   - Style2 5 2 2 2" xfId="17215"/>
    <cellStyle name="Data   - Style2 5 2 2 2 2" xfId="17216"/>
    <cellStyle name="Data   - Style2 5 2 2 2 3" xfId="17217"/>
    <cellStyle name="Data   - Style2 5 2 2 3" xfId="17218"/>
    <cellStyle name="Data   - Style2 5 2 2 3 2" xfId="17219"/>
    <cellStyle name="Data   - Style2 5 2 2 3 3" xfId="17220"/>
    <cellStyle name="Data   - Style2 5 2 2 4" xfId="17221"/>
    <cellStyle name="Data   - Style2 5 2 2 4 2" xfId="17222"/>
    <cellStyle name="Data   - Style2 5 2 2 4 3" xfId="17223"/>
    <cellStyle name="Data   - Style2 5 2 2 5" xfId="17224"/>
    <cellStyle name="Data   - Style2 5 2 2 5 2" xfId="17225"/>
    <cellStyle name="Data   - Style2 5 2 2 5 3" xfId="17226"/>
    <cellStyle name="Data   - Style2 5 2 2 6" xfId="17227"/>
    <cellStyle name="Data   - Style2 5 2 2 6 2" xfId="17228"/>
    <cellStyle name="Data   - Style2 5 2 2 6 3" xfId="17229"/>
    <cellStyle name="Data   - Style2 5 2 2 7" xfId="17230"/>
    <cellStyle name="Data   - Style2 5 2 2 7 2" xfId="17231"/>
    <cellStyle name="Data   - Style2 5 2 2 7 3" xfId="17232"/>
    <cellStyle name="Data   - Style2 5 2 2 8" xfId="17233"/>
    <cellStyle name="Data   - Style2 5 2 2 9" xfId="17234"/>
    <cellStyle name="Data   - Style2 5 2 3" xfId="17235"/>
    <cellStyle name="Data   - Style2 5 2 3 2" xfId="17236"/>
    <cellStyle name="Data   - Style2 5 2 3 3" xfId="17237"/>
    <cellStyle name="Data   - Style2 5 2 4" xfId="17238"/>
    <cellStyle name="Data   - Style2 5 2 4 2" xfId="17239"/>
    <cellStyle name="Data   - Style2 5 2 4 3" xfId="17240"/>
    <cellStyle name="Data   - Style2 5 2 5" xfId="17241"/>
    <cellStyle name="Data   - Style2 5 2 5 2" xfId="17242"/>
    <cellStyle name="Data   - Style2 5 2 5 3" xfId="17243"/>
    <cellStyle name="Data   - Style2 5 2 6" xfId="17244"/>
    <cellStyle name="Data   - Style2 5 2 6 2" xfId="17245"/>
    <cellStyle name="Data   - Style2 5 2 6 3" xfId="17246"/>
    <cellStyle name="Data   - Style2 5 2 7" xfId="17247"/>
    <cellStyle name="Data   - Style2 5 2 7 2" xfId="17248"/>
    <cellStyle name="Data   - Style2 5 2 7 3" xfId="17249"/>
    <cellStyle name="Data   - Style2 5 2 8" xfId="17250"/>
    <cellStyle name="Data   - Style2 5 2 8 2" xfId="17251"/>
    <cellStyle name="Data   - Style2 5 2 8 3" xfId="17252"/>
    <cellStyle name="Data   - Style2 5 2 9" xfId="17253"/>
    <cellStyle name="Data   - Style2 5 3" xfId="17254"/>
    <cellStyle name="Data   - Style2 5 3 10" xfId="17255"/>
    <cellStyle name="Data   - Style2 5 3 2" xfId="17256"/>
    <cellStyle name="Data   - Style2 5 3 2 2" xfId="17257"/>
    <cellStyle name="Data   - Style2 5 3 2 2 2" xfId="17258"/>
    <cellStyle name="Data   - Style2 5 3 2 2 3" xfId="17259"/>
    <cellStyle name="Data   - Style2 5 3 2 3" xfId="17260"/>
    <cellStyle name="Data   - Style2 5 3 2 3 2" xfId="17261"/>
    <cellStyle name="Data   - Style2 5 3 2 3 3" xfId="17262"/>
    <cellStyle name="Data   - Style2 5 3 2 4" xfId="17263"/>
    <cellStyle name="Data   - Style2 5 3 2 4 2" xfId="17264"/>
    <cellStyle name="Data   - Style2 5 3 2 4 3" xfId="17265"/>
    <cellStyle name="Data   - Style2 5 3 2 5" xfId="17266"/>
    <cellStyle name="Data   - Style2 5 3 2 5 2" xfId="17267"/>
    <cellStyle name="Data   - Style2 5 3 2 5 3" xfId="17268"/>
    <cellStyle name="Data   - Style2 5 3 2 6" xfId="17269"/>
    <cellStyle name="Data   - Style2 5 3 2 6 2" xfId="17270"/>
    <cellStyle name="Data   - Style2 5 3 2 6 3" xfId="17271"/>
    <cellStyle name="Data   - Style2 5 3 2 7" xfId="17272"/>
    <cellStyle name="Data   - Style2 5 3 2 7 2" xfId="17273"/>
    <cellStyle name="Data   - Style2 5 3 2 7 3" xfId="17274"/>
    <cellStyle name="Data   - Style2 5 3 2 8" xfId="17275"/>
    <cellStyle name="Data   - Style2 5 3 2 9" xfId="17276"/>
    <cellStyle name="Data   - Style2 5 3 3" xfId="17277"/>
    <cellStyle name="Data   - Style2 5 3 3 2" xfId="17278"/>
    <cellStyle name="Data   - Style2 5 3 3 3" xfId="17279"/>
    <cellStyle name="Data   - Style2 5 3 4" xfId="17280"/>
    <cellStyle name="Data   - Style2 5 3 4 2" xfId="17281"/>
    <cellStyle name="Data   - Style2 5 3 4 3" xfId="17282"/>
    <cellStyle name="Data   - Style2 5 3 5" xfId="17283"/>
    <cellStyle name="Data   - Style2 5 3 5 2" xfId="17284"/>
    <cellStyle name="Data   - Style2 5 3 5 3" xfId="17285"/>
    <cellStyle name="Data   - Style2 5 3 6" xfId="17286"/>
    <cellStyle name="Data   - Style2 5 3 6 2" xfId="17287"/>
    <cellStyle name="Data   - Style2 5 3 6 3" xfId="17288"/>
    <cellStyle name="Data   - Style2 5 3 7" xfId="17289"/>
    <cellStyle name="Data   - Style2 5 3 7 2" xfId="17290"/>
    <cellStyle name="Data   - Style2 5 3 7 3" xfId="17291"/>
    <cellStyle name="Data   - Style2 5 3 8" xfId="17292"/>
    <cellStyle name="Data   - Style2 5 3 8 2" xfId="17293"/>
    <cellStyle name="Data   - Style2 5 3 8 3" xfId="17294"/>
    <cellStyle name="Data   - Style2 5 3 9" xfId="17295"/>
    <cellStyle name="Data   - Style2 5 4" xfId="17296"/>
    <cellStyle name="Data   - Style2 5 4 10" xfId="17297"/>
    <cellStyle name="Data   - Style2 5 4 2" xfId="17298"/>
    <cellStyle name="Data   - Style2 5 4 2 2" xfId="17299"/>
    <cellStyle name="Data   - Style2 5 4 2 2 2" xfId="17300"/>
    <cellStyle name="Data   - Style2 5 4 2 2 3" xfId="17301"/>
    <cellStyle name="Data   - Style2 5 4 2 3" xfId="17302"/>
    <cellStyle name="Data   - Style2 5 4 2 3 2" xfId="17303"/>
    <cellStyle name="Data   - Style2 5 4 2 3 3" xfId="17304"/>
    <cellStyle name="Data   - Style2 5 4 2 4" xfId="17305"/>
    <cellStyle name="Data   - Style2 5 4 2 4 2" xfId="17306"/>
    <cellStyle name="Data   - Style2 5 4 2 4 3" xfId="17307"/>
    <cellStyle name="Data   - Style2 5 4 2 5" xfId="17308"/>
    <cellStyle name="Data   - Style2 5 4 2 5 2" xfId="17309"/>
    <cellStyle name="Data   - Style2 5 4 2 5 3" xfId="17310"/>
    <cellStyle name="Data   - Style2 5 4 2 6" xfId="17311"/>
    <cellStyle name="Data   - Style2 5 4 2 6 2" xfId="17312"/>
    <cellStyle name="Data   - Style2 5 4 2 6 3" xfId="17313"/>
    <cellStyle name="Data   - Style2 5 4 2 7" xfId="17314"/>
    <cellStyle name="Data   - Style2 5 4 2 7 2" xfId="17315"/>
    <cellStyle name="Data   - Style2 5 4 2 7 3" xfId="17316"/>
    <cellStyle name="Data   - Style2 5 4 2 8" xfId="17317"/>
    <cellStyle name="Data   - Style2 5 4 2 9" xfId="17318"/>
    <cellStyle name="Data   - Style2 5 4 3" xfId="17319"/>
    <cellStyle name="Data   - Style2 5 4 3 2" xfId="17320"/>
    <cellStyle name="Data   - Style2 5 4 3 3" xfId="17321"/>
    <cellStyle name="Data   - Style2 5 4 4" xfId="17322"/>
    <cellStyle name="Data   - Style2 5 4 4 2" xfId="17323"/>
    <cellStyle name="Data   - Style2 5 4 4 3" xfId="17324"/>
    <cellStyle name="Data   - Style2 5 4 5" xfId="17325"/>
    <cellStyle name="Data   - Style2 5 4 5 2" xfId="17326"/>
    <cellStyle name="Data   - Style2 5 4 5 3" xfId="17327"/>
    <cellStyle name="Data   - Style2 5 4 6" xfId="17328"/>
    <cellStyle name="Data   - Style2 5 4 6 2" xfId="17329"/>
    <cellStyle name="Data   - Style2 5 4 6 3" xfId="17330"/>
    <cellStyle name="Data   - Style2 5 4 7" xfId="17331"/>
    <cellStyle name="Data   - Style2 5 4 7 2" xfId="17332"/>
    <cellStyle name="Data   - Style2 5 4 7 3" xfId="17333"/>
    <cellStyle name="Data   - Style2 5 4 8" xfId="17334"/>
    <cellStyle name="Data   - Style2 5 4 8 2" xfId="17335"/>
    <cellStyle name="Data   - Style2 5 4 8 3" xfId="17336"/>
    <cellStyle name="Data   - Style2 5 4 9" xfId="17337"/>
    <cellStyle name="Data   - Style2 5 5" xfId="17338"/>
    <cellStyle name="Data   - Style2 5 5 10" xfId="17339"/>
    <cellStyle name="Data   - Style2 5 5 2" xfId="17340"/>
    <cellStyle name="Data   - Style2 5 5 2 2" xfId="17341"/>
    <cellStyle name="Data   - Style2 5 5 2 2 2" xfId="17342"/>
    <cellStyle name="Data   - Style2 5 5 2 2 3" xfId="17343"/>
    <cellStyle name="Data   - Style2 5 5 2 3" xfId="17344"/>
    <cellStyle name="Data   - Style2 5 5 2 3 2" xfId="17345"/>
    <cellStyle name="Data   - Style2 5 5 2 3 3" xfId="17346"/>
    <cellStyle name="Data   - Style2 5 5 2 4" xfId="17347"/>
    <cellStyle name="Data   - Style2 5 5 2 4 2" xfId="17348"/>
    <cellStyle name="Data   - Style2 5 5 2 4 3" xfId="17349"/>
    <cellStyle name="Data   - Style2 5 5 2 5" xfId="17350"/>
    <cellStyle name="Data   - Style2 5 5 2 5 2" xfId="17351"/>
    <cellStyle name="Data   - Style2 5 5 2 5 3" xfId="17352"/>
    <cellStyle name="Data   - Style2 5 5 2 6" xfId="17353"/>
    <cellStyle name="Data   - Style2 5 5 2 6 2" xfId="17354"/>
    <cellStyle name="Data   - Style2 5 5 2 6 3" xfId="17355"/>
    <cellStyle name="Data   - Style2 5 5 2 7" xfId="17356"/>
    <cellStyle name="Data   - Style2 5 5 2 7 2" xfId="17357"/>
    <cellStyle name="Data   - Style2 5 5 2 7 3" xfId="17358"/>
    <cellStyle name="Data   - Style2 5 5 2 8" xfId="17359"/>
    <cellStyle name="Data   - Style2 5 5 2 9" xfId="17360"/>
    <cellStyle name="Data   - Style2 5 5 3" xfId="17361"/>
    <cellStyle name="Data   - Style2 5 5 3 2" xfId="17362"/>
    <cellStyle name="Data   - Style2 5 5 3 3" xfId="17363"/>
    <cellStyle name="Data   - Style2 5 5 4" xfId="17364"/>
    <cellStyle name="Data   - Style2 5 5 4 2" xfId="17365"/>
    <cellStyle name="Data   - Style2 5 5 4 3" xfId="17366"/>
    <cellStyle name="Data   - Style2 5 5 5" xfId="17367"/>
    <cellStyle name="Data   - Style2 5 5 5 2" xfId="17368"/>
    <cellStyle name="Data   - Style2 5 5 5 3" xfId="17369"/>
    <cellStyle name="Data   - Style2 5 5 6" xfId="17370"/>
    <cellStyle name="Data   - Style2 5 5 6 2" xfId="17371"/>
    <cellStyle name="Data   - Style2 5 5 6 3" xfId="17372"/>
    <cellStyle name="Data   - Style2 5 5 7" xfId="17373"/>
    <cellStyle name="Data   - Style2 5 5 7 2" xfId="17374"/>
    <cellStyle name="Data   - Style2 5 5 7 3" xfId="17375"/>
    <cellStyle name="Data   - Style2 5 5 8" xfId="17376"/>
    <cellStyle name="Data   - Style2 5 5 8 2" xfId="17377"/>
    <cellStyle name="Data   - Style2 5 5 8 3" xfId="17378"/>
    <cellStyle name="Data   - Style2 5 5 9" xfId="17379"/>
    <cellStyle name="Data   - Style2 5 6" xfId="17380"/>
    <cellStyle name="Data   - Style2 5 6 2" xfId="17381"/>
    <cellStyle name="Data   - Style2 5 6 2 2" xfId="17382"/>
    <cellStyle name="Data   - Style2 5 6 2 3" xfId="17383"/>
    <cellStyle name="Data   - Style2 5 6 3" xfId="17384"/>
    <cellStyle name="Data   - Style2 5 6 3 2" xfId="17385"/>
    <cellStyle name="Data   - Style2 5 6 3 3" xfId="17386"/>
    <cellStyle name="Data   - Style2 5 6 4" xfId="17387"/>
    <cellStyle name="Data   - Style2 5 6 4 2" xfId="17388"/>
    <cellStyle name="Data   - Style2 5 6 4 3" xfId="17389"/>
    <cellStyle name="Data   - Style2 5 6 5" xfId="17390"/>
    <cellStyle name="Data   - Style2 5 6 5 2" xfId="17391"/>
    <cellStyle name="Data   - Style2 5 6 5 3" xfId="17392"/>
    <cellStyle name="Data   - Style2 5 6 6" xfId="17393"/>
    <cellStyle name="Data   - Style2 5 6 6 2" xfId="17394"/>
    <cellStyle name="Data   - Style2 5 6 6 3" xfId="17395"/>
    <cellStyle name="Data   - Style2 5 6 7" xfId="17396"/>
    <cellStyle name="Data   - Style2 5 6 7 2" xfId="17397"/>
    <cellStyle name="Data   - Style2 5 6 7 3" xfId="17398"/>
    <cellStyle name="Data   - Style2 5 6 8" xfId="17399"/>
    <cellStyle name="Data   - Style2 5 6 9" xfId="17400"/>
    <cellStyle name="Data   - Style2 5 7" xfId="17401"/>
    <cellStyle name="Data   - Style2 5 7 2" xfId="17402"/>
    <cellStyle name="Data   - Style2 5 7 3" xfId="17403"/>
    <cellStyle name="Data   - Style2 5 8" xfId="17404"/>
    <cellStyle name="Data   - Style2 5 8 2" xfId="17405"/>
    <cellStyle name="Data   - Style2 5 8 3" xfId="17406"/>
    <cellStyle name="Data   - Style2 5 9" xfId="17407"/>
    <cellStyle name="Data   - Style2 6" xfId="17408"/>
    <cellStyle name="Data   - Style2 6 10" xfId="17409"/>
    <cellStyle name="Data   - Style2 6 2" xfId="17410"/>
    <cellStyle name="Data   - Style2 6 2 2" xfId="17411"/>
    <cellStyle name="Data   - Style2 6 2 2 2" xfId="17412"/>
    <cellStyle name="Data   - Style2 6 2 2 3" xfId="17413"/>
    <cellStyle name="Data   - Style2 6 2 3" xfId="17414"/>
    <cellStyle name="Data   - Style2 6 2 3 2" xfId="17415"/>
    <cellStyle name="Data   - Style2 6 2 3 3" xfId="17416"/>
    <cellStyle name="Data   - Style2 6 2 4" xfId="17417"/>
    <cellStyle name="Data   - Style2 6 2 4 2" xfId="17418"/>
    <cellStyle name="Data   - Style2 6 2 4 3" xfId="17419"/>
    <cellStyle name="Data   - Style2 6 2 5" xfId="17420"/>
    <cellStyle name="Data   - Style2 6 2 5 2" xfId="17421"/>
    <cellStyle name="Data   - Style2 6 2 5 3" xfId="17422"/>
    <cellStyle name="Data   - Style2 6 2 6" xfId="17423"/>
    <cellStyle name="Data   - Style2 6 2 6 2" xfId="17424"/>
    <cellStyle name="Data   - Style2 6 2 6 3" xfId="17425"/>
    <cellStyle name="Data   - Style2 6 2 7" xfId="17426"/>
    <cellStyle name="Data   - Style2 6 2 7 2" xfId="17427"/>
    <cellStyle name="Data   - Style2 6 2 7 3" xfId="17428"/>
    <cellStyle name="Data   - Style2 6 2 8" xfId="17429"/>
    <cellStyle name="Data   - Style2 6 2 9" xfId="17430"/>
    <cellStyle name="Data   - Style2 6 3" xfId="17431"/>
    <cellStyle name="Data   - Style2 6 3 2" xfId="17432"/>
    <cellStyle name="Data   - Style2 6 3 3" xfId="17433"/>
    <cellStyle name="Data   - Style2 6 4" xfId="17434"/>
    <cellStyle name="Data   - Style2 6 4 2" xfId="17435"/>
    <cellStyle name="Data   - Style2 6 4 3" xfId="17436"/>
    <cellStyle name="Data   - Style2 6 5" xfId="17437"/>
    <cellStyle name="Data   - Style2 6 5 2" xfId="17438"/>
    <cellStyle name="Data   - Style2 6 5 3" xfId="17439"/>
    <cellStyle name="Data   - Style2 6 6" xfId="17440"/>
    <cellStyle name="Data   - Style2 6 6 2" xfId="17441"/>
    <cellStyle name="Data   - Style2 6 6 3" xfId="17442"/>
    <cellStyle name="Data   - Style2 6 7" xfId="17443"/>
    <cellStyle name="Data   - Style2 6 7 2" xfId="17444"/>
    <cellStyle name="Data   - Style2 6 7 3" xfId="17445"/>
    <cellStyle name="Data   - Style2 6 8" xfId="17446"/>
    <cellStyle name="Data   - Style2 6 8 2" xfId="17447"/>
    <cellStyle name="Data   - Style2 6 8 3" xfId="17448"/>
    <cellStyle name="Data   - Style2 6 9" xfId="17449"/>
    <cellStyle name="Data   - Style2 7" xfId="17450"/>
    <cellStyle name="Data   - Style2 7 10" xfId="17451"/>
    <cellStyle name="Data   - Style2 7 2" xfId="17452"/>
    <cellStyle name="Data   - Style2 7 2 2" xfId="17453"/>
    <cellStyle name="Data   - Style2 7 2 2 2" xfId="17454"/>
    <cellStyle name="Data   - Style2 7 2 2 3" xfId="17455"/>
    <cellStyle name="Data   - Style2 7 2 3" xfId="17456"/>
    <cellStyle name="Data   - Style2 7 2 3 2" xfId="17457"/>
    <cellStyle name="Data   - Style2 7 2 3 3" xfId="17458"/>
    <cellStyle name="Data   - Style2 7 2 4" xfId="17459"/>
    <cellStyle name="Data   - Style2 7 2 4 2" xfId="17460"/>
    <cellStyle name="Data   - Style2 7 2 4 3" xfId="17461"/>
    <cellStyle name="Data   - Style2 7 2 5" xfId="17462"/>
    <cellStyle name="Data   - Style2 7 2 5 2" xfId="17463"/>
    <cellStyle name="Data   - Style2 7 2 5 3" xfId="17464"/>
    <cellStyle name="Data   - Style2 7 2 6" xfId="17465"/>
    <cellStyle name="Data   - Style2 7 2 6 2" xfId="17466"/>
    <cellStyle name="Data   - Style2 7 2 6 3" xfId="17467"/>
    <cellStyle name="Data   - Style2 7 2 7" xfId="17468"/>
    <cellStyle name="Data   - Style2 7 2 7 2" xfId="17469"/>
    <cellStyle name="Data   - Style2 7 2 7 3" xfId="17470"/>
    <cellStyle name="Data   - Style2 7 2 8" xfId="17471"/>
    <cellStyle name="Data   - Style2 7 2 9" xfId="17472"/>
    <cellStyle name="Data   - Style2 7 3" xfId="17473"/>
    <cellStyle name="Data   - Style2 7 3 2" xfId="17474"/>
    <cellStyle name="Data   - Style2 7 3 3" xfId="17475"/>
    <cellStyle name="Data   - Style2 7 4" xfId="17476"/>
    <cellStyle name="Data   - Style2 7 4 2" xfId="17477"/>
    <cellStyle name="Data   - Style2 7 4 3" xfId="17478"/>
    <cellStyle name="Data   - Style2 7 5" xfId="17479"/>
    <cellStyle name="Data   - Style2 7 5 2" xfId="17480"/>
    <cellStyle name="Data   - Style2 7 5 3" xfId="17481"/>
    <cellStyle name="Data   - Style2 7 6" xfId="17482"/>
    <cellStyle name="Data   - Style2 7 6 2" xfId="17483"/>
    <cellStyle name="Data   - Style2 7 6 3" xfId="17484"/>
    <cellStyle name="Data   - Style2 7 7" xfId="17485"/>
    <cellStyle name="Data   - Style2 7 7 2" xfId="17486"/>
    <cellStyle name="Data   - Style2 7 7 3" xfId="17487"/>
    <cellStyle name="Data   - Style2 7 8" xfId="17488"/>
    <cellStyle name="Data   - Style2 7 8 2" xfId="17489"/>
    <cellStyle name="Data   - Style2 7 8 3" xfId="17490"/>
    <cellStyle name="Data   - Style2 7 9" xfId="17491"/>
    <cellStyle name="Data   - Style2 8" xfId="17492"/>
    <cellStyle name="Data   - Style2 8 10" xfId="17493"/>
    <cellStyle name="Data   - Style2 8 2" xfId="17494"/>
    <cellStyle name="Data   - Style2 8 2 2" xfId="17495"/>
    <cellStyle name="Data   - Style2 8 2 2 2" xfId="17496"/>
    <cellStyle name="Data   - Style2 8 2 2 3" xfId="17497"/>
    <cellStyle name="Data   - Style2 8 2 3" xfId="17498"/>
    <cellStyle name="Data   - Style2 8 2 3 2" xfId="17499"/>
    <cellStyle name="Data   - Style2 8 2 3 3" xfId="17500"/>
    <cellStyle name="Data   - Style2 8 2 4" xfId="17501"/>
    <cellStyle name="Data   - Style2 8 2 4 2" xfId="17502"/>
    <cellStyle name="Data   - Style2 8 2 4 3" xfId="17503"/>
    <cellStyle name="Data   - Style2 8 2 5" xfId="17504"/>
    <cellStyle name="Data   - Style2 8 2 5 2" xfId="17505"/>
    <cellStyle name="Data   - Style2 8 2 5 3" xfId="17506"/>
    <cellStyle name="Data   - Style2 8 2 6" xfId="17507"/>
    <cellStyle name="Data   - Style2 8 2 6 2" xfId="17508"/>
    <cellStyle name="Data   - Style2 8 2 6 3" xfId="17509"/>
    <cellStyle name="Data   - Style2 8 2 7" xfId="17510"/>
    <cellStyle name="Data   - Style2 8 2 7 2" xfId="17511"/>
    <cellStyle name="Data   - Style2 8 2 7 3" xfId="17512"/>
    <cellStyle name="Data   - Style2 8 2 8" xfId="17513"/>
    <cellStyle name="Data   - Style2 8 2 9" xfId="17514"/>
    <cellStyle name="Data   - Style2 8 3" xfId="17515"/>
    <cellStyle name="Data   - Style2 8 3 2" xfId="17516"/>
    <cellStyle name="Data   - Style2 8 3 3" xfId="17517"/>
    <cellStyle name="Data   - Style2 8 4" xfId="17518"/>
    <cellStyle name="Data   - Style2 8 4 2" xfId="17519"/>
    <cellStyle name="Data   - Style2 8 4 3" xfId="17520"/>
    <cellStyle name="Data   - Style2 8 5" xfId="17521"/>
    <cellStyle name="Data   - Style2 8 5 2" xfId="17522"/>
    <cellStyle name="Data   - Style2 8 5 3" xfId="17523"/>
    <cellStyle name="Data   - Style2 8 6" xfId="17524"/>
    <cellStyle name="Data   - Style2 8 6 2" xfId="17525"/>
    <cellStyle name="Data   - Style2 8 6 3" xfId="17526"/>
    <cellStyle name="Data   - Style2 8 7" xfId="17527"/>
    <cellStyle name="Data   - Style2 8 7 2" xfId="17528"/>
    <cellStyle name="Data   - Style2 8 7 3" xfId="17529"/>
    <cellStyle name="Data   - Style2 8 8" xfId="17530"/>
    <cellStyle name="Data   - Style2 8 8 2" xfId="17531"/>
    <cellStyle name="Data   - Style2 8 8 3" xfId="17532"/>
    <cellStyle name="Data   - Style2 8 9" xfId="17533"/>
    <cellStyle name="Data   - Style2 9" xfId="17534"/>
    <cellStyle name="Data   - Style2 9 10" xfId="17535"/>
    <cellStyle name="Data   - Style2 9 2" xfId="17536"/>
    <cellStyle name="Data   - Style2 9 2 2" xfId="17537"/>
    <cellStyle name="Data   - Style2 9 2 2 2" xfId="17538"/>
    <cellStyle name="Data   - Style2 9 2 2 3" xfId="17539"/>
    <cellStyle name="Data   - Style2 9 2 3" xfId="17540"/>
    <cellStyle name="Data   - Style2 9 2 3 2" xfId="17541"/>
    <cellStyle name="Data   - Style2 9 2 3 3" xfId="17542"/>
    <cellStyle name="Data   - Style2 9 2 4" xfId="17543"/>
    <cellStyle name="Data   - Style2 9 2 4 2" xfId="17544"/>
    <cellStyle name="Data   - Style2 9 2 4 3" xfId="17545"/>
    <cellStyle name="Data   - Style2 9 2 5" xfId="17546"/>
    <cellStyle name="Data   - Style2 9 2 5 2" xfId="17547"/>
    <cellStyle name="Data   - Style2 9 2 5 3" xfId="17548"/>
    <cellStyle name="Data   - Style2 9 2 6" xfId="17549"/>
    <cellStyle name="Data   - Style2 9 2 6 2" xfId="17550"/>
    <cellStyle name="Data   - Style2 9 2 6 3" xfId="17551"/>
    <cellStyle name="Data   - Style2 9 2 7" xfId="17552"/>
    <cellStyle name="Data   - Style2 9 2 7 2" xfId="17553"/>
    <cellStyle name="Data   - Style2 9 2 7 3" xfId="17554"/>
    <cellStyle name="Data   - Style2 9 2 8" xfId="17555"/>
    <cellStyle name="Data   - Style2 9 2 9" xfId="17556"/>
    <cellStyle name="Data   - Style2 9 3" xfId="17557"/>
    <cellStyle name="Data   - Style2 9 3 2" xfId="17558"/>
    <cellStyle name="Data   - Style2 9 3 3" xfId="17559"/>
    <cellStyle name="Data   - Style2 9 4" xfId="17560"/>
    <cellStyle name="Data   - Style2 9 4 2" xfId="17561"/>
    <cellStyle name="Data   - Style2 9 4 3" xfId="17562"/>
    <cellStyle name="Data   - Style2 9 5" xfId="17563"/>
    <cellStyle name="Data   - Style2 9 5 2" xfId="17564"/>
    <cellStyle name="Data   - Style2 9 5 3" xfId="17565"/>
    <cellStyle name="Data   - Style2 9 6" xfId="17566"/>
    <cellStyle name="Data   - Style2 9 6 2" xfId="17567"/>
    <cellStyle name="Data   - Style2 9 6 3" xfId="17568"/>
    <cellStyle name="Data   - Style2 9 7" xfId="17569"/>
    <cellStyle name="Data   - Style2 9 7 2" xfId="17570"/>
    <cellStyle name="Data   - Style2 9 7 3" xfId="17571"/>
    <cellStyle name="Data   - Style2 9 8" xfId="17572"/>
    <cellStyle name="Data   - Style2 9 8 2" xfId="17573"/>
    <cellStyle name="Data   - Style2 9 8 3" xfId="17574"/>
    <cellStyle name="Data   - Style2 9 9" xfId="17575"/>
    <cellStyle name="Data Enter" xfId="17576"/>
    <cellStyle name="date" xfId="17577"/>
    <cellStyle name="Date 2" xfId="17578"/>
    <cellStyle name="Euro" xfId="17579"/>
    <cellStyle name="Euro 2" xfId="17580"/>
    <cellStyle name="Explanatory Text 2" xfId="17581"/>
    <cellStyle name="Explanatory Text 3" xfId="17582"/>
    <cellStyle name="Explanatory Text 4" xfId="17583"/>
    <cellStyle name="F9ReportControlStyle_ctpInquire" xfId="17584"/>
    <cellStyle name="FactSheet" xfId="17585"/>
    <cellStyle name="fish" xfId="17586"/>
    <cellStyle name="Fixed" xfId="17587"/>
    <cellStyle name="Good 2" xfId="17588"/>
    <cellStyle name="Good 2 2" xfId="17589"/>
    <cellStyle name="Good 2 2 2" xfId="17590"/>
    <cellStyle name="Good 2 2 3" xfId="17591"/>
    <cellStyle name="Good 2 2 4" xfId="17592"/>
    <cellStyle name="Good 2 2 5" xfId="17593"/>
    <cellStyle name="Good 2 2 6" xfId="17594"/>
    <cellStyle name="Good 2 3" xfId="17595"/>
    <cellStyle name="Good 2 4" xfId="17596"/>
    <cellStyle name="Good 2 5" xfId="17597"/>
    <cellStyle name="Good 2 6" xfId="17598"/>
    <cellStyle name="Good 3" xfId="17599"/>
    <cellStyle name="Good 3 2" xfId="17600"/>
    <cellStyle name="Good 3 2 2" xfId="17601"/>
    <cellStyle name="Good 3 3" xfId="17602"/>
    <cellStyle name="Good 3 3 2" xfId="17603"/>
    <cellStyle name="Good 4" xfId="17604"/>
    <cellStyle name="Good 5" xfId="17605"/>
    <cellStyle name="Heading 1 2" xfId="17606"/>
    <cellStyle name="Heading 1 2 2" xfId="17607"/>
    <cellStyle name="Heading 1 2 2 2" xfId="17608"/>
    <cellStyle name="Heading 1 2 2 3" xfId="17609"/>
    <cellStyle name="Heading 1 2 3" xfId="17610"/>
    <cellStyle name="Heading 1 2 3 2" xfId="17611"/>
    <cellStyle name="Heading 1 2 4" xfId="17612"/>
    <cellStyle name="Heading 1 2 4 2" xfId="17613"/>
    <cellStyle name="Heading 1 2 5" xfId="17614"/>
    <cellStyle name="Heading 1 3" xfId="17615"/>
    <cellStyle name="Heading 1 3 2" xfId="17616"/>
    <cellStyle name="Heading 1 3 3" xfId="17617"/>
    <cellStyle name="Heading 1 3 4" xfId="17618"/>
    <cellStyle name="Heading 1 4" xfId="17619"/>
    <cellStyle name="Heading 1 4 2" xfId="17620"/>
    <cellStyle name="Heading 1 4 3" xfId="17621"/>
    <cellStyle name="Heading 2 2" xfId="17622"/>
    <cellStyle name="Heading 2 2 2" xfId="17623"/>
    <cellStyle name="Heading 2 2 2 2" xfId="17624"/>
    <cellStyle name="Heading 2 2 3" xfId="17625"/>
    <cellStyle name="Heading 2 2 4" xfId="17626"/>
    <cellStyle name="Heading 2 2 4 2" xfId="17627"/>
    <cellStyle name="Heading 2 2 5" xfId="17628"/>
    <cellStyle name="Heading 2 3" xfId="17629"/>
    <cellStyle name="Heading 2 3 2" xfId="17630"/>
    <cellStyle name="Heading 2 3 3" xfId="17631"/>
    <cellStyle name="Heading 2 3 4" xfId="17632"/>
    <cellStyle name="Heading 2 4" xfId="17633"/>
    <cellStyle name="Heading 2 4 2" xfId="17634"/>
    <cellStyle name="Heading 2 4 3" xfId="17635"/>
    <cellStyle name="Heading 3 2" xfId="17636"/>
    <cellStyle name="Heading 3 2 2" xfId="17637"/>
    <cellStyle name="Heading 3 2 2 2" xfId="17638"/>
    <cellStyle name="Heading 3 2 2 3" xfId="17639"/>
    <cellStyle name="Heading 3 2 3" xfId="17640"/>
    <cellStyle name="Heading 3 2 3 2" xfId="17641"/>
    <cellStyle name="Heading 3 2 4" xfId="17642"/>
    <cellStyle name="Heading 3 2 4 2" xfId="17643"/>
    <cellStyle name="Heading 3 2 5" xfId="17644"/>
    <cellStyle name="Heading 3 3" xfId="17645"/>
    <cellStyle name="Heading 3 3 2" xfId="17646"/>
    <cellStyle name="Heading 3 3 3" xfId="17647"/>
    <cellStyle name="Heading 3 3 4" xfId="17648"/>
    <cellStyle name="Heading 3 4" xfId="17649"/>
    <cellStyle name="Heading 3 4 2" xfId="17650"/>
    <cellStyle name="Heading 3 4 3" xfId="17651"/>
    <cellStyle name="Heading 4 2" xfId="17652"/>
    <cellStyle name="Heading 4 2 2" xfId="17653"/>
    <cellStyle name="Heading 4 2 2 2" xfId="17654"/>
    <cellStyle name="Heading 4 2 2 2 2" xfId="17655"/>
    <cellStyle name="Heading 4 2 2 3" xfId="17656"/>
    <cellStyle name="Heading 4 2 3" xfId="17657"/>
    <cellStyle name="Heading 4 2 3 2" xfId="17658"/>
    <cellStyle name="Heading 4 2 4" xfId="17659"/>
    <cellStyle name="Heading 4 3" xfId="17660"/>
    <cellStyle name="Heading 4 3 2" xfId="17661"/>
    <cellStyle name="Heading 4 3 2 2" xfId="17662"/>
    <cellStyle name="Heading 4 3 3" xfId="17663"/>
    <cellStyle name="Heading 4 4" xfId="17664"/>
    <cellStyle name="Heading 4 4 2" xfId="17665"/>
    <cellStyle name="Heading 4 4 3" xfId="17666"/>
    <cellStyle name="Heading 4 4 4" xfId="17667"/>
    <cellStyle name="Hyperlink 2" xfId="17668"/>
    <cellStyle name="Hyperlink 2 2" xfId="17669"/>
    <cellStyle name="Hyperlink 2 2 2" xfId="17670"/>
    <cellStyle name="Hyperlink 2 2 2 2" xfId="17671"/>
    <cellStyle name="Hyperlink 2 2 3" xfId="17672"/>
    <cellStyle name="Hyperlink 2 2 4" xfId="17673"/>
    <cellStyle name="Hyperlink 2 2 5" xfId="17674"/>
    <cellStyle name="Hyperlink 2 2 5 2" xfId="17675"/>
    <cellStyle name="Hyperlink 2 2 5 3" xfId="17676"/>
    <cellStyle name="Hyperlink 2 2 6" xfId="17677"/>
    <cellStyle name="Hyperlink 2 2 7" xfId="17678"/>
    <cellStyle name="Hyperlink 2 2 8" xfId="17679"/>
    <cellStyle name="Hyperlink 2 3" xfId="17680"/>
    <cellStyle name="Hyperlink 2 3 2" xfId="17681"/>
    <cellStyle name="Hyperlink 2 3 3" xfId="17682"/>
    <cellStyle name="Hyperlink 2 4" xfId="17683"/>
    <cellStyle name="Hyperlink 2 4 2" xfId="17684"/>
    <cellStyle name="Hyperlink 2 5" xfId="17685"/>
    <cellStyle name="Hyperlink 3" xfId="17686"/>
    <cellStyle name="Hyperlink 3 2" xfId="17687"/>
    <cellStyle name="Hyperlink 3 2 2" xfId="17688"/>
    <cellStyle name="Hyperlink 3 2 3" xfId="17689"/>
    <cellStyle name="Hyperlink 3 3" xfId="17690"/>
    <cellStyle name="Hyperlink 3 3 2" xfId="17691"/>
    <cellStyle name="Hyperlink 3 4" xfId="17692"/>
    <cellStyle name="Hyperlink 3 4 2" xfId="17693"/>
    <cellStyle name="Hyperlink 3 4 3" xfId="17694"/>
    <cellStyle name="Hyperlink 4" xfId="17695"/>
    <cellStyle name="Hyperlink 4 2" xfId="17696"/>
    <cellStyle name="Hyperlink 4 2 2" xfId="17697"/>
    <cellStyle name="Hyperlink 4 2 3" xfId="17698"/>
    <cellStyle name="Hyperlink 4 3" xfId="17699"/>
    <cellStyle name="Hyperlink 4 4" xfId="17700"/>
    <cellStyle name="Hyperlink 5" xfId="17701"/>
    <cellStyle name="Input 2" xfId="17702"/>
    <cellStyle name="Input 2 10" xfId="17703"/>
    <cellStyle name="Input 2 10 2" xfId="17704"/>
    <cellStyle name="Input 2 10 2 2" xfId="17705"/>
    <cellStyle name="Input 2 10 2 3" xfId="17706"/>
    <cellStyle name="Input 2 10 3" xfId="17707"/>
    <cellStyle name="Input 2 10 3 2" xfId="17708"/>
    <cellStyle name="Input 2 10 3 3" xfId="17709"/>
    <cellStyle name="Input 2 10 4" xfId="17710"/>
    <cellStyle name="Input 2 10 4 2" xfId="17711"/>
    <cellStyle name="Input 2 10 4 3" xfId="17712"/>
    <cellStyle name="Input 2 10 5" xfId="17713"/>
    <cellStyle name="Input 2 10 5 2" xfId="17714"/>
    <cellStyle name="Input 2 10 5 3" xfId="17715"/>
    <cellStyle name="Input 2 10 6" xfId="17716"/>
    <cellStyle name="Input 2 10 6 2" xfId="17717"/>
    <cellStyle name="Input 2 10 6 3" xfId="17718"/>
    <cellStyle name="Input 2 10 7" xfId="17719"/>
    <cellStyle name="Input 2 10 7 2" xfId="17720"/>
    <cellStyle name="Input 2 10 7 3" xfId="17721"/>
    <cellStyle name="Input 2 10 8" xfId="17722"/>
    <cellStyle name="Input 2 10 9" xfId="17723"/>
    <cellStyle name="Input 2 2" xfId="17724"/>
    <cellStyle name="Input 2 2 10" xfId="17725"/>
    <cellStyle name="Input 2 2 10 2" xfId="17726"/>
    <cellStyle name="Input 2 2 10 3" xfId="17727"/>
    <cellStyle name="Input 2 2 11" xfId="17728"/>
    <cellStyle name="Input 2 2 11 2" xfId="17729"/>
    <cellStyle name="Input 2 2 11 3" xfId="17730"/>
    <cellStyle name="Input 2 2 12" xfId="17731"/>
    <cellStyle name="Input 2 2 12 2" xfId="17732"/>
    <cellStyle name="Input 2 2 12 3" xfId="17733"/>
    <cellStyle name="Input 2 2 13" xfId="17734"/>
    <cellStyle name="Input 2 2 2" xfId="17735"/>
    <cellStyle name="Input 2 2 2 10" xfId="17736"/>
    <cellStyle name="Input 2 2 2 10 2" xfId="17737"/>
    <cellStyle name="Input 2 2 2 10 3" xfId="17738"/>
    <cellStyle name="Input 2 2 2 11" xfId="17739"/>
    <cellStyle name="Input 2 2 2 11 2" xfId="17740"/>
    <cellStyle name="Input 2 2 2 11 3" xfId="17741"/>
    <cellStyle name="Input 2 2 2 12" xfId="17742"/>
    <cellStyle name="Input 2 2 2 13" xfId="17743"/>
    <cellStyle name="Input 2 2 2 2" xfId="17744"/>
    <cellStyle name="Input 2 2 2 2 10" xfId="17745"/>
    <cellStyle name="Input 2 2 2 2 10 2" xfId="17746"/>
    <cellStyle name="Input 2 2 2 2 10 3" xfId="17747"/>
    <cellStyle name="Input 2 2 2 2 11" xfId="17748"/>
    <cellStyle name="Input 2 2 2 2 11 2" xfId="17749"/>
    <cellStyle name="Input 2 2 2 2 11 3" xfId="17750"/>
    <cellStyle name="Input 2 2 2 2 12" xfId="17751"/>
    <cellStyle name="Input 2 2 2 2 12 2" xfId="17752"/>
    <cellStyle name="Input 2 2 2 2 12 3" xfId="17753"/>
    <cellStyle name="Input 2 2 2 2 13" xfId="17754"/>
    <cellStyle name="Input 2 2 2 2 13 2" xfId="17755"/>
    <cellStyle name="Input 2 2 2 2 13 3" xfId="17756"/>
    <cellStyle name="Input 2 2 2 2 14" xfId="17757"/>
    <cellStyle name="Input 2 2 2 2 2" xfId="17758"/>
    <cellStyle name="Input 2 2 2 2 2 10" xfId="17759"/>
    <cellStyle name="Input 2 2 2 2 2 2" xfId="17760"/>
    <cellStyle name="Input 2 2 2 2 2 2 10" xfId="17761"/>
    <cellStyle name="Input 2 2 2 2 2 2 2" xfId="17762"/>
    <cellStyle name="Input 2 2 2 2 2 2 2 2" xfId="17763"/>
    <cellStyle name="Input 2 2 2 2 2 2 2 2 2" xfId="17764"/>
    <cellStyle name="Input 2 2 2 2 2 2 2 2 3" xfId="17765"/>
    <cellStyle name="Input 2 2 2 2 2 2 2 3" xfId="17766"/>
    <cellStyle name="Input 2 2 2 2 2 2 2 3 2" xfId="17767"/>
    <cellStyle name="Input 2 2 2 2 2 2 2 3 3" xfId="17768"/>
    <cellStyle name="Input 2 2 2 2 2 2 2 4" xfId="17769"/>
    <cellStyle name="Input 2 2 2 2 2 2 2 4 2" xfId="17770"/>
    <cellStyle name="Input 2 2 2 2 2 2 2 4 3" xfId="17771"/>
    <cellStyle name="Input 2 2 2 2 2 2 2 5" xfId="17772"/>
    <cellStyle name="Input 2 2 2 2 2 2 2 5 2" xfId="17773"/>
    <cellStyle name="Input 2 2 2 2 2 2 2 5 3" xfId="17774"/>
    <cellStyle name="Input 2 2 2 2 2 2 2 6" xfId="17775"/>
    <cellStyle name="Input 2 2 2 2 2 2 2 6 2" xfId="17776"/>
    <cellStyle name="Input 2 2 2 2 2 2 2 6 3" xfId="17777"/>
    <cellStyle name="Input 2 2 2 2 2 2 2 7" xfId="17778"/>
    <cellStyle name="Input 2 2 2 2 2 2 2 7 2" xfId="17779"/>
    <cellStyle name="Input 2 2 2 2 2 2 2 7 3" xfId="17780"/>
    <cellStyle name="Input 2 2 2 2 2 2 2 8" xfId="17781"/>
    <cellStyle name="Input 2 2 2 2 2 2 2 9" xfId="17782"/>
    <cellStyle name="Input 2 2 2 2 2 2 3" xfId="17783"/>
    <cellStyle name="Input 2 2 2 2 2 2 3 2" xfId="17784"/>
    <cellStyle name="Input 2 2 2 2 2 2 3 3" xfId="17785"/>
    <cellStyle name="Input 2 2 2 2 2 2 4" xfId="17786"/>
    <cellStyle name="Input 2 2 2 2 2 2 4 2" xfId="17787"/>
    <cellStyle name="Input 2 2 2 2 2 2 4 3" xfId="17788"/>
    <cellStyle name="Input 2 2 2 2 2 2 5" xfId="17789"/>
    <cellStyle name="Input 2 2 2 2 2 2 5 2" xfId="17790"/>
    <cellStyle name="Input 2 2 2 2 2 2 5 3" xfId="17791"/>
    <cellStyle name="Input 2 2 2 2 2 2 6" xfId="17792"/>
    <cellStyle name="Input 2 2 2 2 2 2 6 2" xfId="17793"/>
    <cellStyle name="Input 2 2 2 2 2 2 6 3" xfId="17794"/>
    <cellStyle name="Input 2 2 2 2 2 2 7" xfId="17795"/>
    <cellStyle name="Input 2 2 2 2 2 2 7 2" xfId="17796"/>
    <cellStyle name="Input 2 2 2 2 2 2 7 3" xfId="17797"/>
    <cellStyle name="Input 2 2 2 2 2 2 8" xfId="17798"/>
    <cellStyle name="Input 2 2 2 2 2 2 8 2" xfId="17799"/>
    <cellStyle name="Input 2 2 2 2 2 2 8 3" xfId="17800"/>
    <cellStyle name="Input 2 2 2 2 2 2 9" xfId="17801"/>
    <cellStyle name="Input 2 2 2 2 2 3" xfId="17802"/>
    <cellStyle name="Input 2 2 2 2 2 3 10" xfId="17803"/>
    <cellStyle name="Input 2 2 2 2 2 3 2" xfId="17804"/>
    <cellStyle name="Input 2 2 2 2 2 3 2 2" xfId="17805"/>
    <cellStyle name="Input 2 2 2 2 2 3 2 2 2" xfId="17806"/>
    <cellStyle name="Input 2 2 2 2 2 3 2 2 3" xfId="17807"/>
    <cellStyle name="Input 2 2 2 2 2 3 2 3" xfId="17808"/>
    <cellStyle name="Input 2 2 2 2 2 3 2 3 2" xfId="17809"/>
    <cellStyle name="Input 2 2 2 2 2 3 2 3 3" xfId="17810"/>
    <cellStyle name="Input 2 2 2 2 2 3 2 4" xfId="17811"/>
    <cellStyle name="Input 2 2 2 2 2 3 2 4 2" xfId="17812"/>
    <cellStyle name="Input 2 2 2 2 2 3 2 4 3" xfId="17813"/>
    <cellStyle name="Input 2 2 2 2 2 3 2 5" xfId="17814"/>
    <cellStyle name="Input 2 2 2 2 2 3 2 5 2" xfId="17815"/>
    <cellStyle name="Input 2 2 2 2 2 3 2 5 3" xfId="17816"/>
    <cellStyle name="Input 2 2 2 2 2 3 2 6" xfId="17817"/>
    <cellStyle name="Input 2 2 2 2 2 3 2 6 2" xfId="17818"/>
    <cellStyle name="Input 2 2 2 2 2 3 2 6 3" xfId="17819"/>
    <cellStyle name="Input 2 2 2 2 2 3 2 7" xfId="17820"/>
    <cellStyle name="Input 2 2 2 2 2 3 2 7 2" xfId="17821"/>
    <cellStyle name="Input 2 2 2 2 2 3 2 7 3" xfId="17822"/>
    <cellStyle name="Input 2 2 2 2 2 3 2 8" xfId="17823"/>
    <cellStyle name="Input 2 2 2 2 2 3 2 9" xfId="17824"/>
    <cellStyle name="Input 2 2 2 2 2 3 3" xfId="17825"/>
    <cellStyle name="Input 2 2 2 2 2 3 3 2" xfId="17826"/>
    <cellStyle name="Input 2 2 2 2 2 3 3 3" xfId="17827"/>
    <cellStyle name="Input 2 2 2 2 2 3 4" xfId="17828"/>
    <cellStyle name="Input 2 2 2 2 2 3 4 2" xfId="17829"/>
    <cellStyle name="Input 2 2 2 2 2 3 4 3" xfId="17830"/>
    <cellStyle name="Input 2 2 2 2 2 3 5" xfId="17831"/>
    <cellStyle name="Input 2 2 2 2 2 3 5 2" xfId="17832"/>
    <cellStyle name="Input 2 2 2 2 2 3 5 3" xfId="17833"/>
    <cellStyle name="Input 2 2 2 2 2 3 6" xfId="17834"/>
    <cellStyle name="Input 2 2 2 2 2 3 6 2" xfId="17835"/>
    <cellStyle name="Input 2 2 2 2 2 3 6 3" xfId="17836"/>
    <cellStyle name="Input 2 2 2 2 2 3 7" xfId="17837"/>
    <cellStyle name="Input 2 2 2 2 2 3 7 2" xfId="17838"/>
    <cellStyle name="Input 2 2 2 2 2 3 7 3" xfId="17839"/>
    <cellStyle name="Input 2 2 2 2 2 3 8" xfId="17840"/>
    <cellStyle name="Input 2 2 2 2 2 3 8 2" xfId="17841"/>
    <cellStyle name="Input 2 2 2 2 2 3 8 3" xfId="17842"/>
    <cellStyle name="Input 2 2 2 2 2 3 9" xfId="17843"/>
    <cellStyle name="Input 2 2 2 2 2 4" xfId="17844"/>
    <cellStyle name="Input 2 2 2 2 2 4 10" xfId="17845"/>
    <cellStyle name="Input 2 2 2 2 2 4 2" xfId="17846"/>
    <cellStyle name="Input 2 2 2 2 2 4 2 2" xfId="17847"/>
    <cellStyle name="Input 2 2 2 2 2 4 2 2 2" xfId="17848"/>
    <cellStyle name="Input 2 2 2 2 2 4 2 2 3" xfId="17849"/>
    <cellStyle name="Input 2 2 2 2 2 4 2 3" xfId="17850"/>
    <cellStyle name="Input 2 2 2 2 2 4 2 3 2" xfId="17851"/>
    <cellStyle name="Input 2 2 2 2 2 4 2 3 3" xfId="17852"/>
    <cellStyle name="Input 2 2 2 2 2 4 2 4" xfId="17853"/>
    <cellStyle name="Input 2 2 2 2 2 4 2 4 2" xfId="17854"/>
    <cellStyle name="Input 2 2 2 2 2 4 2 4 3" xfId="17855"/>
    <cellStyle name="Input 2 2 2 2 2 4 2 5" xfId="17856"/>
    <cellStyle name="Input 2 2 2 2 2 4 2 5 2" xfId="17857"/>
    <cellStyle name="Input 2 2 2 2 2 4 2 5 3" xfId="17858"/>
    <cellStyle name="Input 2 2 2 2 2 4 2 6" xfId="17859"/>
    <cellStyle name="Input 2 2 2 2 2 4 2 6 2" xfId="17860"/>
    <cellStyle name="Input 2 2 2 2 2 4 2 6 3" xfId="17861"/>
    <cellStyle name="Input 2 2 2 2 2 4 2 7" xfId="17862"/>
    <cellStyle name="Input 2 2 2 2 2 4 2 7 2" xfId="17863"/>
    <cellStyle name="Input 2 2 2 2 2 4 2 7 3" xfId="17864"/>
    <cellStyle name="Input 2 2 2 2 2 4 2 8" xfId="17865"/>
    <cellStyle name="Input 2 2 2 2 2 4 2 9" xfId="17866"/>
    <cellStyle name="Input 2 2 2 2 2 4 3" xfId="17867"/>
    <cellStyle name="Input 2 2 2 2 2 4 3 2" xfId="17868"/>
    <cellStyle name="Input 2 2 2 2 2 4 3 3" xfId="17869"/>
    <cellStyle name="Input 2 2 2 2 2 4 4" xfId="17870"/>
    <cellStyle name="Input 2 2 2 2 2 4 4 2" xfId="17871"/>
    <cellStyle name="Input 2 2 2 2 2 4 4 3" xfId="17872"/>
    <cellStyle name="Input 2 2 2 2 2 4 5" xfId="17873"/>
    <cellStyle name="Input 2 2 2 2 2 4 5 2" xfId="17874"/>
    <cellStyle name="Input 2 2 2 2 2 4 5 3" xfId="17875"/>
    <cellStyle name="Input 2 2 2 2 2 4 6" xfId="17876"/>
    <cellStyle name="Input 2 2 2 2 2 4 6 2" xfId="17877"/>
    <cellStyle name="Input 2 2 2 2 2 4 6 3" xfId="17878"/>
    <cellStyle name="Input 2 2 2 2 2 4 7" xfId="17879"/>
    <cellStyle name="Input 2 2 2 2 2 4 7 2" xfId="17880"/>
    <cellStyle name="Input 2 2 2 2 2 4 7 3" xfId="17881"/>
    <cellStyle name="Input 2 2 2 2 2 4 8" xfId="17882"/>
    <cellStyle name="Input 2 2 2 2 2 4 8 2" xfId="17883"/>
    <cellStyle name="Input 2 2 2 2 2 4 8 3" xfId="17884"/>
    <cellStyle name="Input 2 2 2 2 2 4 9" xfId="17885"/>
    <cellStyle name="Input 2 2 2 2 2 5" xfId="17886"/>
    <cellStyle name="Input 2 2 2 2 2 5 2" xfId="17887"/>
    <cellStyle name="Input 2 2 2 2 2 5 2 2" xfId="17888"/>
    <cellStyle name="Input 2 2 2 2 2 5 2 3" xfId="17889"/>
    <cellStyle name="Input 2 2 2 2 2 5 3" xfId="17890"/>
    <cellStyle name="Input 2 2 2 2 2 5 3 2" xfId="17891"/>
    <cellStyle name="Input 2 2 2 2 2 5 3 3" xfId="17892"/>
    <cellStyle name="Input 2 2 2 2 2 5 4" xfId="17893"/>
    <cellStyle name="Input 2 2 2 2 2 5 4 2" xfId="17894"/>
    <cellStyle name="Input 2 2 2 2 2 5 4 3" xfId="17895"/>
    <cellStyle name="Input 2 2 2 2 2 5 5" xfId="17896"/>
    <cellStyle name="Input 2 2 2 2 2 5 5 2" xfId="17897"/>
    <cellStyle name="Input 2 2 2 2 2 5 5 3" xfId="17898"/>
    <cellStyle name="Input 2 2 2 2 2 5 6" xfId="17899"/>
    <cellStyle name="Input 2 2 2 2 2 5 6 2" xfId="17900"/>
    <cellStyle name="Input 2 2 2 2 2 5 6 3" xfId="17901"/>
    <cellStyle name="Input 2 2 2 2 2 5 7" xfId="17902"/>
    <cellStyle name="Input 2 2 2 2 2 5 7 2" xfId="17903"/>
    <cellStyle name="Input 2 2 2 2 2 5 7 3" xfId="17904"/>
    <cellStyle name="Input 2 2 2 2 2 5 8" xfId="17905"/>
    <cellStyle name="Input 2 2 2 2 2 5 9" xfId="17906"/>
    <cellStyle name="Input 2 2 2 2 2 6" xfId="17907"/>
    <cellStyle name="Input 2 2 2 2 2 6 2" xfId="17908"/>
    <cellStyle name="Input 2 2 2 2 2 6 3" xfId="17909"/>
    <cellStyle name="Input 2 2 2 2 2 7" xfId="17910"/>
    <cellStyle name="Input 2 2 2 2 2 7 2" xfId="17911"/>
    <cellStyle name="Input 2 2 2 2 2 7 3" xfId="17912"/>
    <cellStyle name="Input 2 2 2 2 2 8" xfId="17913"/>
    <cellStyle name="Input 2 2 2 2 2 8 2" xfId="17914"/>
    <cellStyle name="Input 2 2 2 2 2 8 3" xfId="17915"/>
    <cellStyle name="Input 2 2 2 2 2 9" xfId="17916"/>
    <cellStyle name="Input 2 2 2 2 2 9 2" xfId="17917"/>
    <cellStyle name="Input 2 2 2 2 2 9 3" xfId="17918"/>
    <cellStyle name="Input 2 2 2 2 3" xfId="17919"/>
    <cellStyle name="Input 2 2 2 2 3 10" xfId="17920"/>
    <cellStyle name="Input 2 2 2 2 3 2" xfId="17921"/>
    <cellStyle name="Input 2 2 2 2 3 2 10" xfId="17922"/>
    <cellStyle name="Input 2 2 2 2 3 2 2" xfId="17923"/>
    <cellStyle name="Input 2 2 2 2 3 2 2 2" xfId="17924"/>
    <cellStyle name="Input 2 2 2 2 3 2 2 2 2" xfId="17925"/>
    <cellStyle name="Input 2 2 2 2 3 2 2 2 3" xfId="17926"/>
    <cellStyle name="Input 2 2 2 2 3 2 2 3" xfId="17927"/>
    <cellStyle name="Input 2 2 2 2 3 2 2 3 2" xfId="17928"/>
    <cellStyle name="Input 2 2 2 2 3 2 2 3 3" xfId="17929"/>
    <cellStyle name="Input 2 2 2 2 3 2 2 4" xfId="17930"/>
    <cellStyle name="Input 2 2 2 2 3 2 2 4 2" xfId="17931"/>
    <cellStyle name="Input 2 2 2 2 3 2 2 4 3" xfId="17932"/>
    <cellStyle name="Input 2 2 2 2 3 2 2 5" xfId="17933"/>
    <cellStyle name="Input 2 2 2 2 3 2 2 5 2" xfId="17934"/>
    <cellStyle name="Input 2 2 2 2 3 2 2 5 3" xfId="17935"/>
    <cellStyle name="Input 2 2 2 2 3 2 2 6" xfId="17936"/>
    <cellStyle name="Input 2 2 2 2 3 2 2 6 2" xfId="17937"/>
    <cellStyle name="Input 2 2 2 2 3 2 2 6 3" xfId="17938"/>
    <cellStyle name="Input 2 2 2 2 3 2 2 7" xfId="17939"/>
    <cellStyle name="Input 2 2 2 2 3 2 2 7 2" xfId="17940"/>
    <cellStyle name="Input 2 2 2 2 3 2 2 7 3" xfId="17941"/>
    <cellStyle name="Input 2 2 2 2 3 2 2 8" xfId="17942"/>
    <cellStyle name="Input 2 2 2 2 3 2 2 9" xfId="17943"/>
    <cellStyle name="Input 2 2 2 2 3 2 3" xfId="17944"/>
    <cellStyle name="Input 2 2 2 2 3 2 3 2" xfId="17945"/>
    <cellStyle name="Input 2 2 2 2 3 2 3 3" xfId="17946"/>
    <cellStyle name="Input 2 2 2 2 3 2 4" xfId="17947"/>
    <cellStyle name="Input 2 2 2 2 3 2 4 2" xfId="17948"/>
    <cellStyle name="Input 2 2 2 2 3 2 4 3" xfId="17949"/>
    <cellStyle name="Input 2 2 2 2 3 2 5" xfId="17950"/>
    <cellStyle name="Input 2 2 2 2 3 2 5 2" xfId="17951"/>
    <cellStyle name="Input 2 2 2 2 3 2 5 3" xfId="17952"/>
    <cellStyle name="Input 2 2 2 2 3 2 6" xfId="17953"/>
    <cellStyle name="Input 2 2 2 2 3 2 6 2" xfId="17954"/>
    <cellStyle name="Input 2 2 2 2 3 2 6 3" xfId="17955"/>
    <cellStyle name="Input 2 2 2 2 3 2 7" xfId="17956"/>
    <cellStyle name="Input 2 2 2 2 3 2 7 2" xfId="17957"/>
    <cellStyle name="Input 2 2 2 2 3 2 7 3" xfId="17958"/>
    <cellStyle name="Input 2 2 2 2 3 2 8" xfId="17959"/>
    <cellStyle name="Input 2 2 2 2 3 2 8 2" xfId="17960"/>
    <cellStyle name="Input 2 2 2 2 3 2 8 3" xfId="17961"/>
    <cellStyle name="Input 2 2 2 2 3 2 9" xfId="17962"/>
    <cellStyle name="Input 2 2 2 2 3 3" xfId="17963"/>
    <cellStyle name="Input 2 2 2 2 3 3 10" xfId="17964"/>
    <cellStyle name="Input 2 2 2 2 3 3 2" xfId="17965"/>
    <cellStyle name="Input 2 2 2 2 3 3 2 2" xfId="17966"/>
    <cellStyle name="Input 2 2 2 2 3 3 2 2 2" xfId="17967"/>
    <cellStyle name="Input 2 2 2 2 3 3 2 2 3" xfId="17968"/>
    <cellStyle name="Input 2 2 2 2 3 3 2 3" xfId="17969"/>
    <cellStyle name="Input 2 2 2 2 3 3 2 3 2" xfId="17970"/>
    <cellStyle name="Input 2 2 2 2 3 3 2 3 3" xfId="17971"/>
    <cellStyle name="Input 2 2 2 2 3 3 2 4" xfId="17972"/>
    <cellStyle name="Input 2 2 2 2 3 3 2 4 2" xfId="17973"/>
    <cellStyle name="Input 2 2 2 2 3 3 2 4 3" xfId="17974"/>
    <cellStyle name="Input 2 2 2 2 3 3 2 5" xfId="17975"/>
    <cellStyle name="Input 2 2 2 2 3 3 2 5 2" xfId="17976"/>
    <cellStyle name="Input 2 2 2 2 3 3 2 5 3" xfId="17977"/>
    <cellStyle name="Input 2 2 2 2 3 3 2 6" xfId="17978"/>
    <cellStyle name="Input 2 2 2 2 3 3 2 6 2" xfId="17979"/>
    <cellStyle name="Input 2 2 2 2 3 3 2 6 3" xfId="17980"/>
    <cellStyle name="Input 2 2 2 2 3 3 2 7" xfId="17981"/>
    <cellStyle name="Input 2 2 2 2 3 3 2 7 2" xfId="17982"/>
    <cellStyle name="Input 2 2 2 2 3 3 2 7 3" xfId="17983"/>
    <cellStyle name="Input 2 2 2 2 3 3 2 8" xfId="17984"/>
    <cellStyle name="Input 2 2 2 2 3 3 2 9" xfId="17985"/>
    <cellStyle name="Input 2 2 2 2 3 3 3" xfId="17986"/>
    <cellStyle name="Input 2 2 2 2 3 3 3 2" xfId="17987"/>
    <cellStyle name="Input 2 2 2 2 3 3 3 3" xfId="17988"/>
    <cellStyle name="Input 2 2 2 2 3 3 4" xfId="17989"/>
    <cellStyle name="Input 2 2 2 2 3 3 4 2" xfId="17990"/>
    <cellStyle name="Input 2 2 2 2 3 3 4 3" xfId="17991"/>
    <cellStyle name="Input 2 2 2 2 3 3 5" xfId="17992"/>
    <cellStyle name="Input 2 2 2 2 3 3 5 2" xfId="17993"/>
    <cellStyle name="Input 2 2 2 2 3 3 5 3" xfId="17994"/>
    <cellStyle name="Input 2 2 2 2 3 3 6" xfId="17995"/>
    <cellStyle name="Input 2 2 2 2 3 3 6 2" xfId="17996"/>
    <cellStyle name="Input 2 2 2 2 3 3 6 3" xfId="17997"/>
    <cellStyle name="Input 2 2 2 2 3 3 7" xfId="17998"/>
    <cellStyle name="Input 2 2 2 2 3 3 7 2" xfId="17999"/>
    <cellStyle name="Input 2 2 2 2 3 3 7 3" xfId="18000"/>
    <cellStyle name="Input 2 2 2 2 3 3 8" xfId="18001"/>
    <cellStyle name="Input 2 2 2 2 3 3 8 2" xfId="18002"/>
    <cellStyle name="Input 2 2 2 2 3 3 8 3" xfId="18003"/>
    <cellStyle name="Input 2 2 2 2 3 3 9" xfId="18004"/>
    <cellStyle name="Input 2 2 2 2 3 4" xfId="18005"/>
    <cellStyle name="Input 2 2 2 2 3 4 10" xfId="18006"/>
    <cellStyle name="Input 2 2 2 2 3 4 2" xfId="18007"/>
    <cellStyle name="Input 2 2 2 2 3 4 2 2" xfId="18008"/>
    <cellStyle name="Input 2 2 2 2 3 4 2 2 2" xfId="18009"/>
    <cellStyle name="Input 2 2 2 2 3 4 2 2 3" xfId="18010"/>
    <cellStyle name="Input 2 2 2 2 3 4 2 3" xfId="18011"/>
    <cellStyle name="Input 2 2 2 2 3 4 2 3 2" xfId="18012"/>
    <cellStyle name="Input 2 2 2 2 3 4 2 3 3" xfId="18013"/>
    <cellStyle name="Input 2 2 2 2 3 4 2 4" xfId="18014"/>
    <cellStyle name="Input 2 2 2 2 3 4 2 4 2" xfId="18015"/>
    <cellStyle name="Input 2 2 2 2 3 4 2 4 3" xfId="18016"/>
    <cellStyle name="Input 2 2 2 2 3 4 2 5" xfId="18017"/>
    <cellStyle name="Input 2 2 2 2 3 4 2 5 2" xfId="18018"/>
    <cellStyle name="Input 2 2 2 2 3 4 2 5 3" xfId="18019"/>
    <cellStyle name="Input 2 2 2 2 3 4 2 6" xfId="18020"/>
    <cellStyle name="Input 2 2 2 2 3 4 2 6 2" xfId="18021"/>
    <cellStyle name="Input 2 2 2 2 3 4 2 6 3" xfId="18022"/>
    <cellStyle name="Input 2 2 2 2 3 4 2 7" xfId="18023"/>
    <cellStyle name="Input 2 2 2 2 3 4 2 7 2" xfId="18024"/>
    <cellStyle name="Input 2 2 2 2 3 4 2 7 3" xfId="18025"/>
    <cellStyle name="Input 2 2 2 2 3 4 2 8" xfId="18026"/>
    <cellStyle name="Input 2 2 2 2 3 4 2 9" xfId="18027"/>
    <cellStyle name="Input 2 2 2 2 3 4 3" xfId="18028"/>
    <cellStyle name="Input 2 2 2 2 3 4 3 2" xfId="18029"/>
    <cellStyle name="Input 2 2 2 2 3 4 3 3" xfId="18030"/>
    <cellStyle name="Input 2 2 2 2 3 4 4" xfId="18031"/>
    <cellStyle name="Input 2 2 2 2 3 4 4 2" xfId="18032"/>
    <cellStyle name="Input 2 2 2 2 3 4 4 3" xfId="18033"/>
    <cellStyle name="Input 2 2 2 2 3 4 5" xfId="18034"/>
    <cellStyle name="Input 2 2 2 2 3 4 5 2" xfId="18035"/>
    <cellStyle name="Input 2 2 2 2 3 4 5 3" xfId="18036"/>
    <cellStyle name="Input 2 2 2 2 3 4 6" xfId="18037"/>
    <cellStyle name="Input 2 2 2 2 3 4 6 2" xfId="18038"/>
    <cellStyle name="Input 2 2 2 2 3 4 6 3" xfId="18039"/>
    <cellStyle name="Input 2 2 2 2 3 4 7" xfId="18040"/>
    <cellStyle name="Input 2 2 2 2 3 4 7 2" xfId="18041"/>
    <cellStyle name="Input 2 2 2 2 3 4 7 3" xfId="18042"/>
    <cellStyle name="Input 2 2 2 2 3 4 8" xfId="18043"/>
    <cellStyle name="Input 2 2 2 2 3 4 8 2" xfId="18044"/>
    <cellStyle name="Input 2 2 2 2 3 4 8 3" xfId="18045"/>
    <cellStyle name="Input 2 2 2 2 3 4 9" xfId="18046"/>
    <cellStyle name="Input 2 2 2 2 3 5" xfId="18047"/>
    <cellStyle name="Input 2 2 2 2 3 5 2" xfId="18048"/>
    <cellStyle name="Input 2 2 2 2 3 5 2 2" xfId="18049"/>
    <cellStyle name="Input 2 2 2 2 3 5 2 3" xfId="18050"/>
    <cellStyle name="Input 2 2 2 2 3 5 3" xfId="18051"/>
    <cellStyle name="Input 2 2 2 2 3 5 3 2" xfId="18052"/>
    <cellStyle name="Input 2 2 2 2 3 5 3 3" xfId="18053"/>
    <cellStyle name="Input 2 2 2 2 3 5 4" xfId="18054"/>
    <cellStyle name="Input 2 2 2 2 3 5 4 2" xfId="18055"/>
    <cellStyle name="Input 2 2 2 2 3 5 4 3" xfId="18056"/>
    <cellStyle name="Input 2 2 2 2 3 5 5" xfId="18057"/>
    <cellStyle name="Input 2 2 2 2 3 5 5 2" xfId="18058"/>
    <cellStyle name="Input 2 2 2 2 3 5 5 3" xfId="18059"/>
    <cellStyle name="Input 2 2 2 2 3 5 6" xfId="18060"/>
    <cellStyle name="Input 2 2 2 2 3 5 6 2" xfId="18061"/>
    <cellStyle name="Input 2 2 2 2 3 5 6 3" xfId="18062"/>
    <cellStyle name="Input 2 2 2 2 3 5 7" xfId="18063"/>
    <cellStyle name="Input 2 2 2 2 3 5 7 2" xfId="18064"/>
    <cellStyle name="Input 2 2 2 2 3 5 7 3" xfId="18065"/>
    <cellStyle name="Input 2 2 2 2 3 5 8" xfId="18066"/>
    <cellStyle name="Input 2 2 2 2 3 5 9" xfId="18067"/>
    <cellStyle name="Input 2 2 2 2 3 6" xfId="18068"/>
    <cellStyle name="Input 2 2 2 2 3 6 2" xfId="18069"/>
    <cellStyle name="Input 2 2 2 2 3 6 3" xfId="18070"/>
    <cellStyle name="Input 2 2 2 2 3 7" xfId="18071"/>
    <cellStyle name="Input 2 2 2 2 3 7 2" xfId="18072"/>
    <cellStyle name="Input 2 2 2 2 3 7 3" xfId="18073"/>
    <cellStyle name="Input 2 2 2 2 3 8" xfId="18074"/>
    <cellStyle name="Input 2 2 2 2 3 8 2" xfId="18075"/>
    <cellStyle name="Input 2 2 2 2 3 8 3" xfId="18076"/>
    <cellStyle name="Input 2 2 2 2 3 9" xfId="18077"/>
    <cellStyle name="Input 2 2 2 2 3 9 2" xfId="18078"/>
    <cellStyle name="Input 2 2 2 2 3 9 3" xfId="18079"/>
    <cellStyle name="Input 2 2 2 2 4" xfId="18080"/>
    <cellStyle name="Input 2 2 2 2 4 10" xfId="18081"/>
    <cellStyle name="Input 2 2 2 2 4 2" xfId="18082"/>
    <cellStyle name="Input 2 2 2 2 4 2 10" xfId="18083"/>
    <cellStyle name="Input 2 2 2 2 4 2 2" xfId="18084"/>
    <cellStyle name="Input 2 2 2 2 4 2 2 2" xfId="18085"/>
    <cellStyle name="Input 2 2 2 2 4 2 2 2 2" xfId="18086"/>
    <cellStyle name="Input 2 2 2 2 4 2 2 2 3" xfId="18087"/>
    <cellStyle name="Input 2 2 2 2 4 2 2 3" xfId="18088"/>
    <cellStyle name="Input 2 2 2 2 4 2 2 3 2" xfId="18089"/>
    <cellStyle name="Input 2 2 2 2 4 2 2 3 3" xfId="18090"/>
    <cellStyle name="Input 2 2 2 2 4 2 2 4" xfId="18091"/>
    <cellStyle name="Input 2 2 2 2 4 2 2 4 2" xfId="18092"/>
    <cellStyle name="Input 2 2 2 2 4 2 2 4 3" xfId="18093"/>
    <cellStyle name="Input 2 2 2 2 4 2 2 5" xfId="18094"/>
    <cellStyle name="Input 2 2 2 2 4 2 2 5 2" xfId="18095"/>
    <cellStyle name="Input 2 2 2 2 4 2 2 5 3" xfId="18096"/>
    <cellStyle name="Input 2 2 2 2 4 2 2 6" xfId="18097"/>
    <cellStyle name="Input 2 2 2 2 4 2 2 6 2" xfId="18098"/>
    <cellStyle name="Input 2 2 2 2 4 2 2 6 3" xfId="18099"/>
    <cellStyle name="Input 2 2 2 2 4 2 2 7" xfId="18100"/>
    <cellStyle name="Input 2 2 2 2 4 2 2 7 2" xfId="18101"/>
    <cellStyle name="Input 2 2 2 2 4 2 2 7 3" xfId="18102"/>
    <cellStyle name="Input 2 2 2 2 4 2 2 8" xfId="18103"/>
    <cellStyle name="Input 2 2 2 2 4 2 2 9" xfId="18104"/>
    <cellStyle name="Input 2 2 2 2 4 2 3" xfId="18105"/>
    <cellStyle name="Input 2 2 2 2 4 2 3 2" xfId="18106"/>
    <cellStyle name="Input 2 2 2 2 4 2 3 3" xfId="18107"/>
    <cellStyle name="Input 2 2 2 2 4 2 4" xfId="18108"/>
    <cellStyle name="Input 2 2 2 2 4 2 4 2" xfId="18109"/>
    <cellStyle name="Input 2 2 2 2 4 2 4 3" xfId="18110"/>
    <cellStyle name="Input 2 2 2 2 4 2 5" xfId="18111"/>
    <cellStyle name="Input 2 2 2 2 4 2 5 2" xfId="18112"/>
    <cellStyle name="Input 2 2 2 2 4 2 5 3" xfId="18113"/>
    <cellStyle name="Input 2 2 2 2 4 2 6" xfId="18114"/>
    <cellStyle name="Input 2 2 2 2 4 2 6 2" xfId="18115"/>
    <cellStyle name="Input 2 2 2 2 4 2 6 3" xfId="18116"/>
    <cellStyle name="Input 2 2 2 2 4 2 7" xfId="18117"/>
    <cellStyle name="Input 2 2 2 2 4 2 7 2" xfId="18118"/>
    <cellStyle name="Input 2 2 2 2 4 2 7 3" xfId="18119"/>
    <cellStyle name="Input 2 2 2 2 4 2 8" xfId="18120"/>
    <cellStyle name="Input 2 2 2 2 4 2 8 2" xfId="18121"/>
    <cellStyle name="Input 2 2 2 2 4 2 8 3" xfId="18122"/>
    <cellStyle name="Input 2 2 2 2 4 2 9" xfId="18123"/>
    <cellStyle name="Input 2 2 2 2 4 3" xfId="18124"/>
    <cellStyle name="Input 2 2 2 2 4 3 10" xfId="18125"/>
    <cellStyle name="Input 2 2 2 2 4 3 2" xfId="18126"/>
    <cellStyle name="Input 2 2 2 2 4 3 2 2" xfId="18127"/>
    <cellStyle name="Input 2 2 2 2 4 3 2 2 2" xfId="18128"/>
    <cellStyle name="Input 2 2 2 2 4 3 2 2 3" xfId="18129"/>
    <cellStyle name="Input 2 2 2 2 4 3 2 3" xfId="18130"/>
    <cellStyle name="Input 2 2 2 2 4 3 2 3 2" xfId="18131"/>
    <cellStyle name="Input 2 2 2 2 4 3 2 3 3" xfId="18132"/>
    <cellStyle name="Input 2 2 2 2 4 3 2 4" xfId="18133"/>
    <cellStyle name="Input 2 2 2 2 4 3 2 4 2" xfId="18134"/>
    <cellStyle name="Input 2 2 2 2 4 3 2 4 3" xfId="18135"/>
    <cellStyle name="Input 2 2 2 2 4 3 2 5" xfId="18136"/>
    <cellStyle name="Input 2 2 2 2 4 3 2 5 2" xfId="18137"/>
    <cellStyle name="Input 2 2 2 2 4 3 2 5 3" xfId="18138"/>
    <cellStyle name="Input 2 2 2 2 4 3 2 6" xfId="18139"/>
    <cellStyle name="Input 2 2 2 2 4 3 2 6 2" xfId="18140"/>
    <cellStyle name="Input 2 2 2 2 4 3 2 6 3" xfId="18141"/>
    <cellStyle name="Input 2 2 2 2 4 3 2 7" xfId="18142"/>
    <cellStyle name="Input 2 2 2 2 4 3 2 7 2" xfId="18143"/>
    <cellStyle name="Input 2 2 2 2 4 3 2 7 3" xfId="18144"/>
    <cellStyle name="Input 2 2 2 2 4 3 2 8" xfId="18145"/>
    <cellStyle name="Input 2 2 2 2 4 3 2 9" xfId="18146"/>
    <cellStyle name="Input 2 2 2 2 4 3 3" xfId="18147"/>
    <cellStyle name="Input 2 2 2 2 4 3 3 2" xfId="18148"/>
    <cellStyle name="Input 2 2 2 2 4 3 3 3" xfId="18149"/>
    <cellStyle name="Input 2 2 2 2 4 3 4" xfId="18150"/>
    <cellStyle name="Input 2 2 2 2 4 3 4 2" xfId="18151"/>
    <cellStyle name="Input 2 2 2 2 4 3 4 3" xfId="18152"/>
    <cellStyle name="Input 2 2 2 2 4 3 5" xfId="18153"/>
    <cellStyle name="Input 2 2 2 2 4 3 5 2" xfId="18154"/>
    <cellStyle name="Input 2 2 2 2 4 3 5 3" xfId="18155"/>
    <cellStyle name="Input 2 2 2 2 4 3 6" xfId="18156"/>
    <cellStyle name="Input 2 2 2 2 4 3 6 2" xfId="18157"/>
    <cellStyle name="Input 2 2 2 2 4 3 6 3" xfId="18158"/>
    <cellStyle name="Input 2 2 2 2 4 3 7" xfId="18159"/>
    <cellStyle name="Input 2 2 2 2 4 3 7 2" xfId="18160"/>
    <cellStyle name="Input 2 2 2 2 4 3 7 3" xfId="18161"/>
    <cellStyle name="Input 2 2 2 2 4 3 8" xfId="18162"/>
    <cellStyle name="Input 2 2 2 2 4 3 8 2" xfId="18163"/>
    <cellStyle name="Input 2 2 2 2 4 3 8 3" xfId="18164"/>
    <cellStyle name="Input 2 2 2 2 4 3 9" xfId="18165"/>
    <cellStyle name="Input 2 2 2 2 4 4" xfId="18166"/>
    <cellStyle name="Input 2 2 2 2 4 4 10" xfId="18167"/>
    <cellStyle name="Input 2 2 2 2 4 4 2" xfId="18168"/>
    <cellStyle name="Input 2 2 2 2 4 4 2 2" xfId="18169"/>
    <cellStyle name="Input 2 2 2 2 4 4 2 2 2" xfId="18170"/>
    <cellStyle name="Input 2 2 2 2 4 4 2 2 3" xfId="18171"/>
    <cellStyle name="Input 2 2 2 2 4 4 2 3" xfId="18172"/>
    <cellStyle name="Input 2 2 2 2 4 4 2 3 2" xfId="18173"/>
    <cellStyle name="Input 2 2 2 2 4 4 2 3 3" xfId="18174"/>
    <cellStyle name="Input 2 2 2 2 4 4 2 4" xfId="18175"/>
    <cellStyle name="Input 2 2 2 2 4 4 2 4 2" xfId="18176"/>
    <cellStyle name="Input 2 2 2 2 4 4 2 4 3" xfId="18177"/>
    <cellStyle name="Input 2 2 2 2 4 4 2 5" xfId="18178"/>
    <cellStyle name="Input 2 2 2 2 4 4 2 5 2" xfId="18179"/>
    <cellStyle name="Input 2 2 2 2 4 4 2 5 3" xfId="18180"/>
    <cellStyle name="Input 2 2 2 2 4 4 2 6" xfId="18181"/>
    <cellStyle name="Input 2 2 2 2 4 4 2 6 2" xfId="18182"/>
    <cellStyle name="Input 2 2 2 2 4 4 2 6 3" xfId="18183"/>
    <cellStyle name="Input 2 2 2 2 4 4 2 7" xfId="18184"/>
    <cellStyle name="Input 2 2 2 2 4 4 2 7 2" xfId="18185"/>
    <cellStyle name="Input 2 2 2 2 4 4 2 7 3" xfId="18186"/>
    <cellStyle name="Input 2 2 2 2 4 4 2 8" xfId="18187"/>
    <cellStyle name="Input 2 2 2 2 4 4 2 9" xfId="18188"/>
    <cellStyle name="Input 2 2 2 2 4 4 3" xfId="18189"/>
    <cellStyle name="Input 2 2 2 2 4 4 3 2" xfId="18190"/>
    <cellStyle name="Input 2 2 2 2 4 4 3 3" xfId="18191"/>
    <cellStyle name="Input 2 2 2 2 4 4 4" xfId="18192"/>
    <cellStyle name="Input 2 2 2 2 4 4 4 2" xfId="18193"/>
    <cellStyle name="Input 2 2 2 2 4 4 4 3" xfId="18194"/>
    <cellStyle name="Input 2 2 2 2 4 4 5" xfId="18195"/>
    <cellStyle name="Input 2 2 2 2 4 4 5 2" xfId="18196"/>
    <cellStyle name="Input 2 2 2 2 4 4 5 3" xfId="18197"/>
    <cellStyle name="Input 2 2 2 2 4 4 6" xfId="18198"/>
    <cellStyle name="Input 2 2 2 2 4 4 6 2" xfId="18199"/>
    <cellStyle name="Input 2 2 2 2 4 4 6 3" xfId="18200"/>
    <cellStyle name="Input 2 2 2 2 4 4 7" xfId="18201"/>
    <cellStyle name="Input 2 2 2 2 4 4 7 2" xfId="18202"/>
    <cellStyle name="Input 2 2 2 2 4 4 7 3" xfId="18203"/>
    <cellStyle name="Input 2 2 2 2 4 4 8" xfId="18204"/>
    <cellStyle name="Input 2 2 2 2 4 4 8 2" xfId="18205"/>
    <cellStyle name="Input 2 2 2 2 4 4 8 3" xfId="18206"/>
    <cellStyle name="Input 2 2 2 2 4 4 9" xfId="18207"/>
    <cellStyle name="Input 2 2 2 2 4 5" xfId="18208"/>
    <cellStyle name="Input 2 2 2 2 4 5 2" xfId="18209"/>
    <cellStyle name="Input 2 2 2 2 4 5 2 2" xfId="18210"/>
    <cellStyle name="Input 2 2 2 2 4 5 2 3" xfId="18211"/>
    <cellStyle name="Input 2 2 2 2 4 5 3" xfId="18212"/>
    <cellStyle name="Input 2 2 2 2 4 5 3 2" xfId="18213"/>
    <cellStyle name="Input 2 2 2 2 4 5 3 3" xfId="18214"/>
    <cellStyle name="Input 2 2 2 2 4 5 4" xfId="18215"/>
    <cellStyle name="Input 2 2 2 2 4 5 4 2" xfId="18216"/>
    <cellStyle name="Input 2 2 2 2 4 5 4 3" xfId="18217"/>
    <cellStyle name="Input 2 2 2 2 4 5 5" xfId="18218"/>
    <cellStyle name="Input 2 2 2 2 4 5 5 2" xfId="18219"/>
    <cellStyle name="Input 2 2 2 2 4 5 5 3" xfId="18220"/>
    <cellStyle name="Input 2 2 2 2 4 5 6" xfId="18221"/>
    <cellStyle name="Input 2 2 2 2 4 5 6 2" xfId="18222"/>
    <cellStyle name="Input 2 2 2 2 4 5 6 3" xfId="18223"/>
    <cellStyle name="Input 2 2 2 2 4 5 7" xfId="18224"/>
    <cellStyle name="Input 2 2 2 2 4 5 7 2" xfId="18225"/>
    <cellStyle name="Input 2 2 2 2 4 5 7 3" xfId="18226"/>
    <cellStyle name="Input 2 2 2 2 4 5 8" xfId="18227"/>
    <cellStyle name="Input 2 2 2 2 4 5 9" xfId="18228"/>
    <cellStyle name="Input 2 2 2 2 4 6" xfId="18229"/>
    <cellStyle name="Input 2 2 2 2 4 6 2" xfId="18230"/>
    <cellStyle name="Input 2 2 2 2 4 6 3" xfId="18231"/>
    <cellStyle name="Input 2 2 2 2 4 7" xfId="18232"/>
    <cellStyle name="Input 2 2 2 2 4 7 2" xfId="18233"/>
    <cellStyle name="Input 2 2 2 2 4 7 3" xfId="18234"/>
    <cellStyle name="Input 2 2 2 2 4 8" xfId="18235"/>
    <cellStyle name="Input 2 2 2 2 4 8 2" xfId="18236"/>
    <cellStyle name="Input 2 2 2 2 4 8 3" xfId="18237"/>
    <cellStyle name="Input 2 2 2 2 4 9" xfId="18238"/>
    <cellStyle name="Input 2 2 2 2 4 9 2" xfId="18239"/>
    <cellStyle name="Input 2 2 2 2 4 9 3" xfId="18240"/>
    <cellStyle name="Input 2 2 2 2 5" xfId="18241"/>
    <cellStyle name="Input 2 2 2 2 5 10" xfId="18242"/>
    <cellStyle name="Input 2 2 2 2 5 2" xfId="18243"/>
    <cellStyle name="Input 2 2 2 2 5 2 10" xfId="18244"/>
    <cellStyle name="Input 2 2 2 2 5 2 2" xfId="18245"/>
    <cellStyle name="Input 2 2 2 2 5 2 2 2" xfId="18246"/>
    <cellStyle name="Input 2 2 2 2 5 2 2 2 2" xfId="18247"/>
    <cellStyle name="Input 2 2 2 2 5 2 2 2 3" xfId="18248"/>
    <cellStyle name="Input 2 2 2 2 5 2 2 3" xfId="18249"/>
    <cellStyle name="Input 2 2 2 2 5 2 2 3 2" xfId="18250"/>
    <cellStyle name="Input 2 2 2 2 5 2 2 3 3" xfId="18251"/>
    <cellStyle name="Input 2 2 2 2 5 2 2 4" xfId="18252"/>
    <cellStyle name="Input 2 2 2 2 5 2 2 4 2" xfId="18253"/>
    <cellStyle name="Input 2 2 2 2 5 2 2 4 3" xfId="18254"/>
    <cellStyle name="Input 2 2 2 2 5 2 2 5" xfId="18255"/>
    <cellStyle name="Input 2 2 2 2 5 2 2 5 2" xfId="18256"/>
    <cellStyle name="Input 2 2 2 2 5 2 2 5 3" xfId="18257"/>
    <cellStyle name="Input 2 2 2 2 5 2 2 6" xfId="18258"/>
    <cellStyle name="Input 2 2 2 2 5 2 2 6 2" xfId="18259"/>
    <cellStyle name="Input 2 2 2 2 5 2 2 6 3" xfId="18260"/>
    <cellStyle name="Input 2 2 2 2 5 2 2 7" xfId="18261"/>
    <cellStyle name="Input 2 2 2 2 5 2 2 7 2" xfId="18262"/>
    <cellStyle name="Input 2 2 2 2 5 2 2 7 3" xfId="18263"/>
    <cellStyle name="Input 2 2 2 2 5 2 2 8" xfId="18264"/>
    <cellStyle name="Input 2 2 2 2 5 2 2 9" xfId="18265"/>
    <cellStyle name="Input 2 2 2 2 5 2 3" xfId="18266"/>
    <cellStyle name="Input 2 2 2 2 5 2 3 2" xfId="18267"/>
    <cellStyle name="Input 2 2 2 2 5 2 3 3" xfId="18268"/>
    <cellStyle name="Input 2 2 2 2 5 2 4" xfId="18269"/>
    <cellStyle name="Input 2 2 2 2 5 2 4 2" xfId="18270"/>
    <cellStyle name="Input 2 2 2 2 5 2 4 3" xfId="18271"/>
    <cellStyle name="Input 2 2 2 2 5 2 5" xfId="18272"/>
    <cellStyle name="Input 2 2 2 2 5 2 5 2" xfId="18273"/>
    <cellStyle name="Input 2 2 2 2 5 2 5 3" xfId="18274"/>
    <cellStyle name="Input 2 2 2 2 5 2 6" xfId="18275"/>
    <cellStyle name="Input 2 2 2 2 5 2 6 2" xfId="18276"/>
    <cellStyle name="Input 2 2 2 2 5 2 6 3" xfId="18277"/>
    <cellStyle name="Input 2 2 2 2 5 2 7" xfId="18278"/>
    <cellStyle name="Input 2 2 2 2 5 2 7 2" xfId="18279"/>
    <cellStyle name="Input 2 2 2 2 5 2 7 3" xfId="18280"/>
    <cellStyle name="Input 2 2 2 2 5 2 8" xfId="18281"/>
    <cellStyle name="Input 2 2 2 2 5 2 8 2" xfId="18282"/>
    <cellStyle name="Input 2 2 2 2 5 2 8 3" xfId="18283"/>
    <cellStyle name="Input 2 2 2 2 5 2 9" xfId="18284"/>
    <cellStyle name="Input 2 2 2 2 5 3" xfId="18285"/>
    <cellStyle name="Input 2 2 2 2 5 3 10" xfId="18286"/>
    <cellStyle name="Input 2 2 2 2 5 3 2" xfId="18287"/>
    <cellStyle name="Input 2 2 2 2 5 3 2 2" xfId="18288"/>
    <cellStyle name="Input 2 2 2 2 5 3 2 2 2" xfId="18289"/>
    <cellStyle name="Input 2 2 2 2 5 3 2 2 3" xfId="18290"/>
    <cellStyle name="Input 2 2 2 2 5 3 2 3" xfId="18291"/>
    <cellStyle name="Input 2 2 2 2 5 3 2 3 2" xfId="18292"/>
    <cellStyle name="Input 2 2 2 2 5 3 2 3 3" xfId="18293"/>
    <cellStyle name="Input 2 2 2 2 5 3 2 4" xfId="18294"/>
    <cellStyle name="Input 2 2 2 2 5 3 2 4 2" xfId="18295"/>
    <cellStyle name="Input 2 2 2 2 5 3 2 4 3" xfId="18296"/>
    <cellStyle name="Input 2 2 2 2 5 3 2 5" xfId="18297"/>
    <cellStyle name="Input 2 2 2 2 5 3 2 5 2" xfId="18298"/>
    <cellStyle name="Input 2 2 2 2 5 3 2 5 3" xfId="18299"/>
    <cellStyle name="Input 2 2 2 2 5 3 2 6" xfId="18300"/>
    <cellStyle name="Input 2 2 2 2 5 3 2 6 2" xfId="18301"/>
    <cellStyle name="Input 2 2 2 2 5 3 2 6 3" xfId="18302"/>
    <cellStyle name="Input 2 2 2 2 5 3 2 7" xfId="18303"/>
    <cellStyle name="Input 2 2 2 2 5 3 2 7 2" xfId="18304"/>
    <cellStyle name="Input 2 2 2 2 5 3 2 7 3" xfId="18305"/>
    <cellStyle name="Input 2 2 2 2 5 3 2 8" xfId="18306"/>
    <cellStyle name="Input 2 2 2 2 5 3 2 9" xfId="18307"/>
    <cellStyle name="Input 2 2 2 2 5 3 3" xfId="18308"/>
    <cellStyle name="Input 2 2 2 2 5 3 3 2" xfId="18309"/>
    <cellStyle name="Input 2 2 2 2 5 3 3 3" xfId="18310"/>
    <cellStyle name="Input 2 2 2 2 5 3 4" xfId="18311"/>
    <cellStyle name="Input 2 2 2 2 5 3 4 2" xfId="18312"/>
    <cellStyle name="Input 2 2 2 2 5 3 4 3" xfId="18313"/>
    <cellStyle name="Input 2 2 2 2 5 3 5" xfId="18314"/>
    <cellStyle name="Input 2 2 2 2 5 3 5 2" xfId="18315"/>
    <cellStyle name="Input 2 2 2 2 5 3 5 3" xfId="18316"/>
    <cellStyle name="Input 2 2 2 2 5 3 6" xfId="18317"/>
    <cellStyle name="Input 2 2 2 2 5 3 6 2" xfId="18318"/>
    <cellStyle name="Input 2 2 2 2 5 3 6 3" xfId="18319"/>
    <cellStyle name="Input 2 2 2 2 5 3 7" xfId="18320"/>
    <cellStyle name="Input 2 2 2 2 5 3 7 2" xfId="18321"/>
    <cellStyle name="Input 2 2 2 2 5 3 7 3" xfId="18322"/>
    <cellStyle name="Input 2 2 2 2 5 3 8" xfId="18323"/>
    <cellStyle name="Input 2 2 2 2 5 3 8 2" xfId="18324"/>
    <cellStyle name="Input 2 2 2 2 5 3 8 3" xfId="18325"/>
    <cellStyle name="Input 2 2 2 2 5 3 9" xfId="18326"/>
    <cellStyle name="Input 2 2 2 2 5 4" xfId="18327"/>
    <cellStyle name="Input 2 2 2 2 5 4 10" xfId="18328"/>
    <cellStyle name="Input 2 2 2 2 5 4 2" xfId="18329"/>
    <cellStyle name="Input 2 2 2 2 5 4 2 2" xfId="18330"/>
    <cellStyle name="Input 2 2 2 2 5 4 2 2 2" xfId="18331"/>
    <cellStyle name="Input 2 2 2 2 5 4 2 2 3" xfId="18332"/>
    <cellStyle name="Input 2 2 2 2 5 4 2 3" xfId="18333"/>
    <cellStyle name="Input 2 2 2 2 5 4 2 3 2" xfId="18334"/>
    <cellStyle name="Input 2 2 2 2 5 4 2 3 3" xfId="18335"/>
    <cellStyle name="Input 2 2 2 2 5 4 2 4" xfId="18336"/>
    <cellStyle name="Input 2 2 2 2 5 4 2 4 2" xfId="18337"/>
    <cellStyle name="Input 2 2 2 2 5 4 2 4 3" xfId="18338"/>
    <cellStyle name="Input 2 2 2 2 5 4 2 5" xfId="18339"/>
    <cellStyle name="Input 2 2 2 2 5 4 2 5 2" xfId="18340"/>
    <cellStyle name="Input 2 2 2 2 5 4 2 5 3" xfId="18341"/>
    <cellStyle name="Input 2 2 2 2 5 4 2 6" xfId="18342"/>
    <cellStyle name="Input 2 2 2 2 5 4 2 6 2" xfId="18343"/>
    <cellStyle name="Input 2 2 2 2 5 4 2 6 3" xfId="18344"/>
    <cellStyle name="Input 2 2 2 2 5 4 2 7" xfId="18345"/>
    <cellStyle name="Input 2 2 2 2 5 4 2 7 2" xfId="18346"/>
    <cellStyle name="Input 2 2 2 2 5 4 2 7 3" xfId="18347"/>
    <cellStyle name="Input 2 2 2 2 5 4 2 8" xfId="18348"/>
    <cellStyle name="Input 2 2 2 2 5 4 2 9" xfId="18349"/>
    <cellStyle name="Input 2 2 2 2 5 4 3" xfId="18350"/>
    <cellStyle name="Input 2 2 2 2 5 4 3 2" xfId="18351"/>
    <cellStyle name="Input 2 2 2 2 5 4 3 3" xfId="18352"/>
    <cellStyle name="Input 2 2 2 2 5 4 4" xfId="18353"/>
    <cellStyle name="Input 2 2 2 2 5 4 4 2" xfId="18354"/>
    <cellStyle name="Input 2 2 2 2 5 4 4 3" xfId="18355"/>
    <cellStyle name="Input 2 2 2 2 5 4 5" xfId="18356"/>
    <cellStyle name="Input 2 2 2 2 5 4 5 2" xfId="18357"/>
    <cellStyle name="Input 2 2 2 2 5 4 5 3" xfId="18358"/>
    <cellStyle name="Input 2 2 2 2 5 4 6" xfId="18359"/>
    <cellStyle name="Input 2 2 2 2 5 4 6 2" xfId="18360"/>
    <cellStyle name="Input 2 2 2 2 5 4 6 3" xfId="18361"/>
    <cellStyle name="Input 2 2 2 2 5 4 7" xfId="18362"/>
    <cellStyle name="Input 2 2 2 2 5 4 7 2" xfId="18363"/>
    <cellStyle name="Input 2 2 2 2 5 4 7 3" xfId="18364"/>
    <cellStyle name="Input 2 2 2 2 5 4 8" xfId="18365"/>
    <cellStyle name="Input 2 2 2 2 5 4 8 2" xfId="18366"/>
    <cellStyle name="Input 2 2 2 2 5 4 8 3" xfId="18367"/>
    <cellStyle name="Input 2 2 2 2 5 4 9" xfId="18368"/>
    <cellStyle name="Input 2 2 2 2 5 5" xfId="18369"/>
    <cellStyle name="Input 2 2 2 2 5 5 2" xfId="18370"/>
    <cellStyle name="Input 2 2 2 2 5 5 2 2" xfId="18371"/>
    <cellStyle name="Input 2 2 2 2 5 5 2 3" xfId="18372"/>
    <cellStyle name="Input 2 2 2 2 5 5 3" xfId="18373"/>
    <cellStyle name="Input 2 2 2 2 5 5 3 2" xfId="18374"/>
    <cellStyle name="Input 2 2 2 2 5 5 3 3" xfId="18375"/>
    <cellStyle name="Input 2 2 2 2 5 5 4" xfId="18376"/>
    <cellStyle name="Input 2 2 2 2 5 5 4 2" xfId="18377"/>
    <cellStyle name="Input 2 2 2 2 5 5 4 3" xfId="18378"/>
    <cellStyle name="Input 2 2 2 2 5 5 5" xfId="18379"/>
    <cellStyle name="Input 2 2 2 2 5 5 5 2" xfId="18380"/>
    <cellStyle name="Input 2 2 2 2 5 5 5 3" xfId="18381"/>
    <cellStyle name="Input 2 2 2 2 5 5 6" xfId="18382"/>
    <cellStyle name="Input 2 2 2 2 5 5 6 2" xfId="18383"/>
    <cellStyle name="Input 2 2 2 2 5 5 6 3" xfId="18384"/>
    <cellStyle name="Input 2 2 2 2 5 5 7" xfId="18385"/>
    <cellStyle name="Input 2 2 2 2 5 5 7 2" xfId="18386"/>
    <cellStyle name="Input 2 2 2 2 5 5 7 3" xfId="18387"/>
    <cellStyle name="Input 2 2 2 2 5 5 8" xfId="18388"/>
    <cellStyle name="Input 2 2 2 2 5 5 9" xfId="18389"/>
    <cellStyle name="Input 2 2 2 2 5 6" xfId="18390"/>
    <cellStyle name="Input 2 2 2 2 5 6 2" xfId="18391"/>
    <cellStyle name="Input 2 2 2 2 5 6 3" xfId="18392"/>
    <cellStyle name="Input 2 2 2 2 5 7" xfId="18393"/>
    <cellStyle name="Input 2 2 2 2 5 7 2" xfId="18394"/>
    <cellStyle name="Input 2 2 2 2 5 7 3" xfId="18395"/>
    <cellStyle name="Input 2 2 2 2 5 8" xfId="18396"/>
    <cellStyle name="Input 2 2 2 2 5 8 2" xfId="18397"/>
    <cellStyle name="Input 2 2 2 2 5 8 3" xfId="18398"/>
    <cellStyle name="Input 2 2 2 2 5 9" xfId="18399"/>
    <cellStyle name="Input 2 2 2 2 5 9 2" xfId="18400"/>
    <cellStyle name="Input 2 2 2 2 5 9 3" xfId="18401"/>
    <cellStyle name="Input 2 2 2 2 6" xfId="18402"/>
    <cellStyle name="Input 2 2 2 2 6 10" xfId="18403"/>
    <cellStyle name="Input 2 2 2 2 6 2" xfId="18404"/>
    <cellStyle name="Input 2 2 2 2 6 2 2" xfId="18405"/>
    <cellStyle name="Input 2 2 2 2 6 2 2 2" xfId="18406"/>
    <cellStyle name="Input 2 2 2 2 6 2 2 3" xfId="18407"/>
    <cellStyle name="Input 2 2 2 2 6 2 3" xfId="18408"/>
    <cellStyle name="Input 2 2 2 2 6 2 3 2" xfId="18409"/>
    <cellStyle name="Input 2 2 2 2 6 2 3 3" xfId="18410"/>
    <cellStyle name="Input 2 2 2 2 6 2 4" xfId="18411"/>
    <cellStyle name="Input 2 2 2 2 6 2 4 2" xfId="18412"/>
    <cellStyle name="Input 2 2 2 2 6 2 4 3" xfId="18413"/>
    <cellStyle name="Input 2 2 2 2 6 2 5" xfId="18414"/>
    <cellStyle name="Input 2 2 2 2 6 2 5 2" xfId="18415"/>
    <cellStyle name="Input 2 2 2 2 6 2 5 3" xfId="18416"/>
    <cellStyle name="Input 2 2 2 2 6 2 6" xfId="18417"/>
    <cellStyle name="Input 2 2 2 2 6 2 6 2" xfId="18418"/>
    <cellStyle name="Input 2 2 2 2 6 2 6 3" xfId="18419"/>
    <cellStyle name="Input 2 2 2 2 6 2 7" xfId="18420"/>
    <cellStyle name="Input 2 2 2 2 6 2 7 2" xfId="18421"/>
    <cellStyle name="Input 2 2 2 2 6 2 7 3" xfId="18422"/>
    <cellStyle name="Input 2 2 2 2 6 2 8" xfId="18423"/>
    <cellStyle name="Input 2 2 2 2 6 2 9" xfId="18424"/>
    <cellStyle name="Input 2 2 2 2 6 3" xfId="18425"/>
    <cellStyle name="Input 2 2 2 2 6 3 2" xfId="18426"/>
    <cellStyle name="Input 2 2 2 2 6 3 3" xfId="18427"/>
    <cellStyle name="Input 2 2 2 2 6 4" xfId="18428"/>
    <cellStyle name="Input 2 2 2 2 6 4 2" xfId="18429"/>
    <cellStyle name="Input 2 2 2 2 6 4 3" xfId="18430"/>
    <cellStyle name="Input 2 2 2 2 6 5" xfId="18431"/>
    <cellStyle name="Input 2 2 2 2 6 5 2" xfId="18432"/>
    <cellStyle name="Input 2 2 2 2 6 5 3" xfId="18433"/>
    <cellStyle name="Input 2 2 2 2 6 6" xfId="18434"/>
    <cellStyle name="Input 2 2 2 2 6 6 2" xfId="18435"/>
    <cellStyle name="Input 2 2 2 2 6 6 3" xfId="18436"/>
    <cellStyle name="Input 2 2 2 2 6 7" xfId="18437"/>
    <cellStyle name="Input 2 2 2 2 6 7 2" xfId="18438"/>
    <cellStyle name="Input 2 2 2 2 6 7 3" xfId="18439"/>
    <cellStyle name="Input 2 2 2 2 6 8" xfId="18440"/>
    <cellStyle name="Input 2 2 2 2 6 8 2" xfId="18441"/>
    <cellStyle name="Input 2 2 2 2 6 8 3" xfId="18442"/>
    <cellStyle name="Input 2 2 2 2 6 9" xfId="18443"/>
    <cellStyle name="Input 2 2 2 2 7" xfId="18444"/>
    <cellStyle name="Input 2 2 2 2 7 10" xfId="18445"/>
    <cellStyle name="Input 2 2 2 2 7 2" xfId="18446"/>
    <cellStyle name="Input 2 2 2 2 7 2 2" xfId="18447"/>
    <cellStyle name="Input 2 2 2 2 7 2 2 2" xfId="18448"/>
    <cellStyle name="Input 2 2 2 2 7 2 2 3" xfId="18449"/>
    <cellStyle name="Input 2 2 2 2 7 2 3" xfId="18450"/>
    <cellStyle name="Input 2 2 2 2 7 2 3 2" xfId="18451"/>
    <cellStyle name="Input 2 2 2 2 7 2 3 3" xfId="18452"/>
    <cellStyle name="Input 2 2 2 2 7 2 4" xfId="18453"/>
    <cellStyle name="Input 2 2 2 2 7 2 4 2" xfId="18454"/>
    <cellStyle name="Input 2 2 2 2 7 2 4 3" xfId="18455"/>
    <cellStyle name="Input 2 2 2 2 7 2 5" xfId="18456"/>
    <cellStyle name="Input 2 2 2 2 7 2 5 2" xfId="18457"/>
    <cellStyle name="Input 2 2 2 2 7 2 5 3" xfId="18458"/>
    <cellStyle name="Input 2 2 2 2 7 2 6" xfId="18459"/>
    <cellStyle name="Input 2 2 2 2 7 2 6 2" xfId="18460"/>
    <cellStyle name="Input 2 2 2 2 7 2 6 3" xfId="18461"/>
    <cellStyle name="Input 2 2 2 2 7 2 7" xfId="18462"/>
    <cellStyle name="Input 2 2 2 2 7 2 7 2" xfId="18463"/>
    <cellStyle name="Input 2 2 2 2 7 2 7 3" xfId="18464"/>
    <cellStyle name="Input 2 2 2 2 7 2 8" xfId="18465"/>
    <cellStyle name="Input 2 2 2 2 7 2 9" xfId="18466"/>
    <cellStyle name="Input 2 2 2 2 7 3" xfId="18467"/>
    <cellStyle name="Input 2 2 2 2 7 3 2" xfId="18468"/>
    <cellStyle name="Input 2 2 2 2 7 3 3" xfId="18469"/>
    <cellStyle name="Input 2 2 2 2 7 4" xfId="18470"/>
    <cellStyle name="Input 2 2 2 2 7 4 2" xfId="18471"/>
    <cellStyle name="Input 2 2 2 2 7 4 3" xfId="18472"/>
    <cellStyle name="Input 2 2 2 2 7 5" xfId="18473"/>
    <cellStyle name="Input 2 2 2 2 7 5 2" xfId="18474"/>
    <cellStyle name="Input 2 2 2 2 7 5 3" xfId="18475"/>
    <cellStyle name="Input 2 2 2 2 7 6" xfId="18476"/>
    <cellStyle name="Input 2 2 2 2 7 6 2" xfId="18477"/>
    <cellStyle name="Input 2 2 2 2 7 6 3" xfId="18478"/>
    <cellStyle name="Input 2 2 2 2 7 7" xfId="18479"/>
    <cellStyle name="Input 2 2 2 2 7 7 2" xfId="18480"/>
    <cellStyle name="Input 2 2 2 2 7 7 3" xfId="18481"/>
    <cellStyle name="Input 2 2 2 2 7 8" xfId="18482"/>
    <cellStyle name="Input 2 2 2 2 7 8 2" xfId="18483"/>
    <cellStyle name="Input 2 2 2 2 7 8 3" xfId="18484"/>
    <cellStyle name="Input 2 2 2 2 7 9" xfId="18485"/>
    <cellStyle name="Input 2 2 2 2 8" xfId="18486"/>
    <cellStyle name="Input 2 2 2 2 8 10" xfId="18487"/>
    <cellStyle name="Input 2 2 2 2 8 2" xfId="18488"/>
    <cellStyle name="Input 2 2 2 2 8 2 2" xfId="18489"/>
    <cellStyle name="Input 2 2 2 2 8 2 2 2" xfId="18490"/>
    <cellStyle name="Input 2 2 2 2 8 2 2 3" xfId="18491"/>
    <cellStyle name="Input 2 2 2 2 8 2 3" xfId="18492"/>
    <cellStyle name="Input 2 2 2 2 8 2 3 2" xfId="18493"/>
    <cellStyle name="Input 2 2 2 2 8 2 3 3" xfId="18494"/>
    <cellStyle name="Input 2 2 2 2 8 2 4" xfId="18495"/>
    <cellStyle name="Input 2 2 2 2 8 2 4 2" xfId="18496"/>
    <cellStyle name="Input 2 2 2 2 8 2 4 3" xfId="18497"/>
    <cellStyle name="Input 2 2 2 2 8 2 5" xfId="18498"/>
    <cellStyle name="Input 2 2 2 2 8 2 5 2" xfId="18499"/>
    <cellStyle name="Input 2 2 2 2 8 2 5 3" xfId="18500"/>
    <cellStyle name="Input 2 2 2 2 8 2 6" xfId="18501"/>
    <cellStyle name="Input 2 2 2 2 8 2 6 2" xfId="18502"/>
    <cellStyle name="Input 2 2 2 2 8 2 6 3" xfId="18503"/>
    <cellStyle name="Input 2 2 2 2 8 2 7" xfId="18504"/>
    <cellStyle name="Input 2 2 2 2 8 2 7 2" xfId="18505"/>
    <cellStyle name="Input 2 2 2 2 8 2 7 3" xfId="18506"/>
    <cellStyle name="Input 2 2 2 2 8 2 8" xfId="18507"/>
    <cellStyle name="Input 2 2 2 2 8 2 9" xfId="18508"/>
    <cellStyle name="Input 2 2 2 2 8 3" xfId="18509"/>
    <cellStyle name="Input 2 2 2 2 8 3 2" xfId="18510"/>
    <cellStyle name="Input 2 2 2 2 8 3 3" xfId="18511"/>
    <cellStyle name="Input 2 2 2 2 8 4" xfId="18512"/>
    <cellStyle name="Input 2 2 2 2 8 4 2" xfId="18513"/>
    <cellStyle name="Input 2 2 2 2 8 4 3" xfId="18514"/>
    <cellStyle name="Input 2 2 2 2 8 5" xfId="18515"/>
    <cellStyle name="Input 2 2 2 2 8 5 2" xfId="18516"/>
    <cellStyle name="Input 2 2 2 2 8 5 3" xfId="18517"/>
    <cellStyle name="Input 2 2 2 2 8 6" xfId="18518"/>
    <cellStyle name="Input 2 2 2 2 8 6 2" xfId="18519"/>
    <cellStyle name="Input 2 2 2 2 8 6 3" xfId="18520"/>
    <cellStyle name="Input 2 2 2 2 8 7" xfId="18521"/>
    <cellStyle name="Input 2 2 2 2 8 7 2" xfId="18522"/>
    <cellStyle name="Input 2 2 2 2 8 7 3" xfId="18523"/>
    <cellStyle name="Input 2 2 2 2 8 8" xfId="18524"/>
    <cellStyle name="Input 2 2 2 2 8 8 2" xfId="18525"/>
    <cellStyle name="Input 2 2 2 2 8 8 3" xfId="18526"/>
    <cellStyle name="Input 2 2 2 2 8 9" xfId="18527"/>
    <cellStyle name="Input 2 2 2 2 9" xfId="18528"/>
    <cellStyle name="Input 2 2 2 2 9 2" xfId="18529"/>
    <cellStyle name="Input 2 2 2 2 9 2 2" xfId="18530"/>
    <cellStyle name="Input 2 2 2 2 9 2 3" xfId="18531"/>
    <cellStyle name="Input 2 2 2 2 9 3" xfId="18532"/>
    <cellStyle name="Input 2 2 2 2 9 3 2" xfId="18533"/>
    <cellStyle name="Input 2 2 2 2 9 3 3" xfId="18534"/>
    <cellStyle name="Input 2 2 2 2 9 4" xfId="18535"/>
    <cellStyle name="Input 2 2 2 2 9 4 2" xfId="18536"/>
    <cellStyle name="Input 2 2 2 2 9 4 3" xfId="18537"/>
    <cellStyle name="Input 2 2 2 2 9 5" xfId="18538"/>
    <cellStyle name="Input 2 2 2 2 9 5 2" xfId="18539"/>
    <cellStyle name="Input 2 2 2 2 9 5 3" xfId="18540"/>
    <cellStyle name="Input 2 2 2 2 9 6" xfId="18541"/>
    <cellStyle name="Input 2 2 2 2 9 6 2" xfId="18542"/>
    <cellStyle name="Input 2 2 2 2 9 6 3" xfId="18543"/>
    <cellStyle name="Input 2 2 2 2 9 7" xfId="18544"/>
    <cellStyle name="Input 2 2 2 2 9 7 2" xfId="18545"/>
    <cellStyle name="Input 2 2 2 2 9 7 3" xfId="18546"/>
    <cellStyle name="Input 2 2 2 2 9 8" xfId="18547"/>
    <cellStyle name="Input 2 2 2 2 9 9" xfId="18548"/>
    <cellStyle name="Input 2 2 2 3" xfId="18549"/>
    <cellStyle name="Input 2 2 2 3 10" xfId="18550"/>
    <cellStyle name="Input 2 2 2 3 10 2" xfId="18551"/>
    <cellStyle name="Input 2 2 2 3 10 3" xfId="18552"/>
    <cellStyle name="Input 2 2 2 3 11" xfId="18553"/>
    <cellStyle name="Input 2 2 2 3 11 2" xfId="18554"/>
    <cellStyle name="Input 2 2 2 3 11 3" xfId="18555"/>
    <cellStyle name="Input 2 2 2 3 12" xfId="18556"/>
    <cellStyle name="Input 2 2 2 3 13" xfId="18557"/>
    <cellStyle name="Input 2 2 2 3 2" xfId="18558"/>
    <cellStyle name="Input 2 2 2 3 2 10" xfId="18559"/>
    <cellStyle name="Input 2 2 2 3 2 2" xfId="18560"/>
    <cellStyle name="Input 2 2 2 3 2 2 2" xfId="18561"/>
    <cellStyle name="Input 2 2 2 3 2 2 2 2" xfId="18562"/>
    <cellStyle name="Input 2 2 2 3 2 2 2 3" xfId="18563"/>
    <cellStyle name="Input 2 2 2 3 2 2 3" xfId="18564"/>
    <cellStyle name="Input 2 2 2 3 2 2 3 2" xfId="18565"/>
    <cellStyle name="Input 2 2 2 3 2 2 3 3" xfId="18566"/>
    <cellStyle name="Input 2 2 2 3 2 2 4" xfId="18567"/>
    <cellStyle name="Input 2 2 2 3 2 2 4 2" xfId="18568"/>
    <cellStyle name="Input 2 2 2 3 2 2 4 3" xfId="18569"/>
    <cellStyle name="Input 2 2 2 3 2 2 5" xfId="18570"/>
    <cellStyle name="Input 2 2 2 3 2 2 5 2" xfId="18571"/>
    <cellStyle name="Input 2 2 2 3 2 2 5 3" xfId="18572"/>
    <cellStyle name="Input 2 2 2 3 2 2 6" xfId="18573"/>
    <cellStyle name="Input 2 2 2 3 2 2 6 2" xfId="18574"/>
    <cellStyle name="Input 2 2 2 3 2 2 6 3" xfId="18575"/>
    <cellStyle name="Input 2 2 2 3 2 2 7" xfId="18576"/>
    <cellStyle name="Input 2 2 2 3 2 2 7 2" xfId="18577"/>
    <cellStyle name="Input 2 2 2 3 2 2 7 3" xfId="18578"/>
    <cellStyle name="Input 2 2 2 3 2 2 8" xfId="18579"/>
    <cellStyle name="Input 2 2 2 3 2 2 9" xfId="18580"/>
    <cellStyle name="Input 2 2 2 3 2 3" xfId="18581"/>
    <cellStyle name="Input 2 2 2 3 2 3 2" xfId="18582"/>
    <cellStyle name="Input 2 2 2 3 2 3 3" xfId="18583"/>
    <cellStyle name="Input 2 2 2 3 2 4" xfId="18584"/>
    <cellStyle name="Input 2 2 2 3 2 4 2" xfId="18585"/>
    <cellStyle name="Input 2 2 2 3 2 4 3" xfId="18586"/>
    <cellStyle name="Input 2 2 2 3 2 5" xfId="18587"/>
    <cellStyle name="Input 2 2 2 3 2 5 2" xfId="18588"/>
    <cellStyle name="Input 2 2 2 3 2 5 3" xfId="18589"/>
    <cellStyle name="Input 2 2 2 3 2 6" xfId="18590"/>
    <cellStyle name="Input 2 2 2 3 2 6 2" xfId="18591"/>
    <cellStyle name="Input 2 2 2 3 2 6 3" xfId="18592"/>
    <cellStyle name="Input 2 2 2 3 2 7" xfId="18593"/>
    <cellStyle name="Input 2 2 2 3 2 7 2" xfId="18594"/>
    <cellStyle name="Input 2 2 2 3 2 7 3" xfId="18595"/>
    <cellStyle name="Input 2 2 2 3 2 8" xfId="18596"/>
    <cellStyle name="Input 2 2 2 3 2 8 2" xfId="18597"/>
    <cellStyle name="Input 2 2 2 3 2 8 3" xfId="18598"/>
    <cellStyle name="Input 2 2 2 3 2 9" xfId="18599"/>
    <cellStyle name="Input 2 2 2 3 3" xfId="18600"/>
    <cellStyle name="Input 2 2 2 3 3 10" xfId="18601"/>
    <cellStyle name="Input 2 2 2 3 3 2" xfId="18602"/>
    <cellStyle name="Input 2 2 2 3 3 2 2" xfId="18603"/>
    <cellStyle name="Input 2 2 2 3 3 2 2 2" xfId="18604"/>
    <cellStyle name="Input 2 2 2 3 3 2 2 3" xfId="18605"/>
    <cellStyle name="Input 2 2 2 3 3 2 3" xfId="18606"/>
    <cellStyle name="Input 2 2 2 3 3 2 3 2" xfId="18607"/>
    <cellStyle name="Input 2 2 2 3 3 2 3 3" xfId="18608"/>
    <cellStyle name="Input 2 2 2 3 3 2 4" xfId="18609"/>
    <cellStyle name="Input 2 2 2 3 3 2 4 2" xfId="18610"/>
    <cellStyle name="Input 2 2 2 3 3 2 4 3" xfId="18611"/>
    <cellStyle name="Input 2 2 2 3 3 2 5" xfId="18612"/>
    <cellStyle name="Input 2 2 2 3 3 2 5 2" xfId="18613"/>
    <cellStyle name="Input 2 2 2 3 3 2 5 3" xfId="18614"/>
    <cellStyle name="Input 2 2 2 3 3 2 6" xfId="18615"/>
    <cellStyle name="Input 2 2 2 3 3 2 6 2" xfId="18616"/>
    <cellStyle name="Input 2 2 2 3 3 2 6 3" xfId="18617"/>
    <cellStyle name="Input 2 2 2 3 3 2 7" xfId="18618"/>
    <cellStyle name="Input 2 2 2 3 3 2 7 2" xfId="18619"/>
    <cellStyle name="Input 2 2 2 3 3 2 7 3" xfId="18620"/>
    <cellStyle name="Input 2 2 2 3 3 2 8" xfId="18621"/>
    <cellStyle name="Input 2 2 2 3 3 2 9" xfId="18622"/>
    <cellStyle name="Input 2 2 2 3 3 3" xfId="18623"/>
    <cellStyle name="Input 2 2 2 3 3 3 2" xfId="18624"/>
    <cellStyle name="Input 2 2 2 3 3 3 3" xfId="18625"/>
    <cellStyle name="Input 2 2 2 3 3 4" xfId="18626"/>
    <cellStyle name="Input 2 2 2 3 3 4 2" xfId="18627"/>
    <cellStyle name="Input 2 2 2 3 3 4 3" xfId="18628"/>
    <cellStyle name="Input 2 2 2 3 3 5" xfId="18629"/>
    <cellStyle name="Input 2 2 2 3 3 5 2" xfId="18630"/>
    <cellStyle name="Input 2 2 2 3 3 5 3" xfId="18631"/>
    <cellStyle name="Input 2 2 2 3 3 6" xfId="18632"/>
    <cellStyle name="Input 2 2 2 3 3 6 2" xfId="18633"/>
    <cellStyle name="Input 2 2 2 3 3 6 3" xfId="18634"/>
    <cellStyle name="Input 2 2 2 3 3 7" xfId="18635"/>
    <cellStyle name="Input 2 2 2 3 3 7 2" xfId="18636"/>
    <cellStyle name="Input 2 2 2 3 3 7 3" xfId="18637"/>
    <cellStyle name="Input 2 2 2 3 3 8" xfId="18638"/>
    <cellStyle name="Input 2 2 2 3 3 8 2" xfId="18639"/>
    <cellStyle name="Input 2 2 2 3 3 8 3" xfId="18640"/>
    <cellStyle name="Input 2 2 2 3 3 9" xfId="18641"/>
    <cellStyle name="Input 2 2 2 3 4" xfId="18642"/>
    <cellStyle name="Input 2 2 2 3 4 10" xfId="18643"/>
    <cellStyle name="Input 2 2 2 3 4 2" xfId="18644"/>
    <cellStyle name="Input 2 2 2 3 4 2 2" xfId="18645"/>
    <cellStyle name="Input 2 2 2 3 4 2 2 2" xfId="18646"/>
    <cellStyle name="Input 2 2 2 3 4 2 2 3" xfId="18647"/>
    <cellStyle name="Input 2 2 2 3 4 2 3" xfId="18648"/>
    <cellStyle name="Input 2 2 2 3 4 2 3 2" xfId="18649"/>
    <cellStyle name="Input 2 2 2 3 4 2 3 3" xfId="18650"/>
    <cellStyle name="Input 2 2 2 3 4 2 4" xfId="18651"/>
    <cellStyle name="Input 2 2 2 3 4 2 4 2" xfId="18652"/>
    <cellStyle name="Input 2 2 2 3 4 2 4 3" xfId="18653"/>
    <cellStyle name="Input 2 2 2 3 4 2 5" xfId="18654"/>
    <cellStyle name="Input 2 2 2 3 4 2 5 2" xfId="18655"/>
    <cellStyle name="Input 2 2 2 3 4 2 5 3" xfId="18656"/>
    <cellStyle name="Input 2 2 2 3 4 2 6" xfId="18657"/>
    <cellStyle name="Input 2 2 2 3 4 2 6 2" xfId="18658"/>
    <cellStyle name="Input 2 2 2 3 4 2 6 3" xfId="18659"/>
    <cellStyle name="Input 2 2 2 3 4 2 7" xfId="18660"/>
    <cellStyle name="Input 2 2 2 3 4 2 7 2" xfId="18661"/>
    <cellStyle name="Input 2 2 2 3 4 2 7 3" xfId="18662"/>
    <cellStyle name="Input 2 2 2 3 4 2 8" xfId="18663"/>
    <cellStyle name="Input 2 2 2 3 4 2 9" xfId="18664"/>
    <cellStyle name="Input 2 2 2 3 4 3" xfId="18665"/>
    <cellStyle name="Input 2 2 2 3 4 3 2" xfId="18666"/>
    <cellStyle name="Input 2 2 2 3 4 3 3" xfId="18667"/>
    <cellStyle name="Input 2 2 2 3 4 4" xfId="18668"/>
    <cellStyle name="Input 2 2 2 3 4 4 2" xfId="18669"/>
    <cellStyle name="Input 2 2 2 3 4 4 3" xfId="18670"/>
    <cellStyle name="Input 2 2 2 3 4 5" xfId="18671"/>
    <cellStyle name="Input 2 2 2 3 4 5 2" xfId="18672"/>
    <cellStyle name="Input 2 2 2 3 4 5 3" xfId="18673"/>
    <cellStyle name="Input 2 2 2 3 4 6" xfId="18674"/>
    <cellStyle name="Input 2 2 2 3 4 6 2" xfId="18675"/>
    <cellStyle name="Input 2 2 2 3 4 6 3" xfId="18676"/>
    <cellStyle name="Input 2 2 2 3 4 7" xfId="18677"/>
    <cellStyle name="Input 2 2 2 3 4 7 2" xfId="18678"/>
    <cellStyle name="Input 2 2 2 3 4 7 3" xfId="18679"/>
    <cellStyle name="Input 2 2 2 3 4 8" xfId="18680"/>
    <cellStyle name="Input 2 2 2 3 4 8 2" xfId="18681"/>
    <cellStyle name="Input 2 2 2 3 4 8 3" xfId="18682"/>
    <cellStyle name="Input 2 2 2 3 4 9" xfId="18683"/>
    <cellStyle name="Input 2 2 2 3 5" xfId="18684"/>
    <cellStyle name="Input 2 2 2 3 5 2" xfId="18685"/>
    <cellStyle name="Input 2 2 2 3 5 2 2" xfId="18686"/>
    <cellStyle name="Input 2 2 2 3 5 2 3" xfId="18687"/>
    <cellStyle name="Input 2 2 2 3 5 3" xfId="18688"/>
    <cellStyle name="Input 2 2 2 3 5 3 2" xfId="18689"/>
    <cellStyle name="Input 2 2 2 3 5 3 3" xfId="18690"/>
    <cellStyle name="Input 2 2 2 3 5 4" xfId="18691"/>
    <cellStyle name="Input 2 2 2 3 5 4 2" xfId="18692"/>
    <cellStyle name="Input 2 2 2 3 5 4 3" xfId="18693"/>
    <cellStyle name="Input 2 2 2 3 5 5" xfId="18694"/>
    <cellStyle name="Input 2 2 2 3 5 5 2" xfId="18695"/>
    <cellStyle name="Input 2 2 2 3 5 5 3" xfId="18696"/>
    <cellStyle name="Input 2 2 2 3 5 6" xfId="18697"/>
    <cellStyle name="Input 2 2 2 3 5 6 2" xfId="18698"/>
    <cellStyle name="Input 2 2 2 3 5 6 3" xfId="18699"/>
    <cellStyle name="Input 2 2 2 3 5 7" xfId="18700"/>
    <cellStyle name="Input 2 2 2 3 5 7 2" xfId="18701"/>
    <cellStyle name="Input 2 2 2 3 5 7 3" xfId="18702"/>
    <cellStyle name="Input 2 2 2 3 5 8" xfId="18703"/>
    <cellStyle name="Input 2 2 2 3 5 9" xfId="18704"/>
    <cellStyle name="Input 2 2 2 3 6" xfId="18705"/>
    <cellStyle name="Input 2 2 2 3 6 2" xfId="18706"/>
    <cellStyle name="Input 2 2 2 3 6 3" xfId="18707"/>
    <cellStyle name="Input 2 2 2 3 7" xfId="18708"/>
    <cellStyle name="Input 2 2 2 3 7 2" xfId="18709"/>
    <cellStyle name="Input 2 2 2 3 7 3" xfId="18710"/>
    <cellStyle name="Input 2 2 2 3 8" xfId="18711"/>
    <cellStyle name="Input 2 2 2 3 8 2" xfId="18712"/>
    <cellStyle name="Input 2 2 2 3 8 3" xfId="18713"/>
    <cellStyle name="Input 2 2 2 3 9" xfId="18714"/>
    <cellStyle name="Input 2 2 2 3 9 2" xfId="18715"/>
    <cellStyle name="Input 2 2 2 3 9 3" xfId="18716"/>
    <cellStyle name="Input 2 2 2 4" xfId="18717"/>
    <cellStyle name="Input 2 2 2 4 10" xfId="18718"/>
    <cellStyle name="Input 2 2 2 4 2" xfId="18719"/>
    <cellStyle name="Input 2 2 2 4 2 2" xfId="18720"/>
    <cellStyle name="Input 2 2 2 4 2 2 2" xfId="18721"/>
    <cellStyle name="Input 2 2 2 4 2 2 3" xfId="18722"/>
    <cellStyle name="Input 2 2 2 4 2 3" xfId="18723"/>
    <cellStyle name="Input 2 2 2 4 2 3 2" xfId="18724"/>
    <cellStyle name="Input 2 2 2 4 2 3 3" xfId="18725"/>
    <cellStyle name="Input 2 2 2 4 2 4" xfId="18726"/>
    <cellStyle name="Input 2 2 2 4 2 4 2" xfId="18727"/>
    <cellStyle name="Input 2 2 2 4 2 4 3" xfId="18728"/>
    <cellStyle name="Input 2 2 2 4 2 5" xfId="18729"/>
    <cellStyle name="Input 2 2 2 4 2 5 2" xfId="18730"/>
    <cellStyle name="Input 2 2 2 4 2 5 3" xfId="18731"/>
    <cellStyle name="Input 2 2 2 4 2 6" xfId="18732"/>
    <cellStyle name="Input 2 2 2 4 2 6 2" xfId="18733"/>
    <cellStyle name="Input 2 2 2 4 2 6 3" xfId="18734"/>
    <cellStyle name="Input 2 2 2 4 2 7" xfId="18735"/>
    <cellStyle name="Input 2 2 2 4 2 7 2" xfId="18736"/>
    <cellStyle name="Input 2 2 2 4 2 7 3" xfId="18737"/>
    <cellStyle name="Input 2 2 2 4 2 8" xfId="18738"/>
    <cellStyle name="Input 2 2 2 4 2 9" xfId="18739"/>
    <cellStyle name="Input 2 2 2 4 3" xfId="18740"/>
    <cellStyle name="Input 2 2 2 4 3 2" xfId="18741"/>
    <cellStyle name="Input 2 2 2 4 3 3" xfId="18742"/>
    <cellStyle name="Input 2 2 2 4 4" xfId="18743"/>
    <cellStyle name="Input 2 2 2 4 4 2" xfId="18744"/>
    <cellStyle name="Input 2 2 2 4 4 3" xfId="18745"/>
    <cellStyle name="Input 2 2 2 4 5" xfId="18746"/>
    <cellStyle name="Input 2 2 2 4 5 2" xfId="18747"/>
    <cellStyle name="Input 2 2 2 4 5 3" xfId="18748"/>
    <cellStyle name="Input 2 2 2 4 6" xfId="18749"/>
    <cellStyle name="Input 2 2 2 4 6 2" xfId="18750"/>
    <cellStyle name="Input 2 2 2 4 6 3" xfId="18751"/>
    <cellStyle name="Input 2 2 2 4 7" xfId="18752"/>
    <cellStyle name="Input 2 2 2 4 7 2" xfId="18753"/>
    <cellStyle name="Input 2 2 2 4 7 3" xfId="18754"/>
    <cellStyle name="Input 2 2 2 4 8" xfId="18755"/>
    <cellStyle name="Input 2 2 2 4 8 2" xfId="18756"/>
    <cellStyle name="Input 2 2 2 4 8 3" xfId="18757"/>
    <cellStyle name="Input 2 2 2 4 9" xfId="18758"/>
    <cellStyle name="Input 2 2 2 5" xfId="18759"/>
    <cellStyle name="Input 2 2 2 5 10" xfId="18760"/>
    <cellStyle name="Input 2 2 2 5 2" xfId="18761"/>
    <cellStyle name="Input 2 2 2 5 2 2" xfId="18762"/>
    <cellStyle name="Input 2 2 2 5 2 2 2" xfId="18763"/>
    <cellStyle name="Input 2 2 2 5 2 2 3" xfId="18764"/>
    <cellStyle name="Input 2 2 2 5 2 3" xfId="18765"/>
    <cellStyle name="Input 2 2 2 5 2 3 2" xfId="18766"/>
    <cellStyle name="Input 2 2 2 5 2 3 3" xfId="18767"/>
    <cellStyle name="Input 2 2 2 5 2 4" xfId="18768"/>
    <cellStyle name="Input 2 2 2 5 2 4 2" xfId="18769"/>
    <cellStyle name="Input 2 2 2 5 2 4 3" xfId="18770"/>
    <cellStyle name="Input 2 2 2 5 2 5" xfId="18771"/>
    <cellStyle name="Input 2 2 2 5 2 5 2" xfId="18772"/>
    <cellStyle name="Input 2 2 2 5 2 5 3" xfId="18773"/>
    <cellStyle name="Input 2 2 2 5 2 6" xfId="18774"/>
    <cellStyle name="Input 2 2 2 5 2 6 2" xfId="18775"/>
    <cellStyle name="Input 2 2 2 5 2 6 3" xfId="18776"/>
    <cellStyle name="Input 2 2 2 5 2 7" xfId="18777"/>
    <cellStyle name="Input 2 2 2 5 2 7 2" xfId="18778"/>
    <cellStyle name="Input 2 2 2 5 2 7 3" xfId="18779"/>
    <cellStyle name="Input 2 2 2 5 2 8" xfId="18780"/>
    <cellStyle name="Input 2 2 2 5 2 9" xfId="18781"/>
    <cellStyle name="Input 2 2 2 5 3" xfId="18782"/>
    <cellStyle name="Input 2 2 2 5 3 2" xfId="18783"/>
    <cellStyle name="Input 2 2 2 5 3 3" xfId="18784"/>
    <cellStyle name="Input 2 2 2 5 4" xfId="18785"/>
    <cellStyle name="Input 2 2 2 5 4 2" xfId="18786"/>
    <cellStyle name="Input 2 2 2 5 4 3" xfId="18787"/>
    <cellStyle name="Input 2 2 2 5 5" xfId="18788"/>
    <cellStyle name="Input 2 2 2 5 5 2" xfId="18789"/>
    <cellStyle name="Input 2 2 2 5 5 3" xfId="18790"/>
    <cellStyle name="Input 2 2 2 5 6" xfId="18791"/>
    <cellStyle name="Input 2 2 2 5 6 2" xfId="18792"/>
    <cellStyle name="Input 2 2 2 5 6 3" xfId="18793"/>
    <cellStyle name="Input 2 2 2 5 7" xfId="18794"/>
    <cellStyle name="Input 2 2 2 5 7 2" xfId="18795"/>
    <cellStyle name="Input 2 2 2 5 7 3" xfId="18796"/>
    <cellStyle name="Input 2 2 2 5 8" xfId="18797"/>
    <cellStyle name="Input 2 2 2 5 8 2" xfId="18798"/>
    <cellStyle name="Input 2 2 2 5 8 3" xfId="18799"/>
    <cellStyle name="Input 2 2 2 5 9" xfId="18800"/>
    <cellStyle name="Input 2 2 2 6" xfId="18801"/>
    <cellStyle name="Input 2 2 2 6 10" xfId="18802"/>
    <cellStyle name="Input 2 2 2 6 2" xfId="18803"/>
    <cellStyle name="Input 2 2 2 6 2 2" xfId="18804"/>
    <cellStyle name="Input 2 2 2 6 2 2 2" xfId="18805"/>
    <cellStyle name="Input 2 2 2 6 2 2 3" xfId="18806"/>
    <cellStyle name="Input 2 2 2 6 2 3" xfId="18807"/>
    <cellStyle name="Input 2 2 2 6 2 3 2" xfId="18808"/>
    <cellStyle name="Input 2 2 2 6 2 3 3" xfId="18809"/>
    <cellStyle name="Input 2 2 2 6 2 4" xfId="18810"/>
    <cellStyle name="Input 2 2 2 6 2 4 2" xfId="18811"/>
    <cellStyle name="Input 2 2 2 6 2 4 3" xfId="18812"/>
    <cellStyle name="Input 2 2 2 6 2 5" xfId="18813"/>
    <cellStyle name="Input 2 2 2 6 2 5 2" xfId="18814"/>
    <cellStyle name="Input 2 2 2 6 2 5 3" xfId="18815"/>
    <cellStyle name="Input 2 2 2 6 2 6" xfId="18816"/>
    <cellStyle name="Input 2 2 2 6 2 6 2" xfId="18817"/>
    <cellStyle name="Input 2 2 2 6 2 6 3" xfId="18818"/>
    <cellStyle name="Input 2 2 2 6 2 7" xfId="18819"/>
    <cellStyle name="Input 2 2 2 6 2 7 2" xfId="18820"/>
    <cellStyle name="Input 2 2 2 6 2 7 3" xfId="18821"/>
    <cellStyle name="Input 2 2 2 6 2 8" xfId="18822"/>
    <cellStyle name="Input 2 2 2 6 2 9" xfId="18823"/>
    <cellStyle name="Input 2 2 2 6 3" xfId="18824"/>
    <cellStyle name="Input 2 2 2 6 3 2" xfId="18825"/>
    <cellStyle name="Input 2 2 2 6 3 3" xfId="18826"/>
    <cellStyle name="Input 2 2 2 6 4" xfId="18827"/>
    <cellStyle name="Input 2 2 2 6 4 2" xfId="18828"/>
    <cellStyle name="Input 2 2 2 6 4 3" xfId="18829"/>
    <cellStyle name="Input 2 2 2 6 5" xfId="18830"/>
    <cellStyle name="Input 2 2 2 6 5 2" xfId="18831"/>
    <cellStyle name="Input 2 2 2 6 5 3" xfId="18832"/>
    <cellStyle name="Input 2 2 2 6 6" xfId="18833"/>
    <cellStyle name="Input 2 2 2 6 6 2" xfId="18834"/>
    <cellStyle name="Input 2 2 2 6 6 3" xfId="18835"/>
    <cellStyle name="Input 2 2 2 6 7" xfId="18836"/>
    <cellStyle name="Input 2 2 2 6 7 2" xfId="18837"/>
    <cellStyle name="Input 2 2 2 6 7 3" xfId="18838"/>
    <cellStyle name="Input 2 2 2 6 8" xfId="18839"/>
    <cellStyle name="Input 2 2 2 6 8 2" xfId="18840"/>
    <cellStyle name="Input 2 2 2 6 8 3" xfId="18841"/>
    <cellStyle name="Input 2 2 2 6 9" xfId="18842"/>
    <cellStyle name="Input 2 2 2 7" xfId="18843"/>
    <cellStyle name="Input 2 2 2 7 2" xfId="18844"/>
    <cellStyle name="Input 2 2 2 7 2 2" xfId="18845"/>
    <cellStyle name="Input 2 2 2 7 2 3" xfId="18846"/>
    <cellStyle name="Input 2 2 2 7 3" xfId="18847"/>
    <cellStyle name="Input 2 2 2 7 3 2" xfId="18848"/>
    <cellStyle name="Input 2 2 2 7 3 3" xfId="18849"/>
    <cellStyle name="Input 2 2 2 7 4" xfId="18850"/>
    <cellStyle name="Input 2 2 2 7 4 2" xfId="18851"/>
    <cellStyle name="Input 2 2 2 7 4 3" xfId="18852"/>
    <cellStyle name="Input 2 2 2 7 5" xfId="18853"/>
    <cellStyle name="Input 2 2 2 7 5 2" xfId="18854"/>
    <cellStyle name="Input 2 2 2 7 5 3" xfId="18855"/>
    <cellStyle name="Input 2 2 2 7 6" xfId="18856"/>
    <cellStyle name="Input 2 2 2 7 6 2" xfId="18857"/>
    <cellStyle name="Input 2 2 2 7 6 3" xfId="18858"/>
    <cellStyle name="Input 2 2 2 7 7" xfId="18859"/>
    <cellStyle name="Input 2 2 2 7 7 2" xfId="18860"/>
    <cellStyle name="Input 2 2 2 7 7 3" xfId="18861"/>
    <cellStyle name="Input 2 2 2 7 8" xfId="18862"/>
    <cellStyle name="Input 2 2 2 7 9" xfId="18863"/>
    <cellStyle name="Input 2 2 2 8" xfId="18864"/>
    <cellStyle name="Input 2 2 2 8 2" xfId="18865"/>
    <cellStyle name="Input 2 2 2 8 3" xfId="18866"/>
    <cellStyle name="Input 2 2 2 9" xfId="18867"/>
    <cellStyle name="Input 2 2 2 9 2" xfId="18868"/>
    <cellStyle name="Input 2 2 2 9 3" xfId="18869"/>
    <cellStyle name="Input 2 2 3" xfId="18870"/>
    <cellStyle name="Input 2 2 3 10" xfId="18871"/>
    <cellStyle name="Input 2 2 3 10 2" xfId="18872"/>
    <cellStyle name="Input 2 2 3 10 3" xfId="18873"/>
    <cellStyle name="Input 2 2 3 11" xfId="18874"/>
    <cellStyle name="Input 2 2 3 11 2" xfId="18875"/>
    <cellStyle name="Input 2 2 3 11 3" xfId="18876"/>
    <cellStyle name="Input 2 2 3 12" xfId="18877"/>
    <cellStyle name="Input 2 2 3 12 2" xfId="18878"/>
    <cellStyle name="Input 2 2 3 12 3" xfId="18879"/>
    <cellStyle name="Input 2 2 3 13" xfId="18880"/>
    <cellStyle name="Input 2 2 3 13 2" xfId="18881"/>
    <cellStyle name="Input 2 2 3 13 3" xfId="18882"/>
    <cellStyle name="Input 2 2 3 14" xfId="18883"/>
    <cellStyle name="Input 2 2 3 2" xfId="18884"/>
    <cellStyle name="Input 2 2 3 2 10" xfId="18885"/>
    <cellStyle name="Input 2 2 3 2 2" xfId="18886"/>
    <cellStyle name="Input 2 2 3 2 2 10" xfId="18887"/>
    <cellStyle name="Input 2 2 3 2 2 2" xfId="18888"/>
    <cellStyle name="Input 2 2 3 2 2 2 2" xfId="18889"/>
    <cellStyle name="Input 2 2 3 2 2 2 2 2" xfId="18890"/>
    <cellStyle name="Input 2 2 3 2 2 2 2 3" xfId="18891"/>
    <cellStyle name="Input 2 2 3 2 2 2 3" xfId="18892"/>
    <cellStyle name="Input 2 2 3 2 2 2 3 2" xfId="18893"/>
    <cellStyle name="Input 2 2 3 2 2 2 3 3" xfId="18894"/>
    <cellStyle name="Input 2 2 3 2 2 2 4" xfId="18895"/>
    <cellStyle name="Input 2 2 3 2 2 2 4 2" xfId="18896"/>
    <cellStyle name="Input 2 2 3 2 2 2 4 3" xfId="18897"/>
    <cellStyle name="Input 2 2 3 2 2 2 5" xfId="18898"/>
    <cellStyle name="Input 2 2 3 2 2 2 5 2" xfId="18899"/>
    <cellStyle name="Input 2 2 3 2 2 2 5 3" xfId="18900"/>
    <cellStyle name="Input 2 2 3 2 2 2 6" xfId="18901"/>
    <cellStyle name="Input 2 2 3 2 2 2 6 2" xfId="18902"/>
    <cellStyle name="Input 2 2 3 2 2 2 6 3" xfId="18903"/>
    <cellStyle name="Input 2 2 3 2 2 2 7" xfId="18904"/>
    <cellStyle name="Input 2 2 3 2 2 2 7 2" xfId="18905"/>
    <cellStyle name="Input 2 2 3 2 2 2 7 3" xfId="18906"/>
    <cellStyle name="Input 2 2 3 2 2 2 8" xfId="18907"/>
    <cellStyle name="Input 2 2 3 2 2 2 9" xfId="18908"/>
    <cellStyle name="Input 2 2 3 2 2 3" xfId="18909"/>
    <cellStyle name="Input 2 2 3 2 2 3 2" xfId="18910"/>
    <cellStyle name="Input 2 2 3 2 2 3 3" xfId="18911"/>
    <cellStyle name="Input 2 2 3 2 2 4" xfId="18912"/>
    <cellStyle name="Input 2 2 3 2 2 4 2" xfId="18913"/>
    <cellStyle name="Input 2 2 3 2 2 4 3" xfId="18914"/>
    <cellStyle name="Input 2 2 3 2 2 5" xfId="18915"/>
    <cellStyle name="Input 2 2 3 2 2 5 2" xfId="18916"/>
    <cellStyle name="Input 2 2 3 2 2 5 3" xfId="18917"/>
    <cellStyle name="Input 2 2 3 2 2 6" xfId="18918"/>
    <cellStyle name="Input 2 2 3 2 2 6 2" xfId="18919"/>
    <cellStyle name="Input 2 2 3 2 2 6 3" xfId="18920"/>
    <cellStyle name="Input 2 2 3 2 2 7" xfId="18921"/>
    <cellStyle name="Input 2 2 3 2 2 7 2" xfId="18922"/>
    <cellStyle name="Input 2 2 3 2 2 7 3" xfId="18923"/>
    <cellStyle name="Input 2 2 3 2 2 8" xfId="18924"/>
    <cellStyle name="Input 2 2 3 2 2 8 2" xfId="18925"/>
    <cellStyle name="Input 2 2 3 2 2 8 3" xfId="18926"/>
    <cellStyle name="Input 2 2 3 2 2 9" xfId="18927"/>
    <cellStyle name="Input 2 2 3 2 3" xfId="18928"/>
    <cellStyle name="Input 2 2 3 2 3 10" xfId="18929"/>
    <cellStyle name="Input 2 2 3 2 3 2" xfId="18930"/>
    <cellStyle name="Input 2 2 3 2 3 2 2" xfId="18931"/>
    <cellStyle name="Input 2 2 3 2 3 2 2 2" xfId="18932"/>
    <cellStyle name="Input 2 2 3 2 3 2 2 3" xfId="18933"/>
    <cellStyle name="Input 2 2 3 2 3 2 3" xfId="18934"/>
    <cellStyle name="Input 2 2 3 2 3 2 3 2" xfId="18935"/>
    <cellStyle name="Input 2 2 3 2 3 2 3 3" xfId="18936"/>
    <cellStyle name="Input 2 2 3 2 3 2 4" xfId="18937"/>
    <cellStyle name="Input 2 2 3 2 3 2 4 2" xfId="18938"/>
    <cellStyle name="Input 2 2 3 2 3 2 4 3" xfId="18939"/>
    <cellStyle name="Input 2 2 3 2 3 2 5" xfId="18940"/>
    <cellStyle name="Input 2 2 3 2 3 2 5 2" xfId="18941"/>
    <cellStyle name="Input 2 2 3 2 3 2 5 3" xfId="18942"/>
    <cellStyle name="Input 2 2 3 2 3 2 6" xfId="18943"/>
    <cellStyle name="Input 2 2 3 2 3 2 6 2" xfId="18944"/>
    <cellStyle name="Input 2 2 3 2 3 2 6 3" xfId="18945"/>
    <cellStyle name="Input 2 2 3 2 3 2 7" xfId="18946"/>
    <cellStyle name="Input 2 2 3 2 3 2 7 2" xfId="18947"/>
    <cellStyle name="Input 2 2 3 2 3 2 7 3" xfId="18948"/>
    <cellStyle name="Input 2 2 3 2 3 2 8" xfId="18949"/>
    <cellStyle name="Input 2 2 3 2 3 2 9" xfId="18950"/>
    <cellStyle name="Input 2 2 3 2 3 3" xfId="18951"/>
    <cellStyle name="Input 2 2 3 2 3 3 2" xfId="18952"/>
    <cellStyle name="Input 2 2 3 2 3 3 3" xfId="18953"/>
    <cellStyle name="Input 2 2 3 2 3 4" xfId="18954"/>
    <cellStyle name="Input 2 2 3 2 3 4 2" xfId="18955"/>
    <cellStyle name="Input 2 2 3 2 3 4 3" xfId="18956"/>
    <cellStyle name="Input 2 2 3 2 3 5" xfId="18957"/>
    <cellStyle name="Input 2 2 3 2 3 5 2" xfId="18958"/>
    <cellStyle name="Input 2 2 3 2 3 5 3" xfId="18959"/>
    <cellStyle name="Input 2 2 3 2 3 6" xfId="18960"/>
    <cellStyle name="Input 2 2 3 2 3 6 2" xfId="18961"/>
    <cellStyle name="Input 2 2 3 2 3 6 3" xfId="18962"/>
    <cellStyle name="Input 2 2 3 2 3 7" xfId="18963"/>
    <cellStyle name="Input 2 2 3 2 3 7 2" xfId="18964"/>
    <cellStyle name="Input 2 2 3 2 3 7 3" xfId="18965"/>
    <cellStyle name="Input 2 2 3 2 3 8" xfId="18966"/>
    <cellStyle name="Input 2 2 3 2 3 8 2" xfId="18967"/>
    <cellStyle name="Input 2 2 3 2 3 8 3" xfId="18968"/>
    <cellStyle name="Input 2 2 3 2 3 9" xfId="18969"/>
    <cellStyle name="Input 2 2 3 2 4" xfId="18970"/>
    <cellStyle name="Input 2 2 3 2 4 10" xfId="18971"/>
    <cellStyle name="Input 2 2 3 2 4 2" xfId="18972"/>
    <cellStyle name="Input 2 2 3 2 4 2 2" xfId="18973"/>
    <cellStyle name="Input 2 2 3 2 4 2 2 2" xfId="18974"/>
    <cellStyle name="Input 2 2 3 2 4 2 2 3" xfId="18975"/>
    <cellStyle name="Input 2 2 3 2 4 2 3" xfId="18976"/>
    <cellStyle name="Input 2 2 3 2 4 2 3 2" xfId="18977"/>
    <cellStyle name="Input 2 2 3 2 4 2 3 3" xfId="18978"/>
    <cellStyle name="Input 2 2 3 2 4 2 4" xfId="18979"/>
    <cellStyle name="Input 2 2 3 2 4 2 4 2" xfId="18980"/>
    <cellStyle name="Input 2 2 3 2 4 2 4 3" xfId="18981"/>
    <cellStyle name="Input 2 2 3 2 4 2 5" xfId="18982"/>
    <cellStyle name="Input 2 2 3 2 4 2 5 2" xfId="18983"/>
    <cellStyle name="Input 2 2 3 2 4 2 5 3" xfId="18984"/>
    <cellStyle name="Input 2 2 3 2 4 2 6" xfId="18985"/>
    <cellStyle name="Input 2 2 3 2 4 2 6 2" xfId="18986"/>
    <cellStyle name="Input 2 2 3 2 4 2 6 3" xfId="18987"/>
    <cellStyle name="Input 2 2 3 2 4 2 7" xfId="18988"/>
    <cellStyle name="Input 2 2 3 2 4 2 7 2" xfId="18989"/>
    <cellStyle name="Input 2 2 3 2 4 2 7 3" xfId="18990"/>
    <cellStyle name="Input 2 2 3 2 4 2 8" xfId="18991"/>
    <cellStyle name="Input 2 2 3 2 4 2 9" xfId="18992"/>
    <cellStyle name="Input 2 2 3 2 4 3" xfId="18993"/>
    <cellStyle name="Input 2 2 3 2 4 3 2" xfId="18994"/>
    <cellStyle name="Input 2 2 3 2 4 3 3" xfId="18995"/>
    <cellStyle name="Input 2 2 3 2 4 4" xfId="18996"/>
    <cellStyle name="Input 2 2 3 2 4 4 2" xfId="18997"/>
    <cellStyle name="Input 2 2 3 2 4 4 3" xfId="18998"/>
    <cellStyle name="Input 2 2 3 2 4 5" xfId="18999"/>
    <cellStyle name="Input 2 2 3 2 4 5 2" xfId="19000"/>
    <cellStyle name="Input 2 2 3 2 4 5 3" xfId="19001"/>
    <cellStyle name="Input 2 2 3 2 4 6" xfId="19002"/>
    <cellStyle name="Input 2 2 3 2 4 6 2" xfId="19003"/>
    <cellStyle name="Input 2 2 3 2 4 6 3" xfId="19004"/>
    <cellStyle name="Input 2 2 3 2 4 7" xfId="19005"/>
    <cellStyle name="Input 2 2 3 2 4 7 2" xfId="19006"/>
    <cellStyle name="Input 2 2 3 2 4 7 3" xfId="19007"/>
    <cellStyle name="Input 2 2 3 2 4 8" xfId="19008"/>
    <cellStyle name="Input 2 2 3 2 4 8 2" xfId="19009"/>
    <cellStyle name="Input 2 2 3 2 4 8 3" xfId="19010"/>
    <cellStyle name="Input 2 2 3 2 4 9" xfId="19011"/>
    <cellStyle name="Input 2 2 3 2 5" xfId="19012"/>
    <cellStyle name="Input 2 2 3 2 5 2" xfId="19013"/>
    <cellStyle name="Input 2 2 3 2 5 2 2" xfId="19014"/>
    <cellStyle name="Input 2 2 3 2 5 2 3" xfId="19015"/>
    <cellStyle name="Input 2 2 3 2 5 3" xfId="19016"/>
    <cellStyle name="Input 2 2 3 2 5 3 2" xfId="19017"/>
    <cellStyle name="Input 2 2 3 2 5 3 3" xfId="19018"/>
    <cellStyle name="Input 2 2 3 2 5 4" xfId="19019"/>
    <cellStyle name="Input 2 2 3 2 5 4 2" xfId="19020"/>
    <cellStyle name="Input 2 2 3 2 5 4 3" xfId="19021"/>
    <cellStyle name="Input 2 2 3 2 5 5" xfId="19022"/>
    <cellStyle name="Input 2 2 3 2 5 5 2" xfId="19023"/>
    <cellStyle name="Input 2 2 3 2 5 5 3" xfId="19024"/>
    <cellStyle name="Input 2 2 3 2 5 6" xfId="19025"/>
    <cellStyle name="Input 2 2 3 2 5 6 2" xfId="19026"/>
    <cellStyle name="Input 2 2 3 2 5 6 3" xfId="19027"/>
    <cellStyle name="Input 2 2 3 2 5 7" xfId="19028"/>
    <cellStyle name="Input 2 2 3 2 5 7 2" xfId="19029"/>
    <cellStyle name="Input 2 2 3 2 5 7 3" xfId="19030"/>
    <cellStyle name="Input 2 2 3 2 5 8" xfId="19031"/>
    <cellStyle name="Input 2 2 3 2 5 9" xfId="19032"/>
    <cellStyle name="Input 2 2 3 2 6" xfId="19033"/>
    <cellStyle name="Input 2 2 3 2 6 2" xfId="19034"/>
    <cellStyle name="Input 2 2 3 2 6 3" xfId="19035"/>
    <cellStyle name="Input 2 2 3 2 7" xfId="19036"/>
    <cellStyle name="Input 2 2 3 2 7 2" xfId="19037"/>
    <cellStyle name="Input 2 2 3 2 7 3" xfId="19038"/>
    <cellStyle name="Input 2 2 3 2 8" xfId="19039"/>
    <cellStyle name="Input 2 2 3 2 8 2" xfId="19040"/>
    <cellStyle name="Input 2 2 3 2 8 3" xfId="19041"/>
    <cellStyle name="Input 2 2 3 2 9" xfId="19042"/>
    <cellStyle name="Input 2 2 3 2 9 2" xfId="19043"/>
    <cellStyle name="Input 2 2 3 2 9 3" xfId="19044"/>
    <cellStyle name="Input 2 2 3 3" xfId="19045"/>
    <cellStyle name="Input 2 2 3 3 10" xfId="19046"/>
    <cellStyle name="Input 2 2 3 3 2" xfId="19047"/>
    <cellStyle name="Input 2 2 3 3 2 10" xfId="19048"/>
    <cellStyle name="Input 2 2 3 3 2 2" xfId="19049"/>
    <cellStyle name="Input 2 2 3 3 2 2 2" xfId="19050"/>
    <cellStyle name="Input 2 2 3 3 2 2 2 2" xfId="19051"/>
    <cellStyle name="Input 2 2 3 3 2 2 2 3" xfId="19052"/>
    <cellStyle name="Input 2 2 3 3 2 2 3" xfId="19053"/>
    <cellStyle name="Input 2 2 3 3 2 2 3 2" xfId="19054"/>
    <cellStyle name="Input 2 2 3 3 2 2 3 3" xfId="19055"/>
    <cellStyle name="Input 2 2 3 3 2 2 4" xfId="19056"/>
    <cellStyle name="Input 2 2 3 3 2 2 4 2" xfId="19057"/>
    <cellStyle name="Input 2 2 3 3 2 2 4 3" xfId="19058"/>
    <cellStyle name="Input 2 2 3 3 2 2 5" xfId="19059"/>
    <cellStyle name="Input 2 2 3 3 2 2 5 2" xfId="19060"/>
    <cellStyle name="Input 2 2 3 3 2 2 5 3" xfId="19061"/>
    <cellStyle name="Input 2 2 3 3 2 2 6" xfId="19062"/>
    <cellStyle name="Input 2 2 3 3 2 2 6 2" xfId="19063"/>
    <cellStyle name="Input 2 2 3 3 2 2 6 3" xfId="19064"/>
    <cellStyle name="Input 2 2 3 3 2 2 7" xfId="19065"/>
    <cellStyle name="Input 2 2 3 3 2 2 7 2" xfId="19066"/>
    <cellStyle name="Input 2 2 3 3 2 2 7 3" xfId="19067"/>
    <cellStyle name="Input 2 2 3 3 2 2 8" xfId="19068"/>
    <cellStyle name="Input 2 2 3 3 2 2 9" xfId="19069"/>
    <cellStyle name="Input 2 2 3 3 2 3" xfId="19070"/>
    <cellStyle name="Input 2 2 3 3 2 3 2" xfId="19071"/>
    <cellStyle name="Input 2 2 3 3 2 3 3" xfId="19072"/>
    <cellStyle name="Input 2 2 3 3 2 4" xfId="19073"/>
    <cellStyle name="Input 2 2 3 3 2 4 2" xfId="19074"/>
    <cellStyle name="Input 2 2 3 3 2 4 3" xfId="19075"/>
    <cellStyle name="Input 2 2 3 3 2 5" xfId="19076"/>
    <cellStyle name="Input 2 2 3 3 2 5 2" xfId="19077"/>
    <cellStyle name="Input 2 2 3 3 2 5 3" xfId="19078"/>
    <cellStyle name="Input 2 2 3 3 2 6" xfId="19079"/>
    <cellStyle name="Input 2 2 3 3 2 6 2" xfId="19080"/>
    <cellStyle name="Input 2 2 3 3 2 6 3" xfId="19081"/>
    <cellStyle name="Input 2 2 3 3 2 7" xfId="19082"/>
    <cellStyle name="Input 2 2 3 3 2 7 2" xfId="19083"/>
    <cellStyle name="Input 2 2 3 3 2 7 3" xfId="19084"/>
    <cellStyle name="Input 2 2 3 3 2 8" xfId="19085"/>
    <cellStyle name="Input 2 2 3 3 2 8 2" xfId="19086"/>
    <cellStyle name="Input 2 2 3 3 2 8 3" xfId="19087"/>
    <cellStyle name="Input 2 2 3 3 2 9" xfId="19088"/>
    <cellStyle name="Input 2 2 3 3 3" xfId="19089"/>
    <cellStyle name="Input 2 2 3 3 3 10" xfId="19090"/>
    <cellStyle name="Input 2 2 3 3 3 2" xfId="19091"/>
    <cellStyle name="Input 2 2 3 3 3 2 2" xfId="19092"/>
    <cellStyle name="Input 2 2 3 3 3 2 2 2" xfId="19093"/>
    <cellStyle name="Input 2 2 3 3 3 2 2 3" xfId="19094"/>
    <cellStyle name="Input 2 2 3 3 3 2 3" xfId="19095"/>
    <cellStyle name="Input 2 2 3 3 3 2 3 2" xfId="19096"/>
    <cellStyle name="Input 2 2 3 3 3 2 3 3" xfId="19097"/>
    <cellStyle name="Input 2 2 3 3 3 2 4" xfId="19098"/>
    <cellStyle name="Input 2 2 3 3 3 2 4 2" xfId="19099"/>
    <cellStyle name="Input 2 2 3 3 3 2 4 3" xfId="19100"/>
    <cellStyle name="Input 2 2 3 3 3 2 5" xfId="19101"/>
    <cellStyle name="Input 2 2 3 3 3 2 5 2" xfId="19102"/>
    <cellStyle name="Input 2 2 3 3 3 2 5 3" xfId="19103"/>
    <cellStyle name="Input 2 2 3 3 3 2 6" xfId="19104"/>
    <cellStyle name="Input 2 2 3 3 3 2 6 2" xfId="19105"/>
    <cellStyle name="Input 2 2 3 3 3 2 6 3" xfId="19106"/>
    <cellStyle name="Input 2 2 3 3 3 2 7" xfId="19107"/>
    <cellStyle name="Input 2 2 3 3 3 2 7 2" xfId="19108"/>
    <cellStyle name="Input 2 2 3 3 3 2 7 3" xfId="19109"/>
    <cellStyle name="Input 2 2 3 3 3 2 8" xfId="19110"/>
    <cellStyle name="Input 2 2 3 3 3 2 9" xfId="19111"/>
    <cellStyle name="Input 2 2 3 3 3 3" xfId="19112"/>
    <cellStyle name="Input 2 2 3 3 3 3 2" xfId="19113"/>
    <cellStyle name="Input 2 2 3 3 3 3 3" xfId="19114"/>
    <cellStyle name="Input 2 2 3 3 3 4" xfId="19115"/>
    <cellStyle name="Input 2 2 3 3 3 4 2" xfId="19116"/>
    <cellStyle name="Input 2 2 3 3 3 4 3" xfId="19117"/>
    <cellStyle name="Input 2 2 3 3 3 5" xfId="19118"/>
    <cellStyle name="Input 2 2 3 3 3 5 2" xfId="19119"/>
    <cellStyle name="Input 2 2 3 3 3 5 3" xfId="19120"/>
    <cellStyle name="Input 2 2 3 3 3 6" xfId="19121"/>
    <cellStyle name="Input 2 2 3 3 3 6 2" xfId="19122"/>
    <cellStyle name="Input 2 2 3 3 3 6 3" xfId="19123"/>
    <cellStyle name="Input 2 2 3 3 3 7" xfId="19124"/>
    <cellStyle name="Input 2 2 3 3 3 7 2" xfId="19125"/>
    <cellStyle name="Input 2 2 3 3 3 7 3" xfId="19126"/>
    <cellStyle name="Input 2 2 3 3 3 8" xfId="19127"/>
    <cellStyle name="Input 2 2 3 3 3 8 2" xfId="19128"/>
    <cellStyle name="Input 2 2 3 3 3 8 3" xfId="19129"/>
    <cellStyle name="Input 2 2 3 3 3 9" xfId="19130"/>
    <cellStyle name="Input 2 2 3 3 4" xfId="19131"/>
    <cellStyle name="Input 2 2 3 3 4 10" xfId="19132"/>
    <cellStyle name="Input 2 2 3 3 4 2" xfId="19133"/>
    <cellStyle name="Input 2 2 3 3 4 2 2" xfId="19134"/>
    <cellStyle name="Input 2 2 3 3 4 2 2 2" xfId="19135"/>
    <cellStyle name="Input 2 2 3 3 4 2 2 3" xfId="19136"/>
    <cellStyle name="Input 2 2 3 3 4 2 3" xfId="19137"/>
    <cellStyle name="Input 2 2 3 3 4 2 3 2" xfId="19138"/>
    <cellStyle name="Input 2 2 3 3 4 2 3 3" xfId="19139"/>
    <cellStyle name="Input 2 2 3 3 4 2 4" xfId="19140"/>
    <cellStyle name="Input 2 2 3 3 4 2 4 2" xfId="19141"/>
    <cellStyle name="Input 2 2 3 3 4 2 4 3" xfId="19142"/>
    <cellStyle name="Input 2 2 3 3 4 2 5" xfId="19143"/>
    <cellStyle name="Input 2 2 3 3 4 2 5 2" xfId="19144"/>
    <cellStyle name="Input 2 2 3 3 4 2 5 3" xfId="19145"/>
    <cellStyle name="Input 2 2 3 3 4 2 6" xfId="19146"/>
    <cellStyle name="Input 2 2 3 3 4 2 6 2" xfId="19147"/>
    <cellStyle name="Input 2 2 3 3 4 2 6 3" xfId="19148"/>
    <cellStyle name="Input 2 2 3 3 4 2 7" xfId="19149"/>
    <cellStyle name="Input 2 2 3 3 4 2 7 2" xfId="19150"/>
    <cellStyle name="Input 2 2 3 3 4 2 7 3" xfId="19151"/>
    <cellStyle name="Input 2 2 3 3 4 2 8" xfId="19152"/>
    <cellStyle name="Input 2 2 3 3 4 2 9" xfId="19153"/>
    <cellStyle name="Input 2 2 3 3 4 3" xfId="19154"/>
    <cellStyle name="Input 2 2 3 3 4 3 2" xfId="19155"/>
    <cellStyle name="Input 2 2 3 3 4 3 3" xfId="19156"/>
    <cellStyle name="Input 2 2 3 3 4 4" xfId="19157"/>
    <cellStyle name="Input 2 2 3 3 4 4 2" xfId="19158"/>
    <cellStyle name="Input 2 2 3 3 4 4 3" xfId="19159"/>
    <cellStyle name="Input 2 2 3 3 4 5" xfId="19160"/>
    <cellStyle name="Input 2 2 3 3 4 5 2" xfId="19161"/>
    <cellStyle name="Input 2 2 3 3 4 5 3" xfId="19162"/>
    <cellStyle name="Input 2 2 3 3 4 6" xfId="19163"/>
    <cellStyle name="Input 2 2 3 3 4 6 2" xfId="19164"/>
    <cellStyle name="Input 2 2 3 3 4 6 3" xfId="19165"/>
    <cellStyle name="Input 2 2 3 3 4 7" xfId="19166"/>
    <cellStyle name="Input 2 2 3 3 4 7 2" xfId="19167"/>
    <cellStyle name="Input 2 2 3 3 4 7 3" xfId="19168"/>
    <cellStyle name="Input 2 2 3 3 4 8" xfId="19169"/>
    <cellStyle name="Input 2 2 3 3 4 8 2" xfId="19170"/>
    <cellStyle name="Input 2 2 3 3 4 8 3" xfId="19171"/>
    <cellStyle name="Input 2 2 3 3 4 9" xfId="19172"/>
    <cellStyle name="Input 2 2 3 3 5" xfId="19173"/>
    <cellStyle name="Input 2 2 3 3 5 2" xfId="19174"/>
    <cellStyle name="Input 2 2 3 3 5 2 2" xfId="19175"/>
    <cellStyle name="Input 2 2 3 3 5 2 3" xfId="19176"/>
    <cellStyle name="Input 2 2 3 3 5 3" xfId="19177"/>
    <cellStyle name="Input 2 2 3 3 5 3 2" xfId="19178"/>
    <cellStyle name="Input 2 2 3 3 5 3 3" xfId="19179"/>
    <cellStyle name="Input 2 2 3 3 5 4" xfId="19180"/>
    <cellStyle name="Input 2 2 3 3 5 4 2" xfId="19181"/>
    <cellStyle name="Input 2 2 3 3 5 4 3" xfId="19182"/>
    <cellStyle name="Input 2 2 3 3 5 5" xfId="19183"/>
    <cellStyle name="Input 2 2 3 3 5 5 2" xfId="19184"/>
    <cellStyle name="Input 2 2 3 3 5 5 3" xfId="19185"/>
    <cellStyle name="Input 2 2 3 3 5 6" xfId="19186"/>
    <cellStyle name="Input 2 2 3 3 5 6 2" xfId="19187"/>
    <cellStyle name="Input 2 2 3 3 5 6 3" xfId="19188"/>
    <cellStyle name="Input 2 2 3 3 5 7" xfId="19189"/>
    <cellStyle name="Input 2 2 3 3 5 7 2" xfId="19190"/>
    <cellStyle name="Input 2 2 3 3 5 7 3" xfId="19191"/>
    <cellStyle name="Input 2 2 3 3 5 8" xfId="19192"/>
    <cellStyle name="Input 2 2 3 3 5 9" xfId="19193"/>
    <cellStyle name="Input 2 2 3 3 6" xfId="19194"/>
    <cellStyle name="Input 2 2 3 3 6 2" xfId="19195"/>
    <cellStyle name="Input 2 2 3 3 6 3" xfId="19196"/>
    <cellStyle name="Input 2 2 3 3 7" xfId="19197"/>
    <cellStyle name="Input 2 2 3 3 7 2" xfId="19198"/>
    <cellStyle name="Input 2 2 3 3 7 3" xfId="19199"/>
    <cellStyle name="Input 2 2 3 3 8" xfId="19200"/>
    <cellStyle name="Input 2 2 3 3 8 2" xfId="19201"/>
    <cellStyle name="Input 2 2 3 3 8 3" xfId="19202"/>
    <cellStyle name="Input 2 2 3 3 9" xfId="19203"/>
    <cellStyle name="Input 2 2 3 3 9 2" xfId="19204"/>
    <cellStyle name="Input 2 2 3 3 9 3" xfId="19205"/>
    <cellStyle name="Input 2 2 3 4" xfId="19206"/>
    <cellStyle name="Input 2 2 3 4 10" xfId="19207"/>
    <cellStyle name="Input 2 2 3 4 2" xfId="19208"/>
    <cellStyle name="Input 2 2 3 4 2 10" xfId="19209"/>
    <cellStyle name="Input 2 2 3 4 2 2" xfId="19210"/>
    <cellStyle name="Input 2 2 3 4 2 2 2" xfId="19211"/>
    <cellStyle name="Input 2 2 3 4 2 2 2 2" xfId="19212"/>
    <cellStyle name="Input 2 2 3 4 2 2 2 3" xfId="19213"/>
    <cellStyle name="Input 2 2 3 4 2 2 3" xfId="19214"/>
    <cellStyle name="Input 2 2 3 4 2 2 3 2" xfId="19215"/>
    <cellStyle name="Input 2 2 3 4 2 2 3 3" xfId="19216"/>
    <cellStyle name="Input 2 2 3 4 2 2 4" xfId="19217"/>
    <cellStyle name="Input 2 2 3 4 2 2 4 2" xfId="19218"/>
    <cellStyle name="Input 2 2 3 4 2 2 4 3" xfId="19219"/>
    <cellStyle name="Input 2 2 3 4 2 2 5" xfId="19220"/>
    <cellStyle name="Input 2 2 3 4 2 2 5 2" xfId="19221"/>
    <cellStyle name="Input 2 2 3 4 2 2 5 3" xfId="19222"/>
    <cellStyle name="Input 2 2 3 4 2 2 6" xfId="19223"/>
    <cellStyle name="Input 2 2 3 4 2 2 6 2" xfId="19224"/>
    <cellStyle name="Input 2 2 3 4 2 2 6 3" xfId="19225"/>
    <cellStyle name="Input 2 2 3 4 2 2 7" xfId="19226"/>
    <cellStyle name="Input 2 2 3 4 2 2 7 2" xfId="19227"/>
    <cellStyle name="Input 2 2 3 4 2 2 7 3" xfId="19228"/>
    <cellStyle name="Input 2 2 3 4 2 2 8" xfId="19229"/>
    <cellStyle name="Input 2 2 3 4 2 2 9" xfId="19230"/>
    <cellStyle name="Input 2 2 3 4 2 3" xfId="19231"/>
    <cellStyle name="Input 2 2 3 4 2 3 2" xfId="19232"/>
    <cellStyle name="Input 2 2 3 4 2 3 3" xfId="19233"/>
    <cellStyle name="Input 2 2 3 4 2 4" xfId="19234"/>
    <cellStyle name="Input 2 2 3 4 2 4 2" xfId="19235"/>
    <cellStyle name="Input 2 2 3 4 2 4 3" xfId="19236"/>
    <cellStyle name="Input 2 2 3 4 2 5" xfId="19237"/>
    <cellStyle name="Input 2 2 3 4 2 5 2" xfId="19238"/>
    <cellStyle name="Input 2 2 3 4 2 5 3" xfId="19239"/>
    <cellStyle name="Input 2 2 3 4 2 6" xfId="19240"/>
    <cellStyle name="Input 2 2 3 4 2 6 2" xfId="19241"/>
    <cellStyle name="Input 2 2 3 4 2 6 3" xfId="19242"/>
    <cellStyle name="Input 2 2 3 4 2 7" xfId="19243"/>
    <cellStyle name="Input 2 2 3 4 2 7 2" xfId="19244"/>
    <cellStyle name="Input 2 2 3 4 2 7 3" xfId="19245"/>
    <cellStyle name="Input 2 2 3 4 2 8" xfId="19246"/>
    <cellStyle name="Input 2 2 3 4 2 8 2" xfId="19247"/>
    <cellStyle name="Input 2 2 3 4 2 8 3" xfId="19248"/>
    <cellStyle name="Input 2 2 3 4 2 9" xfId="19249"/>
    <cellStyle name="Input 2 2 3 4 3" xfId="19250"/>
    <cellStyle name="Input 2 2 3 4 3 10" xfId="19251"/>
    <cellStyle name="Input 2 2 3 4 3 2" xfId="19252"/>
    <cellStyle name="Input 2 2 3 4 3 2 2" xfId="19253"/>
    <cellStyle name="Input 2 2 3 4 3 2 2 2" xfId="19254"/>
    <cellStyle name="Input 2 2 3 4 3 2 2 3" xfId="19255"/>
    <cellStyle name="Input 2 2 3 4 3 2 3" xfId="19256"/>
    <cellStyle name="Input 2 2 3 4 3 2 3 2" xfId="19257"/>
    <cellStyle name="Input 2 2 3 4 3 2 3 3" xfId="19258"/>
    <cellStyle name="Input 2 2 3 4 3 2 4" xfId="19259"/>
    <cellStyle name="Input 2 2 3 4 3 2 4 2" xfId="19260"/>
    <cellStyle name="Input 2 2 3 4 3 2 4 3" xfId="19261"/>
    <cellStyle name="Input 2 2 3 4 3 2 5" xfId="19262"/>
    <cellStyle name="Input 2 2 3 4 3 2 5 2" xfId="19263"/>
    <cellStyle name="Input 2 2 3 4 3 2 5 3" xfId="19264"/>
    <cellStyle name="Input 2 2 3 4 3 2 6" xfId="19265"/>
    <cellStyle name="Input 2 2 3 4 3 2 6 2" xfId="19266"/>
    <cellStyle name="Input 2 2 3 4 3 2 6 3" xfId="19267"/>
    <cellStyle name="Input 2 2 3 4 3 2 7" xfId="19268"/>
    <cellStyle name="Input 2 2 3 4 3 2 7 2" xfId="19269"/>
    <cellStyle name="Input 2 2 3 4 3 2 7 3" xfId="19270"/>
    <cellStyle name="Input 2 2 3 4 3 2 8" xfId="19271"/>
    <cellStyle name="Input 2 2 3 4 3 2 9" xfId="19272"/>
    <cellStyle name="Input 2 2 3 4 3 3" xfId="19273"/>
    <cellStyle name="Input 2 2 3 4 3 3 2" xfId="19274"/>
    <cellStyle name="Input 2 2 3 4 3 3 3" xfId="19275"/>
    <cellStyle name="Input 2 2 3 4 3 4" xfId="19276"/>
    <cellStyle name="Input 2 2 3 4 3 4 2" xfId="19277"/>
    <cellStyle name="Input 2 2 3 4 3 4 3" xfId="19278"/>
    <cellStyle name="Input 2 2 3 4 3 5" xfId="19279"/>
    <cellStyle name="Input 2 2 3 4 3 5 2" xfId="19280"/>
    <cellStyle name="Input 2 2 3 4 3 5 3" xfId="19281"/>
    <cellStyle name="Input 2 2 3 4 3 6" xfId="19282"/>
    <cellStyle name="Input 2 2 3 4 3 6 2" xfId="19283"/>
    <cellStyle name="Input 2 2 3 4 3 6 3" xfId="19284"/>
    <cellStyle name="Input 2 2 3 4 3 7" xfId="19285"/>
    <cellStyle name="Input 2 2 3 4 3 7 2" xfId="19286"/>
    <cellStyle name="Input 2 2 3 4 3 7 3" xfId="19287"/>
    <cellStyle name="Input 2 2 3 4 3 8" xfId="19288"/>
    <cellStyle name="Input 2 2 3 4 3 8 2" xfId="19289"/>
    <cellStyle name="Input 2 2 3 4 3 8 3" xfId="19290"/>
    <cellStyle name="Input 2 2 3 4 3 9" xfId="19291"/>
    <cellStyle name="Input 2 2 3 4 4" xfId="19292"/>
    <cellStyle name="Input 2 2 3 4 4 10" xfId="19293"/>
    <cellStyle name="Input 2 2 3 4 4 2" xfId="19294"/>
    <cellStyle name="Input 2 2 3 4 4 2 2" xfId="19295"/>
    <cellStyle name="Input 2 2 3 4 4 2 2 2" xfId="19296"/>
    <cellStyle name="Input 2 2 3 4 4 2 2 3" xfId="19297"/>
    <cellStyle name="Input 2 2 3 4 4 2 3" xfId="19298"/>
    <cellStyle name="Input 2 2 3 4 4 2 3 2" xfId="19299"/>
    <cellStyle name="Input 2 2 3 4 4 2 3 3" xfId="19300"/>
    <cellStyle name="Input 2 2 3 4 4 2 4" xfId="19301"/>
    <cellStyle name="Input 2 2 3 4 4 2 4 2" xfId="19302"/>
    <cellStyle name="Input 2 2 3 4 4 2 4 3" xfId="19303"/>
    <cellStyle name="Input 2 2 3 4 4 2 5" xfId="19304"/>
    <cellStyle name="Input 2 2 3 4 4 2 5 2" xfId="19305"/>
    <cellStyle name="Input 2 2 3 4 4 2 5 3" xfId="19306"/>
    <cellStyle name="Input 2 2 3 4 4 2 6" xfId="19307"/>
    <cellStyle name="Input 2 2 3 4 4 2 6 2" xfId="19308"/>
    <cellStyle name="Input 2 2 3 4 4 2 6 3" xfId="19309"/>
    <cellStyle name="Input 2 2 3 4 4 2 7" xfId="19310"/>
    <cellStyle name="Input 2 2 3 4 4 2 7 2" xfId="19311"/>
    <cellStyle name="Input 2 2 3 4 4 2 7 3" xfId="19312"/>
    <cellStyle name="Input 2 2 3 4 4 2 8" xfId="19313"/>
    <cellStyle name="Input 2 2 3 4 4 2 9" xfId="19314"/>
    <cellStyle name="Input 2 2 3 4 4 3" xfId="19315"/>
    <cellStyle name="Input 2 2 3 4 4 3 2" xfId="19316"/>
    <cellStyle name="Input 2 2 3 4 4 3 3" xfId="19317"/>
    <cellStyle name="Input 2 2 3 4 4 4" xfId="19318"/>
    <cellStyle name="Input 2 2 3 4 4 4 2" xfId="19319"/>
    <cellStyle name="Input 2 2 3 4 4 4 3" xfId="19320"/>
    <cellStyle name="Input 2 2 3 4 4 5" xfId="19321"/>
    <cellStyle name="Input 2 2 3 4 4 5 2" xfId="19322"/>
    <cellStyle name="Input 2 2 3 4 4 5 3" xfId="19323"/>
    <cellStyle name="Input 2 2 3 4 4 6" xfId="19324"/>
    <cellStyle name="Input 2 2 3 4 4 6 2" xfId="19325"/>
    <cellStyle name="Input 2 2 3 4 4 6 3" xfId="19326"/>
    <cellStyle name="Input 2 2 3 4 4 7" xfId="19327"/>
    <cellStyle name="Input 2 2 3 4 4 7 2" xfId="19328"/>
    <cellStyle name="Input 2 2 3 4 4 7 3" xfId="19329"/>
    <cellStyle name="Input 2 2 3 4 4 8" xfId="19330"/>
    <cellStyle name="Input 2 2 3 4 4 8 2" xfId="19331"/>
    <cellStyle name="Input 2 2 3 4 4 8 3" xfId="19332"/>
    <cellStyle name="Input 2 2 3 4 4 9" xfId="19333"/>
    <cellStyle name="Input 2 2 3 4 5" xfId="19334"/>
    <cellStyle name="Input 2 2 3 4 5 2" xfId="19335"/>
    <cellStyle name="Input 2 2 3 4 5 2 2" xfId="19336"/>
    <cellStyle name="Input 2 2 3 4 5 2 3" xfId="19337"/>
    <cellStyle name="Input 2 2 3 4 5 3" xfId="19338"/>
    <cellStyle name="Input 2 2 3 4 5 3 2" xfId="19339"/>
    <cellStyle name="Input 2 2 3 4 5 3 3" xfId="19340"/>
    <cellStyle name="Input 2 2 3 4 5 4" xfId="19341"/>
    <cellStyle name="Input 2 2 3 4 5 4 2" xfId="19342"/>
    <cellStyle name="Input 2 2 3 4 5 4 3" xfId="19343"/>
    <cellStyle name="Input 2 2 3 4 5 5" xfId="19344"/>
    <cellStyle name="Input 2 2 3 4 5 5 2" xfId="19345"/>
    <cellStyle name="Input 2 2 3 4 5 5 3" xfId="19346"/>
    <cellStyle name="Input 2 2 3 4 5 6" xfId="19347"/>
    <cellStyle name="Input 2 2 3 4 5 6 2" xfId="19348"/>
    <cellStyle name="Input 2 2 3 4 5 6 3" xfId="19349"/>
    <cellStyle name="Input 2 2 3 4 5 7" xfId="19350"/>
    <cellStyle name="Input 2 2 3 4 5 7 2" xfId="19351"/>
    <cellStyle name="Input 2 2 3 4 5 7 3" xfId="19352"/>
    <cellStyle name="Input 2 2 3 4 5 8" xfId="19353"/>
    <cellStyle name="Input 2 2 3 4 5 9" xfId="19354"/>
    <cellStyle name="Input 2 2 3 4 6" xfId="19355"/>
    <cellStyle name="Input 2 2 3 4 6 2" xfId="19356"/>
    <cellStyle name="Input 2 2 3 4 6 3" xfId="19357"/>
    <cellStyle name="Input 2 2 3 4 7" xfId="19358"/>
    <cellStyle name="Input 2 2 3 4 7 2" xfId="19359"/>
    <cellStyle name="Input 2 2 3 4 7 3" xfId="19360"/>
    <cellStyle name="Input 2 2 3 4 8" xfId="19361"/>
    <cellStyle name="Input 2 2 3 4 8 2" xfId="19362"/>
    <cellStyle name="Input 2 2 3 4 8 3" xfId="19363"/>
    <cellStyle name="Input 2 2 3 4 9" xfId="19364"/>
    <cellStyle name="Input 2 2 3 4 9 2" xfId="19365"/>
    <cellStyle name="Input 2 2 3 4 9 3" xfId="19366"/>
    <cellStyle name="Input 2 2 3 5" xfId="19367"/>
    <cellStyle name="Input 2 2 3 5 10" xfId="19368"/>
    <cellStyle name="Input 2 2 3 5 2" xfId="19369"/>
    <cellStyle name="Input 2 2 3 5 2 10" xfId="19370"/>
    <cellStyle name="Input 2 2 3 5 2 2" xfId="19371"/>
    <cellStyle name="Input 2 2 3 5 2 2 2" xfId="19372"/>
    <cellStyle name="Input 2 2 3 5 2 2 2 2" xfId="19373"/>
    <cellStyle name="Input 2 2 3 5 2 2 2 3" xfId="19374"/>
    <cellStyle name="Input 2 2 3 5 2 2 3" xfId="19375"/>
    <cellStyle name="Input 2 2 3 5 2 2 3 2" xfId="19376"/>
    <cellStyle name="Input 2 2 3 5 2 2 3 3" xfId="19377"/>
    <cellStyle name="Input 2 2 3 5 2 2 4" xfId="19378"/>
    <cellStyle name="Input 2 2 3 5 2 2 4 2" xfId="19379"/>
    <cellStyle name="Input 2 2 3 5 2 2 4 3" xfId="19380"/>
    <cellStyle name="Input 2 2 3 5 2 2 5" xfId="19381"/>
    <cellStyle name="Input 2 2 3 5 2 2 5 2" xfId="19382"/>
    <cellStyle name="Input 2 2 3 5 2 2 5 3" xfId="19383"/>
    <cellStyle name="Input 2 2 3 5 2 2 6" xfId="19384"/>
    <cellStyle name="Input 2 2 3 5 2 2 6 2" xfId="19385"/>
    <cellStyle name="Input 2 2 3 5 2 2 6 3" xfId="19386"/>
    <cellStyle name="Input 2 2 3 5 2 2 7" xfId="19387"/>
    <cellStyle name="Input 2 2 3 5 2 2 7 2" xfId="19388"/>
    <cellStyle name="Input 2 2 3 5 2 2 7 3" xfId="19389"/>
    <cellStyle name="Input 2 2 3 5 2 2 8" xfId="19390"/>
    <cellStyle name="Input 2 2 3 5 2 2 9" xfId="19391"/>
    <cellStyle name="Input 2 2 3 5 2 3" xfId="19392"/>
    <cellStyle name="Input 2 2 3 5 2 3 2" xfId="19393"/>
    <cellStyle name="Input 2 2 3 5 2 3 3" xfId="19394"/>
    <cellStyle name="Input 2 2 3 5 2 4" xfId="19395"/>
    <cellStyle name="Input 2 2 3 5 2 4 2" xfId="19396"/>
    <cellStyle name="Input 2 2 3 5 2 4 3" xfId="19397"/>
    <cellStyle name="Input 2 2 3 5 2 5" xfId="19398"/>
    <cellStyle name="Input 2 2 3 5 2 5 2" xfId="19399"/>
    <cellStyle name="Input 2 2 3 5 2 5 3" xfId="19400"/>
    <cellStyle name="Input 2 2 3 5 2 6" xfId="19401"/>
    <cellStyle name="Input 2 2 3 5 2 6 2" xfId="19402"/>
    <cellStyle name="Input 2 2 3 5 2 6 3" xfId="19403"/>
    <cellStyle name="Input 2 2 3 5 2 7" xfId="19404"/>
    <cellStyle name="Input 2 2 3 5 2 7 2" xfId="19405"/>
    <cellStyle name="Input 2 2 3 5 2 7 3" xfId="19406"/>
    <cellStyle name="Input 2 2 3 5 2 8" xfId="19407"/>
    <cellStyle name="Input 2 2 3 5 2 8 2" xfId="19408"/>
    <cellStyle name="Input 2 2 3 5 2 8 3" xfId="19409"/>
    <cellStyle name="Input 2 2 3 5 2 9" xfId="19410"/>
    <cellStyle name="Input 2 2 3 5 3" xfId="19411"/>
    <cellStyle name="Input 2 2 3 5 3 10" xfId="19412"/>
    <cellStyle name="Input 2 2 3 5 3 2" xfId="19413"/>
    <cellStyle name="Input 2 2 3 5 3 2 2" xfId="19414"/>
    <cellStyle name="Input 2 2 3 5 3 2 2 2" xfId="19415"/>
    <cellStyle name="Input 2 2 3 5 3 2 2 3" xfId="19416"/>
    <cellStyle name="Input 2 2 3 5 3 2 3" xfId="19417"/>
    <cellStyle name="Input 2 2 3 5 3 2 3 2" xfId="19418"/>
    <cellStyle name="Input 2 2 3 5 3 2 3 3" xfId="19419"/>
    <cellStyle name="Input 2 2 3 5 3 2 4" xfId="19420"/>
    <cellStyle name="Input 2 2 3 5 3 2 4 2" xfId="19421"/>
    <cellStyle name="Input 2 2 3 5 3 2 4 3" xfId="19422"/>
    <cellStyle name="Input 2 2 3 5 3 2 5" xfId="19423"/>
    <cellStyle name="Input 2 2 3 5 3 2 5 2" xfId="19424"/>
    <cellStyle name="Input 2 2 3 5 3 2 5 3" xfId="19425"/>
    <cellStyle name="Input 2 2 3 5 3 2 6" xfId="19426"/>
    <cellStyle name="Input 2 2 3 5 3 2 6 2" xfId="19427"/>
    <cellStyle name="Input 2 2 3 5 3 2 6 3" xfId="19428"/>
    <cellStyle name="Input 2 2 3 5 3 2 7" xfId="19429"/>
    <cellStyle name="Input 2 2 3 5 3 2 7 2" xfId="19430"/>
    <cellStyle name="Input 2 2 3 5 3 2 7 3" xfId="19431"/>
    <cellStyle name="Input 2 2 3 5 3 2 8" xfId="19432"/>
    <cellStyle name="Input 2 2 3 5 3 2 9" xfId="19433"/>
    <cellStyle name="Input 2 2 3 5 3 3" xfId="19434"/>
    <cellStyle name="Input 2 2 3 5 3 3 2" xfId="19435"/>
    <cellStyle name="Input 2 2 3 5 3 3 3" xfId="19436"/>
    <cellStyle name="Input 2 2 3 5 3 4" xfId="19437"/>
    <cellStyle name="Input 2 2 3 5 3 4 2" xfId="19438"/>
    <cellStyle name="Input 2 2 3 5 3 4 3" xfId="19439"/>
    <cellStyle name="Input 2 2 3 5 3 5" xfId="19440"/>
    <cellStyle name="Input 2 2 3 5 3 5 2" xfId="19441"/>
    <cellStyle name="Input 2 2 3 5 3 5 3" xfId="19442"/>
    <cellStyle name="Input 2 2 3 5 3 6" xfId="19443"/>
    <cellStyle name="Input 2 2 3 5 3 6 2" xfId="19444"/>
    <cellStyle name="Input 2 2 3 5 3 6 3" xfId="19445"/>
    <cellStyle name="Input 2 2 3 5 3 7" xfId="19446"/>
    <cellStyle name="Input 2 2 3 5 3 7 2" xfId="19447"/>
    <cellStyle name="Input 2 2 3 5 3 7 3" xfId="19448"/>
    <cellStyle name="Input 2 2 3 5 3 8" xfId="19449"/>
    <cellStyle name="Input 2 2 3 5 3 8 2" xfId="19450"/>
    <cellStyle name="Input 2 2 3 5 3 8 3" xfId="19451"/>
    <cellStyle name="Input 2 2 3 5 3 9" xfId="19452"/>
    <cellStyle name="Input 2 2 3 5 4" xfId="19453"/>
    <cellStyle name="Input 2 2 3 5 4 10" xfId="19454"/>
    <cellStyle name="Input 2 2 3 5 4 2" xfId="19455"/>
    <cellStyle name="Input 2 2 3 5 4 2 2" xfId="19456"/>
    <cellStyle name="Input 2 2 3 5 4 2 2 2" xfId="19457"/>
    <cellStyle name="Input 2 2 3 5 4 2 2 3" xfId="19458"/>
    <cellStyle name="Input 2 2 3 5 4 2 3" xfId="19459"/>
    <cellStyle name="Input 2 2 3 5 4 2 3 2" xfId="19460"/>
    <cellStyle name="Input 2 2 3 5 4 2 3 3" xfId="19461"/>
    <cellStyle name="Input 2 2 3 5 4 2 4" xfId="19462"/>
    <cellStyle name="Input 2 2 3 5 4 2 4 2" xfId="19463"/>
    <cellStyle name="Input 2 2 3 5 4 2 4 3" xfId="19464"/>
    <cellStyle name="Input 2 2 3 5 4 2 5" xfId="19465"/>
    <cellStyle name="Input 2 2 3 5 4 2 5 2" xfId="19466"/>
    <cellStyle name="Input 2 2 3 5 4 2 5 3" xfId="19467"/>
    <cellStyle name="Input 2 2 3 5 4 2 6" xfId="19468"/>
    <cellStyle name="Input 2 2 3 5 4 2 6 2" xfId="19469"/>
    <cellStyle name="Input 2 2 3 5 4 2 6 3" xfId="19470"/>
    <cellStyle name="Input 2 2 3 5 4 2 7" xfId="19471"/>
    <cellStyle name="Input 2 2 3 5 4 2 7 2" xfId="19472"/>
    <cellStyle name="Input 2 2 3 5 4 2 7 3" xfId="19473"/>
    <cellStyle name="Input 2 2 3 5 4 2 8" xfId="19474"/>
    <cellStyle name="Input 2 2 3 5 4 2 9" xfId="19475"/>
    <cellStyle name="Input 2 2 3 5 4 3" xfId="19476"/>
    <cellStyle name="Input 2 2 3 5 4 3 2" xfId="19477"/>
    <cellStyle name="Input 2 2 3 5 4 3 3" xfId="19478"/>
    <cellStyle name="Input 2 2 3 5 4 4" xfId="19479"/>
    <cellStyle name="Input 2 2 3 5 4 4 2" xfId="19480"/>
    <cellStyle name="Input 2 2 3 5 4 4 3" xfId="19481"/>
    <cellStyle name="Input 2 2 3 5 4 5" xfId="19482"/>
    <cellStyle name="Input 2 2 3 5 4 5 2" xfId="19483"/>
    <cellStyle name="Input 2 2 3 5 4 5 3" xfId="19484"/>
    <cellStyle name="Input 2 2 3 5 4 6" xfId="19485"/>
    <cellStyle name="Input 2 2 3 5 4 6 2" xfId="19486"/>
    <cellStyle name="Input 2 2 3 5 4 6 3" xfId="19487"/>
    <cellStyle name="Input 2 2 3 5 4 7" xfId="19488"/>
    <cellStyle name="Input 2 2 3 5 4 7 2" xfId="19489"/>
    <cellStyle name="Input 2 2 3 5 4 7 3" xfId="19490"/>
    <cellStyle name="Input 2 2 3 5 4 8" xfId="19491"/>
    <cellStyle name="Input 2 2 3 5 4 8 2" xfId="19492"/>
    <cellStyle name="Input 2 2 3 5 4 8 3" xfId="19493"/>
    <cellStyle name="Input 2 2 3 5 4 9" xfId="19494"/>
    <cellStyle name="Input 2 2 3 5 5" xfId="19495"/>
    <cellStyle name="Input 2 2 3 5 5 2" xfId="19496"/>
    <cellStyle name="Input 2 2 3 5 5 2 2" xfId="19497"/>
    <cellStyle name="Input 2 2 3 5 5 2 3" xfId="19498"/>
    <cellStyle name="Input 2 2 3 5 5 3" xfId="19499"/>
    <cellStyle name="Input 2 2 3 5 5 3 2" xfId="19500"/>
    <cellStyle name="Input 2 2 3 5 5 3 3" xfId="19501"/>
    <cellStyle name="Input 2 2 3 5 5 4" xfId="19502"/>
    <cellStyle name="Input 2 2 3 5 5 4 2" xfId="19503"/>
    <cellStyle name="Input 2 2 3 5 5 4 3" xfId="19504"/>
    <cellStyle name="Input 2 2 3 5 5 5" xfId="19505"/>
    <cellStyle name="Input 2 2 3 5 5 5 2" xfId="19506"/>
    <cellStyle name="Input 2 2 3 5 5 5 3" xfId="19507"/>
    <cellStyle name="Input 2 2 3 5 5 6" xfId="19508"/>
    <cellStyle name="Input 2 2 3 5 5 6 2" xfId="19509"/>
    <cellStyle name="Input 2 2 3 5 5 6 3" xfId="19510"/>
    <cellStyle name="Input 2 2 3 5 5 7" xfId="19511"/>
    <cellStyle name="Input 2 2 3 5 5 7 2" xfId="19512"/>
    <cellStyle name="Input 2 2 3 5 5 7 3" xfId="19513"/>
    <cellStyle name="Input 2 2 3 5 5 8" xfId="19514"/>
    <cellStyle name="Input 2 2 3 5 5 9" xfId="19515"/>
    <cellStyle name="Input 2 2 3 5 6" xfId="19516"/>
    <cellStyle name="Input 2 2 3 5 6 2" xfId="19517"/>
    <cellStyle name="Input 2 2 3 5 6 3" xfId="19518"/>
    <cellStyle name="Input 2 2 3 5 7" xfId="19519"/>
    <cellStyle name="Input 2 2 3 5 7 2" xfId="19520"/>
    <cellStyle name="Input 2 2 3 5 7 3" xfId="19521"/>
    <cellStyle name="Input 2 2 3 5 8" xfId="19522"/>
    <cellStyle name="Input 2 2 3 5 8 2" xfId="19523"/>
    <cellStyle name="Input 2 2 3 5 8 3" xfId="19524"/>
    <cellStyle name="Input 2 2 3 5 9" xfId="19525"/>
    <cellStyle name="Input 2 2 3 5 9 2" xfId="19526"/>
    <cellStyle name="Input 2 2 3 5 9 3" xfId="19527"/>
    <cellStyle name="Input 2 2 3 6" xfId="19528"/>
    <cellStyle name="Input 2 2 3 6 10" xfId="19529"/>
    <cellStyle name="Input 2 2 3 6 2" xfId="19530"/>
    <cellStyle name="Input 2 2 3 6 2 2" xfId="19531"/>
    <cellStyle name="Input 2 2 3 6 2 2 2" xfId="19532"/>
    <cellStyle name="Input 2 2 3 6 2 2 3" xfId="19533"/>
    <cellStyle name="Input 2 2 3 6 2 3" xfId="19534"/>
    <cellStyle name="Input 2 2 3 6 2 3 2" xfId="19535"/>
    <cellStyle name="Input 2 2 3 6 2 3 3" xfId="19536"/>
    <cellStyle name="Input 2 2 3 6 2 4" xfId="19537"/>
    <cellStyle name="Input 2 2 3 6 2 4 2" xfId="19538"/>
    <cellStyle name="Input 2 2 3 6 2 4 3" xfId="19539"/>
    <cellStyle name="Input 2 2 3 6 2 5" xfId="19540"/>
    <cellStyle name="Input 2 2 3 6 2 5 2" xfId="19541"/>
    <cellStyle name="Input 2 2 3 6 2 5 3" xfId="19542"/>
    <cellStyle name="Input 2 2 3 6 2 6" xfId="19543"/>
    <cellStyle name="Input 2 2 3 6 2 6 2" xfId="19544"/>
    <cellStyle name="Input 2 2 3 6 2 6 3" xfId="19545"/>
    <cellStyle name="Input 2 2 3 6 2 7" xfId="19546"/>
    <cellStyle name="Input 2 2 3 6 2 7 2" xfId="19547"/>
    <cellStyle name="Input 2 2 3 6 2 7 3" xfId="19548"/>
    <cellStyle name="Input 2 2 3 6 2 8" xfId="19549"/>
    <cellStyle name="Input 2 2 3 6 2 9" xfId="19550"/>
    <cellStyle name="Input 2 2 3 6 3" xfId="19551"/>
    <cellStyle name="Input 2 2 3 6 3 2" xfId="19552"/>
    <cellStyle name="Input 2 2 3 6 3 3" xfId="19553"/>
    <cellStyle name="Input 2 2 3 6 4" xfId="19554"/>
    <cellStyle name="Input 2 2 3 6 4 2" xfId="19555"/>
    <cellStyle name="Input 2 2 3 6 4 3" xfId="19556"/>
    <cellStyle name="Input 2 2 3 6 5" xfId="19557"/>
    <cellStyle name="Input 2 2 3 6 5 2" xfId="19558"/>
    <cellStyle name="Input 2 2 3 6 5 3" xfId="19559"/>
    <cellStyle name="Input 2 2 3 6 6" xfId="19560"/>
    <cellStyle name="Input 2 2 3 6 6 2" xfId="19561"/>
    <cellStyle name="Input 2 2 3 6 6 3" xfId="19562"/>
    <cellStyle name="Input 2 2 3 6 7" xfId="19563"/>
    <cellStyle name="Input 2 2 3 6 7 2" xfId="19564"/>
    <cellStyle name="Input 2 2 3 6 7 3" xfId="19565"/>
    <cellStyle name="Input 2 2 3 6 8" xfId="19566"/>
    <cellStyle name="Input 2 2 3 6 8 2" xfId="19567"/>
    <cellStyle name="Input 2 2 3 6 8 3" xfId="19568"/>
    <cellStyle name="Input 2 2 3 6 9" xfId="19569"/>
    <cellStyle name="Input 2 2 3 7" xfId="19570"/>
    <cellStyle name="Input 2 2 3 7 10" xfId="19571"/>
    <cellStyle name="Input 2 2 3 7 2" xfId="19572"/>
    <cellStyle name="Input 2 2 3 7 2 2" xfId="19573"/>
    <cellStyle name="Input 2 2 3 7 2 2 2" xfId="19574"/>
    <cellStyle name="Input 2 2 3 7 2 2 3" xfId="19575"/>
    <cellStyle name="Input 2 2 3 7 2 3" xfId="19576"/>
    <cellStyle name="Input 2 2 3 7 2 3 2" xfId="19577"/>
    <cellStyle name="Input 2 2 3 7 2 3 3" xfId="19578"/>
    <cellStyle name="Input 2 2 3 7 2 4" xfId="19579"/>
    <cellStyle name="Input 2 2 3 7 2 4 2" xfId="19580"/>
    <cellStyle name="Input 2 2 3 7 2 4 3" xfId="19581"/>
    <cellStyle name="Input 2 2 3 7 2 5" xfId="19582"/>
    <cellStyle name="Input 2 2 3 7 2 5 2" xfId="19583"/>
    <cellStyle name="Input 2 2 3 7 2 5 3" xfId="19584"/>
    <cellStyle name="Input 2 2 3 7 2 6" xfId="19585"/>
    <cellStyle name="Input 2 2 3 7 2 6 2" xfId="19586"/>
    <cellStyle name="Input 2 2 3 7 2 6 3" xfId="19587"/>
    <cellStyle name="Input 2 2 3 7 2 7" xfId="19588"/>
    <cellStyle name="Input 2 2 3 7 2 7 2" xfId="19589"/>
    <cellStyle name="Input 2 2 3 7 2 7 3" xfId="19590"/>
    <cellStyle name="Input 2 2 3 7 2 8" xfId="19591"/>
    <cellStyle name="Input 2 2 3 7 2 9" xfId="19592"/>
    <cellStyle name="Input 2 2 3 7 3" xfId="19593"/>
    <cellStyle name="Input 2 2 3 7 3 2" xfId="19594"/>
    <cellStyle name="Input 2 2 3 7 3 3" xfId="19595"/>
    <cellStyle name="Input 2 2 3 7 4" xfId="19596"/>
    <cellStyle name="Input 2 2 3 7 4 2" xfId="19597"/>
    <cellStyle name="Input 2 2 3 7 4 3" xfId="19598"/>
    <cellStyle name="Input 2 2 3 7 5" xfId="19599"/>
    <cellStyle name="Input 2 2 3 7 5 2" xfId="19600"/>
    <cellStyle name="Input 2 2 3 7 5 3" xfId="19601"/>
    <cellStyle name="Input 2 2 3 7 6" xfId="19602"/>
    <cellStyle name="Input 2 2 3 7 6 2" xfId="19603"/>
    <cellStyle name="Input 2 2 3 7 6 3" xfId="19604"/>
    <cellStyle name="Input 2 2 3 7 7" xfId="19605"/>
    <cellStyle name="Input 2 2 3 7 7 2" xfId="19606"/>
    <cellStyle name="Input 2 2 3 7 7 3" xfId="19607"/>
    <cellStyle name="Input 2 2 3 7 8" xfId="19608"/>
    <cellStyle name="Input 2 2 3 7 8 2" xfId="19609"/>
    <cellStyle name="Input 2 2 3 7 8 3" xfId="19610"/>
    <cellStyle name="Input 2 2 3 7 9" xfId="19611"/>
    <cellStyle name="Input 2 2 3 8" xfId="19612"/>
    <cellStyle name="Input 2 2 3 8 10" xfId="19613"/>
    <cellStyle name="Input 2 2 3 8 2" xfId="19614"/>
    <cellStyle name="Input 2 2 3 8 2 2" xfId="19615"/>
    <cellStyle name="Input 2 2 3 8 2 2 2" xfId="19616"/>
    <cellStyle name="Input 2 2 3 8 2 2 3" xfId="19617"/>
    <cellStyle name="Input 2 2 3 8 2 3" xfId="19618"/>
    <cellStyle name="Input 2 2 3 8 2 3 2" xfId="19619"/>
    <cellStyle name="Input 2 2 3 8 2 3 3" xfId="19620"/>
    <cellStyle name="Input 2 2 3 8 2 4" xfId="19621"/>
    <cellStyle name="Input 2 2 3 8 2 4 2" xfId="19622"/>
    <cellStyle name="Input 2 2 3 8 2 4 3" xfId="19623"/>
    <cellStyle name="Input 2 2 3 8 2 5" xfId="19624"/>
    <cellStyle name="Input 2 2 3 8 2 5 2" xfId="19625"/>
    <cellStyle name="Input 2 2 3 8 2 5 3" xfId="19626"/>
    <cellStyle name="Input 2 2 3 8 2 6" xfId="19627"/>
    <cellStyle name="Input 2 2 3 8 2 6 2" xfId="19628"/>
    <cellStyle name="Input 2 2 3 8 2 6 3" xfId="19629"/>
    <cellStyle name="Input 2 2 3 8 2 7" xfId="19630"/>
    <cellStyle name="Input 2 2 3 8 2 7 2" xfId="19631"/>
    <cellStyle name="Input 2 2 3 8 2 7 3" xfId="19632"/>
    <cellStyle name="Input 2 2 3 8 2 8" xfId="19633"/>
    <cellStyle name="Input 2 2 3 8 2 9" xfId="19634"/>
    <cellStyle name="Input 2 2 3 8 3" xfId="19635"/>
    <cellStyle name="Input 2 2 3 8 3 2" xfId="19636"/>
    <cellStyle name="Input 2 2 3 8 3 3" xfId="19637"/>
    <cellStyle name="Input 2 2 3 8 4" xfId="19638"/>
    <cellStyle name="Input 2 2 3 8 4 2" xfId="19639"/>
    <cellStyle name="Input 2 2 3 8 4 3" xfId="19640"/>
    <cellStyle name="Input 2 2 3 8 5" xfId="19641"/>
    <cellStyle name="Input 2 2 3 8 5 2" xfId="19642"/>
    <cellStyle name="Input 2 2 3 8 5 3" xfId="19643"/>
    <cellStyle name="Input 2 2 3 8 6" xfId="19644"/>
    <cellStyle name="Input 2 2 3 8 6 2" xfId="19645"/>
    <cellStyle name="Input 2 2 3 8 6 3" xfId="19646"/>
    <cellStyle name="Input 2 2 3 8 7" xfId="19647"/>
    <cellStyle name="Input 2 2 3 8 7 2" xfId="19648"/>
    <cellStyle name="Input 2 2 3 8 7 3" xfId="19649"/>
    <cellStyle name="Input 2 2 3 8 8" xfId="19650"/>
    <cellStyle name="Input 2 2 3 8 8 2" xfId="19651"/>
    <cellStyle name="Input 2 2 3 8 8 3" xfId="19652"/>
    <cellStyle name="Input 2 2 3 8 9" xfId="19653"/>
    <cellStyle name="Input 2 2 3 9" xfId="19654"/>
    <cellStyle name="Input 2 2 3 9 2" xfId="19655"/>
    <cellStyle name="Input 2 2 3 9 2 2" xfId="19656"/>
    <cellStyle name="Input 2 2 3 9 2 3" xfId="19657"/>
    <cellStyle name="Input 2 2 3 9 3" xfId="19658"/>
    <cellStyle name="Input 2 2 3 9 3 2" xfId="19659"/>
    <cellStyle name="Input 2 2 3 9 3 3" xfId="19660"/>
    <cellStyle name="Input 2 2 3 9 4" xfId="19661"/>
    <cellStyle name="Input 2 2 3 9 4 2" xfId="19662"/>
    <cellStyle name="Input 2 2 3 9 4 3" xfId="19663"/>
    <cellStyle name="Input 2 2 3 9 5" xfId="19664"/>
    <cellStyle name="Input 2 2 3 9 5 2" xfId="19665"/>
    <cellStyle name="Input 2 2 3 9 5 3" xfId="19666"/>
    <cellStyle name="Input 2 2 3 9 6" xfId="19667"/>
    <cellStyle name="Input 2 2 3 9 6 2" xfId="19668"/>
    <cellStyle name="Input 2 2 3 9 6 3" xfId="19669"/>
    <cellStyle name="Input 2 2 3 9 7" xfId="19670"/>
    <cellStyle name="Input 2 2 3 9 7 2" xfId="19671"/>
    <cellStyle name="Input 2 2 3 9 7 3" xfId="19672"/>
    <cellStyle name="Input 2 2 3 9 8" xfId="19673"/>
    <cellStyle name="Input 2 2 3 9 9" xfId="19674"/>
    <cellStyle name="Input 2 2 4" xfId="19675"/>
    <cellStyle name="Input 2 2 4 10" xfId="19676"/>
    <cellStyle name="Input 2 2 4 10 2" xfId="19677"/>
    <cellStyle name="Input 2 2 4 10 3" xfId="19678"/>
    <cellStyle name="Input 2 2 4 11" xfId="19679"/>
    <cellStyle name="Input 2 2 4 11 2" xfId="19680"/>
    <cellStyle name="Input 2 2 4 11 3" xfId="19681"/>
    <cellStyle name="Input 2 2 4 12" xfId="19682"/>
    <cellStyle name="Input 2 2 4 2" xfId="19683"/>
    <cellStyle name="Input 2 2 4 2 10" xfId="19684"/>
    <cellStyle name="Input 2 2 4 2 2" xfId="19685"/>
    <cellStyle name="Input 2 2 4 2 2 2" xfId="19686"/>
    <cellStyle name="Input 2 2 4 2 2 2 2" xfId="19687"/>
    <cellStyle name="Input 2 2 4 2 2 2 3" xfId="19688"/>
    <cellStyle name="Input 2 2 4 2 2 3" xfId="19689"/>
    <cellStyle name="Input 2 2 4 2 2 3 2" xfId="19690"/>
    <cellStyle name="Input 2 2 4 2 2 3 3" xfId="19691"/>
    <cellStyle name="Input 2 2 4 2 2 4" xfId="19692"/>
    <cellStyle name="Input 2 2 4 2 2 4 2" xfId="19693"/>
    <cellStyle name="Input 2 2 4 2 2 4 3" xfId="19694"/>
    <cellStyle name="Input 2 2 4 2 2 5" xfId="19695"/>
    <cellStyle name="Input 2 2 4 2 2 5 2" xfId="19696"/>
    <cellStyle name="Input 2 2 4 2 2 5 3" xfId="19697"/>
    <cellStyle name="Input 2 2 4 2 2 6" xfId="19698"/>
    <cellStyle name="Input 2 2 4 2 2 6 2" xfId="19699"/>
    <cellStyle name="Input 2 2 4 2 2 6 3" xfId="19700"/>
    <cellStyle name="Input 2 2 4 2 2 7" xfId="19701"/>
    <cellStyle name="Input 2 2 4 2 2 7 2" xfId="19702"/>
    <cellStyle name="Input 2 2 4 2 2 7 3" xfId="19703"/>
    <cellStyle name="Input 2 2 4 2 2 8" xfId="19704"/>
    <cellStyle name="Input 2 2 4 2 2 9" xfId="19705"/>
    <cellStyle name="Input 2 2 4 2 3" xfId="19706"/>
    <cellStyle name="Input 2 2 4 2 3 2" xfId="19707"/>
    <cellStyle name="Input 2 2 4 2 3 3" xfId="19708"/>
    <cellStyle name="Input 2 2 4 2 4" xfId="19709"/>
    <cellStyle name="Input 2 2 4 2 4 2" xfId="19710"/>
    <cellStyle name="Input 2 2 4 2 4 3" xfId="19711"/>
    <cellStyle name="Input 2 2 4 2 5" xfId="19712"/>
    <cellStyle name="Input 2 2 4 2 5 2" xfId="19713"/>
    <cellStyle name="Input 2 2 4 2 5 3" xfId="19714"/>
    <cellStyle name="Input 2 2 4 2 6" xfId="19715"/>
    <cellStyle name="Input 2 2 4 2 6 2" xfId="19716"/>
    <cellStyle name="Input 2 2 4 2 6 3" xfId="19717"/>
    <cellStyle name="Input 2 2 4 2 7" xfId="19718"/>
    <cellStyle name="Input 2 2 4 2 7 2" xfId="19719"/>
    <cellStyle name="Input 2 2 4 2 7 3" xfId="19720"/>
    <cellStyle name="Input 2 2 4 2 8" xfId="19721"/>
    <cellStyle name="Input 2 2 4 2 8 2" xfId="19722"/>
    <cellStyle name="Input 2 2 4 2 8 3" xfId="19723"/>
    <cellStyle name="Input 2 2 4 2 9" xfId="19724"/>
    <cellStyle name="Input 2 2 4 3" xfId="19725"/>
    <cellStyle name="Input 2 2 4 3 10" xfId="19726"/>
    <cellStyle name="Input 2 2 4 3 2" xfId="19727"/>
    <cellStyle name="Input 2 2 4 3 2 2" xfId="19728"/>
    <cellStyle name="Input 2 2 4 3 2 2 2" xfId="19729"/>
    <cellStyle name="Input 2 2 4 3 2 2 3" xfId="19730"/>
    <cellStyle name="Input 2 2 4 3 2 3" xfId="19731"/>
    <cellStyle name="Input 2 2 4 3 2 3 2" xfId="19732"/>
    <cellStyle name="Input 2 2 4 3 2 3 3" xfId="19733"/>
    <cellStyle name="Input 2 2 4 3 2 4" xfId="19734"/>
    <cellStyle name="Input 2 2 4 3 2 4 2" xfId="19735"/>
    <cellStyle name="Input 2 2 4 3 2 4 3" xfId="19736"/>
    <cellStyle name="Input 2 2 4 3 2 5" xfId="19737"/>
    <cellStyle name="Input 2 2 4 3 2 5 2" xfId="19738"/>
    <cellStyle name="Input 2 2 4 3 2 5 3" xfId="19739"/>
    <cellStyle name="Input 2 2 4 3 2 6" xfId="19740"/>
    <cellStyle name="Input 2 2 4 3 2 6 2" xfId="19741"/>
    <cellStyle name="Input 2 2 4 3 2 6 3" xfId="19742"/>
    <cellStyle name="Input 2 2 4 3 2 7" xfId="19743"/>
    <cellStyle name="Input 2 2 4 3 2 7 2" xfId="19744"/>
    <cellStyle name="Input 2 2 4 3 2 7 3" xfId="19745"/>
    <cellStyle name="Input 2 2 4 3 2 8" xfId="19746"/>
    <cellStyle name="Input 2 2 4 3 2 9" xfId="19747"/>
    <cellStyle name="Input 2 2 4 3 3" xfId="19748"/>
    <cellStyle name="Input 2 2 4 3 3 2" xfId="19749"/>
    <cellStyle name="Input 2 2 4 3 3 3" xfId="19750"/>
    <cellStyle name="Input 2 2 4 3 4" xfId="19751"/>
    <cellStyle name="Input 2 2 4 3 4 2" xfId="19752"/>
    <cellStyle name="Input 2 2 4 3 4 3" xfId="19753"/>
    <cellStyle name="Input 2 2 4 3 5" xfId="19754"/>
    <cellStyle name="Input 2 2 4 3 5 2" xfId="19755"/>
    <cellStyle name="Input 2 2 4 3 5 3" xfId="19756"/>
    <cellStyle name="Input 2 2 4 3 6" xfId="19757"/>
    <cellStyle name="Input 2 2 4 3 6 2" xfId="19758"/>
    <cellStyle name="Input 2 2 4 3 6 3" xfId="19759"/>
    <cellStyle name="Input 2 2 4 3 7" xfId="19760"/>
    <cellStyle name="Input 2 2 4 3 7 2" xfId="19761"/>
    <cellStyle name="Input 2 2 4 3 7 3" xfId="19762"/>
    <cellStyle name="Input 2 2 4 3 8" xfId="19763"/>
    <cellStyle name="Input 2 2 4 3 8 2" xfId="19764"/>
    <cellStyle name="Input 2 2 4 3 8 3" xfId="19765"/>
    <cellStyle name="Input 2 2 4 3 9" xfId="19766"/>
    <cellStyle name="Input 2 2 4 4" xfId="19767"/>
    <cellStyle name="Input 2 2 4 4 10" xfId="19768"/>
    <cellStyle name="Input 2 2 4 4 2" xfId="19769"/>
    <cellStyle name="Input 2 2 4 4 2 2" xfId="19770"/>
    <cellStyle name="Input 2 2 4 4 2 2 2" xfId="19771"/>
    <cellStyle name="Input 2 2 4 4 2 2 3" xfId="19772"/>
    <cellStyle name="Input 2 2 4 4 2 3" xfId="19773"/>
    <cellStyle name="Input 2 2 4 4 2 3 2" xfId="19774"/>
    <cellStyle name="Input 2 2 4 4 2 3 3" xfId="19775"/>
    <cellStyle name="Input 2 2 4 4 2 4" xfId="19776"/>
    <cellStyle name="Input 2 2 4 4 2 4 2" xfId="19777"/>
    <cellStyle name="Input 2 2 4 4 2 4 3" xfId="19778"/>
    <cellStyle name="Input 2 2 4 4 2 5" xfId="19779"/>
    <cellStyle name="Input 2 2 4 4 2 5 2" xfId="19780"/>
    <cellStyle name="Input 2 2 4 4 2 5 3" xfId="19781"/>
    <cellStyle name="Input 2 2 4 4 2 6" xfId="19782"/>
    <cellStyle name="Input 2 2 4 4 2 6 2" xfId="19783"/>
    <cellStyle name="Input 2 2 4 4 2 6 3" xfId="19784"/>
    <cellStyle name="Input 2 2 4 4 2 7" xfId="19785"/>
    <cellStyle name="Input 2 2 4 4 2 7 2" xfId="19786"/>
    <cellStyle name="Input 2 2 4 4 2 7 3" xfId="19787"/>
    <cellStyle name="Input 2 2 4 4 2 8" xfId="19788"/>
    <cellStyle name="Input 2 2 4 4 2 9" xfId="19789"/>
    <cellStyle name="Input 2 2 4 4 3" xfId="19790"/>
    <cellStyle name="Input 2 2 4 4 3 2" xfId="19791"/>
    <cellStyle name="Input 2 2 4 4 3 3" xfId="19792"/>
    <cellStyle name="Input 2 2 4 4 4" xfId="19793"/>
    <cellStyle name="Input 2 2 4 4 4 2" xfId="19794"/>
    <cellStyle name="Input 2 2 4 4 4 3" xfId="19795"/>
    <cellStyle name="Input 2 2 4 4 5" xfId="19796"/>
    <cellStyle name="Input 2 2 4 4 5 2" xfId="19797"/>
    <cellStyle name="Input 2 2 4 4 5 3" xfId="19798"/>
    <cellStyle name="Input 2 2 4 4 6" xfId="19799"/>
    <cellStyle name="Input 2 2 4 4 6 2" xfId="19800"/>
    <cellStyle name="Input 2 2 4 4 6 3" xfId="19801"/>
    <cellStyle name="Input 2 2 4 4 7" xfId="19802"/>
    <cellStyle name="Input 2 2 4 4 7 2" xfId="19803"/>
    <cellStyle name="Input 2 2 4 4 7 3" xfId="19804"/>
    <cellStyle name="Input 2 2 4 4 8" xfId="19805"/>
    <cellStyle name="Input 2 2 4 4 8 2" xfId="19806"/>
    <cellStyle name="Input 2 2 4 4 8 3" xfId="19807"/>
    <cellStyle name="Input 2 2 4 4 9" xfId="19808"/>
    <cellStyle name="Input 2 2 4 5" xfId="19809"/>
    <cellStyle name="Input 2 2 4 5 2" xfId="19810"/>
    <cellStyle name="Input 2 2 4 5 2 2" xfId="19811"/>
    <cellStyle name="Input 2 2 4 5 2 3" xfId="19812"/>
    <cellStyle name="Input 2 2 4 5 3" xfId="19813"/>
    <cellStyle name="Input 2 2 4 5 3 2" xfId="19814"/>
    <cellStyle name="Input 2 2 4 5 3 3" xfId="19815"/>
    <cellStyle name="Input 2 2 4 5 4" xfId="19816"/>
    <cellStyle name="Input 2 2 4 5 4 2" xfId="19817"/>
    <cellStyle name="Input 2 2 4 5 4 3" xfId="19818"/>
    <cellStyle name="Input 2 2 4 5 5" xfId="19819"/>
    <cellStyle name="Input 2 2 4 5 5 2" xfId="19820"/>
    <cellStyle name="Input 2 2 4 5 5 3" xfId="19821"/>
    <cellStyle name="Input 2 2 4 5 6" xfId="19822"/>
    <cellStyle name="Input 2 2 4 5 6 2" xfId="19823"/>
    <cellStyle name="Input 2 2 4 5 6 3" xfId="19824"/>
    <cellStyle name="Input 2 2 4 5 7" xfId="19825"/>
    <cellStyle name="Input 2 2 4 5 7 2" xfId="19826"/>
    <cellStyle name="Input 2 2 4 5 7 3" xfId="19827"/>
    <cellStyle name="Input 2 2 4 5 8" xfId="19828"/>
    <cellStyle name="Input 2 2 4 5 9" xfId="19829"/>
    <cellStyle name="Input 2 2 4 6" xfId="19830"/>
    <cellStyle name="Input 2 2 4 6 2" xfId="19831"/>
    <cellStyle name="Input 2 2 4 6 3" xfId="19832"/>
    <cellStyle name="Input 2 2 4 7" xfId="19833"/>
    <cellStyle name="Input 2 2 4 7 2" xfId="19834"/>
    <cellStyle name="Input 2 2 4 7 3" xfId="19835"/>
    <cellStyle name="Input 2 2 4 8" xfId="19836"/>
    <cellStyle name="Input 2 2 4 8 2" xfId="19837"/>
    <cellStyle name="Input 2 2 4 8 3" xfId="19838"/>
    <cellStyle name="Input 2 2 4 9" xfId="19839"/>
    <cellStyle name="Input 2 2 4 9 2" xfId="19840"/>
    <cellStyle name="Input 2 2 4 9 3" xfId="19841"/>
    <cellStyle name="Input 2 2 5" xfId="19842"/>
    <cellStyle name="Input 2 2 5 10" xfId="19843"/>
    <cellStyle name="Input 2 2 5 2" xfId="19844"/>
    <cellStyle name="Input 2 2 5 2 2" xfId="19845"/>
    <cellStyle name="Input 2 2 5 2 2 2" xfId="19846"/>
    <cellStyle name="Input 2 2 5 2 2 3" xfId="19847"/>
    <cellStyle name="Input 2 2 5 2 3" xfId="19848"/>
    <cellStyle name="Input 2 2 5 2 3 2" xfId="19849"/>
    <cellStyle name="Input 2 2 5 2 3 3" xfId="19850"/>
    <cellStyle name="Input 2 2 5 2 4" xfId="19851"/>
    <cellStyle name="Input 2 2 5 2 4 2" xfId="19852"/>
    <cellStyle name="Input 2 2 5 2 4 3" xfId="19853"/>
    <cellStyle name="Input 2 2 5 2 5" xfId="19854"/>
    <cellStyle name="Input 2 2 5 2 5 2" xfId="19855"/>
    <cellStyle name="Input 2 2 5 2 5 3" xfId="19856"/>
    <cellStyle name="Input 2 2 5 2 6" xfId="19857"/>
    <cellStyle name="Input 2 2 5 2 6 2" xfId="19858"/>
    <cellStyle name="Input 2 2 5 2 6 3" xfId="19859"/>
    <cellStyle name="Input 2 2 5 2 7" xfId="19860"/>
    <cellStyle name="Input 2 2 5 2 7 2" xfId="19861"/>
    <cellStyle name="Input 2 2 5 2 7 3" xfId="19862"/>
    <cellStyle name="Input 2 2 5 2 8" xfId="19863"/>
    <cellStyle name="Input 2 2 5 2 9" xfId="19864"/>
    <cellStyle name="Input 2 2 5 3" xfId="19865"/>
    <cellStyle name="Input 2 2 5 3 2" xfId="19866"/>
    <cellStyle name="Input 2 2 5 3 3" xfId="19867"/>
    <cellStyle name="Input 2 2 5 4" xfId="19868"/>
    <cellStyle name="Input 2 2 5 4 2" xfId="19869"/>
    <cellStyle name="Input 2 2 5 4 3" xfId="19870"/>
    <cellStyle name="Input 2 2 5 5" xfId="19871"/>
    <cellStyle name="Input 2 2 5 5 2" xfId="19872"/>
    <cellStyle name="Input 2 2 5 5 3" xfId="19873"/>
    <cellStyle name="Input 2 2 5 6" xfId="19874"/>
    <cellStyle name="Input 2 2 5 6 2" xfId="19875"/>
    <cellStyle name="Input 2 2 5 6 3" xfId="19876"/>
    <cellStyle name="Input 2 2 5 7" xfId="19877"/>
    <cellStyle name="Input 2 2 5 7 2" xfId="19878"/>
    <cellStyle name="Input 2 2 5 7 3" xfId="19879"/>
    <cellStyle name="Input 2 2 5 8" xfId="19880"/>
    <cellStyle name="Input 2 2 5 8 2" xfId="19881"/>
    <cellStyle name="Input 2 2 5 8 3" xfId="19882"/>
    <cellStyle name="Input 2 2 5 9" xfId="19883"/>
    <cellStyle name="Input 2 2 6" xfId="19884"/>
    <cellStyle name="Input 2 2 6 10" xfId="19885"/>
    <cellStyle name="Input 2 2 6 2" xfId="19886"/>
    <cellStyle name="Input 2 2 6 2 2" xfId="19887"/>
    <cellStyle name="Input 2 2 6 2 2 2" xfId="19888"/>
    <cellStyle name="Input 2 2 6 2 2 3" xfId="19889"/>
    <cellStyle name="Input 2 2 6 2 3" xfId="19890"/>
    <cellStyle name="Input 2 2 6 2 3 2" xfId="19891"/>
    <cellStyle name="Input 2 2 6 2 3 3" xfId="19892"/>
    <cellStyle name="Input 2 2 6 2 4" xfId="19893"/>
    <cellStyle name="Input 2 2 6 2 4 2" xfId="19894"/>
    <cellStyle name="Input 2 2 6 2 4 3" xfId="19895"/>
    <cellStyle name="Input 2 2 6 2 5" xfId="19896"/>
    <cellStyle name="Input 2 2 6 2 5 2" xfId="19897"/>
    <cellStyle name="Input 2 2 6 2 5 3" xfId="19898"/>
    <cellStyle name="Input 2 2 6 2 6" xfId="19899"/>
    <cellStyle name="Input 2 2 6 2 6 2" xfId="19900"/>
    <cellStyle name="Input 2 2 6 2 6 3" xfId="19901"/>
    <cellStyle name="Input 2 2 6 2 7" xfId="19902"/>
    <cellStyle name="Input 2 2 6 2 7 2" xfId="19903"/>
    <cellStyle name="Input 2 2 6 2 7 3" xfId="19904"/>
    <cellStyle name="Input 2 2 6 2 8" xfId="19905"/>
    <cellStyle name="Input 2 2 6 2 9" xfId="19906"/>
    <cellStyle name="Input 2 2 6 3" xfId="19907"/>
    <cellStyle name="Input 2 2 6 3 2" xfId="19908"/>
    <cellStyle name="Input 2 2 6 3 3" xfId="19909"/>
    <cellStyle name="Input 2 2 6 4" xfId="19910"/>
    <cellStyle name="Input 2 2 6 4 2" xfId="19911"/>
    <cellStyle name="Input 2 2 6 4 3" xfId="19912"/>
    <cellStyle name="Input 2 2 6 5" xfId="19913"/>
    <cellStyle name="Input 2 2 6 5 2" xfId="19914"/>
    <cellStyle name="Input 2 2 6 5 3" xfId="19915"/>
    <cellStyle name="Input 2 2 6 6" xfId="19916"/>
    <cellStyle name="Input 2 2 6 6 2" xfId="19917"/>
    <cellStyle name="Input 2 2 6 6 3" xfId="19918"/>
    <cellStyle name="Input 2 2 6 7" xfId="19919"/>
    <cellStyle name="Input 2 2 6 7 2" xfId="19920"/>
    <cellStyle name="Input 2 2 6 7 3" xfId="19921"/>
    <cellStyle name="Input 2 2 6 8" xfId="19922"/>
    <cellStyle name="Input 2 2 6 8 2" xfId="19923"/>
    <cellStyle name="Input 2 2 6 8 3" xfId="19924"/>
    <cellStyle name="Input 2 2 6 9" xfId="19925"/>
    <cellStyle name="Input 2 2 7" xfId="19926"/>
    <cellStyle name="Input 2 2 7 10" xfId="19927"/>
    <cellStyle name="Input 2 2 7 2" xfId="19928"/>
    <cellStyle name="Input 2 2 7 2 2" xfId="19929"/>
    <cellStyle name="Input 2 2 7 2 2 2" xfId="19930"/>
    <cellStyle name="Input 2 2 7 2 2 3" xfId="19931"/>
    <cellStyle name="Input 2 2 7 2 3" xfId="19932"/>
    <cellStyle name="Input 2 2 7 2 3 2" xfId="19933"/>
    <cellStyle name="Input 2 2 7 2 3 3" xfId="19934"/>
    <cellStyle name="Input 2 2 7 2 4" xfId="19935"/>
    <cellStyle name="Input 2 2 7 2 4 2" xfId="19936"/>
    <cellStyle name="Input 2 2 7 2 4 3" xfId="19937"/>
    <cellStyle name="Input 2 2 7 2 5" xfId="19938"/>
    <cellStyle name="Input 2 2 7 2 5 2" xfId="19939"/>
    <cellStyle name="Input 2 2 7 2 5 3" xfId="19940"/>
    <cellStyle name="Input 2 2 7 2 6" xfId="19941"/>
    <cellStyle name="Input 2 2 7 2 6 2" xfId="19942"/>
    <cellStyle name="Input 2 2 7 2 6 3" xfId="19943"/>
    <cellStyle name="Input 2 2 7 2 7" xfId="19944"/>
    <cellStyle name="Input 2 2 7 2 7 2" xfId="19945"/>
    <cellStyle name="Input 2 2 7 2 7 3" xfId="19946"/>
    <cellStyle name="Input 2 2 7 2 8" xfId="19947"/>
    <cellStyle name="Input 2 2 7 2 9" xfId="19948"/>
    <cellStyle name="Input 2 2 7 3" xfId="19949"/>
    <cellStyle name="Input 2 2 7 3 2" xfId="19950"/>
    <cellStyle name="Input 2 2 7 3 3" xfId="19951"/>
    <cellStyle name="Input 2 2 7 4" xfId="19952"/>
    <cellStyle name="Input 2 2 7 4 2" xfId="19953"/>
    <cellStyle name="Input 2 2 7 4 3" xfId="19954"/>
    <cellStyle name="Input 2 2 7 5" xfId="19955"/>
    <cellStyle name="Input 2 2 7 5 2" xfId="19956"/>
    <cellStyle name="Input 2 2 7 5 3" xfId="19957"/>
    <cellStyle name="Input 2 2 7 6" xfId="19958"/>
    <cellStyle name="Input 2 2 7 6 2" xfId="19959"/>
    <cellStyle name="Input 2 2 7 6 3" xfId="19960"/>
    <cellStyle name="Input 2 2 7 7" xfId="19961"/>
    <cellStyle name="Input 2 2 7 7 2" xfId="19962"/>
    <cellStyle name="Input 2 2 7 7 3" xfId="19963"/>
    <cellStyle name="Input 2 2 7 8" xfId="19964"/>
    <cellStyle name="Input 2 2 7 8 2" xfId="19965"/>
    <cellStyle name="Input 2 2 7 8 3" xfId="19966"/>
    <cellStyle name="Input 2 2 7 9" xfId="19967"/>
    <cellStyle name="Input 2 2 8" xfId="19968"/>
    <cellStyle name="Input 2 2 8 2" xfId="19969"/>
    <cellStyle name="Input 2 2 8 2 2" xfId="19970"/>
    <cellStyle name="Input 2 2 8 2 3" xfId="19971"/>
    <cellStyle name="Input 2 2 8 3" xfId="19972"/>
    <cellStyle name="Input 2 2 8 3 2" xfId="19973"/>
    <cellStyle name="Input 2 2 8 3 3" xfId="19974"/>
    <cellStyle name="Input 2 2 8 4" xfId="19975"/>
    <cellStyle name="Input 2 2 8 4 2" xfId="19976"/>
    <cellStyle name="Input 2 2 8 4 3" xfId="19977"/>
    <cellStyle name="Input 2 2 8 5" xfId="19978"/>
    <cellStyle name="Input 2 2 8 5 2" xfId="19979"/>
    <cellStyle name="Input 2 2 8 5 3" xfId="19980"/>
    <cellStyle name="Input 2 2 8 6" xfId="19981"/>
    <cellStyle name="Input 2 2 8 6 2" xfId="19982"/>
    <cellStyle name="Input 2 2 8 6 3" xfId="19983"/>
    <cellStyle name="Input 2 2 8 7" xfId="19984"/>
    <cellStyle name="Input 2 2 8 7 2" xfId="19985"/>
    <cellStyle name="Input 2 2 8 7 3" xfId="19986"/>
    <cellStyle name="Input 2 2 8 8" xfId="19987"/>
    <cellStyle name="Input 2 2 8 9" xfId="19988"/>
    <cellStyle name="Input 2 2 9" xfId="19989"/>
    <cellStyle name="Input 2 2 9 2" xfId="19990"/>
    <cellStyle name="Input 2 2 9 3" xfId="19991"/>
    <cellStyle name="Input 2 3" xfId="19992"/>
    <cellStyle name="Input 2 3 10" xfId="19993"/>
    <cellStyle name="Input 2 3 10 2" xfId="19994"/>
    <cellStyle name="Input 2 3 10 3" xfId="19995"/>
    <cellStyle name="Input 2 3 11" xfId="19996"/>
    <cellStyle name="Input 2 3 11 2" xfId="19997"/>
    <cellStyle name="Input 2 3 11 3" xfId="19998"/>
    <cellStyle name="Input 2 3 12" xfId="19999"/>
    <cellStyle name="Input 2 3 13" xfId="20000"/>
    <cellStyle name="Input 2 3 2" xfId="20001"/>
    <cellStyle name="Input 2 3 2 10" xfId="20002"/>
    <cellStyle name="Input 2 3 2 10 2" xfId="20003"/>
    <cellStyle name="Input 2 3 2 10 3" xfId="20004"/>
    <cellStyle name="Input 2 3 2 11" xfId="20005"/>
    <cellStyle name="Input 2 3 2 11 2" xfId="20006"/>
    <cellStyle name="Input 2 3 2 11 3" xfId="20007"/>
    <cellStyle name="Input 2 3 2 12" xfId="20008"/>
    <cellStyle name="Input 2 3 2 12 2" xfId="20009"/>
    <cellStyle name="Input 2 3 2 12 3" xfId="20010"/>
    <cellStyle name="Input 2 3 2 13" xfId="20011"/>
    <cellStyle name="Input 2 3 2 13 2" xfId="20012"/>
    <cellStyle name="Input 2 3 2 13 3" xfId="20013"/>
    <cellStyle name="Input 2 3 2 14" xfId="20014"/>
    <cellStyle name="Input 2 3 2 2" xfId="20015"/>
    <cellStyle name="Input 2 3 2 2 10" xfId="20016"/>
    <cellStyle name="Input 2 3 2 2 2" xfId="20017"/>
    <cellStyle name="Input 2 3 2 2 2 10" xfId="20018"/>
    <cellStyle name="Input 2 3 2 2 2 2" xfId="20019"/>
    <cellStyle name="Input 2 3 2 2 2 2 2" xfId="20020"/>
    <cellStyle name="Input 2 3 2 2 2 2 2 2" xfId="20021"/>
    <cellStyle name="Input 2 3 2 2 2 2 2 3" xfId="20022"/>
    <cellStyle name="Input 2 3 2 2 2 2 3" xfId="20023"/>
    <cellStyle name="Input 2 3 2 2 2 2 3 2" xfId="20024"/>
    <cellStyle name="Input 2 3 2 2 2 2 3 3" xfId="20025"/>
    <cellStyle name="Input 2 3 2 2 2 2 4" xfId="20026"/>
    <cellStyle name="Input 2 3 2 2 2 2 4 2" xfId="20027"/>
    <cellStyle name="Input 2 3 2 2 2 2 4 3" xfId="20028"/>
    <cellStyle name="Input 2 3 2 2 2 2 5" xfId="20029"/>
    <cellStyle name="Input 2 3 2 2 2 2 5 2" xfId="20030"/>
    <cellStyle name="Input 2 3 2 2 2 2 5 3" xfId="20031"/>
    <cellStyle name="Input 2 3 2 2 2 2 6" xfId="20032"/>
    <cellStyle name="Input 2 3 2 2 2 2 6 2" xfId="20033"/>
    <cellStyle name="Input 2 3 2 2 2 2 6 3" xfId="20034"/>
    <cellStyle name="Input 2 3 2 2 2 2 7" xfId="20035"/>
    <cellStyle name="Input 2 3 2 2 2 2 7 2" xfId="20036"/>
    <cellStyle name="Input 2 3 2 2 2 2 7 3" xfId="20037"/>
    <cellStyle name="Input 2 3 2 2 2 2 8" xfId="20038"/>
    <cellStyle name="Input 2 3 2 2 2 2 9" xfId="20039"/>
    <cellStyle name="Input 2 3 2 2 2 3" xfId="20040"/>
    <cellStyle name="Input 2 3 2 2 2 3 2" xfId="20041"/>
    <cellStyle name="Input 2 3 2 2 2 3 3" xfId="20042"/>
    <cellStyle name="Input 2 3 2 2 2 4" xfId="20043"/>
    <cellStyle name="Input 2 3 2 2 2 4 2" xfId="20044"/>
    <cellStyle name="Input 2 3 2 2 2 4 3" xfId="20045"/>
    <cellStyle name="Input 2 3 2 2 2 5" xfId="20046"/>
    <cellStyle name="Input 2 3 2 2 2 5 2" xfId="20047"/>
    <cellStyle name="Input 2 3 2 2 2 5 3" xfId="20048"/>
    <cellStyle name="Input 2 3 2 2 2 6" xfId="20049"/>
    <cellStyle name="Input 2 3 2 2 2 6 2" xfId="20050"/>
    <cellStyle name="Input 2 3 2 2 2 6 3" xfId="20051"/>
    <cellStyle name="Input 2 3 2 2 2 7" xfId="20052"/>
    <cellStyle name="Input 2 3 2 2 2 7 2" xfId="20053"/>
    <cellStyle name="Input 2 3 2 2 2 7 3" xfId="20054"/>
    <cellStyle name="Input 2 3 2 2 2 8" xfId="20055"/>
    <cellStyle name="Input 2 3 2 2 2 8 2" xfId="20056"/>
    <cellStyle name="Input 2 3 2 2 2 8 3" xfId="20057"/>
    <cellStyle name="Input 2 3 2 2 2 9" xfId="20058"/>
    <cellStyle name="Input 2 3 2 2 3" xfId="20059"/>
    <cellStyle name="Input 2 3 2 2 3 10" xfId="20060"/>
    <cellStyle name="Input 2 3 2 2 3 2" xfId="20061"/>
    <cellStyle name="Input 2 3 2 2 3 2 2" xfId="20062"/>
    <cellStyle name="Input 2 3 2 2 3 2 2 2" xfId="20063"/>
    <cellStyle name="Input 2 3 2 2 3 2 2 3" xfId="20064"/>
    <cellStyle name="Input 2 3 2 2 3 2 3" xfId="20065"/>
    <cellStyle name="Input 2 3 2 2 3 2 3 2" xfId="20066"/>
    <cellStyle name="Input 2 3 2 2 3 2 3 3" xfId="20067"/>
    <cellStyle name="Input 2 3 2 2 3 2 4" xfId="20068"/>
    <cellStyle name="Input 2 3 2 2 3 2 4 2" xfId="20069"/>
    <cellStyle name="Input 2 3 2 2 3 2 4 3" xfId="20070"/>
    <cellStyle name="Input 2 3 2 2 3 2 5" xfId="20071"/>
    <cellStyle name="Input 2 3 2 2 3 2 5 2" xfId="20072"/>
    <cellStyle name="Input 2 3 2 2 3 2 5 3" xfId="20073"/>
    <cellStyle name="Input 2 3 2 2 3 2 6" xfId="20074"/>
    <cellStyle name="Input 2 3 2 2 3 2 6 2" xfId="20075"/>
    <cellStyle name="Input 2 3 2 2 3 2 6 3" xfId="20076"/>
    <cellStyle name="Input 2 3 2 2 3 2 7" xfId="20077"/>
    <cellStyle name="Input 2 3 2 2 3 2 7 2" xfId="20078"/>
    <cellStyle name="Input 2 3 2 2 3 2 7 3" xfId="20079"/>
    <cellStyle name="Input 2 3 2 2 3 2 8" xfId="20080"/>
    <cellStyle name="Input 2 3 2 2 3 2 9" xfId="20081"/>
    <cellStyle name="Input 2 3 2 2 3 3" xfId="20082"/>
    <cellStyle name="Input 2 3 2 2 3 3 2" xfId="20083"/>
    <cellStyle name="Input 2 3 2 2 3 3 3" xfId="20084"/>
    <cellStyle name="Input 2 3 2 2 3 4" xfId="20085"/>
    <cellStyle name="Input 2 3 2 2 3 4 2" xfId="20086"/>
    <cellStyle name="Input 2 3 2 2 3 4 3" xfId="20087"/>
    <cellStyle name="Input 2 3 2 2 3 5" xfId="20088"/>
    <cellStyle name="Input 2 3 2 2 3 5 2" xfId="20089"/>
    <cellStyle name="Input 2 3 2 2 3 5 3" xfId="20090"/>
    <cellStyle name="Input 2 3 2 2 3 6" xfId="20091"/>
    <cellStyle name="Input 2 3 2 2 3 6 2" xfId="20092"/>
    <cellStyle name="Input 2 3 2 2 3 6 3" xfId="20093"/>
    <cellStyle name="Input 2 3 2 2 3 7" xfId="20094"/>
    <cellStyle name="Input 2 3 2 2 3 7 2" xfId="20095"/>
    <cellStyle name="Input 2 3 2 2 3 7 3" xfId="20096"/>
    <cellStyle name="Input 2 3 2 2 3 8" xfId="20097"/>
    <cellStyle name="Input 2 3 2 2 3 8 2" xfId="20098"/>
    <cellStyle name="Input 2 3 2 2 3 8 3" xfId="20099"/>
    <cellStyle name="Input 2 3 2 2 3 9" xfId="20100"/>
    <cellStyle name="Input 2 3 2 2 4" xfId="20101"/>
    <cellStyle name="Input 2 3 2 2 4 10" xfId="20102"/>
    <cellStyle name="Input 2 3 2 2 4 2" xfId="20103"/>
    <cellStyle name="Input 2 3 2 2 4 2 2" xfId="20104"/>
    <cellStyle name="Input 2 3 2 2 4 2 2 2" xfId="20105"/>
    <cellStyle name="Input 2 3 2 2 4 2 2 3" xfId="20106"/>
    <cellStyle name="Input 2 3 2 2 4 2 3" xfId="20107"/>
    <cellStyle name="Input 2 3 2 2 4 2 3 2" xfId="20108"/>
    <cellStyle name="Input 2 3 2 2 4 2 3 3" xfId="20109"/>
    <cellStyle name="Input 2 3 2 2 4 2 4" xfId="20110"/>
    <cellStyle name="Input 2 3 2 2 4 2 4 2" xfId="20111"/>
    <cellStyle name="Input 2 3 2 2 4 2 4 3" xfId="20112"/>
    <cellStyle name="Input 2 3 2 2 4 2 5" xfId="20113"/>
    <cellStyle name="Input 2 3 2 2 4 2 5 2" xfId="20114"/>
    <cellStyle name="Input 2 3 2 2 4 2 5 3" xfId="20115"/>
    <cellStyle name="Input 2 3 2 2 4 2 6" xfId="20116"/>
    <cellStyle name="Input 2 3 2 2 4 2 6 2" xfId="20117"/>
    <cellStyle name="Input 2 3 2 2 4 2 6 3" xfId="20118"/>
    <cellStyle name="Input 2 3 2 2 4 2 7" xfId="20119"/>
    <cellStyle name="Input 2 3 2 2 4 2 7 2" xfId="20120"/>
    <cellStyle name="Input 2 3 2 2 4 2 7 3" xfId="20121"/>
    <cellStyle name="Input 2 3 2 2 4 2 8" xfId="20122"/>
    <cellStyle name="Input 2 3 2 2 4 2 9" xfId="20123"/>
    <cellStyle name="Input 2 3 2 2 4 3" xfId="20124"/>
    <cellStyle name="Input 2 3 2 2 4 3 2" xfId="20125"/>
    <cellStyle name="Input 2 3 2 2 4 3 3" xfId="20126"/>
    <cellStyle name="Input 2 3 2 2 4 4" xfId="20127"/>
    <cellStyle name="Input 2 3 2 2 4 4 2" xfId="20128"/>
    <cellStyle name="Input 2 3 2 2 4 4 3" xfId="20129"/>
    <cellStyle name="Input 2 3 2 2 4 5" xfId="20130"/>
    <cellStyle name="Input 2 3 2 2 4 5 2" xfId="20131"/>
    <cellStyle name="Input 2 3 2 2 4 5 3" xfId="20132"/>
    <cellStyle name="Input 2 3 2 2 4 6" xfId="20133"/>
    <cellStyle name="Input 2 3 2 2 4 6 2" xfId="20134"/>
    <cellStyle name="Input 2 3 2 2 4 6 3" xfId="20135"/>
    <cellStyle name="Input 2 3 2 2 4 7" xfId="20136"/>
    <cellStyle name="Input 2 3 2 2 4 7 2" xfId="20137"/>
    <cellStyle name="Input 2 3 2 2 4 7 3" xfId="20138"/>
    <cellStyle name="Input 2 3 2 2 4 8" xfId="20139"/>
    <cellStyle name="Input 2 3 2 2 4 8 2" xfId="20140"/>
    <cellStyle name="Input 2 3 2 2 4 8 3" xfId="20141"/>
    <cellStyle name="Input 2 3 2 2 4 9" xfId="20142"/>
    <cellStyle name="Input 2 3 2 2 5" xfId="20143"/>
    <cellStyle name="Input 2 3 2 2 5 2" xfId="20144"/>
    <cellStyle name="Input 2 3 2 2 5 2 2" xfId="20145"/>
    <cellStyle name="Input 2 3 2 2 5 2 3" xfId="20146"/>
    <cellStyle name="Input 2 3 2 2 5 3" xfId="20147"/>
    <cellStyle name="Input 2 3 2 2 5 3 2" xfId="20148"/>
    <cellStyle name="Input 2 3 2 2 5 3 3" xfId="20149"/>
    <cellStyle name="Input 2 3 2 2 5 4" xfId="20150"/>
    <cellStyle name="Input 2 3 2 2 5 4 2" xfId="20151"/>
    <cellStyle name="Input 2 3 2 2 5 4 3" xfId="20152"/>
    <cellStyle name="Input 2 3 2 2 5 5" xfId="20153"/>
    <cellStyle name="Input 2 3 2 2 5 5 2" xfId="20154"/>
    <cellStyle name="Input 2 3 2 2 5 5 3" xfId="20155"/>
    <cellStyle name="Input 2 3 2 2 5 6" xfId="20156"/>
    <cellStyle name="Input 2 3 2 2 5 6 2" xfId="20157"/>
    <cellStyle name="Input 2 3 2 2 5 6 3" xfId="20158"/>
    <cellStyle name="Input 2 3 2 2 5 7" xfId="20159"/>
    <cellStyle name="Input 2 3 2 2 5 7 2" xfId="20160"/>
    <cellStyle name="Input 2 3 2 2 5 7 3" xfId="20161"/>
    <cellStyle name="Input 2 3 2 2 5 8" xfId="20162"/>
    <cellStyle name="Input 2 3 2 2 5 9" xfId="20163"/>
    <cellStyle name="Input 2 3 2 2 6" xfId="20164"/>
    <cellStyle name="Input 2 3 2 2 6 2" xfId="20165"/>
    <cellStyle name="Input 2 3 2 2 6 3" xfId="20166"/>
    <cellStyle name="Input 2 3 2 2 7" xfId="20167"/>
    <cellStyle name="Input 2 3 2 2 7 2" xfId="20168"/>
    <cellStyle name="Input 2 3 2 2 7 3" xfId="20169"/>
    <cellStyle name="Input 2 3 2 2 8" xfId="20170"/>
    <cellStyle name="Input 2 3 2 2 8 2" xfId="20171"/>
    <cellStyle name="Input 2 3 2 2 8 3" xfId="20172"/>
    <cellStyle name="Input 2 3 2 2 9" xfId="20173"/>
    <cellStyle name="Input 2 3 2 2 9 2" xfId="20174"/>
    <cellStyle name="Input 2 3 2 2 9 3" xfId="20175"/>
    <cellStyle name="Input 2 3 2 3" xfId="20176"/>
    <cellStyle name="Input 2 3 2 3 10" xfId="20177"/>
    <cellStyle name="Input 2 3 2 3 2" xfId="20178"/>
    <cellStyle name="Input 2 3 2 3 2 10" xfId="20179"/>
    <cellStyle name="Input 2 3 2 3 2 2" xfId="20180"/>
    <cellStyle name="Input 2 3 2 3 2 2 2" xfId="20181"/>
    <cellStyle name="Input 2 3 2 3 2 2 2 2" xfId="20182"/>
    <cellStyle name="Input 2 3 2 3 2 2 2 3" xfId="20183"/>
    <cellStyle name="Input 2 3 2 3 2 2 3" xfId="20184"/>
    <cellStyle name="Input 2 3 2 3 2 2 3 2" xfId="20185"/>
    <cellStyle name="Input 2 3 2 3 2 2 3 3" xfId="20186"/>
    <cellStyle name="Input 2 3 2 3 2 2 4" xfId="20187"/>
    <cellStyle name="Input 2 3 2 3 2 2 4 2" xfId="20188"/>
    <cellStyle name="Input 2 3 2 3 2 2 4 3" xfId="20189"/>
    <cellStyle name="Input 2 3 2 3 2 2 5" xfId="20190"/>
    <cellStyle name="Input 2 3 2 3 2 2 5 2" xfId="20191"/>
    <cellStyle name="Input 2 3 2 3 2 2 5 3" xfId="20192"/>
    <cellStyle name="Input 2 3 2 3 2 2 6" xfId="20193"/>
    <cellStyle name="Input 2 3 2 3 2 2 6 2" xfId="20194"/>
    <cellStyle name="Input 2 3 2 3 2 2 6 3" xfId="20195"/>
    <cellStyle name="Input 2 3 2 3 2 2 7" xfId="20196"/>
    <cellStyle name="Input 2 3 2 3 2 2 7 2" xfId="20197"/>
    <cellStyle name="Input 2 3 2 3 2 2 7 3" xfId="20198"/>
    <cellStyle name="Input 2 3 2 3 2 2 8" xfId="20199"/>
    <cellStyle name="Input 2 3 2 3 2 2 9" xfId="20200"/>
    <cellStyle name="Input 2 3 2 3 2 3" xfId="20201"/>
    <cellStyle name="Input 2 3 2 3 2 3 2" xfId="20202"/>
    <cellStyle name="Input 2 3 2 3 2 3 3" xfId="20203"/>
    <cellStyle name="Input 2 3 2 3 2 4" xfId="20204"/>
    <cellStyle name="Input 2 3 2 3 2 4 2" xfId="20205"/>
    <cellStyle name="Input 2 3 2 3 2 4 3" xfId="20206"/>
    <cellStyle name="Input 2 3 2 3 2 5" xfId="20207"/>
    <cellStyle name="Input 2 3 2 3 2 5 2" xfId="20208"/>
    <cellStyle name="Input 2 3 2 3 2 5 3" xfId="20209"/>
    <cellStyle name="Input 2 3 2 3 2 6" xfId="20210"/>
    <cellStyle name="Input 2 3 2 3 2 6 2" xfId="20211"/>
    <cellStyle name="Input 2 3 2 3 2 6 3" xfId="20212"/>
    <cellStyle name="Input 2 3 2 3 2 7" xfId="20213"/>
    <cellStyle name="Input 2 3 2 3 2 7 2" xfId="20214"/>
    <cellStyle name="Input 2 3 2 3 2 7 3" xfId="20215"/>
    <cellStyle name="Input 2 3 2 3 2 8" xfId="20216"/>
    <cellStyle name="Input 2 3 2 3 2 8 2" xfId="20217"/>
    <cellStyle name="Input 2 3 2 3 2 8 3" xfId="20218"/>
    <cellStyle name="Input 2 3 2 3 2 9" xfId="20219"/>
    <cellStyle name="Input 2 3 2 3 3" xfId="20220"/>
    <cellStyle name="Input 2 3 2 3 3 10" xfId="20221"/>
    <cellStyle name="Input 2 3 2 3 3 2" xfId="20222"/>
    <cellStyle name="Input 2 3 2 3 3 2 2" xfId="20223"/>
    <cellStyle name="Input 2 3 2 3 3 2 2 2" xfId="20224"/>
    <cellStyle name="Input 2 3 2 3 3 2 2 3" xfId="20225"/>
    <cellStyle name="Input 2 3 2 3 3 2 3" xfId="20226"/>
    <cellStyle name="Input 2 3 2 3 3 2 3 2" xfId="20227"/>
    <cellStyle name="Input 2 3 2 3 3 2 3 3" xfId="20228"/>
    <cellStyle name="Input 2 3 2 3 3 2 4" xfId="20229"/>
    <cellStyle name="Input 2 3 2 3 3 2 4 2" xfId="20230"/>
    <cellStyle name="Input 2 3 2 3 3 2 4 3" xfId="20231"/>
    <cellStyle name="Input 2 3 2 3 3 2 5" xfId="20232"/>
    <cellStyle name="Input 2 3 2 3 3 2 5 2" xfId="20233"/>
    <cellStyle name="Input 2 3 2 3 3 2 5 3" xfId="20234"/>
    <cellStyle name="Input 2 3 2 3 3 2 6" xfId="20235"/>
    <cellStyle name="Input 2 3 2 3 3 2 6 2" xfId="20236"/>
    <cellStyle name="Input 2 3 2 3 3 2 6 3" xfId="20237"/>
    <cellStyle name="Input 2 3 2 3 3 2 7" xfId="20238"/>
    <cellStyle name="Input 2 3 2 3 3 2 7 2" xfId="20239"/>
    <cellStyle name="Input 2 3 2 3 3 2 7 3" xfId="20240"/>
    <cellStyle name="Input 2 3 2 3 3 2 8" xfId="20241"/>
    <cellStyle name="Input 2 3 2 3 3 2 9" xfId="20242"/>
    <cellStyle name="Input 2 3 2 3 3 3" xfId="20243"/>
    <cellStyle name="Input 2 3 2 3 3 3 2" xfId="20244"/>
    <cellStyle name="Input 2 3 2 3 3 3 3" xfId="20245"/>
    <cellStyle name="Input 2 3 2 3 3 4" xfId="20246"/>
    <cellStyle name="Input 2 3 2 3 3 4 2" xfId="20247"/>
    <cellStyle name="Input 2 3 2 3 3 4 3" xfId="20248"/>
    <cellStyle name="Input 2 3 2 3 3 5" xfId="20249"/>
    <cellStyle name="Input 2 3 2 3 3 5 2" xfId="20250"/>
    <cellStyle name="Input 2 3 2 3 3 5 3" xfId="20251"/>
    <cellStyle name="Input 2 3 2 3 3 6" xfId="20252"/>
    <cellStyle name="Input 2 3 2 3 3 6 2" xfId="20253"/>
    <cellStyle name="Input 2 3 2 3 3 6 3" xfId="20254"/>
    <cellStyle name="Input 2 3 2 3 3 7" xfId="20255"/>
    <cellStyle name="Input 2 3 2 3 3 7 2" xfId="20256"/>
    <cellStyle name="Input 2 3 2 3 3 7 3" xfId="20257"/>
    <cellStyle name="Input 2 3 2 3 3 8" xfId="20258"/>
    <cellStyle name="Input 2 3 2 3 3 8 2" xfId="20259"/>
    <cellStyle name="Input 2 3 2 3 3 8 3" xfId="20260"/>
    <cellStyle name="Input 2 3 2 3 3 9" xfId="20261"/>
    <cellStyle name="Input 2 3 2 3 4" xfId="20262"/>
    <cellStyle name="Input 2 3 2 3 4 10" xfId="20263"/>
    <cellStyle name="Input 2 3 2 3 4 2" xfId="20264"/>
    <cellStyle name="Input 2 3 2 3 4 2 2" xfId="20265"/>
    <cellStyle name="Input 2 3 2 3 4 2 2 2" xfId="20266"/>
    <cellStyle name="Input 2 3 2 3 4 2 2 3" xfId="20267"/>
    <cellStyle name="Input 2 3 2 3 4 2 3" xfId="20268"/>
    <cellStyle name="Input 2 3 2 3 4 2 3 2" xfId="20269"/>
    <cellStyle name="Input 2 3 2 3 4 2 3 3" xfId="20270"/>
    <cellStyle name="Input 2 3 2 3 4 2 4" xfId="20271"/>
    <cellStyle name="Input 2 3 2 3 4 2 4 2" xfId="20272"/>
    <cellStyle name="Input 2 3 2 3 4 2 4 3" xfId="20273"/>
    <cellStyle name="Input 2 3 2 3 4 2 5" xfId="20274"/>
    <cellStyle name="Input 2 3 2 3 4 2 5 2" xfId="20275"/>
    <cellStyle name="Input 2 3 2 3 4 2 5 3" xfId="20276"/>
    <cellStyle name="Input 2 3 2 3 4 2 6" xfId="20277"/>
    <cellStyle name="Input 2 3 2 3 4 2 6 2" xfId="20278"/>
    <cellStyle name="Input 2 3 2 3 4 2 6 3" xfId="20279"/>
    <cellStyle name="Input 2 3 2 3 4 2 7" xfId="20280"/>
    <cellStyle name="Input 2 3 2 3 4 2 7 2" xfId="20281"/>
    <cellStyle name="Input 2 3 2 3 4 2 7 3" xfId="20282"/>
    <cellStyle name="Input 2 3 2 3 4 2 8" xfId="20283"/>
    <cellStyle name="Input 2 3 2 3 4 2 9" xfId="20284"/>
    <cellStyle name="Input 2 3 2 3 4 3" xfId="20285"/>
    <cellStyle name="Input 2 3 2 3 4 3 2" xfId="20286"/>
    <cellStyle name="Input 2 3 2 3 4 3 3" xfId="20287"/>
    <cellStyle name="Input 2 3 2 3 4 4" xfId="20288"/>
    <cellStyle name="Input 2 3 2 3 4 4 2" xfId="20289"/>
    <cellStyle name="Input 2 3 2 3 4 4 3" xfId="20290"/>
    <cellStyle name="Input 2 3 2 3 4 5" xfId="20291"/>
    <cellStyle name="Input 2 3 2 3 4 5 2" xfId="20292"/>
    <cellStyle name="Input 2 3 2 3 4 5 3" xfId="20293"/>
    <cellStyle name="Input 2 3 2 3 4 6" xfId="20294"/>
    <cellStyle name="Input 2 3 2 3 4 6 2" xfId="20295"/>
    <cellStyle name="Input 2 3 2 3 4 6 3" xfId="20296"/>
    <cellStyle name="Input 2 3 2 3 4 7" xfId="20297"/>
    <cellStyle name="Input 2 3 2 3 4 7 2" xfId="20298"/>
    <cellStyle name="Input 2 3 2 3 4 7 3" xfId="20299"/>
    <cellStyle name="Input 2 3 2 3 4 8" xfId="20300"/>
    <cellStyle name="Input 2 3 2 3 4 8 2" xfId="20301"/>
    <cellStyle name="Input 2 3 2 3 4 8 3" xfId="20302"/>
    <cellStyle name="Input 2 3 2 3 4 9" xfId="20303"/>
    <cellStyle name="Input 2 3 2 3 5" xfId="20304"/>
    <cellStyle name="Input 2 3 2 3 5 2" xfId="20305"/>
    <cellStyle name="Input 2 3 2 3 5 2 2" xfId="20306"/>
    <cellStyle name="Input 2 3 2 3 5 2 3" xfId="20307"/>
    <cellStyle name="Input 2 3 2 3 5 3" xfId="20308"/>
    <cellStyle name="Input 2 3 2 3 5 3 2" xfId="20309"/>
    <cellStyle name="Input 2 3 2 3 5 3 3" xfId="20310"/>
    <cellStyle name="Input 2 3 2 3 5 4" xfId="20311"/>
    <cellStyle name="Input 2 3 2 3 5 4 2" xfId="20312"/>
    <cellStyle name="Input 2 3 2 3 5 4 3" xfId="20313"/>
    <cellStyle name="Input 2 3 2 3 5 5" xfId="20314"/>
    <cellStyle name="Input 2 3 2 3 5 5 2" xfId="20315"/>
    <cellStyle name="Input 2 3 2 3 5 5 3" xfId="20316"/>
    <cellStyle name="Input 2 3 2 3 5 6" xfId="20317"/>
    <cellStyle name="Input 2 3 2 3 5 6 2" xfId="20318"/>
    <cellStyle name="Input 2 3 2 3 5 6 3" xfId="20319"/>
    <cellStyle name="Input 2 3 2 3 5 7" xfId="20320"/>
    <cellStyle name="Input 2 3 2 3 5 7 2" xfId="20321"/>
    <cellStyle name="Input 2 3 2 3 5 7 3" xfId="20322"/>
    <cellStyle name="Input 2 3 2 3 5 8" xfId="20323"/>
    <cellStyle name="Input 2 3 2 3 5 9" xfId="20324"/>
    <cellStyle name="Input 2 3 2 3 6" xfId="20325"/>
    <cellStyle name="Input 2 3 2 3 6 2" xfId="20326"/>
    <cellStyle name="Input 2 3 2 3 6 3" xfId="20327"/>
    <cellStyle name="Input 2 3 2 3 7" xfId="20328"/>
    <cellStyle name="Input 2 3 2 3 7 2" xfId="20329"/>
    <cellStyle name="Input 2 3 2 3 7 3" xfId="20330"/>
    <cellStyle name="Input 2 3 2 3 8" xfId="20331"/>
    <cellStyle name="Input 2 3 2 3 8 2" xfId="20332"/>
    <cellStyle name="Input 2 3 2 3 8 3" xfId="20333"/>
    <cellStyle name="Input 2 3 2 3 9" xfId="20334"/>
    <cellStyle name="Input 2 3 2 3 9 2" xfId="20335"/>
    <cellStyle name="Input 2 3 2 3 9 3" xfId="20336"/>
    <cellStyle name="Input 2 3 2 4" xfId="20337"/>
    <cellStyle name="Input 2 3 2 4 10" xfId="20338"/>
    <cellStyle name="Input 2 3 2 4 2" xfId="20339"/>
    <cellStyle name="Input 2 3 2 4 2 10" xfId="20340"/>
    <cellStyle name="Input 2 3 2 4 2 2" xfId="20341"/>
    <cellStyle name="Input 2 3 2 4 2 2 2" xfId="20342"/>
    <cellStyle name="Input 2 3 2 4 2 2 2 2" xfId="20343"/>
    <cellStyle name="Input 2 3 2 4 2 2 2 3" xfId="20344"/>
    <cellStyle name="Input 2 3 2 4 2 2 3" xfId="20345"/>
    <cellStyle name="Input 2 3 2 4 2 2 3 2" xfId="20346"/>
    <cellStyle name="Input 2 3 2 4 2 2 3 3" xfId="20347"/>
    <cellStyle name="Input 2 3 2 4 2 2 4" xfId="20348"/>
    <cellStyle name="Input 2 3 2 4 2 2 4 2" xfId="20349"/>
    <cellStyle name="Input 2 3 2 4 2 2 4 3" xfId="20350"/>
    <cellStyle name="Input 2 3 2 4 2 2 5" xfId="20351"/>
    <cellStyle name="Input 2 3 2 4 2 2 5 2" xfId="20352"/>
    <cellStyle name="Input 2 3 2 4 2 2 5 3" xfId="20353"/>
    <cellStyle name="Input 2 3 2 4 2 2 6" xfId="20354"/>
    <cellStyle name="Input 2 3 2 4 2 2 6 2" xfId="20355"/>
    <cellStyle name="Input 2 3 2 4 2 2 6 3" xfId="20356"/>
    <cellStyle name="Input 2 3 2 4 2 2 7" xfId="20357"/>
    <cellStyle name="Input 2 3 2 4 2 2 7 2" xfId="20358"/>
    <cellStyle name="Input 2 3 2 4 2 2 7 3" xfId="20359"/>
    <cellStyle name="Input 2 3 2 4 2 2 8" xfId="20360"/>
    <cellStyle name="Input 2 3 2 4 2 2 9" xfId="20361"/>
    <cellStyle name="Input 2 3 2 4 2 3" xfId="20362"/>
    <cellStyle name="Input 2 3 2 4 2 3 2" xfId="20363"/>
    <cellStyle name="Input 2 3 2 4 2 3 3" xfId="20364"/>
    <cellStyle name="Input 2 3 2 4 2 4" xfId="20365"/>
    <cellStyle name="Input 2 3 2 4 2 4 2" xfId="20366"/>
    <cellStyle name="Input 2 3 2 4 2 4 3" xfId="20367"/>
    <cellStyle name="Input 2 3 2 4 2 5" xfId="20368"/>
    <cellStyle name="Input 2 3 2 4 2 5 2" xfId="20369"/>
    <cellStyle name="Input 2 3 2 4 2 5 3" xfId="20370"/>
    <cellStyle name="Input 2 3 2 4 2 6" xfId="20371"/>
    <cellStyle name="Input 2 3 2 4 2 6 2" xfId="20372"/>
    <cellStyle name="Input 2 3 2 4 2 6 3" xfId="20373"/>
    <cellStyle name="Input 2 3 2 4 2 7" xfId="20374"/>
    <cellStyle name="Input 2 3 2 4 2 7 2" xfId="20375"/>
    <cellStyle name="Input 2 3 2 4 2 7 3" xfId="20376"/>
    <cellStyle name="Input 2 3 2 4 2 8" xfId="20377"/>
    <cellStyle name="Input 2 3 2 4 2 8 2" xfId="20378"/>
    <cellStyle name="Input 2 3 2 4 2 8 3" xfId="20379"/>
    <cellStyle name="Input 2 3 2 4 2 9" xfId="20380"/>
    <cellStyle name="Input 2 3 2 4 3" xfId="20381"/>
    <cellStyle name="Input 2 3 2 4 3 10" xfId="20382"/>
    <cellStyle name="Input 2 3 2 4 3 2" xfId="20383"/>
    <cellStyle name="Input 2 3 2 4 3 2 2" xfId="20384"/>
    <cellStyle name="Input 2 3 2 4 3 2 2 2" xfId="20385"/>
    <cellStyle name="Input 2 3 2 4 3 2 2 3" xfId="20386"/>
    <cellStyle name="Input 2 3 2 4 3 2 3" xfId="20387"/>
    <cellStyle name="Input 2 3 2 4 3 2 3 2" xfId="20388"/>
    <cellStyle name="Input 2 3 2 4 3 2 3 3" xfId="20389"/>
    <cellStyle name="Input 2 3 2 4 3 2 4" xfId="20390"/>
    <cellStyle name="Input 2 3 2 4 3 2 4 2" xfId="20391"/>
    <cellStyle name="Input 2 3 2 4 3 2 4 3" xfId="20392"/>
    <cellStyle name="Input 2 3 2 4 3 2 5" xfId="20393"/>
    <cellStyle name="Input 2 3 2 4 3 2 5 2" xfId="20394"/>
    <cellStyle name="Input 2 3 2 4 3 2 5 3" xfId="20395"/>
    <cellStyle name="Input 2 3 2 4 3 2 6" xfId="20396"/>
    <cellStyle name="Input 2 3 2 4 3 2 6 2" xfId="20397"/>
    <cellStyle name="Input 2 3 2 4 3 2 6 3" xfId="20398"/>
    <cellStyle name="Input 2 3 2 4 3 2 7" xfId="20399"/>
    <cellStyle name="Input 2 3 2 4 3 2 7 2" xfId="20400"/>
    <cellStyle name="Input 2 3 2 4 3 2 7 3" xfId="20401"/>
    <cellStyle name="Input 2 3 2 4 3 2 8" xfId="20402"/>
    <cellStyle name="Input 2 3 2 4 3 2 9" xfId="20403"/>
    <cellStyle name="Input 2 3 2 4 3 3" xfId="20404"/>
    <cellStyle name="Input 2 3 2 4 3 3 2" xfId="20405"/>
    <cellStyle name="Input 2 3 2 4 3 3 3" xfId="20406"/>
    <cellStyle name="Input 2 3 2 4 3 4" xfId="20407"/>
    <cellStyle name="Input 2 3 2 4 3 4 2" xfId="20408"/>
    <cellStyle name="Input 2 3 2 4 3 4 3" xfId="20409"/>
    <cellStyle name="Input 2 3 2 4 3 5" xfId="20410"/>
    <cellStyle name="Input 2 3 2 4 3 5 2" xfId="20411"/>
    <cellStyle name="Input 2 3 2 4 3 5 3" xfId="20412"/>
    <cellStyle name="Input 2 3 2 4 3 6" xfId="20413"/>
    <cellStyle name="Input 2 3 2 4 3 6 2" xfId="20414"/>
    <cellStyle name="Input 2 3 2 4 3 6 3" xfId="20415"/>
    <cellStyle name="Input 2 3 2 4 3 7" xfId="20416"/>
    <cellStyle name="Input 2 3 2 4 3 7 2" xfId="20417"/>
    <cellStyle name="Input 2 3 2 4 3 7 3" xfId="20418"/>
    <cellStyle name="Input 2 3 2 4 3 8" xfId="20419"/>
    <cellStyle name="Input 2 3 2 4 3 8 2" xfId="20420"/>
    <cellStyle name="Input 2 3 2 4 3 8 3" xfId="20421"/>
    <cellStyle name="Input 2 3 2 4 3 9" xfId="20422"/>
    <cellStyle name="Input 2 3 2 4 4" xfId="20423"/>
    <cellStyle name="Input 2 3 2 4 4 10" xfId="20424"/>
    <cellStyle name="Input 2 3 2 4 4 2" xfId="20425"/>
    <cellStyle name="Input 2 3 2 4 4 2 2" xfId="20426"/>
    <cellStyle name="Input 2 3 2 4 4 2 2 2" xfId="20427"/>
    <cellStyle name="Input 2 3 2 4 4 2 2 3" xfId="20428"/>
    <cellStyle name="Input 2 3 2 4 4 2 3" xfId="20429"/>
    <cellStyle name="Input 2 3 2 4 4 2 3 2" xfId="20430"/>
    <cellStyle name="Input 2 3 2 4 4 2 3 3" xfId="20431"/>
    <cellStyle name="Input 2 3 2 4 4 2 4" xfId="20432"/>
    <cellStyle name="Input 2 3 2 4 4 2 4 2" xfId="20433"/>
    <cellStyle name="Input 2 3 2 4 4 2 4 3" xfId="20434"/>
    <cellStyle name="Input 2 3 2 4 4 2 5" xfId="20435"/>
    <cellStyle name="Input 2 3 2 4 4 2 5 2" xfId="20436"/>
    <cellStyle name="Input 2 3 2 4 4 2 5 3" xfId="20437"/>
    <cellStyle name="Input 2 3 2 4 4 2 6" xfId="20438"/>
    <cellStyle name="Input 2 3 2 4 4 2 6 2" xfId="20439"/>
    <cellStyle name="Input 2 3 2 4 4 2 6 3" xfId="20440"/>
    <cellStyle name="Input 2 3 2 4 4 2 7" xfId="20441"/>
    <cellStyle name="Input 2 3 2 4 4 2 7 2" xfId="20442"/>
    <cellStyle name="Input 2 3 2 4 4 2 7 3" xfId="20443"/>
    <cellStyle name="Input 2 3 2 4 4 2 8" xfId="20444"/>
    <cellStyle name="Input 2 3 2 4 4 2 9" xfId="20445"/>
    <cellStyle name="Input 2 3 2 4 4 3" xfId="20446"/>
    <cellStyle name="Input 2 3 2 4 4 3 2" xfId="20447"/>
    <cellStyle name="Input 2 3 2 4 4 3 3" xfId="20448"/>
    <cellStyle name="Input 2 3 2 4 4 4" xfId="20449"/>
    <cellStyle name="Input 2 3 2 4 4 4 2" xfId="20450"/>
    <cellStyle name="Input 2 3 2 4 4 4 3" xfId="20451"/>
    <cellStyle name="Input 2 3 2 4 4 5" xfId="20452"/>
    <cellStyle name="Input 2 3 2 4 4 5 2" xfId="20453"/>
    <cellStyle name="Input 2 3 2 4 4 5 3" xfId="20454"/>
    <cellStyle name="Input 2 3 2 4 4 6" xfId="20455"/>
    <cellStyle name="Input 2 3 2 4 4 6 2" xfId="20456"/>
    <cellStyle name="Input 2 3 2 4 4 6 3" xfId="20457"/>
    <cellStyle name="Input 2 3 2 4 4 7" xfId="20458"/>
    <cellStyle name="Input 2 3 2 4 4 7 2" xfId="20459"/>
    <cellStyle name="Input 2 3 2 4 4 7 3" xfId="20460"/>
    <cellStyle name="Input 2 3 2 4 4 8" xfId="20461"/>
    <cellStyle name="Input 2 3 2 4 4 8 2" xfId="20462"/>
    <cellStyle name="Input 2 3 2 4 4 8 3" xfId="20463"/>
    <cellStyle name="Input 2 3 2 4 4 9" xfId="20464"/>
    <cellStyle name="Input 2 3 2 4 5" xfId="20465"/>
    <cellStyle name="Input 2 3 2 4 5 2" xfId="20466"/>
    <cellStyle name="Input 2 3 2 4 5 2 2" xfId="20467"/>
    <cellStyle name="Input 2 3 2 4 5 2 3" xfId="20468"/>
    <cellStyle name="Input 2 3 2 4 5 3" xfId="20469"/>
    <cellStyle name="Input 2 3 2 4 5 3 2" xfId="20470"/>
    <cellStyle name="Input 2 3 2 4 5 3 3" xfId="20471"/>
    <cellStyle name="Input 2 3 2 4 5 4" xfId="20472"/>
    <cellStyle name="Input 2 3 2 4 5 4 2" xfId="20473"/>
    <cellStyle name="Input 2 3 2 4 5 4 3" xfId="20474"/>
    <cellStyle name="Input 2 3 2 4 5 5" xfId="20475"/>
    <cellStyle name="Input 2 3 2 4 5 5 2" xfId="20476"/>
    <cellStyle name="Input 2 3 2 4 5 5 3" xfId="20477"/>
    <cellStyle name="Input 2 3 2 4 5 6" xfId="20478"/>
    <cellStyle name="Input 2 3 2 4 5 6 2" xfId="20479"/>
    <cellStyle name="Input 2 3 2 4 5 6 3" xfId="20480"/>
    <cellStyle name="Input 2 3 2 4 5 7" xfId="20481"/>
    <cellStyle name="Input 2 3 2 4 5 7 2" xfId="20482"/>
    <cellStyle name="Input 2 3 2 4 5 7 3" xfId="20483"/>
    <cellStyle name="Input 2 3 2 4 5 8" xfId="20484"/>
    <cellStyle name="Input 2 3 2 4 5 9" xfId="20485"/>
    <cellStyle name="Input 2 3 2 4 6" xfId="20486"/>
    <cellStyle name="Input 2 3 2 4 6 2" xfId="20487"/>
    <cellStyle name="Input 2 3 2 4 6 3" xfId="20488"/>
    <cellStyle name="Input 2 3 2 4 7" xfId="20489"/>
    <cellStyle name="Input 2 3 2 4 7 2" xfId="20490"/>
    <cellStyle name="Input 2 3 2 4 7 3" xfId="20491"/>
    <cellStyle name="Input 2 3 2 4 8" xfId="20492"/>
    <cellStyle name="Input 2 3 2 4 8 2" xfId="20493"/>
    <cellStyle name="Input 2 3 2 4 8 3" xfId="20494"/>
    <cellStyle name="Input 2 3 2 4 9" xfId="20495"/>
    <cellStyle name="Input 2 3 2 4 9 2" xfId="20496"/>
    <cellStyle name="Input 2 3 2 4 9 3" xfId="20497"/>
    <cellStyle name="Input 2 3 2 5" xfId="20498"/>
    <cellStyle name="Input 2 3 2 5 10" xfId="20499"/>
    <cellStyle name="Input 2 3 2 5 2" xfId="20500"/>
    <cellStyle name="Input 2 3 2 5 2 10" xfId="20501"/>
    <cellStyle name="Input 2 3 2 5 2 2" xfId="20502"/>
    <cellStyle name="Input 2 3 2 5 2 2 2" xfId="20503"/>
    <cellStyle name="Input 2 3 2 5 2 2 2 2" xfId="20504"/>
    <cellStyle name="Input 2 3 2 5 2 2 2 3" xfId="20505"/>
    <cellStyle name="Input 2 3 2 5 2 2 3" xfId="20506"/>
    <cellStyle name="Input 2 3 2 5 2 2 3 2" xfId="20507"/>
    <cellStyle name="Input 2 3 2 5 2 2 3 3" xfId="20508"/>
    <cellStyle name="Input 2 3 2 5 2 2 4" xfId="20509"/>
    <cellStyle name="Input 2 3 2 5 2 2 4 2" xfId="20510"/>
    <cellStyle name="Input 2 3 2 5 2 2 4 3" xfId="20511"/>
    <cellStyle name="Input 2 3 2 5 2 2 5" xfId="20512"/>
    <cellStyle name="Input 2 3 2 5 2 2 5 2" xfId="20513"/>
    <cellStyle name="Input 2 3 2 5 2 2 5 3" xfId="20514"/>
    <cellStyle name="Input 2 3 2 5 2 2 6" xfId="20515"/>
    <cellStyle name="Input 2 3 2 5 2 2 6 2" xfId="20516"/>
    <cellStyle name="Input 2 3 2 5 2 2 6 3" xfId="20517"/>
    <cellStyle name="Input 2 3 2 5 2 2 7" xfId="20518"/>
    <cellStyle name="Input 2 3 2 5 2 2 7 2" xfId="20519"/>
    <cellStyle name="Input 2 3 2 5 2 2 7 3" xfId="20520"/>
    <cellStyle name="Input 2 3 2 5 2 2 8" xfId="20521"/>
    <cellStyle name="Input 2 3 2 5 2 2 9" xfId="20522"/>
    <cellStyle name="Input 2 3 2 5 2 3" xfId="20523"/>
    <cellStyle name="Input 2 3 2 5 2 3 2" xfId="20524"/>
    <cellStyle name="Input 2 3 2 5 2 3 3" xfId="20525"/>
    <cellStyle name="Input 2 3 2 5 2 4" xfId="20526"/>
    <cellStyle name="Input 2 3 2 5 2 4 2" xfId="20527"/>
    <cellStyle name="Input 2 3 2 5 2 4 3" xfId="20528"/>
    <cellStyle name="Input 2 3 2 5 2 5" xfId="20529"/>
    <cellStyle name="Input 2 3 2 5 2 5 2" xfId="20530"/>
    <cellStyle name="Input 2 3 2 5 2 5 3" xfId="20531"/>
    <cellStyle name="Input 2 3 2 5 2 6" xfId="20532"/>
    <cellStyle name="Input 2 3 2 5 2 6 2" xfId="20533"/>
    <cellStyle name="Input 2 3 2 5 2 6 3" xfId="20534"/>
    <cellStyle name="Input 2 3 2 5 2 7" xfId="20535"/>
    <cellStyle name="Input 2 3 2 5 2 7 2" xfId="20536"/>
    <cellStyle name="Input 2 3 2 5 2 7 3" xfId="20537"/>
    <cellStyle name="Input 2 3 2 5 2 8" xfId="20538"/>
    <cellStyle name="Input 2 3 2 5 2 8 2" xfId="20539"/>
    <cellStyle name="Input 2 3 2 5 2 8 3" xfId="20540"/>
    <cellStyle name="Input 2 3 2 5 2 9" xfId="20541"/>
    <cellStyle name="Input 2 3 2 5 3" xfId="20542"/>
    <cellStyle name="Input 2 3 2 5 3 10" xfId="20543"/>
    <cellStyle name="Input 2 3 2 5 3 2" xfId="20544"/>
    <cellStyle name="Input 2 3 2 5 3 2 2" xfId="20545"/>
    <cellStyle name="Input 2 3 2 5 3 2 2 2" xfId="20546"/>
    <cellStyle name="Input 2 3 2 5 3 2 2 3" xfId="20547"/>
    <cellStyle name="Input 2 3 2 5 3 2 3" xfId="20548"/>
    <cellStyle name="Input 2 3 2 5 3 2 3 2" xfId="20549"/>
    <cellStyle name="Input 2 3 2 5 3 2 3 3" xfId="20550"/>
    <cellStyle name="Input 2 3 2 5 3 2 4" xfId="20551"/>
    <cellStyle name="Input 2 3 2 5 3 2 4 2" xfId="20552"/>
    <cellStyle name="Input 2 3 2 5 3 2 4 3" xfId="20553"/>
    <cellStyle name="Input 2 3 2 5 3 2 5" xfId="20554"/>
    <cellStyle name="Input 2 3 2 5 3 2 5 2" xfId="20555"/>
    <cellStyle name="Input 2 3 2 5 3 2 5 3" xfId="20556"/>
    <cellStyle name="Input 2 3 2 5 3 2 6" xfId="20557"/>
    <cellStyle name="Input 2 3 2 5 3 2 6 2" xfId="20558"/>
    <cellStyle name="Input 2 3 2 5 3 2 6 3" xfId="20559"/>
    <cellStyle name="Input 2 3 2 5 3 2 7" xfId="20560"/>
    <cellStyle name="Input 2 3 2 5 3 2 7 2" xfId="20561"/>
    <cellStyle name="Input 2 3 2 5 3 2 7 3" xfId="20562"/>
    <cellStyle name="Input 2 3 2 5 3 2 8" xfId="20563"/>
    <cellStyle name="Input 2 3 2 5 3 2 9" xfId="20564"/>
    <cellStyle name="Input 2 3 2 5 3 3" xfId="20565"/>
    <cellStyle name="Input 2 3 2 5 3 3 2" xfId="20566"/>
    <cellStyle name="Input 2 3 2 5 3 3 3" xfId="20567"/>
    <cellStyle name="Input 2 3 2 5 3 4" xfId="20568"/>
    <cellStyle name="Input 2 3 2 5 3 4 2" xfId="20569"/>
    <cellStyle name="Input 2 3 2 5 3 4 3" xfId="20570"/>
    <cellStyle name="Input 2 3 2 5 3 5" xfId="20571"/>
    <cellStyle name="Input 2 3 2 5 3 5 2" xfId="20572"/>
    <cellStyle name="Input 2 3 2 5 3 5 3" xfId="20573"/>
    <cellStyle name="Input 2 3 2 5 3 6" xfId="20574"/>
    <cellStyle name="Input 2 3 2 5 3 6 2" xfId="20575"/>
    <cellStyle name="Input 2 3 2 5 3 6 3" xfId="20576"/>
    <cellStyle name="Input 2 3 2 5 3 7" xfId="20577"/>
    <cellStyle name="Input 2 3 2 5 3 7 2" xfId="20578"/>
    <cellStyle name="Input 2 3 2 5 3 7 3" xfId="20579"/>
    <cellStyle name="Input 2 3 2 5 3 8" xfId="20580"/>
    <cellStyle name="Input 2 3 2 5 3 8 2" xfId="20581"/>
    <cellStyle name="Input 2 3 2 5 3 8 3" xfId="20582"/>
    <cellStyle name="Input 2 3 2 5 3 9" xfId="20583"/>
    <cellStyle name="Input 2 3 2 5 4" xfId="20584"/>
    <cellStyle name="Input 2 3 2 5 4 10" xfId="20585"/>
    <cellStyle name="Input 2 3 2 5 4 2" xfId="20586"/>
    <cellStyle name="Input 2 3 2 5 4 2 2" xfId="20587"/>
    <cellStyle name="Input 2 3 2 5 4 2 2 2" xfId="20588"/>
    <cellStyle name="Input 2 3 2 5 4 2 2 3" xfId="20589"/>
    <cellStyle name="Input 2 3 2 5 4 2 3" xfId="20590"/>
    <cellStyle name="Input 2 3 2 5 4 2 3 2" xfId="20591"/>
    <cellStyle name="Input 2 3 2 5 4 2 3 3" xfId="20592"/>
    <cellStyle name="Input 2 3 2 5 4 2 4" xfId="20593"/>
    <cellStyle name="Input 2 3 2 5 4 2 4 2" xfId="20594"/>
    <cellStyle name="Input 2 3 2 5 4 2 4 3" xfId="20595"/>
    <cellStyle name="Input 2 3 2 5 4 2 5" xfId="20596"/>
    <cellStyle name="Input 2 3 2 5 4 2 5 2" xfId="20597"/>
    <cellStyle name="Input 2 3 2 5 4 2 5 3" xfId="20598"/>
    <cellStyle name="Input 2 3 2 5 4 2 6" xfId="20599"/>
    <cellStyle name="Input 2 3 2 5 4 2 6 2" xfId="20600"/>
    <cellStyle name="Input 2 3 2 5 4 2 6 3" xfId="20601"/>
    <cellStyle name="Input 2 3 2 5 4 2 7" xfId="20602"/>
    <cellStyle name="Input 2 3 2 5 4 2 7 2" xfId="20603"/>
    <cellStyle name="Input 2 3 2 5 4 2 7 3" xfId="20604"/>
    <cellStyle name="Input 2 3 2 5 4 2 8" xfId="20605"/>
    <cellStyle name="Input 2 3 2 5 4 2 9" xfId="20606"/>
    <cellStyle name="Input 2 3 2 5 4 3" xfId="20607"/>
    <cellStyle name="Input 2 3 2 5 4 3 2" xfId="20608"/>
    <cellStyle name="Input 2 3 2 5 4 3 3" xfId="20609"/>
    <cellStyle name="Input 2 3 2 5 4 4" xfId="20610"/>
    <cellStyle name="Input 2 3 2 5 4 4 2" xfId="20611"/>
    <cellStyle name="Input 2 3 2 5 4 4 3" xfId="20612"/>
    <cellStyle name="Input 2 3 2 5 4 5" xfId="20613"/>
    <cellStyle name="Input 2 3 2 5 4 5 2" xfId="20614"/>
    <cellStyle name="Input 2 3 2 5 4 5 3" xfId="20615"/>
    <cellStyle name="Input 2 3 2 5 4 6" xfId="20616"/>
    <cellStyle name="Input 2 3 2 5 4 6 2" xfId="20617"/>
    <cellStyle name="Input 2 3 2 5 4 6 3" xfId="20618"/>
    <cellStyle name="Input 2 3 2 5 4 7" xfId="20619"/>
    <cellStyle name="Input 2 3 2 5 4 7 2" xfId="20620"/>
    <cellStyle name="Input 2 3 2 5 4 7 3" xfId="20621"/>
    <cellStyle name="Input 2 3 2 5 4 8" xfId="20622"/>
    <cellStyle name="Input 2 3 2 5 4 8 2" xfId="20623"/>
    <cellStyle name="Input 2 3 2 5 4 8 3" xfId="20624"/>
    <cellStyle name="Input 2 3 2 5 4 9" xfId="20625"/>
    <cellStyle name="Input 2 3 2 5 5" xfId="20626"/>
    <cellStyle name="Input 2 3 2 5 5 2" xfId="20627"/>
    <cellStyle name="Input 2 3 2 5 5 2 2" xfId="20628"/>
    <cellStyle name="Input 2 3 2 5 5 2 3" xfId="20629"/>
    <cellStyle name="Input 2 3 2 5 5 3" xfId="20630"/>
    <cellStyle name="Input 2 3 2 5 5 3 2" xfId="20631"/>
    <cellStyle name="Input 2 3 2 5 5 3 3" xfId="20632"/>
    <cellStyle name="Input 2 3 2 5 5 4" xfId="20633"/>
    <cellStyle name="Input 2 3 2 5 5 4 2" xfId="20634"/>
    <cellStyle name="Input 2 3 2 5 5 4 3" xfId="20635"/>
    <cellStyle name="Input 2 3 2 5 5 5" xfId="20636"/>
    <cellStyle name="Input 2 3 2 5 5 5 2" xfId="20637"/>
    <cellStyle name="Input 2 3 2 5 5 5 3" xfId="20638"/>
    <cellStyle name="Input 2 3 2 5 5 6" xfId="20639"/>
    <cellStyle name="Input 2 3 2 5 5 6 2" xfId="20640"/>
    <cellStyle name="Input 2 3 2 5 5 6 3" xfId="20641"/>
    <cellStyle name="Input 2 3 2 5 5 7" xfId="20642"/>
    <cellStyle name="Input 2 3 2 5 5 7 2" xfId="20643"/>
    <cellStyle name="Input 2 3 2 5 5 7 3" xfId="20644"/>
    <cellStyle name="Input 2 3 2 5 5 8" xfId="20645"/>
    <cellStyle name="Input 2 3 2 5 5 9" xfId="20646"/>
    <cellStyle name="Input 2 3 2 5 6" xfId="20647"/>
    <cellStyle name="Input 2 3 2 5 6 2" xfId="20648"/>
    <cellStyle name="Input 2 3 2 5 6 3" xfId="20649"/>
    <cellStyle name="Input 2 3 2 5 7" xfId="20650"/>
    <cellStyle name="Input 2 3 2 5 7 2" xfId="20651"/>
    <cellStyle name="Input 2 3 2 5 7 3" xfId="20652"/>
    <cellStyle name="Input 2 3 2 5 8" xfId="20653"/>
    <cellStyle name="Input 2 3 2 5 8 2" xfId="20654"/>
    <cellStyle name="Input 2 3 2 5 8 3" xfId="20655"/>
    <cellStyle name="Input 2 3 2 5 9" xfId="20656"/>
    <cellStyle name="Input 2 3 2 5 9 2" xfId="20657"/>
    <cellStyle name="Input 2 3 2 5 9 3" xfId="20658"/>
    <cellStyle name="Input 2 3 2 6" xfId="20659"/>
    <cellStyle name="Input 2 3 2 6 10" xfId="20660"/>
    <cellStyle name="Input 2 3 2 6 2" xfId="20661"/>
    <cellStyle name="Input 2 3 2 6 2 2" xfId="20662"/>
    <cellStyle name="Input 2 3 2 6 2 2 2" xfId="20663"/>
    <cellStyle name="Input 2 3 2 6 2 2 3" xfId="20664"/>
    <cellStyle name="Input 2 3 2 6 2 3" xfId="20665"/>
    <cellStyle name="Input 2 3 2 6 2 3 2" xfId="20666"/>
    <cellStyle name="Input 2 3 2 6 2 3 3" xfId="20667"/>
    <cellStyle name="Input 2 3 2 6 2 4" xfId="20668"/>
    <cellStyle name="Input 2 3 2 6 2 4 2" xfId="20669"/>
    <cellStyle name="Input 2 3 2 6 2 4 3" xfId="20670"/>
    <cellStyle name="Input 2 3 2 6 2 5" xfId="20671"/>
    <cellStyle name="Input 2 3 2 6 2 5 2" xfId="20672"/>
    <cellStyle name="Input 2 3 2 6 2 5 3" xfId="20673"/>
    <cellStyle name="Input 2 3 2 6 2 6" xfId="20674"/>
    <cellStyle name="Input 2 3 2 6 2 6 2" xfId="20675"/>
    <cellStyle name="Input 2 3 2 6 2 6 3" xfId="20676"/>
    <cellStyle name="Input 2 3 2 6 2 7" xfId="20677"/>
    <cellStyle name="Input 2 3 2 6 2 7 2" xfId="20678"/>
    <cellStyle name="Input 2 3 2 6 2 7 3" xfId="20679"/>
    <cellStyle name="Input 2 3 2 6 2 8" xfId="20680"/>
    <cellStyle name="Input 2 3 2 6 2 9" xfId="20681"/>
    <cellStyle name="Input 2 3 2 6 3" xfId="20682"/>
    <cellStyle name="Input 2 3 2 6 3 2" xfId="20683"/>
    <cellStyle name="Input 2 3 2 6 3 3" xfId="20684"/>
    <cellStyle name="Input 2 3 2 6 4" xfId="20685"/>
    <cellStyle name="Input 2 3 2 6 4 2" xfId="20686"/>
    <cellStyle name="Input 2 3 2 6 4 3" xfId="20687"/>
    <cellStyle name="Input 2 3 2 6 5" xfId="20688"/>
    <cellStyle name="Input 2 3 2 6 5 2" xfId="20689"/>
    <cellStyle name="Input 2 3 2 6 5 3" xfId="20690"/>
    <cellStyle name="Input 2 3 2 6 6" xfId="20691"/>
    <cellStyle name="Input 2 3 2 6 6 2" xfId="20692"/>
    <cellStyle name="Input 2 3 2 6 6 3" xfId="20693"/>
    <cellStyle name="Input 2 3 2 6 7" xfId="20694"/>
    <cellStyle name="Input 2 3 2 6 7 2" xfId="20695"/>
    <cellStyle name="Input 2 3 2 6 7 3" xfId="20696"/>
    <cellStyle name="Input 2 3 2 6 8" xfId="20697"/>
    <cellStyle name="Input 2 3 2 6 8 2" xfId="20698"/>
    <cellStyle name="Input 2 3 2 6 8 3" xfId="20699"/>
    <cellStyle name="Input 2 3 2 6 9" xfId="20700"/>
    <cellStyle name="Input 2 3 2 7" xfId="20701"/>
    <cellStyle name="Input 2 3 2 7 10" xfId="20702"/>
    <cellStyle name="Input 2 3 2 7 2" xfId="20703"/>
    <cellStyle name="Input 2 3 2 7 2 2" xfId="20704"/>
    <cellStyle name="Input 2 3 2 7 2 2 2" xfId="20705"/>
    <cellStyle name="Input 2 3 2 7 2 2 3" xfId="20706"/>
    <cellStyle name="Input 2 3 2 7 2 3" xfId="20707"/>
    <cellStyle name="Input 2 3 2 7 2 3 2" xfId="20708"/>
    <cellStyle name="Input 2 3 2 7 2 3 3" xfId="20709"/>
    <cellStyle name="Input 2 3 2 7 2 4" xfId="20710"/>
    <cellStyle name="Input 2 3 2 7 2 4 2" xfId="20711"/>
    <cellStyle name="Input 2 3 2 7 2 4 3" xfId="20712"/>
    <cellStyle name="Input 2 3 2 7 2 5" xfId="20713"/>
    <cellStyle name="Input 2 3 2 7 2 5 2" xfId="20714"/>
    <cellStyle name="Input 2 3 2 7 2 5 3" xfId="20715"/>
    <cellStyle name="Input 2 3 2 7 2 6" xfId="20716"/>
    <cellStyle name="Input 2 3 2 7 2 6 2" xfId="20717"/>
    <cellStyle name="Input 2 3 2 7 2 6 3" xfId="20718"/>
    <cellStyle name="Input 2 3 2 7 2 7" xfId="20719"/>
    <cellStyle name="Input 2 3 2 7 2 7 2" xfId="20720"/>
    <cellStyle name="Input 2 3 2 7 2 7 3" xfId="20721"/>
    <cellStyle name="Input 2 3 2 7 2 8" xfId="20722"/>
    <cellStyle name="Input 2 3 2 7 2 9" xfId="20723"/>
    <cellStyle name="Input 2 3 2 7 3" xfId="20724"/>
    <cellStyle name="Input 2 3 2 7 3 2" xfId="20725"/>
    <cellStyle name="Input 2 3 2 7 3 3" xfId="20726"/>
    <cellStyle name="Input 2 3 2 7 4" xfId="20727"/>
    <cellStyle name="Input 2 3 2 7 4 2" xfId="20728"/>
    <cellStyle name="Input 2 3 2 7 4 3" xfId="20729"/>
    <cellStyle name="Input 2 3 2 7 5" xfId="20730"/>
    <cellStyle name="Input 2 3 2 7 5 2" xfId="20731"/>
    <cellStyle name="Input 2 3 2 7 5 3" xfId="20732"/>
    <cellStyle name="Input 2 3 2 7 6" xfId="20733"/>
    <cellStyle name="Input 2 3 2 7 6 2" xfId="20734"/>
    <cellStyle name="Input 2 3 2 7 6 3" xfId="20735"/>
    <cellStyle name="Input 2 3 2 7 7" xfId="20736"/>
    <cellStyle name="Input 2 3 2 7 7 2" xfId="20737"/>
    <cellStyle name="Input 2 3 2 7 7 3" xfId="20738"/>
    <cellStyle name="Input 2 3 2 7 8" xfId="20739"/>
    <cellStyle name="Input 2 3 2 7 8 2" xfId="20740"/>
    <cellStyle name="Input 2 3 2 7 8 3" xfId="20741"/>
    <cellStyle name="Input 2 3 2 7 9" xfId="20742"/>
    <cellStyle name="Input 2 3 2 8" xfId="20743"/>
    <cellStyle name="Input 2 3 2 8 10" xfId="20744"/>
    <cellStyle name="Input 2 3 2 8 2" xfId="20745"/>
    <cellStyle name="Input 2 3 2 8 2 2" xfId="20746"/>
    <cellStyle name="Input 2 3 2 8 2 2 2" xfId="20747"/>
    <cellStyle name="Input 2 3 2 8 2 2 3" xfId="20748"/>
    <cellStyle name="Input 2 3 2 8 2 3" xfId="20749"/>
    <cellStyle name="Input 2 3 2 8 2 3 2" xfId="20750"/>
    <cellStyle name="Input 2 3 2 8 2 3 3" xfId="20751"/>
    <cellStyle name="Input 2 3 2 8 2 4" xfId="20752"/>
    <cellStyle name="Input 2 3 2 8 2 4 2" xfId="20753"/>
    <cellStyle name="Input 2 3 2 8 2 4 3" xfId="20754"/>
    <cellStyle name="Input 2 3 2 8 2 5" xfId="20755"/>
    <cellStyle name="Input 2 3 2 8 2 5 2" xfId="20756"/>
    <cellStyle name="Input 2 3 2 8 2 5 3" xfId="20757"/>
    <cellStyle name="Input 2 3 2 8 2 6" xfId="20758"/>
    <cellStyle name="Input 2 3 2 8 2 6 2" xfId="20759"/>
    <cellStyle name="Input 2 3 2 8 2 6 3" xfId="20760"/>
    <cellStyle name="Input 2 3 2 8 2 7" xfId="20761"/>
    <cellStyle name="Input 2 3 2 8 2 7 2" xfId="20762"/>
    <cellStyle name="Input 2 3 2 8 2 7 3" xfId="20763"/>
    <cellStyle name="Input 2 3 2 8 2 8" xfId="20764"/>
    <cellStyle name="Input 2 3 2 8 2 9" xfId="20765"/>
    <cellStyle name="Input 2 3 2 8 3" xfId="20766"/>
    <cellStyle name="Input 2 3 2 8 3 2" xfId="20767"/>
    <cellStyle name="Input 2 3 2 8 3 3" xfId="20768"/>
    <cellStyle name="Input 2 3 2 8 4" xfId="20769"/>
    <cellStyle name="Input 2 3 2 8 4 2" xfId="20770"/>
    <cellStyle name="Input 2 3 2 8 4 3" xfId="20771"/>
    <cellStyle name="Input 2 3 2 8 5" xfId="20772"/>
    <cellStyle name="Input 2 3 2 8 5 2" xfId="20773"/>
    <cellStyle name="Input 2 3 2 8 5 3" xfId="20774"/>
    <cellStyle name="Input 2 3 2 8 6" xfId="20775"/>
    <cellStyle name="Input 2 3 2 8 6 2" xfId="20776"/>
    <cellStyle name="Input 2 3 2 8 6 3" xfId="20777"/>
    <cellStyle name="Input 2 3 2 8 7" xfId="20778"/>
    <cellStyle name="Input 2 3 2 8 7 2" xfId="20779"/>
    <cellStyle name="Input 2 3 2 8 7 3" xfId="20780"/>
    <cellStyle name="Input 2 3 2 8 8" xfId="20781"/>
    <cellStyle name="Input 2 3 2 8 8 2" xfId="20782"/>
    <cellStyle name="Input 2 3 2 8 8 3" xfId="20783"/>
    <cellStyle name="Input 2 3 2 8 9" xfId="20784"/>
    <cellStyle name="Input 2 3 2 9" xfId="20785"/>
    <cellStyle name="Input 2 3 2 9 2" xfId="20786"/>
    <cellStyle name="Input 2 3 2 9 2 2" xfId="20787"/>
    <cellStyle name="Input 2 3 2 9 2 3" xfId="20788"/>
    <cellStyle name="Input 2 3 2 9 3" xfId="20789"/>
    <cellStyle name="Input 2 3 2 9 3 2" xfId="20790"/>
    <cellStyle name="Input 2 3 2 9 3 3" xfId="20791"/>
    <cellStyle name="Input 2 3 2 9 4" xfId="20792"/>
    <cellStyle name="Input 2 3 2 9 4 2" xfId="20793"/>
    <cellStyle name="Input 2 3 2 9 4 3" xfId="20794"/>
    <cellStyle name="Input 2 3 2 9 5" xfId="20795"/>
    <cellStyle name="Input 2 3 2 9 5 2" xfId="20796"/>
    <cellStyle name="Input 2 3 2 9 5 3" xfId="20797"/>
    <cellStyle name="Input 2 3 2 9 6" xfId="20798"/>
    <cellStyle name="Input 2 3 2 9 6 2" xfId="20799"/>
    <cellStyle name="Input 2 3 2 9 6 3" xfId="20800"/>
    <cellStyle name="Input 2 3 2 9 7" xfId="20801"/>
    <cellStyle name="Input 2 3 2 9 7 2" xfId="20802"/>
    <cellStyle name="Input 2 3 2 9 7 3" xfId="20803"/>
    <cellStyle name="Input 2 3 2 9 8" xfId="20804"/>
    <cellStyle name="Input 2 3 2 9 9" xfId="20805"/>
    <cellStyle name="Input 2 3 3" xfId="20806"/>
    <cellStyle name="Input 2 3 3 10" xfId="20807"/>
    <cellStyle name="Input 2 3 3 10 2" xfId="20808"/>
    <cellStyle name="Input 2 3 3 10 3" xfId="20809"/>
    <cellStyle name="Input 2 3 3 11" xfId="20810"/>
    <cellStyle name="Input 2 3 3 11 2" xfId="20811"/>
    <cellStyle name="Input 2 3 3 11 3" xfId="20812"/>
    <cellStyle name="Input 2 3 3 12" xfId="20813"/>
    <cellStyle name="Input 2 3 3 2" xfId="20814"/>
    <cellStyle name="Input 2 3 3 2 10" xfId="20815"/>
    <cellStyle name="Input 2 3 3 2 2" xfId="20816"/>
    <cellStyle name="Input 2 3 3 2 2 2" xfId="20817"/>
    <cellStyle name="Input 2 3 3 2 2 2 2" xfId="20818"/>
    <cellStyle name="Input 2 3 3 2 2 2 3" xfId="20819"/>
    <cellStyle name="Input 2 3 3 2 2 3" xfId="20820"/>
    <cellStyle name="Input 2 3 3 2 2 3 2" xfId="20821"/>
    <cellStyle name="Input 2 3 3 2 2 3 3" xfId="20822"/>
    <cellStyle name="Input 2 3 3 2 2 4" xfId="20823"/>
    <cellStyle name="Input 2 3 3 2 2 4 2" xfId="20824"/>
    <cellStyle name="Input 2 3 3 2 2 4 3" xfId="20825"/>
    <cellStyle name="Input 2 3 3 2 2 5" xfId="20826"/>
    <cellStyle name="Input 2 3 3 2 2 5 2" xfId="20827"/>
    <cellStyle name="Input 2 3 3 2 2 5 3" xfId="20828"/>
    <cellStyle name="Input 2 3 3 2 2 6" xfId="20829"/>
    <cellStyle name="Input 2 3 3 2 2 6 2" xfId="20830"/>
    <cellStyle name="Input 2 3 3 2 2 6 3" xfId="20831"/>
    <cellStyle name="Input 2 3 3 2 2 7" xfId="20832"/>
    <cellStyle name="Input 2 3 3 2 2 7 2" xfId="20833"/>
    <cellStyle name="Input 2 3 3 2 2 7 3" xfId="20834"/>
    <cellStyle name="Input 2 3 3 2 2 8" xfId="20835"/>
    <cellStyle name="Input 2 3 3 2 2 9" xfId="20836"/>
    <cellStyle name="Input 2 3 3 2 3" xfId="20837"/>
    <cellStyle name="Input 2 3 3 2 3 2" xfId="20838"/>
    <cellStyle name="Input 2 3 3 2 3 3" xfId="20839"/>
    <cellStyle name="Input 2 3 3 2 4" xfId="20840"/>
    <cellStyle name="Input 2 3 3 2 4 2" xfId="20841"/>
    <cellStyle name="Input 2 3 3 2 4 3" xfId="20842"/>
    <cellStyle name="Input 2 3 3 2 5" xfId="20843"/>
    <cellStyle name="Input 2 3 3 2 5 2" xfId="20844"/>
    <cellStyle name="Input 2 3 3 2 5 3" xfId="20845"/>
    <cellStyle name="Input 2 3 3 2 6" xfId="20846"/>
    <cellStyle name="Input 2 3 3 2 6 2" xfId="20847"/>
    <cellStyle name="Input 2 3 3 2 6 3" xfId="20848"/>
    <cellStyle name="Input 2 3 3 2 7" xfId="20849"/>
    <cellStyle name="Input 2 3 3 2 7 2" xfId="20850"/>
    <cellStyle name="Input 2 3 3 2 7 3" xfId="20851"/>
    <cellStyle name="Input 2 3 3 2 8" xfId="20852"/>
    <cellStyle name="Input 2 3 3 2 8 2" xfId="20853"/>
    <cellStyle name="Input 2 3 3 2 8 3" xfId="20854"/>
    <cellStyle name="Input 2 3 3 2 9" xfId="20855"/>
    <cellStyle name="Input 2 3 3 3" xfId="20856"/>
    <cellStyle name="Input 2 3 3 3 10" xfId="20857"/>
    <cellStyle name="Input 2 3 3 3 2" xfId="20858"/>
    <cellStyle name="Input 2 3 3 3 2 2" xfId="20859"/>
    <cellStyle name="Input 2 3 3 3 2 2 2" xfId="20860"/>
    <cellStyle name="Input 2 3 3 3 2 2 3" xfId="20861"/>
    <cellStyle name="Input 2 3 3 3 2 3" xfId="20862"/>
    <cellStyle name="Input 2 3 3 3 2 3 2" xfId="20863"/>
    <cellStyle name="Input 2 3 3 3 2 3 3" xfId="20864"/>
    <cellStyle name="Input 2 3 3 3 2 4" xfId="20865"/>
    <cellStyle name="Input 2 3 3 3 2 4 2" xfId="20866"/>
    <cellStyle name="Input 2 3 3 3 2 4 3" xfId="20867"/>
    <cellStyle name="Input 2 3 3 3 2 5" xfId="20868"/>
    <cellStyle name="Input 2 3 3 3 2 5 2" xfId="20869"/>
    <cellStyle name="Input 2 3 3 3 2 5 3" xfId="20870"/>
    <cellStyle name="Input 2 3 3 3 2 6" xfId="20871"/>
    <cellStyle name="Input 2 3 3 3 2 6 2" xfId="20872"/>
    <cellStyle name="Input 2 3 3 3 2 6 3" xfId="20873"/>
    <cellStyle name="Input 2 3 3 3 2 7" xfId="20874"/>
    <cellStyle name="Input 2 3 3 3 2 7 2" xfId="20875"/>
    <cellStyle name="Input 2 3 3 3 2 7 3" xfId="20876"/>
    <cellStyle name="Input 2 3 3 3 2 8" xfId="20877"/>
    <cellStyle name="Input 2 3 3 3 2 9" xfId="20878"/>
    <cellStyle name="Input 2 3 3 3 3" xfId="20879"/>
    <cellStyle name="Input 2 3 3 3 3 2" xfId="20880"/>
    <cellStyle name="Input 2 3 3 3 3 3" xfId="20881"/>
    <cellStyle name="Input 2 3 3 3 4" xfId="20882"/>
    <cellStyle name="Input 2 3 3 3 4 2" xfId="20883"/>
    <cellStyle name="Input 2 3 3 3 4 3" xfId="20884"/>
    <cellStyle name="Input 2 3 3 3 5" xfId="20885"/>
    <cellStyle name="Input 2 3 3 3 5 2" xfId="20886"/>
    <cellStyle name="Input 2 3 3 3 5 3" xfId="20887"/>
    <cellStyle name="Input 2 3 3 3 6" xfId="20888"/>
    <cellStyle name="Input 2 3 3 3 6 2" xfId="20889"/>
    <cellStyle name="Input 2 3 3 3 6 3" xfId="20890"/>
    <cellStyle name="Input 2 3 3 3 7" xfId="20891"/>
    <cellStyle name="Input 2 3 3 3 7 2" xfId="20892"/>
    <cellStyle name="Input 2 3 3 3 7 3" xfId="20893"/>
    <cellStyle name="Input 2 3 3 3 8" xfId="20894"/>
    <cellStyle name="Input 2 3 3 3 8 2" xfId="20895"/>
    <cellStyle name="Input 2 3 3 3 8 3" xfId="20896"/>
    <cellStyle name="Input 2 3 3 3 9" xfId="20897"/>
    <cellStyle name="Input 2 3 3 4" xfId="20898"/>
    <cellStyle name="Input 2 3 3 4 10" xfId="20899"/>
    <cellStyle name="Input 2 3 3 4 2" xfId="20900"/>
    <cellStyle name="Input 2 3 3 4 2 2" xfId="20901"/>
    <cellStyle name="Input 2 3 3 4 2 2 2" xfId="20902"/>
    <cellStyle name="Input 2 3 3 4 2 2 3" xfId="20903"/>
    <cellStyle name="Input 2 3 3 4 2 3" xfId="20904"/>
    <cellStyle name="Input 2 3 3 4 2 3 2" xfId="20905"/>
    <cellStyle name="Input 2 3 3 4 2 3 3" xfId="20906"/>
    <cellStyle name="Input 2 3 3 4 2 4" xfId="20907"/>
    <cellStyle name="Input 2 3 3 4 2 4 2" xfId="20908"/>
    <cellStyle name="Input 2 3 3 4 2 4 3" xfId="20909"/>
    <cellStyle name="Input 2 3 3 4 2 5" xfId="20910"/>
    <cellStyle name="Input 2 3 3 4 2 5 2" xfId="20911"/>
    <cellStyle name="Input 2 3 3 4 2 5 3" xfId="20912"/>
    <cellStyle name="Input 2 3 3 4 2 6" xfId="20913"/>
    <cellStyle name="Input 2 3 3 4 2 6 2" xfId="20914"/>
    <cellStyle name="Input 2 3 3 4 2 6 3" xfId="20915"/>
    <cellStyle name="Input 2 3 3 4 2 7" xfId="20916"/>
    <cellStyle name="Input 2 3 3 4 2 7 2" xfId="20917"/>
    <cellStyle name="Input 2 3 3 4 2 7 3" xfId="20918"/>
    <cellStyle name="Input 2 3 3 4 2 8" xfId="20919"/>
    <cellStyle name="Input 2 3 3 4 2 9" xfId="20920"/>
    <cellStyle name="Input 2 3 3 4 3" xfId="20921"/>
    <cellStyle name="Input 2 3 3 4 3 2" xfId="20922"/>
    <cellStyle name="Input 2 3 3 4 3 3" xfId="20923"/>
    <cellStyle name="Input 2 3 3 4 4" xfId="20924"/>
    <cellStyle name="Input 2 3 3 4 4 2" xfId="20925"/>
    <cellStyle name="Input 2 3 3 4 4 3" xfId="20926"/>
    <cellStyle name="Input 2 3 3 4 5" xfId="20927"/>
    <cellStyle name="Input 2 3 3 4 5 2" xfId="20928"/>
    <cellStyle name="Input 2 3 3 4 5 3" xfId="20929"/>
    <cellStyle name="Input 2 3 3 4 6" xfId="20930"/>
    <cellStyle name="Input 2 3 3 4 6 2" xfId="20931"/>
    <cellStyle name="Input 2 3 3 4 6 3" xfId="20932"/>
    <cellStyle name="Input 2 3 3 4 7" xfId="20933"/>
    <cellStyle name="Input 2 3 3 4 7 2" xfId="20934"/>
    <cellStyle name="Input 2 3 3 4 7 3" xfId="20935"/>
    <cellStyle name="Input 2 3 3 4 8" xfId="20936"/>
    <cellStyle name="Input 2 3 3 4 8 2" xfId="20937"/>
    <cellStyle name="Input 2 3 3 4 8 3" xfId="20938"/>
    <cellStyle name="Input 2 3 3 4 9" xfId="20939"/>
    <cellStyle name="Input 2 3 3 5" xfId="20940"/>
    <cellStyle name="Input 2 3 3 5 2" xfId="20941"/>
    <cellStyle name="Input 2 3 3 5 2 2" xfId="20942"/>
    <cellStyle name="Input 2 3 3 5 2 3" xfId="20943"/>
    <cellStyle name="Input 2 3 3 5 3" xfId="20944"/>
    <cellStyle name="Input 2 3 3 5 3 2" xfId="20945"/>
    <cellStyle name="Input 2 3 3 5 3 3" xfId="20946"/>
    <cellStyle name="Input 2 3 3 5 4" xfId="20947"/>
    <cellStyle name="Input 2 3 3 5 4 2" xfId="20948"/>
    <cellStyle name="Input 2 3 3 5 4 3" xfId="20949"/>
    <cellStyle name="Input 2 3 3 5 5" xfId="20950"/>
    <cellStyle name="Input 2 3 3 5 5 2" xfId="20951"/>
    <cellStyle name="Input 2 3 3 5 5 3" xfId="20952"/>
    <cellStyle name="Input 2 3 3 5 6" xfId="20953"/>
    <cellStyle name="Input 2 3 3 5 6 2" xfId="20954"/>
    <cellStyle name="Input 2 3 3 5 6 3" xfId="20955"/>
    <cellStyle name="Input 2 3 3 5 7" xfId="20956"/>
    <cellStyle name="Input 2 3 3 5 7 2" xfId="20957"/>
    <cellStyle name="Input 2 3 3 5 7 3" xfId="20958"/>
    <cellStyle name="Input 2 3 3 5 8" xfId="20959"/>
    <cellStyle name="Input 2 3 3 5 9" xfId="20960"/>
    <cellStyle name="Input 2 3 3 6" xfId="20961"/>
    <cellStyle name="Input 2 3 3 6 2" xfId="20962"/>
    <cellStyle name="Input 2 3 3 6 3" xfId="20963"/>
    <cellStyle name="Input 2 3 3 7" xfId="20964"/>
    <cellStyle name="Input 2 3 3 7 2" xfId="20965"/>
    <cellStyle name="Input 2 3 3 7 3" xfId="20966"/>
    <cellStyle name="Input 2 3 3 8" xfId="20967"/>
    <cellStyle name="Input 2 3 3 8 2" xfId="20968"/>
    <cellStyle name="Input 2 3 3 8 3" xfId="20969"/>
    <cellStyle name="Input 2 3 3 9" xfId="20970"/>
    <cellStyle name="Input 2 3 3 9 2" xfId="20971"/>
    <cellStyle name="Input 2 3 3 9 3" xfId="20972"/>
    <cellStyle name="Input 2 3 4" xfId="20973"/>
    <cellStyle name="Input 2 3 4 10" xfId="20974"/>
    <cellStyle name="Input 2 3 4 2" xfId="20975"/>
    <cellStyle name="Input 2 3 4 2 2" xfId="20976"/>
    <cellStyle name="Input 2 3 4 2 2 2" xfId="20977"/>
    <cellStyle name="Input 2 3 4 2 2 3" xfId="20978"/>
    <cellStyle name="Input 2 3 4 2 3" xfId="20979"/>
    <cellStyle name="Input 2 3 4 2 3 2" xfId="20980"/>
    <cellStyle name="Input 2 3 4 2 3 3" xfId="20981"/>
    <cellStyle name="Input 2 3 4 2 4" xfId="20982"/>
    <cellStyle name="Input 2 3 4 2 4 2" xfId="20983"/>
    <cellStyle name="Input 2 3 4 2 4 3" xfId="20984"/>
    <cellStyle name="Input 2 3 4 2 5" xfId="20985"/>
    <cellStyle name="Input 2 3 4 2 5 2" xfId="20986"/>
    <cellStyle name="Input 2 3 4 2 5 3" xfId="20987"/>
    <cellStyle name="Input 2 3 4 2 6" xfId="20988"/>
    <cellStyle name="Input 2 3 4 2 6 2" xfId="20989"/>
    <cellStyle name="Input 2 3 4 2 6 3" xfId="20990"/>
    <cellStyle name="Input 2 3 4 2 7" xfId="20991"/>
    <cellStyle name="Input 2 3 4 2 7 2" xfId="20992"/>
    <cellStyle name="Input 2 3 4 2 7 3" xfId="20993"/>
    <cellStyle name="Input 2 3 4 2 8" xfId="20994"/>
    <cellStyle name="Input 2 3 4 2 9" xfId="20995"/>
    <cellStyle name="Input 2 3 4 3" xfId="20996"/>
    <cellStyle name="Input 2 3 4 3 2" xfId="20997"/>
    <cellStyle name="Input 2 3 4 3 3" xfId="20998"/>
    <cellStyle name="Input 2 3 4 4" xfId="20999"/>
    <cellStyle name="Input 2 3 4 4 2" xfId="21000"/>
    <cellStyle name="Input 2 3 4 4 3" xfId="21001"/>
    <cellStyle name="Input 2 3 4 5" xfId="21002"/>
    <cellStyle name="Input 2 3 4 5 2" xfId="21003"/>
    <cellStyle name="Input 2 3 4 5 3" xfId="21004"/>
    <cellStyle name="Input 2 3 4 6" xfId="21005"/>
    <cellStyle name="Input 2 3 4 6 2" xfId="21006"/>
    <cellStyle name="Input 2 3 4 6 3" xfId="21007"/>
    <cellStyle name="Input 2 3 4 7" xfId="21008"/>
    <cellStyle name="Input 2 3 4 7 2" xfId="21009"/>
    <cellStyle name="Input 2 3 4 7 3" xfId="21010"/>
    <cellStyle name="Input 2 3 4 8" xfId="21011"/>
    <cellStyle name="Input 2 3 4 8 2" xfId="21012"/>
    <cellStyle name="Input 2 3 4 8 3" xfId="21013"/>
    <cellStyle name="Input 2 3 4 9" xfId="21014"/>
    <cellStyle name="Input 2 3 5" xfId="21015"/>
    <cellStyle name="Input 2 3 5 10" xfId="21016"/>
    <cellStyle name="Input 2 3 5 2" xfId="21017"/>
    <cellStyle name="Input 2 3 5 2 2" xfId="21018"/>
    <cellStyle name="Input 2 3 5 2 2 2" xfId="21019"/>
    <cellStyle name="Input 2 3 5 2 2 3" xfId="21020"/>
    <cellStyle name="Input 2 3 5 2 3" xfId="21021"/>
    <cellStyle name="Input 2 3 5 2 3 2" xfId="21022"/>
    <cellStyle name="Input 2 3 5 2 3 3" xfId="21023"/>
    <cellStyle name="Input 2 3 5 2 4" xfId="21024"/>
    <cellStyle name="Input 2 3 5 2 4 2" xfId="21025"/>
    <cellStyle name="Input 2 3 5 2 4 3" xfId="21026"/>
    <cellStyle name="Input 2 3 5 2 5" xfId="21027"/>
    <cellStyle name="Input 2 3 5 2 5 2" xfId="21028"/>
    <cellStyle name="Input 2 3 5 2 5 3" xfId="21029"/>
    <cellStyle name="Input 2 3 5 2 6" xfId="21030"/>
    <cellStyle name="Input 2 3 5 2 6 2" xfId="21031"/>
    <cellStyle name="Input 2 3 5 2 6 3" xfId="21032"/>
    <cellStyle name="Input 2 3 5 2 7" xfId="21033"/>
    <cellStyle name="Input 2 3 5 2 7 2" xfId="21034"/>
    <cellStyle name="Input 2 3 5 2 7 3" xfId="21035"/>
    <cellStyle name="Input 2 3 5 2 8" xfId="21036"/>
    <cellStyle name="Input 2 3 5 2 9" xfId="21037"/>
    <cellStyle name="Input 2 3 5 3" xfId="21038"/>
    <cellStyle name="Input 2 3 5 3 2" xfId="21039"/>
    <cellStyle name="Input 2 3 5 3 3" xfId="21040"/>
    <cellStyle name="Input 2 3 5 4" xfId="21041"/>
    <cellStyle name="Input 2 3 5 4 2" xfId="21042"/>
    <cellStyle name="Input 2 3 5 4 3" xfId="21043"/>
    <cellStyle name="Input 2 3 5 5" xfId="21044"/>
    <cellStyle name="Input 2 3 5 5 2" xfId="21045"/>
    <cellStyle name="Input 2 3 5 5 3" xfId="21046"/>
    <cellStyle name="Input 2 3 5 6" xfId="21047"/>
    <cellStyle name="Input 2 3 5 6 2" xfId="21048"/>
    <cellStyle name="Input 2 3 5 6 3" xfId="21049"/>
    <cellStyle name="Input 2 3 5 7" xfId="21050"/>
    <cellStyle name="Input 2 3 5 7 2" xfId="21051"/>
    <cellStyle name="Input 2 3 5 7 3" xfId="21052"/>
    <cellStyle name="Input 2 3 5 8" xfId="21053"/>
    <cellStyle name="Input 2 3 5 8 2" xfId="21054"/>
    <cellStyle name="Input 2 3 5 8 3" xfId="21055"/>
    <cellStyle name="Input 2 3 5 9" xfId="21056"/>
    <cellStyle name="Input 2 3 6" xfId="21057"/>
    <cellStyle name="Input 2 3 6 10" xfId="21058"/>
    <cellStyle name="Input 2 3 6 2" xfId="21059"/>
    <cellStyle name="Input 2 3 6 2 2" xfId="21060"/>
    <cellStyle name="Input 2 3 6 2 2 2" xfId="21061"/>
    <cellStyle name="Input 2 3 6 2 2 3" xfId="21062"/>
    <cellStyle name="Input 2 3 6 2 3" xfId="21063"/>
    <cellStyle name="Input 2 3 6 2 3 2" xfId="21064"/>
    <cellStyle name="Input 2 3 6 2 3 3" xfId="21065"/>
    <cellStyle name="Input 2 3 6 2 4" xfId="21066"/>
    <cellStyle name="Input 2 3 6 2 4 2" xfId="21067"/>
    <cellStyle name="Input 2 3 6 2 4 3" xfId="21068"/>
    <cellStyle name="Input 2 3 6 2 5" xfId="21069"/>
    <cellStyle name="Input 2 3 6 2 5 2" xfId="21070"/>
    <cellStyle name="Input 2 3 6 2 5 3" xfId="21071"/>
    <cellStyle name="Input 2 3 6 2 6" xfId="21072"/>
    <cellStyle name="Input 2 3 6 2 6 2" xfId="21073"/>
    <cellStyle name="Input 2 3 6 2 6 3" xfId="21074"/>
    <cellStyle name="Input 2 3 6 2 7" xfId="21075"/>
    <cellStyle name="Input 2 3 6 2 7 2" xfId="21076"/>
    <cellStyle name="Input 2 3 6 2 7 3" xfId="21077"/>
    <cellStyle name="Input 2 3 6 2 8" xfId="21078"/>
    <cellStyle name="Input 2 3 6 2 9" xfId="21079"/>
    <cellStyle name="Input 2 3 6 3" xfId="21080"/>
    <cellStyle name="Input 2 3 6 3 2" xfId="21081"/>
    <cellStyle name="Input 2 3 6 3 3" xfId="21082"/>
    <cellStyle name="Input 2 3 6 4" xfId="21083"/>
    <cellStyle name="Input 2 3 6 4 2" xfId="21084"/>
    <cellStyle name="Input 2 3 6 4 3" xfId="21085"/>
    <cellStyle name="Input 2 3 6 5" xfId="21086"/>
    <cellStyle name="Input 2 3 6 5 2" xfId="21087"/>
    <cellStyle name="Input 2 3 6 5 3" xfId="21088"/>
    <cellStyle name="Input 2 3 6 6" xfId="21089"/>
    <cellStyle name="Input 2 3 6 6 2" xfId="21090"/>
    <cellStyle name="Input 2 3 6 6 3" xfId="21091"/>
    <cellStyle name="Input 2 3 6 7" xfId="21092"/>
    <cellStyle name="Input 2 3 6 7 2" xfId="21093"/>
    <cellStyle name="Input 2 3 6 7 3" xfId="21094"/>
    <cellStyle name="Input 2 3 6 8" xfId="21095"/>
    <cellStyle name="Input 2 3 6 8 2" xfId="21096"/>
    <cellStyle name="Input 2 3 6 8 3" xfId="21097"/>
    <cellStyle name="Input 2 3 6 9" xfId="21098"/>
    <cellStyle name="Input 2 3 7" xfId="21099"/>
    <cellStyle name="Input 2 3 7 2" xfId="21100"/>
    <cellStyle name="Input 2 3 7 2 2" xfId="21101"/>
    <cellStyle name="Input 2 3 7 2 3" xfId="21102"/>
    <cellStyle name="Input 2 3 7 3" xfId="21103"/>
    <cellStyle name="Input 2 3 7 3 2" xfId="21104"/>
    <cellStyle name="Input 2 3 7 3 3" xfId="21105"/>
    <cellStyle name="Input 2 3 7 4" xfId="21106"/>
    <cellStyle name="Input 2 3 7 4 2" xfId="21107"/>
    <cellStyle name="Input 2 3 7 4 3" xfId="21108"/>
    <cellStyle name="Input 2 3 7 5" xfId="21109"/>
    <cellStyle name="Input 2 3 7 5 2" xfId="21110"/>
    <cellStyle name="Input 2 3 7 5 3" xfId="21111"/>
    <cellStyle name="Input 2 3 7 6" xfId="21112"/>
    <cellStyle name="Input 2 3 7 6 2" xfId="21113"/>
    <cellStyle name="Input 2 3 7 6 3" xfId="21114"/>
    <cellStyle name="Input 2 3 7 7" xfId="21115"/>
    <cellStyle name="Input 2 3 7 7 2" xfId="21116"/>
    <cellStyle name="Input 2 3 7 7 3" xfId="21117"/>
    <cellStyle name="Input 2 3 7 8" xfId="21118"/>
    <cellStyle name="Input 2 3 7 9" xfId="21119"/>
    <cellStyle name="Input 2 3 8" xfId="21120"/>
    <cellStyle name="Input 2 3 8 2" xfId="21121"/>
    <cellStyle name="Input 2 3 8 3" xfId="21122"/>
    <cellStyle name="Input 2 3 9" xfId="21123"/>
    <cellStyle name="Input 2 3 9 2" xfId="21124"/>
    <cellStyle name="Input 2 3 9 3" xfId="21125"/>
    <cellStyle name="Input 2 4" xfId="21126"/>
    <cellStyle name="Input 2 4 10" xfId="21127"/>
    <cellStyle name="Input 2 4 10 2" xfId="21128"/>
    <cellStyle name="Input 2 4 10 3" xfId="21129"/>
    <cellStyle name="Input 2 4 11" xfId="21130"/>
    <cellStyle name="Input 2 4 11 2" xfId="21131"/>
    <cellStyle name="Input 2 4 11 3" xfId="21132"/>
    <cellStyle name="Input 2 4 12" xfId="21133"/>
    <cellStyle name="Input 2 4 12 2" xfId="21134"/>
    <cellStyle name="Input 2 4 12 3" xfId="21135"/>
    <cellStyle name="Input 2 4 13" xfId="21136"/>
    <cellStyle name="Input 2 4 13 2" xfId="21137"/>
    <cellStyle name="Input 2 4 13 3" xfId="21138"/>
    <cellStyle name="Input 2 4 14" xfId="21139"/>
    <cellStyle name="Input 2 4 2" xfId="21140"/>
    <cellStyle name="Input 2 4 2 10" xfId="21141"/>
    <cellStyle name="Input 2 4 2 2" xfId="21142"/>
    <cellStyle name="Input 2 4 2 2 10" xfId="21143"/>
    <cellStyle name="Input 2 4 2 2 2" xfId="21144"/>
    <cellStyle name="Input 2 4 2 2 2 2" xfId="21145"/>
    <cellStyle name="Input 2 4 2 2 2 2 2" xfId="21146"/>
    <cellStyle name="Input 2 4 2 2 2 2 3" xfId="21147"/>
    <cellStyle name="Input 2 4 2 2 2 3" xfId="21148"/>
    <cellStyle name="Input 2 4 2 2 2 3 2" xfId="21149"/>
    <cellStyle name="Input 2 4 2 2 2 3 3" xfId="21150"/>
    <cellStyle name="Input 2 4 2 2 2 4" xfId="21151"/>
    <cellStyle name="Input 2 4 2 2 2 4 2" xfId="21152"/>
    <cellStyle name="Input 2 4 2 2 2 4 3" xfId="21153"/>
    <cellStyle name="Input 2 4 2 2 2 5" xfId="21154"/>
    <cellStyle name="Input 2 4 2 2 2 5 2" xfId="21155"/>
    <cellStyle name="Input 2 4 2 2 2 5 3" xfId="21156"/>
    <cellStyle name="Input 2 4 2 2 2 6" xfId="21157"/>
    <cellStyle name="Input 2 4 2 2 2 6 2" xfId="21158"/>
    <cellStyle name="Input 2 4 2 2 2 6 3" xfId="21159"/>
    <cellStyle name="Input 2 4 2 2 2 7" xfId="21160"/>
    <cellStyle name="Input 2 4 2 2 2 7 2" xfId="21161"/>
    <cellStyle name="Input 2 4 2 2 2 7 3" xfId="21162"/>
    <cellStyle name="Input 2 4 2 2 2 8" xfId="21163"/>
    <cellStyle name="Input 2 4 2 2 2 9" xfId="21164"/>
    <cellStyle name="Input 2 4 2 2 3" xfId="21165"/>
    <cellStyle name="Input 2 4 2 2 3 2" xfId="21166"/>
    <cellStyle name="Input 2 4 2 2 3 3" xfId="21167"/>
    <cellStyle name="Input 2 4 2 2 4" xfId="21168"/>
    <cellStyle name="Input 2 4 2 2 4 2" xfId="21169"/>
    <cellStyle name="Input 2 4 2 2 4 3" xfId="21170"/>
    <cellStyle name="Input 2 4 2 2 5" xfId="21171"/>
    <cellStyle name="Input 2 4 2 2 5 2" xfId="21172"/>
    <cellStyle name="Input 2 4 2 2 5 3" xfId="21173"/>
    <cellStyle name="Input 2 4 2 2 6" xfId="21174"/>
    <cellStyle name="Input 2 4 2 2 6 2" xfId="21175"/>
    <cellStyle name="Input 2 4 2 2 6 3" xfId="21176"/>
    <cellStyle name="Input 2 4 2 2 7" xfId="21177"/>
    <cellStyle name="Input 2 4 2 2 7 2" xfId="21178"/>
    <cellStyle name="Input 2 4 2 2 7 3" xfId="21179"/>
    <cellStyle name="Input 2 4 2 2 8" xfId="21180"/>
    <cellStyle name="Input 2 4 2 2 8 2" xfId="21181"/>
    <cellStyle name="Input 2 4 2 2 8 3" xfId="21182"/>
    <cellStyle name="Input 2 4 2 2 9" xfId="21183"/>
    <cellStyle name="Input 2 4 2 3" xfId="21184"/>
    <cellStyle name="Input 2 4 2 3 10" xfId="21185"/>
    <cellStyle name="Input 2 4 2 3 2" xfId="21186"/>
    <cellStyle name="Input 2 4 2 3 2 2" xfId="21187"/>
    <cellStyle name="Input 2 4 2 3 2 2 2" xfId="21188"/>
    <cellStyle name="Input 2 4 2 3 2 2 3" xfId="21189"/>
    <cellStyle name="Input 2 4 2 3 2 3" xfId="21190"/>
    <cellStyle name="Input 2 4 2 3 2 3 2" xfId="21191"/>
    <cellStyle name="Input 2 4 2 3 2 3 3" xfId="21192"/>
    <cellStyle name="Input 2 4 2 3 2 4" xfId="21193"/>
    <cellStyle name="Input 2 4 2 3 2 4 2" xfId="21194"/>
    <cellStyle name="Input 2 4 2 3 2 4 3" xfId="21195"/>
    <cellStyle name="Input 2 4 2 3 2 5" xfId="21196"/>
    <cellStyle name="Input 2 4 2 3 2 5 2" xfId="21197"/>
    <cellStyle name="Input 2 4 2 3 2 5 3" xfId="21198"/>
    <cellStyle name="Input 2 4 2 3 2 6" xfId="21199"/>
    <cellStyle name="Input 2 4 2 3 2 6 2" xfId="21200"/>
    <cellStyle name="Input 2 4 2 3 2 6 3" xfId="21201"/>
    <cellStyle name="Input 2 4 2 3 2 7" xfId="21202"/>
    <cellStyle name="Input 2 4 2 3 2 7 2" xfId="21203"/>
    <cellStyle name="Input 2 4 2 3 2 7 3" xfId="21204"/>
    <cellStyle name="Input 2 4 2 3 2 8" xfId="21205"/>
    <cellStyle name="Input 2 4 2 3 2 9" xfId="21206"/>
    <cellStyle name="Input 2 4 2 3 3" xfId="21207"/>
    <cellStyle name="Input 2 4 2 3 3 2" xfId="21208"/>
    <cellStyle name="Input 2 4 2 3 3 3" xfId="21209"/>
    <cellStyle name="Input 2 4 2 3 4" xfId="21210"/>
    <cellStyle name="Input 2 4 2 3 4 2" xfId="21211"/>
    <cellStyle name="Input 2 4 2 3 4 3" xfId="21212"/>
    <cellStyle name="Input 2 4 2 3 5" xfId="21213"/>
    <cellStyle name="Input 2 4 2 3 5 2" xfId="21214"/>
    <cellStyle name="Input 2 4 2 3 5 3" xfId="21215"/>
    <cellStyle name="Input 2 4 2 3 6" xfId="21216"/>
    <cellStyle name="Input 2 4 2 3 6 2" xfId="21217"/>
    <cellStyle name="Input 2 4 2 3 6 3" xfId="21218"/>
    <cellStyle name="Input 2 4 2 3 7" xfId="21219"/>
    <cellStyle name="Input 2 4 2 3 7 2" xfId="21220"/>
    <cellStyle name="Input 2 4 2 3 7 3" xfId="21221"/>
    <cellStyle name="Input 2 4 2 3 8" xfId="21222"/>
    <cellStyle name="Input 2 4 2 3 8 2" xfId="21223"/>
    <cellStyle name="Input 2 4 2 3 8 3" xfId="21224"/>
    <cellStyle name="Input 2 4 2 3 9" xfId="21225"/>
    <cellStyle name="Input 2 4 2 4" xfId="21226"/>
    <cellStyle name="Input 2 4 2 4 10" xfId="21227"/>
    <cellStyle name="Input 2 4 2 4 2" xfId="21228"/>
    <cellStyle name="Input 2 4 2 4 2 2" xfId="21229"/>
    <cellStyle name="Input 2 4 2 4 2 2 2" xfId="21230"/>
    <cellStyle name="Input 2 4 2 4 2 2 3" xfId="21231"/>
    <cellStyle name="Input 2 4 2 4 2 3" xfId="21232"/>
    <cellStyle name="Input 2 4 2 4 2 3 2" xfId="21233"/>
    <cellStyle name="Input 2 4 2 4 2 3 3" xfId="21234"/>
    <cellStyle name="Input 2 4 2 4 2 4" xfId="21235"/>
    <cellStyle name="Input 2 4 2 4 2 4 2" xfId="21236"/>
    <cellStyle name="Input 2 4 2 4 2 4 3" xfId="21237"/>
    <cellStyle name="Input 2 4 2 4 2 5" xfId="21238"/>
    <cellStyle name="Input 2 4 2 4 2 5 2" xfId="21239"/>
    <cellStyle name="Input 2 4 2 4 2 5 3" xfId="21240"/>
    <cellStyle name="Input 2 4 2 4 2 6" xfId="21241"/>
    <cellStyle name="Input 2 4 2 4 2 6 2" xfId="21242"/>
    <cellStyle name="Input 2 4 2 4 2 6 3" xfId="21243"/>
    <cellStyle name="Input 2 4 2 4 2 7" xfId="21244"/>
    <cellStyle name="Input 2 4 2 4 2 7 2" xfId="21245"/>
    <cellStyle name="Input 2 4 2 4 2 7 3" xfId="21246"/>
    <cellStyle name="Input 2 4 2 4 2 8" xfId="21247"/>
    <cellStyle name="Input 2 4 2 4 2 9" xfId="21248"/>
    <cellStyle name="Input 2 4 2 4 3" xfId="21249"/>
    <cellStyle name="Input 2 4 2 4 3 2" xfId="21250"/>
    <cellStyle name="Input 2 4 2 4 3 3" xfId="21251"/>
    <cellStyle name="Input 2 4 2 4 4" xfId="21252"/>
    <cellStyle name="Input 2 4 2 4 4 2" xfId="21253"/>
    <cellStyle name="Input 2 4 2 4 4 3" xfId="21254"/>
    <cellStyle name="Input 2 4 2 4 5" xfId="21255"/>
    <cellStyle name="Input 2 4 2 4 5 2" xfId="21256"/>
    <cellStyle name="Input 2 4 2 4 5 3" xfId="21257"/>
    <cellStyle name="Input 2 4 2 4 6" xfId="21258"/>
    <cellStyle name="Input 2 4 2 4 6 2" xfId="21259"/>
    <cellStyle name="Input 2 4 2 4 6 3" xfId="21260"/>
    <cellStyle name="Input 2 4 2 4 7" xfId="21261"/>
    <cellStyle name="Input 2 4 2 4 7 2" xfId="21262"/>
    <cellStyle name="Input 2 4 2 4 7 3" xfId="21263"/>
    <cellStyle name="Input 2 4 2 4 8" xfId="21264"/>
    <cellStyle name="Input 2 4 2 4 8 2" xfId="21265"/>
    <cellStyle name="Input 2 4 2 4 8 3" xfId="21266"/>
    <cellStyle name="Input 2 4 2 4 9" xfId="21267"/>
    <cellStyle name="Input 2 4 2 5" xfId="21268"/>
    <cellStyle name="Input 2 4 2 5 2" xfId="21269"/>
    <cellStyle name="Input 2 4 2 5 2 2" xfId="21270"/>
    <cellStyle name="Input 2 4 2 5 2 3" xfId="21271"/>
    <cellStyle name="Input 2 4 2 5 3" xfId="21272"/>
    <cellStyle name="Input 2 4 2 5 3 2" xfId="21273"/>
    <cellStyle name="Input 2 4 2 5 3 3" xfId="21274"/>
    <cellStyle name="Input 2 4 2 5 4" xfId="21275"/>
    <cellStyle name="Input 2 4 2 5 4 2" xfId="21276"/>
    <cellStyle name="Input 2 4 2 5 4 3" xfId="21277"/>
    <cellStyle name="Input 2 4 2 5 5" xfId="21278"/>
    <cellStyle name="Input 2 4 2 5 5 2" xfId="21279"/>
    <cellStyle name="Input 2 4 2 5 5 3" xfId="21280"/>
    <cellStyle name="Input 2 4 2 5 6" xfId="21281"/>
    <cellStyle name="Input 2 4 2 5 6 2" xfId="21282"/>
    <cellStyle name="Input 2 4 2 5 6 3" xfId="21283"/>
    <cellStyle name="Input 2 4 2 5 7" xfId="21284"/>
    <cellStyle name="Input 2 4 2 5 7 2" xfId="21285"/>
    <cellStyle name="Input 2 4 2 5 7 3" xfId="21286"/>
    <cellStyle name="Input 2 4 2 5 8" xfId="21287"/>
    <cellStyle name="Input 2 4 2 5 9" xfId="21288"/>
    <cellStyle name="Input 2 4 2 6" xfId="21289"/>
    <cellStyle name="Input 2 4 2 6 2" xfId="21290"/>
    <cellStyle name="Input 2 4 2 6 3" xfId="21291"/>
    <cellStyle name="Input 2 4 2 7" xfId="21292"/>
    <cellStyle name="Input 2 4 2 7 2" xfId="21293"/>
    <cellStyle name="Input 2 4 2 7 3" xfId="21294"/>
    <cellStyle name="Input 2 4 2 8" xfId="21295"/>
    <cellStyle name="Input 2 4 2 8 2" xfId="21296"/>
    <cellStyle name="Input 2 4 2 8 3" xfId="21297"/>
    <cellStyle name="Input 2 4 2 9" xfId="21298"/>
    <cellStyle name="Input 2 4 2 9 2" xfId="21299"/>
    <cellStyle name="Input 2 4 2 9 3" xfId="21300"/>
    <cellStyle name="Input 2 4 3" xfId="21301"/>
    <cellStyle name="Input 2 4 3 10" xfId="21302"/>
    <cellStyle name="Input 2 4 3 2" xfId="21303"/>
    <cellStyle name="Input 2 4 3 2 10" xfId="21304"/>
    <cellStyle name="Input 2 4 3 2 2" xfId="21305"/>
    <cellStyle name="Input 2 4 3 2 2 2" xfId="21306"/>
    <cellStyle name="Input 2 4 3 2 2 2 2" xfId="21307"/>
    <cellStyle name="Input 2 4 3 2 2 2 3" xfId="21308"/>
    <cellStyle name="Input 2 4 3 2 2 3" xfId="21309"/>
    <cellStyle name="Input 2 4 3 2 2 3 2" xfId="21310"/>
    <cellStyle name="Input 2 4 3 2 2 3 3" xfId="21311"/>
    <cellStyle name="Input 2 4 3 2 2 4" xfId="21312"/>
    <cellStyle name="Input 2 4 3 2 2 4 2" xfId="21313"/>
    <cellStyle name="Input 2 4 3 2 2 4 3" xfId="21314"/>
    <cellStyle name="Input 2 4 3 2 2 5" xfId="21315"/>
    <cellStyle name="Input 2 4 3 2 2 5 2" xfId="21316"/>
    <cellStyle name="Input 2 4 3 2 2 5 3" xfId="21317"/>
    <cellStyle name="Input 2 4 3 2 2 6" xfId="21318"/>
    <cellStyle name="Input 2 4 3 2 2 6 2" xfId="21319"/>
    <cellStyle name="Input 2 4 3 2 2 6 3" xfId="21320"/>
    <cellStyle name="Input 2 4 3 2 2 7" xfId="21321"/>
    <cellStyle name="Input 2 4 3 2 2 7 2" xfId="21322"/>
    <cellStyle name="Input 2 4 3 2 2 7 3" xfId="21323"/>
    <cellStyle name="Input 2 4 3 2 2 8" xfId="21324"/>
    <cellStyle name="Input 2 4 3 2 2 9" xfId="21325"/>
    <cellStyle name="Input 2 4 3 2 3" xfId="21326"/>
    <cellStyle name="Input 2 4 3 2 3 2" xfId="21327"/>
    <cellStyle name="Input 2 4 3 2 3 3" xfId="21328"/>
    <cellStyle name="Input 2 4 3 2 4" xfId="21329"/>
    <cellStyle name="Input 2 4 3 2 4 2" xfId="21330"/>
    <cellStyle name="Input 2 4 3 2 4 3" xfId="21331"/>
    <cellStyle name="Input 2 4 3 2 5" xfId="21332"/>
    <cellStyle name="Input 2 4 3 2 5 2" xfId="21333"/>
    <cellStyle name="Input 2 4 3 2 5 3" xfId="21334"/>
    <cellStyle name="Input 2 4 3 2 6" xfId="21335"/>
    <cellStyle name="Input 2 4 3 2 6 2" xfId="21336"/>
    <cellStyle name="Input 2 4 3 2 6 3" xfId="21337"/>
    <cellStyle name="Input 2 4 3 2 7" xfId="21338"/>
    <cellStyle name="Input 2 4 3 2 7 2" xfId="21339"/>
    <cellStyle name="Input 2 4 3 2 7 3" xfId="21340"/>
    <cellStyle name="Input 2 4 3 2 8" xfId="21341"/>
    <cellStyle name="Input 2 4 3 2 8 2" xfId="21342"/>
    <cellStyle name="Input 2 4 3 2 8 3" xfId="21343"/>
    <cellStyle name="Input 2 4 3 2 9" xfId="21344"/>
    <cellStyle name="Input 2 4 3 3" xfId="21345"/>
    <cellStyle name="Input 2 4 3 3 10" xfId="21346"/>
    <cellStyle name="Input 2 4 3 3 2" xfId="21347"/>
    <cellStyle name="Input 2 4 3 3 2 2" xfId="21348"/>
    <cellStyle name="Input 2 4 3 3 2 2 2" xfId="21349"/>
    <cellStyle name="Input 2 4 3 3 2 2 3" xfId="21350"/>
    <cellStyle name="Input 2 4 3 3 2 3" xfId="21351"/>
    <cellStyle name="Input 2 4 3 3 2 3 2" xfId="21352"/>
    <cellStyle name="Input 2 4 3 3 2 3 3" xfId="21353"/>
    <cellStyle name="Input 2 4 3 3 2 4" xfId="21354"/>
    <cellStyle name="Input 2 4 3 3 2 4 2" xfId="21355"/>
    <cellStyle name="Input 2 4 3 3 2 4 3" xfId="21356"/>
    <cellStyle name="Input 2 4 3 3 2 5" xfId="21357"/>
    <cellStyle name="Input 2 4 3 3 2 5 2" xfId="21358"/>
    <cellStyle name="Input 2 4 3 3 2 5 3" xfId="21359"/>
    <cellStyle name="Input 2 4 3 3 2 6" xfId="21360"/>
    <cellStyle name="Input 2 4 3 3 2 6 2" xfId="21361"/>
    <cellStyle name="Input 2 4 3 3 2 6 3" xfId="21362"/>
    <cellStyle name="Input 2 4 3 3 2 7" xfId="21363"/>
    <cellStyle name="Input 2 4 3 3 2 7 2" xfId="21364"/>
    <cellStyle name="Input 2 4 3 3 2 7 3" xfId="21365"/>
    <cellStyle name="Input 2 4 3 3 2 8" xfId="21366"/>
    <cellStyle name="Input 2 4 3 3 2 9" xfId="21367"/>
    <cellStyle name="Input 2 4 3 3 3" xfId="21368"/>
    <cellStyle name="Input 2 4 3 3 3 2" xfId="21369"/>
    <cellStyle name="Input 2 4 3 3 3 3" xfId="21370"/>
    <cellStyle name="Input 2 4 3 3 4" xfId="21371"/>
    <cellStyle name="Input 2 4 3 3 4 2" xfId="21372"/>
    <cellStyle name="Input 2 4 3 3 4 3" xfId="21373"/>
    <cellStyle name="Input 2 4 3 3 5" xfId="21374"/>
    <cellStyle name="Input 2 4 3 3 5 2" xfId="21375"/>
    <cellStyle name="Input 2 4 3 3 5 3" xfId="21376"/>
    <cellStyle name="Input 2 4 3 3 6" xfId="21377"/>
    <cellStyle name="Input 2 4 3 3 6 2" xfId="21378"/>
    <cellStyle name="Input 2 4 3 3 6 3" xfId="21379"/>
    <cellStyle name="Input 2 4 3 3 7" xfId="21380"/>
    <cellStyle name="Input 2 4 3 3 7 2" xfId="21381"/>
    <cellStyle name="Input 2 4 3 3 7 3" xfId="21382"/>
    <cellStyle name="Input 2 4 3 3 8" xfId="21383"/>
    <cellStyle name="Input 2 4 3 3 8 2" xfId="21384"/>
    <cellStyle name="Input 2 4 3 3 8 3" xfId="21385"/>
    <cellStyle name="Input 2 4 3 3 9" xfId="21386"/>
    <cellStyle name="Input 2 4 3 4" xfId="21387"/>
    <cellStyle name="Input 2 4 3 4 10" xfId="21388"/>
    <cellStyle name="Input 2 4 3 4 2" xfId="21389"/>
    <cellStyle name="Input 2 4 3 4 2 2" xfId="21390"/>
    <cellStyle name="Input 2 4 3 4 2 2 2" xfId="21391"/>
    <cellStyle name="Input 2 4 3 4 2 2 3" xfId="21392"/>
    <cellStyle name="Input 2 4 3 4 2 3" xfId="21393"/>
    <cellStyle name="Input 2 4 3 4 2 3 2" xfId="21394"/>
    <cellStyle name="Input 2 4 3 4 2 3 3" xfId="21395"/>
    <cellStyle name="Input 2 4 3 4 2 4" xfId="21396"/>
    <cellStyle name="Input 2 4 3 4 2 4 2" xfId="21397"/>
    <cellStyle name="Input 2 4 3 4 2 4 3" xfId="21398"/>
    <cellStyle name="Input 2 4 3 4 2 5" xfId="21399"/>
    <cellStyle name="Input 2 4 3 4 2 5 2" xfId="21400"/>
    <cellStyle name="Input 2 4 3 4 2 5 3" xfId="21401"/>
    <cellStyle name="Input 2 4 3 4 2 6" xfId="21402"/>
    <cellStyle name="Input 2 4 3 4 2 6 2" xfId="21403"/>
    <cellStyle name="Input 2 4 3 4 2 6 3" xfId="21404"/>
    <cellStyle name="Input 2 4 3 4 2 7" xfId="21405"/>
    <cellStyle name="Input 2 4 3 4 2 7 2" xfId="21406"/>
    <cellStyle name="Input 2 4 3 4 2 7 3" xfId="21407"/>
    <cellStyle name="Input 2 4 3 4 2 8" xfId="21408"/>
    <cellStyle name="Input 2 4 3 4 2 9" xfId="21409"/>
    <cellStyle name="Input 2 4 3 4 3" xfId="21410"/>
    <cellStyle name="Input 2 4 3 4 3 2" xfId="21411"/>
    <cellStyle name="Input 2 4 3 4 3 3" xfId="21412"/>
    <cellStyle name="Input 2 4 3 4 4" xfId="21413"/>
    <cellStyle name="Input 2 4 3 4 4 2" xfId="21414"/>
    <cellStyle name="Input 2 4 3 4 4 3" xfId="21415"/>
    <cellStyle name="Input 2 4 3 4 5" xfId="21416"/>
    <cellStyle name="Input 2 4 3 4 5 2" xfId="21417"/>
    <cellStyle name="Input 2 4 3 4 5 3" xfId="21418"/>
    <cellStyle name="Input 2 4 3 4 6" xfId="21419"/>
    <cellStyle name="Input 2 4 3 4 6 2" xfId="21420"/>
    <cellStyle name="Input 2 4 3 4 6 3" xfId="21421"/>
    <cellStyle name="Input 2 4 3 4 7" xfId="21422"/>
    <cellStyle name="Input 2 4 3 4 7 2" xfId="21423"/>
    <cellStyle name="Input 2 4 3 4 7 3" xfId="21424"/>
    <cellStyle name="Input 2 4 3 4 8" xfId="21425"/>
    <cellStyle name="Input 2 4 3 4 8 2" xfId="21426"/>
    <cellStyle name="Input 2 4 3 4 8 3" xfId="21427"/>
    <cellStyle name="Input 2 4 3 4 9" xfId="21428"/>
    <cellStyle name="Input 2 4 3 5" xfId="21429"/>
    <cellStyle name="Input 2 4 3 5 2" xfId="21430"/>
    <cellStyle name="Input 2 4 3 5 2 2" xfId="21431"/>
    <cellStyle name="Input 2 4 3 5 2 3" xfId="21432"/>
    <cellStyle name="Input 2 4 3 5 3" xfId="21433"/>
    <cellStyle name="Input 2 4 3 5 3 2" xfId="21434"/>
    <cellStyle name="Input 2 4 3 5 3 3" xfId="21435"/>
    <cellStyle name="Input 2 4 3 5 4" xfId="21436"/>
    <cellStyle name="Input 2 4 3 5 4 2" xfId="21437"/>
    <cellStyle name="Input 2 4 3 5 4 3" xfId="21438"/>
    <cellStyle name="Input 2 4 3 5 5" xfId="21439"/>
    <cellStyle name="Input 2 4 3 5 5 2" xfId="21440"/>
    <cellStyle name="Input 2 4 3 5 5 3" xfId="21441"/>
    <cellStyle name="Input 2 4 3 5 6" xfId="21442"/>
    <cellStyle name="Input 2 4 3 5 6 2" xfId="21443"/>
    <cellStyle name="Input 2 4 3 5 6 3" xfId="21444"/>
    <cellStyle name="Input 2 4 3 5 7" xfId="21445"/>
    <cellStyle name="Input 2 4 3 5 7 2" xfId="21446"/>
    <cellStyle name="Input 2 4 3 5 7 3" xfId="21447"/>
    <cellStyle name="Input 2 4 3 5 8" xfId="21448"/>
    <cellStyle name="Input 2 4 3 5 9" xfId="21449"/>
    <cellStyle name="Input 2 4 3 6" xfId="21450"/>
    <cellStyle name="Input 2 4 3 6 2" xfId="21451"/>
    <cellStyle name="Input 2 4 3 6 3" xfId="21452"/>
    <cellStyle name="Input 2 4 3 7" xfId="21453"/>
    <cellStyle name="Input 2 4 3 7 2" xfId="21454"/>
    <cellStyle name="Input 2 4 3 7 3" xfId="21455"/>
    <cellStyle name="Input 2 4 3 8" xfId="21456"/>
    <cellStyle name="Input 2 4 3 8 2" xfId="21457"/>
    <cellStyle name="Input 2 4 3 8 3" xfId="21458"/>
    <cellStyle name="Input 2 4 3 9" xfId="21459"/>
    <cellStyle name="Input 2 4 3 9 2" xfId="21460"/>
    <cellStyle name="Input 2 4 3 9 3" xfId="21461"/>
    <cellStyle name="Input 2 4 4" xfId="21462"/>
    <cellStyle name="Input 2 4 4 10" xfId="21463"/>
    <cellStyle name="Input 2 4 4 2" xfId="21464"/>
    <cellStyle name="Input 2 4 4 2 10" xfId="21465"/>
    <cellStyle name="Input 2 4 4 2 2" xfId="21466"/>
    <cellStyle name="Input 2 4 4 2 2 2" xfId="21467"/>
    <cellStyle name="Input 2 4 4 2 2 2 2" xfId="21468"/>
    <cellStyle name="Input 2 4 4 2 2 2 3" xfId="21469"/>
    <cellStyle name="Input 2 4 4 2 2 3" xfId="21470"/>
    <cellStyle name="Input 2 4 4 2 2 3 2" xfId="21471"/>
    <cellStyle name="Input 2 4 4 2 2 3 3" xfId="21472"/>
    <cellStyle name="Input 2 4 4 2 2 4" xfId="21473"/>
    <cellStyle name="Input 2 4 4 2 2 4 2" xfId="21474"/>
    <cellStyle name="Input 2 4 4 2 2 4 3" xfId="21475"/>
    <cellStyle name="Input 2 4 4 2 2 5" xfId="21476"/>
    <cellStyle name="Input 2 4 4 2 2 5 2" xfId="21477"/>
    <cellStyle name="Input 2 4 4 2 2 5 3" xfId="21478"/>
    <cellStyle name="Input 2 4 4 2 2 6" xfId="21479"/>
    <cellStyle name="Input 2 4 4 2 2 6 2" xfId="21480"/>
    <cellStyle name="Input 2 4 4 2 2 6 3" xfId="21481"/>
    <cellStyle name="Input 2 4 4 2 2 7" xfId="21482"/>
    <cellStyle name="Input 2 4 4 2 2 7 2" xfId="21483"/>
    <cellStyle name="Input 2 4 4 2 2 7 3" xfId="21484"/>
    <cellStyle name="Input 2 4 4 2 2 8" xfId="21485"/>
    <cellStyle name="Input 2 4 4 2 2 9" xfId="21486"/>
    <cellStyle name="Input 2 4 4 2 3" xfId="21487"/>
    <cellStyle name="Input 2 4 4 2 3 2" xfId="21488"/>
    <cellStyle name="Input 2 4 4 2 3 3" xfId="21489"/>
    <cellStyle name="Input 2 4 4 2 4" xfId="21490"/>
    <cellStyle name="Input 2 4 4 2 4 2" xfId="21491"/>
    <cellStyle name="Input 2 4 4 2 4 3" xfId="21492"/>
    <cellStyle name="Input 2 4 4 2 5" xfId="21493"/>
    <cellStyle name="Input 2 4 4 2 5 2" xfId="21494"/>
    <cellStyle name="Input 2 4 4 2 5 3" xfId="21495"/>
    <cellStyle name="Input 2 4 4 2 6" xfId="21496"/>
    <cellStyle name="Input 2 4 4 2 6 2" xfId="21497"/>
    <cellStyle name="Input 2 4 4 2 6 3" xfId="21498"/>
    <cellStyle name="Input 2 4 4 2 7" xfId="21499"/>
    <cellStyle name="Input 2 4 4 2 7 2" xfId="21500"/>
    <cellStyle name="Input 2 4 4 2 7 3" xfId="21501"/>
    <cellStyle name="Input 2 4 4 2 8" xfId="21502"/>
    <cellStyle name="Input 2 4 4 2 8 2" xfId="21503"/>
    <cellStyle name="Input 2 4 4 2 8 3" xfId="21504"/>
    <cellStyle name="Input 2 4 4 2 9" xfId="21505"/>
    <cellStyle name="Input 2 4 4 3" xfId="21506"/>
    <cellStyle name="Input 2 4 4 3 10" xfId="21507"/>
    <cellStyle name="Input 2 4 4 3 2" xfId="21508"/>
    <cellStyle name="Input 2 4 4 3 2 2" xfId="21509"/>
    <cellStyle name="Input 2 4 4 3 2 2 2" xfId="21510"/>
    <cellStyle name="Input 2 4 4 3 2 2 3" xfId="21511"/>
    <cellStyle name="Input 2 4 4 3 2 3" xfId="21512"/>
    <cellStyle name="Input 2 4 4 3 2 3 2" xfId="21513"/>
    <cellStyle name="Input 2 4 4 3 2 3 3" xfId="21514"/>
    <cellStyle name="Input 2 4 4 3 2 4" xfId="21515"/>
    <cellStyle name="Input 2 4 4 3 2 4 2" xfId="21516"/>
    <cellStyle name="Input 2 4 4 3 2 4 3" xfId="21517"/>
    <cellStyle name="Input 2 4 4 3 2 5" xfId="21518"/>
    <cellStyle name="Input 2 4 4 3 2 5 2" xfId="21519"/>
    <cellStyle name="Input 2 4 4 3 2 5 3" xfId="21520"/>
    <cellStyle name="Input 2 4 4 3 2 6" xfId="21521"/>
    <cellStyle name="Input 2 4 4 3 2 6 2" xfId="21522"/>
    <cellStyle name="Input 2 4 4 3 2 6 3" xfId="21523"/>
    <cellStyle name="Input 2 4 4 3 2 7" xfId="21524"/>
    <cellStyle name="Input 2 4 4 3 2 7 2" xfId="21525"/>
    <cellStyle name="Input 2 4 4 3 2 7 3" xfId="21526"/>
    <cellStyle name="Input 2 4 4 3 2 8" xfId="21527"/>
    <cellStyle name="Input 2 4 4 3 2 9" xfId="21528"/>
    <cellStyle name="Input 2 4 4 3 3" xfId="21529"/>
    <cellStyle name="Input 2 4 4 3 3 2" xfId="21530"/>
    <cellStyle name="Input 2 4 4 3 3 3" xfId="21531"/>
    <cellStyle name="Input 2 4 4 3 4" xfId="21532"/>
    <cellStyle name="Input 2 4 4 3 4 2" xfId="21533"/>
    <cellStyle name="Input 2 4 4 3 4 3" xfId="21534"/>
    <cellStyle name="Input 2 4 4 3 5" xfId="21535"/>
    <cellStyle name="Input 2 4 4 3 5 2" xfId="21536"/>
    <cellStyle name="Input 2 4 4 3 5 3" xfId="21537"/>
    <cellStyle name="Input 2 4 4 3 6" xfId="21538"/>
    <cellStyle name="Input 2 4 4 3 6 2" xfId="21539"/>
    <cellStyle name="Input 2 4 4 3 6 3" xfId="21540"/>
    <cellStyle name="Input 2 4 4 3 7" xfId="21541"/>
    <cellStyle name="Input 2 4 4 3 7 2" xfId="21542"/>
    <cellStyle name="Input 2 4 4 3 7 3" xfId="21543"/>
    <cellStyle name="Input 2 4 4 3 8" xfId="21544"/>
    <cellStyle name="Input 2 4 4 3 8 2" xfId="21545"/>
    <cellStyle name="Input 2 4 4 3 8 3" xfId="21546"/>
    <cellStyle name="Input 2 4 4 3 9" xfId="21547"/>
    <cellStyle name="Input 2 4 4 4" xfId="21548"/>
    <cellStyle name="Input 2 4 4 4 10" xfId="21549"/>
    <cellStyle name="Input 2 4 4 4 2" xfId="21550"/>
    <cellStyle name="Input 2 4 4 4 2 2" xfId="21551"/>
    <cellStyle name="Input 2 4 4 4 2 2 2" xfId="21552"/>
    <cellStyle name="Input 2 4 4 4 2 2 3" xfId="21553"/>
    <cellStyle name="Input 2 4 4 4 2 3" xfId="21554"/>
    <cellStyle name="Input 2 4 4 4 2 3 2" xfId="21555"/>
    <cellStyle name="Input 2 4 4 4 2 3 3" xfId="21556"/>
    <cellStyle name="Input 2 4 4 4 2 4" xfId="21557"/>
    <cellStyle name="Input 2 4 4 4 2 4 2" xfId="21558"/>
    <cellStyle name="Input 2 4 4 4 2 4 3" xfId="21559"/>
    <cellStyle name="Input 2 4 4 4 2 5" xfId="21560"/>
    <cellStyle name="Input 2 4 4 4 2 5 2" xfId="21561"/>
    <cellStyle name="Input 2 4 4 4 2 5 3" xfId="21562"/>
    <cellStyle name="Input 2 4 4 4 2 6" xfId="21563"/>
    <cellStyle name="Input 2 4 4 4 2 6 2" xfId="21564"/>
    <cellStyle name="Input 2 4 4 4 2 6 3" xfId="21565"/>
    <cellStyle name="Input 2 4 4 4 2 7" xfId="21566"/>
    <cellStyle name="Input 2 4 4 4 2 7 2" xfId="21567"/>
    <cellStyle name="Input 2 4 4 4 2 7 3" xfId="21568"/>
    <cellStyle name="Input 2 4 4 4 2 8" xfId="21569"/>
    <cellStyle name="Input 2 4 4 4 2 9" xfId="21570"/>
    <cellStyle name="Input 2 4 4 4 3" xfId="21571"/>
    <cellStyle name="Input 2 4 4 4 3 2" xfId="21572"/>
    <cellStyle name="Input 2 4 4 4 3 3" xfId="21573"/>
    <cellStyle name="Input 2 4 4 4 4" xfId="21574"/>
    <cellStyle name="Input 2 4 4 4 4 2" xfId="21575"/>
    <cellStyle name="Input 2 4 4 4 4 3" xfId="21576"/>
    <cellStyle name="Input 2 4 4 4 5" xfId="21577"/>
    <cellStyle name="Input 2 4 4 4 5 2" xfId="21578"/>
    <cellStyle name="Input 2 4 4 4 5 3" xfId="21579"/>
    <cellStyle name="Input 2 4 4 4 6" xfId="21580"/>
    <cellStyle name="Input 2 4 4 4 6 2" xfId="21581"/>
    <cellStyle name="Input 2 4 4 4 6 3" xfId="21582"/>
    <cellStyle name="Input 2 4 4 4 7" xfId="21583"/>
    <cellStyle name="Input 2 4 4 4 7 2" xfId="21584"/>
    <cellStyle name="Input 2 4 4 4 7 3" xfId="21585"/>
    <cellStyle name="Input 2 4 4 4 8" xfId="21586"/>
    <cellStyle name="Input 2 4 4 4 8 2" xfId="21587"/>
    <cellStyle name="Input 2 4 4 4 8 3" xfId="21588"/>
    <cellStyle name="Input 2 4 4 4 9" xfId="21589"/>
    <cellStyle name="Input 2 4 4 5" xfId="21590"/>
    <cellStyle name="Input 2 4 4 5 2" xfId="21591"/>
    <cellStyle name="Input 2 4 4 5 2 2" xfId="21592"/>
    <cellStyle name="Input 2 4 4 5 2 3" xfId="21593"/>
    <cellStyle name="Input 2 4 4 5 3" xfId="21594"/>
    <cellStyle name="Input 2 4 4 5 3 2" xfId="21595"/>
    <cellStyle name="Input 2 4 4 5 3 3" xfId="21596"/>
    <cellStyle name="Input 2 4 4 5 4" xfId="21597"/>
    <cellStyle name="Input 2 4 4 5 4 2" xfId="21598"/>
    <cellStyle name="Input 2 4 4 5 4 3" xfId="21599"/>
    <cellStyle name="Input 2 4 4 5 5" xfId="21600"/>
    <cellStyle name="Input 2 4 4 5 5 2" xfId="21601"/>
    <cellStyle name="Input 2 4 4 5 5 3" xfId="21602"/>
    <cellStyle name="Input 2 4 4 5 6" xfId="21603"/>
    <cellStyle name="Input 2 4 4 5 6 2" xfId="21604"/>
    <cellStyle name="Input 2 4 4 5 6 3" xfId="21605"/>
    <cellStyle name="Input 2 4 4 5 7" xfId="21606"/>
    <cellStyle name="Input 2 4 4 5 7 2" xfId="21607"/>
    <cellStyle name="Input 2 4 4 5 7 3" xfId="21608"/>
    <cellStyle name="Input 2 4 4 5 8" xfId="21609"/>
    <cellStyle name="Input 2 4 4 5 9" xfId="21610"/>
    <cellStyle name="Input 2 4 4 6" xfId="21611"/>
    <cellStyle name="Input 2 4 4 6 2" xfId="21612"/>
    <cellStyle name="Input 2 4 4 6 3" xfId="21613"/>
    <cellStyle name="Input 2 4 4 7" xfId="21614"/>
    <cellStyle name="Input 2 4 4 7 2" xfId="21615"/>
    <cellStyle name="Input 2 4 4 7 3" xfId="21616"/>
    <cellStyle name="Input 2 4 4 8" xfId="21617"/>
    <cellStyle name="Input 2 4 4 8 2" xfId="21618"/>
    <cellStyle name="Input 2 4 4 8 3" xfId="21619"/>
    <cellStyle name="Input 2 4 4 9" xfId="21620"/>
    <cellStyle name="Input 2 4 4 9 2" xfId="21621"/>
    <cellStyle name="Input 2 4 4 9 3" xfId="21622"/>
    <cellStyle name="Input 2 4 5" xfId="21623"/>
    <cellStyle name="Input 2 4 5 10" xfId="21624"/>
    <cellStyle name="Input 2 4 5 2" xfId="21625"/>
    <cellStyle name="Input 2 4 5 2 10" xfId="21626"/>
    <cellStyle name="Input 2 4 5 2 2" xfId="21627"/>
    <cellStyle name="Input 2 4 5 2 2 2" xfId="21628"/>
    <cellStyle name="Input 2 4 5 2 2 2 2" xfId="21629"/>
    <cellStyle name="Input 2 4 5 2 2 2 3" xfId="21630"/>
    <cellStyle name="Input 2 4 5 2 2 3" xfId="21631"/>
    <cellStyle name="Input 2 4 5 2 2 3 2" xfId="21632"/>
    <cellStyle name="Input 2 4 5 2 2 3 3" xfId="21633"/>
    <cellStyle name="Input 2 4 5 2 2 4" xfId="21634"/>
    <cellStyle name="Input 2 4 5 2 2 4 2" xfId="21635"/>
    <cellStyle name="Input 2 4 5 2 2 4 3" xfId="21636"/>
    <cellStyle name="Input 2 4 5 2 2 5" xfId="21637"/>
    <cellStyle name="Input 2 4 5 2 2 5 2" xfId="21638"/>
    <cellStyle name="Input 2 4 5 2 2 5 3" xfId="21639"/>
    <cellStyle name="Input 2 4 5 2 2 6" xfId="21640"/>
    <cellStyle name="Input 2 4 5 2 2 6 2" xfId="21641"/>
    <cellStyle name="Input 2 4 5 2 2 6 3" xfId="21642"/>
    <cellStyle name="Input 2 4 5 2 2 7" xfId="21643"/>
    <cellStyle name="Input 2 4 5 2 2 7 2" xfId="21644"/>
    <cellStyle name="Input 2 4 5 2 2 7 3" xfId="21645"/>
    <cellStyle name="Input 2 4 5 2 2 8" xfId="21646"/>
    <cellStyle name="Input 2 4 5 2 2 9" xfId="21647"/>
    <cellStyle name="Input 2 4 5 2 3" xfId="21648"/>
    <cellStyle name="Input 2 4 5 2 3 2" xfId="21649"/>
    <cellStyle name="Input 2 4 5 2 3 3" xfId="21650"/>
    <cellStyle name="Input 2 4 5 2 4" xfId="21651"/>
    <cellStyle name="Input 2 4 5 2 4 2" xfId="21652"/>
    <cellStyle name="Input 2 4 5 2 4 3" xfId="21653"/>
    <cellStyle name="Input 2 4 5 2 5" xfId="21654"/>
    <cellStyle name="Input 2 4 5 2 5 2" xfId="21655"/>
    <cellStyle name="Input 2 4 5 2 5 3" xfId="21656"/>
    <cellStyle name="Input 2 4 5 2 6" xfId="21657"/>
    <cellStyle name="Input 2 4 5 2 6 2" xfId="21658"/>
    <cellStyle name="Input 2 4 5 2 6 3" xfId="21659"/>
    <cellStyle name="Input 2 4 5 2 7" xfId="21660"/>
    <cellStyle name="Input 2 4 5 2 7 2" xfId="21661"/>
    <cellStyle name="Input 2 4 5 2 7 3" xfId="21662"/>
    <cellStyle name="Input 2 4 5 2 8" xfId="21663"/>
    <cellStyle name="Input 2 4 5 2 8 2" xfId="21664"/>
    <cellStyle name="Input 2 4 5 2 8 3" xfId="21665"/>
    <cellStyle name="Input 2 4 5 2 9" xfId="21666"/>
    <cellStyle name="Input 2 4 5 3" xfId="21667"/>
    <cellStyle name="Input 2 4 5 3 10" xfId="21668"/>
    <cellStyle name="Input 2 4 5 3 2" xfId="21669"/>
    <cellStyle name="Input 2 4 5 3 2 2" xfId="21670"/>
    <cellStyle name="Input 2 4 5 3 2 2 2" xfId="21671"/>
    <cellStyle name="Input 2 4 5 3 2 2 3" xfId="21672"/>
    <cellStyle name="Input 2 4 5 3 2 3" xfId="21673"/>
    <cellStyle name="Input 2 4 5 3 2 3 2" xfId="21674"/>
    <cellStyle name="Input 2 4 5 3 2 3 3" xfId="21675"/>
    <cellStyle name="Input 2 4 5 3 2 4" xfId="21676"/>
    <cellStyle name="Input 2 4 5 3 2 4 2" xfId="21677"/>
    <cellStyle name="Input 2 4 5 3 2 4 3" xfId="21678"/>
    <cellStyle name="Input 2 4 5 3 2 5" xfId="21679"/>
    <cellStyle name="Input 2 4 5 3 2 5 2" xfId="21680"/>
    <cellStyle name="Input 2 4 5 3 2 5 3" xfId="21681"/>
    <cellStyle name="Input 2 4 5 3 2 6" xfId="21682"/>
    <cellStyle name="Input 2 4 5 3 2 6 2" xfId="21683"/>
    <cellStyle name="Input 2 4 5 3 2 6 3" xfId="21684"/>
    <cellStyle name="Input 2 4 5 3 2 7" xfId="21685"/>
    <cellStyle name="Input 2 4 5 3 2 7 2" xfId="21686"/>
    <cellStyle name="Input 2 4 5 3 2 7 3" xfId="21687"/>
    <cellStyle name="Input 2 4 5 3 2 8" xfId="21688"/>
    <cellStyle name="Input 2 4 5 3 2 9" xfId="21689"/>
    <cellStyle name="Input 2 4 5 3 3" xfId="21690"/>
    <cellStyle name="Input 2 4 5 3 3 2" xfId="21691"/>
    <cellStyle name="Input 2 4 5 3 3 3" xfId="21692"/>
    <cellStyle name="Input 2 4 5 3 4" xfId="21693"/>
    <cellStyle name="Input 2 4 5 3 4 2" xfId="21694"/>
    <cellStyle name="Input 2 4 5 3 4 3" xfId="21695"/>
    <cellStyle name="Input 2 4 5 3 5" xfId="21696"/>
    <cellStyle name="Input 2 4 5 3 5 2" xfId="21697"/>
    <cellStyle name="Input 2 4 5 3 5 3" xfId="21698"/>
    <cellStyle name="Input 2 4 5 3 6" xfId="21699"/>
    <cellStyle name="Input 2 4 5 3 6 2" xfId="21700"/>
    <cellStyle name="Input 2 4 5 3 6 3" xfId="21701"/>
    <cellStyle name="Input 2 4 5 3 7" xfId="21702"/>
    <cellStyle name="Input 2 4 5 3 7 2" xfId="21703"/>
    <cellStyle name="Input 2 4 5 3 7 3" xfId="21704"/>
    <cellStyle name="Input 2 4 5 3 8" xfId="21705"/>
    <cellStyle name="Input 2 4 5 3 8 2" xfId="21706"/>
    <cellStyle name="Input 2 4 5 3 8 3" xfId="21707"/>
    <cellStyle name="Input 2 4 5 3 9" xfId="21708"/>
    <cellStyle name="Input 2 4 5 4" xfId="21709"/>
    <cellStyle name="Input 2 4 5 4 10" xfId="21710"/>
    <cellStyle name="Input 2 4 5 4 2" xfId="21711"/>
    <cellStyle name="Input 2 4 5 4 2 2" xfId="21712"/>
    <cellStyle name="Input 2 4 5 4 2 2 2" xfId="21713"/>
    <cellStyle name="Input 2 4 5 4 2 2 3" xfId="21714"/>
    <cellStyle name="Input 2 4 5 4 2 3" xfId="21715"/>
    <cellStyle name="Input 2 4 5 4 2 3 2" xfId="21716"/>
    <cellStyle name="Input 2 4 5 4 2 3 3" xfId="21717"/>
    <cellStyle name="Input 2 4 5 4 2 4" xfId="21718"/>
    <cellStyle name="Input 2 4 5 4 2 4 2" xfId="21719"/>
    <cellStyle name="Input 2 4 5 4 2 4 3" xfId="21720"/>
    <cellStyle name="Input 2 4 5 4 2 5" xfId="21721"/>
    <cellStyle name="Input 2 4 5 4 2 5 2" xfId="21722"/>
    <cellStyle name="Input 2 4 5 4 2 5 3" xfId="21723"/>
    <cellStyle name="Input 2 4 5 4 2 6" xfId="21724"/>
    <cellStyle name="Input 2 4 5 4 2 6 2" xfId="21725"/>
    <cellStyle name="Input 2 4 5 4 2 6 3" xfId="21726"/>
    <cellStyle name="Input 2 4 5 4 2 7" xfId="21727"/>
    <cellStyle name="Input 2 4 5 4 2 7 2" xfId="21728"/>
    <cellStyle name="Input 2 4 5 4 2 7 3" xfId="21729"/>
    <cellStyle name="Input 2 4 5 4 2 8" xfId="21730"/>
    <cellStyle name="Input 2 4 5 4 2 9" xfId="21731"/>
    <cellStyle name="Input 2 4 5 4 3" xfId="21732"/>
    <cellStyle name="Input 2 4 5 4 3 2" xfId="21733"/>
    <cellStyle name="Input 2 4 5 4 3 3" xfId="21734"/>
    <cellStyle name="Input 2 4 5 4 4" xfId="21735"/>
    <cellStyle name="Input 2 4 5 4 4 2" xfId="21736"/>
    <cellStyle name="Input 2 4 5 4 4 3" xfId="21737"/>
    <cellStyle name="Input 2 4 5 4 5" xfId="21738"/>
    <cellStyle name="Input 2 4 5 4 5 2" xfId="21739"/>
    <cellStyle name="Input 2 4 5 4 5 3" xfId="21740"/>
    <cellStyle name="Input 2 4 5 4 6" xfId="21741"/>
    <cellStyle name="Input 2 4 5 4 6 2" xfId="21742"/>
    <cellStyle name="Input 2 4 5 4 6 3" xfId="21743"/>
    <cellStyle name="Input 2 4 5 4 7" xfId="21744"/>
    <cellStyle name="Input 2 4 5 4 7 2" xfId="21745"/>
    <cellStyle name="Input 2 4 5 4 7 3" xfId="21746"/>
    <cellStyle name="Input 2 4 5 4 8" xfId="21747"/>
    <cellStyle name="Input 2 4 5 4 8 2" xfId="21748"/>
    <cellStyle name="Input 2 4 5 4 8 3" xfId="21749"/>
    <cellStyle name="Input 2 4 5 4 9" xfId="21750"/>
    <cellStyle name="Input 2 4 5 5" xfId="21751"/>
    <cellStyle name="Input 2 4 5 5 2" xfId="21752"/>
    <cellStyle name="Input 2 4 5 5 2 2" xfId="21753"/>
    <cellStyle name="Input 2 4 5 5 2 3" xfId="21754"/>
    <cellStyle name="Input 2 4 5 5 3" xfId="21755"/>
    <cellStyle name="Input 2 4 5 5 3 2" xfId="21756"/>
    <cellStyle name="Input 2 4 5 5 3 3" xfId="21757"/>
    <cellStyle name="Input 2 4 5 5 4" xfId="21758"/>
    <cellStyle name="Input 2 4 5 5 4 2" xfId="21759"/>
    <cellStyle name="Input 2 4 5 5 4 3" xfId="21760"/>
    <cellStyle name="Input 2 4 5 5 5" xfId="21761"/>
    <cellStyle name="Input 2 4 5 5 5 2" xfId="21762"/>
    <cellStyle name="Input 2 4 5 5 5 3" xfId="21763"/>
    <cellStyle name="Input 2 4 5 5 6" xfId="21764"/>
    <cellStyle name="Input 2 4 5 5 6 2" xfId="21765"/>
    <cellStyle name="Input 2 4 5 5 6 3" xfId="21766"/>
    <cellStyle name="Input 2 4 5 5 7" xfId="21767"/>
    <cellStyle name="Input 2 4 5 5 7 2" xfId="21768"/>
    <cellStyle name="Input 2 4 5 5 7 3" xfId="21769"/>
    <cellStyle name="Input 2 4 5 5 8" xfId="21770"/>
    <cellStyle name="Input 2 4 5 5 9" xfId="21771"/>
    <cellStyle name="Input 2 4 5 6" xfId="21772"/>
    <cellStyle name="Input 2 4 5 6 2" xfId="21773"/>
    <cellStyle name="Input 2 4 5 6 3" xfId="21774"/>
    <cellStyle name="Input 2 4 5 7" xfId="21775"/>
    <cellStyle name="Input 2 4 5 7 2" xfId="21776"/>
    <cellStyle name="Input 2 4 5 7 3" xfId="21777"/>
    <cellStyle name="Input 2 4 5 8" xfId="21778"/>
    <cellStyle name="Input 2 4 5 8 2" xfId="21779"/>
    <cellStyle name="Input 2 4 5 8 3" xfId="21780"/>
    <cellStyle name="Input 2 4 5 9" xfId="21781"/>
    <cellStyle name="Input 2 4 5 9 2" xfId="21782"/>
    <cellStyle name="Input 2 4 5 9 3" xfId="21783"/>
    <cellStyle name="Input 2 4 6" xfId="21784"/>
    <cellStyle name="Input 2 4 6 10" xfId="21785"/>
    <cellStyle name="Input 2 4 6 2" xfId="21786"/>
    <cellStyle name="Input 2 4 6 2 2" xfId="21787"/>
    <cellStyle name="Input 2 4 6 2 2 2" xfId="21788"/>
    <cellStyle name="Input 2 4 6 2 2 3" xfId="21789"/>
    <cellStyle name="Input 2 4 6 2 3" xfId="21790"/>
    <cellStyle name="Input 2 4 6 2 3 2" xfId="21791"/>
    <cellStyle name="Input 2 4 6 2 3 3" xfId="21792"/>
    <cellStyle name="Input 2 4 6 2 4" xfId="21793"/>
    <cellStyle name="Input 2 4 6 2 4 2" xfId="21794"/>
    <cellStyle name="Input 2 4 6 2 4 3" xfId="21795"/>
    <cellStyle name="Input 2 4 6 2 5" xfId="21796"/>
    <cellStyle name="Input 2 4 6 2 5 2" xfId="21797"/>
    <cellStyle name="Input 2 4 6 2 5 3" xfId="21798"/>
    <cellStyle name="Input 2 4 6 2 6" xfId="21799"/>
    <cellStyle name="Input 2 4 6 2 6 2" xfId="21800"/>
    <cellStyle name="Input 2 4 6 2 6 3" xfId="21801"/>
    <cellStyle name="Input 2 4 6 2 7" xfId="21802"/>
    <cellStyle name="Input 2 4 6 2 7 2" xfId="21803"/>
    <cellStyle name="Input 2 4 6 2 7 3" xfId="21804"/>
    <cellStyle name="Input 2 4 6 2 8" xfId="21805"/>
    <cellStyle name="Input 2 4 6 2 9" xfId="21806"/>
    <cellStyle name="Input 2 4 6 3" xfId="21807"/>
    <cellStyle name="Input 2 4 6 3 2" xfId="21808"/>
    <cellStyle name="Input 2 4 6 3 3" xfId="21809"/>
    <cellStyle name="Input 2 4 6 4" xfId="21810"/>
    <cellStyle name="Input 2 4 6 4 2" xfId="21811"/>
    <cellStyle name="Input 2 4 6 4 3" xfId="21812"/>
    <cellStyle name="Input 2 4 6 5" xfId="21813"/>
    <cellStyle name="Input 2 4 6 5 2" xfId="21814"/>
    <cellStyle name="Input 2 4 6 5 3" xfId="21815"/>
    <cellStyle name="Input 2 4 6 6" xfId="21816"/>
    <cellStyle name="Input 2 4 6 6 2" xfId="21817"/>
    <cellStyle name="Input 2 4 6 6 3" xfId="21818"/>
    <cellStyle name="Input 2 4 6 7" xfId="21819"/>
    <cellStyle name="Input 2 4 6 7 2" xfId="21820"/>
    <cellStyle name="Input 2 4 6 7 3" xfId="21821"/>
    <cellStyle name="Input 2 4 6 8" xfId="21822"/>
    <cellStyle name="Input 2 4 6 8 2" xfId="21823"/>
    <cellStyle name="Input 2 4 6 8 3" xfId="21824"/>
    <cellStyle name="Input 2 4 6 9" xfId="21825"/>
    <cellStyle name="Input 2 4 7" xfId="21826"/>
    <cellStyle name="Input 2 4 7 10" xfId="21827"/>
    <cellStyle name="Input 2 4 7 2" xfId="21828"/>
    <cellStyle name="Input 2 4 7 2 2" xfId="21829"/>
    <cellStyle name="Input 2 4 7 2 2 2" xfId="21830"/>
    <cellStyle name="Input 2 4 7 2 2 3" xfId="21831"/>
    <cellStyle name="Input 2 4 7 2 3" xfId="21832"/>
    <cellStyle name="Input 2 4 7 2 3 2" xfId="21833"/>
    <cellStyle name="Input 2 4 7 2 3 3" xfId="21834"/>
    <cellStyle name="Input 2 4 7 2 4" xfId="21835"/>
    <cellStyle name="Input 2 4 7 2 4 2" xfId="21836"/>
    <cellStyle name="Input 2 4 7 2 4 3" xfId="21837"/>
    <cellStyle name="Input 2 4 7 2 5" xfId="21838"/>
    <cellStyle name="Input 2 4 7 2 5 2" xfId="21839"/>
    <cellStyle name="Input 2 4 7 2 5 3" xfId="21840"/>
    <cellStyle name="Input 2 4 7 2 6" xfId="21841"/>
    <cellStyle name="Input 2 4 7 2 6 2" xfId="21842"/>
    <cellStyle name="Input 2 4 7 2 6 3" xfId="21843"/>
    <cellStyle name="Input 2 4 7 2 7" xfId="21844"/>
    <cellStyle name="Input 2 4 7 2 7 2" xfId="21845"/>
    <cellStyle name="Input 2 4 7 2 7 3" xfId="21846"/>
    <cellStyle name="Input 2 4 7 2 8" xfId="21847"/>
    <cellStyle name="Input 2 4 7 2 9" xfId="21848"/>
    <cellStyle name="Input 2 4 7 3" xfId="21849"/>
    <cellStyle name="Input 2 4 7 3 2" xfId="21850"/>
    <cellStyle name="Input 2 4 7 3 3" xfId="21851"/>
    <cellStyle name="Input 2 4 7 4" xfId="21852"/>
    <cellStyle name="Input 2 4 7 4 2" xfId="21853"/>
    <cellStyle name="Input 2 4 7 4 3" xfId="21854"/>
    <cellStyle name="Input 2 4 7 5" xfId="21855"/>
    <cellStyle name="Input 2 4 7 5 2" xfId="21856"/>
    <cellStyle name="Input 2 4 7 5 3" xfId="21857"/>
    <cellStyle name="Input 2 4 7 6" xfId="21858"/>
    <cellStyle name="Input 2 4 7 6 2" xfId="21859"/>
    <cellStyle name="Input 2 4 7 6 3" xfId="21860"/>
    <cellStyle name="Input 2 4 7 7" xfId="21861"/>
    <cellStyle name="Input 2 4 7 7 2" xfId="21862"/>
    <cellStyle name="Input 2 4 7 7 3" xfId="21863"/>
    <cellStyle name="Input 2 4 7 8" xfId="21864"/>
    <cellStyle name="Input 2 4 7 8 2" xfId="21865"/>
    <cellStyle name="Input 2 4 7 8 3" xfId="21866"/>
    <cellStyle name="Input 2 4 7 9" xfId="21867"/>
    <cellStyle name="Input 2 4 8" xfId="21868"/>
    <cellStyle name="Input 2 4 8 10" xfId="21869"/>
    <cellStyle name="Input 2 4 8 2" xfId="21870"/>
    <cellStyle name="Input 2 4 8 2 2" xfId="21871"/>
    <cellStyle name="Input 2 4 8 2 2 2" xfId="21872"/>
    <cellStyle name="Input 2 4 8 2 2 3" xfId="21873"/>
    <cellStyle name="Input 2 4 8 2 3" xfId="21874"/>
    <cellStyle name="Input 2 4 8 2 3 2" xfId="21875"/>
    <cellStyle name="Input 2 4 8 2 3 3" xfId="21876"/>
    <cellStyle name="Input 2 4 8 2 4" xfId="21877"/>
    <cellStyle name="Input 2 4 8 2 4 2" xfId="21878"/>
    <cellStyle name="Input 2 4 8 2 4 3" xfId="21879"/>
    <cellStyle name="Input 2 4 8 2 5" xfId="21880"/>
    <cellStyle name="Input 2 4 8 2 5 2" xfId="21881"/>
    <cellStyle name="Input 2 4 8 2 5 3" xfId="21882"/>
    <cellStyle name="Input 2 4 8 2 6" xfId="21883"/>
    <cellStyle name="Input 2 4 8 2 6 2" xfId="21884"/>
    <cellStyle name="Input 2 4 8 2 6 3" xfId="21885"/>
    <cellStyle name="Input 2 4 8 2 7" xfId="21886"/>
    <cellStyle name="Input 2 4 8 2 7 2" xfId="21887"/>
    <cellStyle name="Input 2 4 8 2 7 3" xfId="21888"/>
    <cellStyle name="Input 2 4 8 2 8" xfId="21889"/>
    <cellStyle name="Input 2 4 8 2 9" xfId="21890"/>
    <cellStyle name="Input 2 4 8 3" xfId="21891"/>
    <cellStyle name="Input 2 4 8 3 2" xfId="21892"/>
    <cellStyle name="Input 2 4 8 3 3" xfId="21893"/>
    <cellStyle name="Input 2 4 8 4" xfId="21894"/>
    <cellStyle name="Input 2 4 8 4 2" xfId="21895"/>
    <cellStyle name="Input 2 4 8 4 3" xfId="21896"/>
    <cellStyle name="Input 2 4 8 5" xfId="21897"/>
    <cellStyle name="Input 2 4 8 5 2" xfId="21898"/>
    <cellStyle name="Input 2 4 8 5 3" xfId="21899"/>
    <cellStyle name="Input 2 4 8 6" xfId="21900"/>
    <cellStyle name="Input 2 4 8 6 2" xfId="21901"/>
    <cellStyle name="Input 2 4 8 6 3" xfId="21902"/>
    <cellStyle name="Input 2 4 8 7" xfId="21903"/>
    <cellStyle name="Input 2 4 8 7 2" xfId="21904"/>
    <cellStyle name="Input 2 4 8 7 3" xfId="21905"/>
    <cellStyle name="Input 2 4 8 8" xfId="21906"/>
    <cellStyle name="Input 2 4 8 8 2" xfId="21907"/>
    <cellStyle name="Input 2 4 8 8 3" xfId="21908"/>
    <cellStyle name="Input 2 4 8 9" xfId="21909"/>
    <cellStyle name="Input 2 4 9" xfId="21910"/>
    <cellStyle name="Input 2 4 9 2" xfId="21911"/>
    <cellStyle name="Input 2 4 9 2 2" xfId="21912"/>
    <cellStyle name="Input 2 4 9 2 3" xfId="21913"/>
    <cellStyle name="Input 2 4 9 3" xfId="21914"/>
    <cellStyle name="Input 2 4 9 3 2" xfId="21915"/>
    <cellStyle name="Input 2 4 9 3 3" xfId="21916"/>
    <cellStyle name="Input 2 4 9 4" xfId="21917"/>
    <cellStyle name="Input 2 4 9 4 2" xfId="21918"/>
    <cellStyle name="Input 2 4 9 4 3" xfId="21919"/>
    <cellStyle name="Input 2 4 9 5" xfId="21920"/>
    <cellStyle name="Input 2 4 9 5 2" xfId="21921"/>
    <cellStyle name="Input 2 4 9 5 3" xfId="21922"/>
    <cellStyle name="Input 2 4 9 6" xfId="21923"/>
    <cellStyle name="Input 2 4 9 6 2" xfId="21924"/>
    <cellStyle name="Input 2 4 9 6 3" xfId="21925"/>
    <cellStyle name="Input 2 4 9 7" xfId="21926"/>
    <cellStyle name="Input 2 4 9 7 2" xfId="21927"/>
    <cellStyle name="Input 2 4 9 7 3" xfId="21928"/>
    <cellStyle name="Input 2 4 9 8" xfId="21929"/>
    <cellStyle name="Input 2 4 9 9" xfId="21930"/>
    <cellStyle name="Input 2 5" xfId="21931"/>
    <cellStyle name="Input 2 5 10" xfId="21932"/>
    <cellStyle name="Input 2 5 10 2" xfId="21933"/>
    <cellStyle name="Input 2 5 10 3" xfId="21934"/>
    <cellStyle name="Input 2 5 11" xfId="21935"/>
    <cellStyle name="Input 2 5 11 2" xfId="21936"/>
    <cellStyle name="Input 2 5 11 3" xfId="21937"/>
    <cellStyle name="Input 2 5 12" xfId="21938"/>
    <cellStyle name="Input 2 5 2" xfId="21939"/>
    <cellStyle name="Input 2 5 2 10" xfId="21940"/>
    <cellStyle name="Input 2 5 2 2" xfId="21941"/>
    <cellStyle name="Input 2 5 2 2 2" xfId="21942"/>
    <cellStyle name="Input 2 5 2 2 2 2" xfId="21943"/>
    <cellStyle name="Input 2 5 2 2 2 3" xfId="21944"/>
    <cellStyle name="Input 2 5 2 2 3" xfId="21945"/>
    <cellStyle name="Input 2 5 2 2 3 2" xfId="21946"/>
    <cellStyle name="Input 2 5 2 2 3 3" xfId="21947"/>
    <cellStyle name="Input 2 5 2 2 4" xfId="21948"/>
    <cellStyle name="Input 2 5 2 2 4 2" xfId="21949"/>
    <cellStyle name="Input 2 5 2 2 4 3" xfId="21950"/>
    <cellStyle name="Input 2 5 2 2 5" xfId="21951"/>
    <cellStyle name="Input 2 5 2 2 5 2" xfId="21952"/>
    <cellStyle name="Input 2 5 2 2 5 3" xfId="21953"/>
    <cellStyle name="Input 2 5 2 2 6" xfId="21954"/>
    <cellStyle name="Input 2 5 2 2 6 2" xfId="21955"/>
    <cellStyle name="Input 2 5 2 2 6 3" xfId="21956"/>
    <cellStyle name="Input 2 5 2 2 7" xfId="21957"/>
    <cellStyle name="Input 2 5 2 2 7 2" xfId="21958"/>
    <cellStyle name="Input 2 5 2 2 7 3" xfId="21959"/>
    <cellStyle name="Input 2 5 2 2 8" xfId="21960"/>
    <cellStyle name="Input 2 5 2 2 9" xfId="21961"/>
    <cellStyle name="Input 2 5 2 3" xfId="21962"/>
    <cellStyle name="Input 2 5 2 3 2" xfId="21963"/>
    <cellStyle name="Input 2 5 2 3 3" xfId="21964"/>
    <cellStyle name="Input 2 5 2 4" xfId="21965"/>
    <cellStyle name="Input 2 5 2 4 2" xfId="21966"/>
    <cellStyle name="Input 2 5 2 4 3" xfId="21967"/>
    <cellStyle name="Input 2 5 2 5" xfId="21968"/>
    <cellStyle name="Input 2 5 2 5 2" xfId="21969"/>
    <cellStyle name="Input 2 5 2 5 3" xfId="21970"/>
    <cellStyle name="Input 2 5 2 6" xfId="21971"/>
    <cellStyle name="Input 2 5 2 6 2" xfId="21972"/>
    <cellStyle name="Input 2 5 2 6 3" xfId="21973"/>
    <cellStyle name="Input 2 5 2 7" xfId="21974"/>
    <cellStyle name="Input 2 5 2 7 2" xfId="21975"/>
    <cellStyle name="Input 2 5 2 7 3" xfId="21976"/>
    <cellStyle name="Input 2 5 2 8" xfId="21977"/>
    <cellStyle name="Input 2 5 2 8 2" xfId="21978"/>
    <cellStyle name="Input 2 5 2 8 3" xfId="21979"/>
    <cellStyle name="Input 2 5 2 9" xfId="21980"/>
    <cellStyle name="Input 2 5 3" xfId="21981"/>
    <cellStyle name="Input 2 5 3 10" xfId="21982"/>
    <cellStyle name="Input 2 5 3 2" xfId="21983"/>
    <cellStyle name="Input 2 5 3 2 2" xfId="21984"/>
    <cellStyle name="Input 2 5 3 2 2 2" xfId="21985"/>
    <cellStyle name="Input 2 5 3 2 2 3" xfId="21986"/>
    <cellStyle name="Input 2 5 3 2 3" xfId="21987"/>
    <cellStyle name="Input 2 5 3 2 3 2" xfId="21988"/>
    <cellStyle name="Input 2 5 3 2 3 3" xfId="21989"/>
    <cellStyle name="Input 2 5 3 2 4" xfId="21990"/>
    <cellStyle name="Input 2 5 3 2 4 2" xfId="21991"/>
    <cellStyle name="Input 2 5 3 2 4 3" xfId="21992"/>
    <cellStyle name="Input 2 5 3 2 5" xfId="21993"/>
    <cellStyle name="Input 2 5 3 2 5 2" xfId="21994"/>
    <cellStyle name="Input 2 5 3 2 5 3" xfId="21995"/>
    <cellStyle name="Input 2 5 3 2 6" xfId="21996"/>
    <cellStyle name="Input 2 5 3 2 6 2" xfId="21997"/>
    <cellStyle name="Input 2 5 3 2 6 3" xfId="21998"/>
    <cellStyle name="Input 2 5 3 2 7" xfId="21999"/>
    <cellStyle name="Input 2 5 3 2 7 2" xfId="22000"/>
    <cellStyle name="Input 2 5 3 2 7 3" xfId="22001"/>
    <cellStyle name="Input 2 5 3 2 8" xfId="22002"/>
    <cellStyle name="Input 2 5 3 2 9" xfId="22003"/>
    <cellStyle name="Input 2 5 3 3" xfId="22004"/>
    <cellStyle name="Input 2 5 3 3 2" xfId="22005"/>
    <cellStyle name="Input 2 5 3 3 3" xfId="22006"/>
    <cellStyle name="Input 2 5 3 4" xfId="22007"/>
    <cellStyle name="Input 2 5 3 4 2" xfId="22008"/>
    <cellStyle name="Input 2 5 3 4 3" xfId="22009"/>
    <cellStyle name="Input 2 5 3 5" xfId="22010"/>
    <cellStyle name="Input 2 5 3 5 2" xfId="22011"/>
    <cellStyle name="Input 2 5 3 5 3" xfId="22012"/>
    <cellStyle name="Input 2 5 3 6" xfId="22013"/>
    <cellStyle name="Input 2 5 3 6 2" xfId="22014"/>
    <cellStyle name="Input 2 5 3 6 3" xfId="22015"/>
    <cellStyle name="Input 2 5 3 7" xfId="22016"/>
    <cellStyle name="Input 2 5 3 7 2" xfId="22017"/>
    <cellStyle name="Input 2 5 3 7 3" xfId="22018"/>
    <cellStyle name="Input 2 5 3 8" xfId="22019"/>
    <cellStyle name="Input 2 5 3 8 2" xfId="22020"/>
    <cellStyle name="Input 2 5 3 8 3" xfId="22021"/>
    <cellStyle name="Input 2 5 3 9" xfId="22022"/>
    <cellStyle name="Input 2 5 4" xfId="22023"/>
    <cellStyle name="Input 2 5 4 10" xfId="22024"/>
    <cellStyle name="Input 2 5 4 2" xfId="22025"/>
    <cellStyle name="Input 2 5 4 2 2" xfId="22026"/>
    <cellStyle name="Input 2 5 4 2 2 2" xfId="22027"/>
    <cellStyle name="Input 2 5 4 2 2 3" xfId="22028"/>
    <cellStyle name="Input 2 5 4 2 3" xfId="22029"/>
    <cellStyle name="Input 2 5 4 2 3 2" xfId="22030"/>
    <cellStyle name="Input 2 5 4 2 3 3" xfId="22031"/>
    <cellStyle name="Input 2 5 4 2 4" xfId="22032"/>
    <cellStyle name="Input 2 5 4 2 4 2" xfId="22033"/>
    <cellStyle name="Input 2 5 4 2 4 3" xfId="22034"/>
    <cellStyle name="Input 2 5 4 2 5" xfId="22035"/>
    <cellStyle name="Input 2 5 4 2 5 2" xfId="22036"/>
    <cellStyle name="Input 2 5 4 2 5 3" xfId="22037"/>
    <cellStyle name="Input 2 5 4 2 6" xfId="22038"/>
    <cellStyle name="Input 2 5 4 2 6 2" xfId="22039"/>
    <cellStyle name="Input 2 5 4 2 6 3" xfId="22040"/>
    <cellStyle name="Input 2 5 4 2 7" xfId="22041"/>
    <cellStyle name="Input 2 5 4 2 7 2" xfId="22042"/>
    <cellStyle name="Input 2 5 4 2 7 3" xfId="22043"/>
    <cellStyle name="Input 2 5 4 2 8" xfId="22044"/>
    <cellStyle name="Input 2 5 4 2 9" xfId="22045"/>
    <cellStyle name="Input 2 5 4 3" xfId="22046"/>
    <cellStyle name="Input 2 5 4 3 2" xfId="22047"/>
    <cellStyle name="Input 2 5 4 3 3" xfId="22048"/>
    <cellStyle name="Input 2 5 4 4" xfId="22049"/>
    <cellStyle name="Input 2 5 4 4 2" xfId="22050"/>
    <cellStyle name="Input 2 5 4 4 3" xfId="22051"/>
    <cellStyle name="Input 2 5 4 5" xfId="22052"/>
    <cellStyle name="Input 2 5 4 5 2" xfId="22053"/>
    <cellStyle name="Input 2 5 4 5 3" xfId="22054"/>
    <cellStyle name="Input 2 5 4 6" xfId="22055"/>
    <cellStyle name="Input 2 5 4 6 2" xfId="22056"/>
    <cellStyle name="Input 2 5 4 6 3" xfId="22057"/>
    <cellStyle name="Input 2 5 4 7" xfId="22058"/>
    <cellStyle name="Input 2 5 4 7 2" xfId="22059"/>
    <cellStyle name="Input 2 5 4 7 3" xfId="22060"/>
    <cellStyle name="Input 2 5 4 8" xfId="22061"/>
    <cellStyle name="Input 2 5 4 8 2" xfId="22062"/>
    <cellStyle name="Input 2 5 4 8 3" xfId="22063"/>
    <cellStyle name="Input 2 5 4 9" xfId="22064"/>
    <cellStyle name="Input 2 5 5" xfId="22065"/>
    <cellStyle name="Input 2 5 5 2" xfId="22066"/>
    <cellStyle name="Input 2 5 5 2 2" xfId="22067"/>
    <cellStyle name="Input 2 5 5 2 3" xfId="22068"/>
    <cellStyle name="Input 2 5 5 3" xfId="22069"/>
    <cellStyle name="Input 2 5 5 3 2" xfId="22070"/>
    <cellStyle name="Input 2 5 5 3 3" xfId="22071"/>
    <cellStyle name="Input 2 5 5 4" xfId="22072"/>
    <cellStyle name="Input 2 5 5 4 2" xfId="22073"/>
    <cellStyle name="Input 2 5 5 4 3" xfId="22074"/>
    <cellStyle name="Input 2 5 5 5" xfId="22075"/>
    <cellStyle name="Input 2 5 5 5 2" xfId="22076"/>
    <cellStyle name="Input 2 5 5 5 3" xfId="22077"/>
    <cellStyle name="Input 2 5 5 6" xfId="22078"/>
    <cellStyle name="Input 2 5 5 6 2" xfId="22079"/>
    <cellStyle name="Input 2 5 5 6 3" xfId="22080"/>
    <cellStyle name="Input 2 5 5 7" xfId="22081"/>
    <cellStyle name="Input 2 5 5 7 2" xfId="22082"/>
    <cellStyle name="Input 2 5 5 7 3" xfId="22083"/>
    <cellStyle name="Input 2 5 5 8" xfId="22084"/>
    <cellStyle name="Input 2 5 5 9" xfId="22085"/>
    <cellStyle name="Input 2 5 6" xfId="22086"/>
    <cellStyle name="Input 2 5 6 2" xfId="22087"/>
    <cellStyle name="Input 2 5 6 3" xfId="22088"/>
    <cellStyle name="Input 2 5 7" xfId="22089"/>
    <cellStyle name="Input 2 5 7 2" xfId="22090"/>
    <cellStyle name="Input 2 5 7 3" xfId="22091"/>
    <cellStyle name="Input 2 5 8" xfId="22092"/>
    <cellStyle name="Input 2 5 8 2" xfId="22093"/>
    <cellStyle name="Input 2 5 8 3" xfId="22094"/>
    <cellStyle name="Input 2 5 9" xfId="22095"/>
    <cellStyle name="Input 2 5 9 2" xfId="22096"/>
    <cellStyle name="Input 2 5 9 3" xfId="22097"/>
    <cellStyle name="Input 2 6" xfId="22098"/>
    <cellStyle name="Input 2 6 10" xfId="22099"/>
    <cellStyle name="Input 2 6 2" xfId="22100"/>
    <cellStyle name="Input 2 6 2 2" xfId="22101"/>
    <cellStyle name="Input 2 6 2 2 2" xfId="22102"/>
    <cellStyle name="Input 2 6 2 2 3" xfId="22103"/>
    <cellStyle name="Input 2 6 2 3" xfId="22104"/>
    <cellStyle name="Input 2 6 2 3 2" xfId="22105"/>
    <cellStyle name="Input 2 6 2 3 3" xfId="22106"/>
    <cellStyle name="Input 2 6 2 4" xfId="22107"/>
    <cellStyle name="Input 2 6 2 4 2" xfId="22108"/>
    <cellStyle name="Input 2 6 2 4 3" xfId="22109"/>
    <cellStyle name="Input 2 6 2 5" xfId="22110"/>
    <cellStyle name="Input 2 6 2 5 2" xfId="22111"/>
    <cellStyle name="Input 2 6 2 5 3" xfId="22112"/>
    <cellStyle name="Input 2 6 2 6" xfId="22113"/>
    <cellStyle name="Input 2 6 2 6 2" xfId="22114"/>
    <cellStyle name="Input 2 6 2 6 3" xfId="22115"/>
    <cellStyle name="Input 2 6 2 7" xfId="22116"/>
    <cellStyle name="Input 2 6 2 7 2" xfId="22117"/>
    <cellStyle name="Input 2 6 2 7 3" xfId="22118"/>
    <cellStyle name="Input 2 6 2 8" xfId="22119"/>
    <cellStyle name="Input 2 6 2 9" xfId="22120"/>
    <cellStyle name="Input 2 6 3" xfId="22121"/>
    <cellStyle name="Input 2 6 3 2" xfId="22122"/>
    <cellStyle name="Input 2 6 3 3" xfId="22123"/>
    <cellStyle name="Input 2 6 4" xfId="22124"/>
    <cellStyle name="Input 2 6 4 2" xfId="22125"/>
    <cellStyle name="Input 2 6 4 3" xfId="22126"/>
    <cellStyle name="Input 2 6 5" xfId="22127"/>
    <cellStyle name="Input 2 6 5 2" xfId="22128"/>
    <cellStyle name="Input 2 6 5 3" xfId="22129"/>
    <cellStyle name="Input 2 6 6" xfId="22130"/>
    <cellStyle name="Input 2 6 6 2" xfId="22131"/>
    <cellStyle name="Input 2 6 6 3" xfId="22132"/>
    <cellStyle name="Input 2 6 7" xfId="22133"/>
    <cellStyle name="Input 2 6 7 2" xfId="22134"/>
    <cellStyle name="Input 2 6 7 3" xfId="22135"/>
    <cellStyle name="Input 2 6 8" xfId="22136"/>
    <cellStyle name="Input 2 6 8 2" xfId="22137"/>
    <cellStyle name="Input 2 6 8 3" xfId="22138"/>
    <cellStyle name="Input 2 6 9" xfId="22139"/>
    <cellStyle name="Input 2 7" xfId="22140"/>
    <cellStyle name="Input 2 7 10" xfId="22141"/>
    <cellStyle name="Input 2 7 2" xfId="22142"/>
    <cellStyle name="Input 2 7 2 2" xfId="22143"/>
    <cellStyle name="Input 2 7 2 2 2" xfId="22144"/>
    <cellStyle name="Input 2 7 2 2 3" xfId="22145"/>
    <cellStyle name="Input 2 7 2 3" xfId="22146"/>
    <cellStyle name="Input 2 7 2 3 2" xfId="22147"/>
    <cellStyle name="Input 2 7 2 3 3" xfId="22148"/>
    <cellStyle name="Input 2 7 2 4" xfId="22149"/>
    <cellStyle name="Input 2 7 2 4 2" xfId="22150"/>
    <cellStyle name="Input 2 7 2 4 3" xfId="22151"/>
    <cellStyle name="Input 2 7 2 5" xfId="22152"/>
    <cellStyle name="Input 2 7 2 5 2" xfId="22153"/>
    <cellStyle name="Input 2 7 2 5 3" xfId="22154"/>
    <cellStyle name="Input 2 7 2 6" xfId="22155"/>
    <cellStyle name="Input 2 7 2 6 2" xfId="22156"/>
    <cellStyle name="Input 2 7 2 6 3" xfId="22157"/>
    <cellStyle name="Input 2 7 2 7" xfId="22158"/>
    <cellStyle name="Input 2 7 2 7 2" xfId="22159"/>
    <cellStyle name="Input 2 7 2 7 3" xfId="22160"/>
    <cellStyle name="Input 2 7 2 8" xfId="22161"/>
    <cellStyle name="Input 2 7 2 9" xfId="22162"/>
    <cellStyle name="Input 2 7 3" xfId="22163"/>
    <cellStyle name="Input 2 7 3 2" xfId="22164"/>
    <cellStyle name="Input 2 7 3 3" xfId="22165"/>
    <cellStyle name="Input 2 7 4" xfId="22166"/>
    <cellStyle name="Input 2 7 4 2" xfId="22167"/>
    <cellStyle name="Input 2 7 4 3" xfId="22168"/>
    <cellStyle name="Input 2 7 5" xfId="22169"/>
    <cellStyle name="Input 2 7 5 2" xfId="22170"/>
    <cellStyle name="Input 2 7 5 3" xfId="22171"/>
    <cellStyle name="Input 2 7 6" xfId="22172"/>
    <cellStyle name="Input 2 7 6 2" xfId="22173"/>
    <cellStyle name="Input 2 7 6 3" xfId="22174"/>
    <cellStyle name="Input 2 7 7" xfId="22175"/>
    <cellStyle name="Input 2 7 7 2" xfId="22176"/>
    <cellStyle name="Input 2 7 7 3" xfId="22177"/>
    <cellStyle name="Input 2 7 8" xfId="22178"/>
    <cellStyle name="Input 2 7 8 2" xfId="22179"/>
    <cellStyle name="Input 2 7 8 3" xfId="22180"/>
    <cellStyle name="Input 2 7 9" xfId="22181"/>
    <cellStyle name="Input 2 8" xfId="22182"/>
    <cellStyle name="Input 2 8 10" xfId="22183"/>
    <cellStyle name="Input 2 8 2" xfId="22184"/>
    <cellStyle name="Input 2 8 2 2" xfId="22185"/>
    <cellStyle name="Input 2 8 2 2 2" xfId="22186"/>
    <cellStyle name="Input 2 8 2 2 3" xfId="22187"/>
    <cellStyle name="Input 2 8 2 3" xfId="22188"/>
    <cellStyle name="Input 2 8 2 3 2" xfId="22189"/>
    <cellStyle name="Input 2 8 2 3 3" xfId="22190"/>
    <cellStyle name="Input 2 8 2 4" xfId="22191"/>
    <cellStyle name="Input 2 8 2 4 2" xfId="22192"/>
    <cellStyle name="Input 2 8 2 4 3" xfId="22193"/>
    <cellStyle name="Input 2 8 2 5" xfId="22194"/>
    <cellStyle name="Input 2 8 2 5 2" xfId="22195"/>
    <cellStyle name="Input 2 8 2 5 3" xfId="22196"/>
    <cellStyle name="Input 2 8 2 6" xfId="22197"/>
    <cellStyle name="Input 2 8 2 6 2" xfId="22198"/>
    <cellStyle name="Input 2 8 2 6 3" xfId="22199"/>
    <cellStyle name="Input 2 8 2 7" xfId="22200"/>
    <cellStyle name="Input 2 8 2 7 2" xfId="22201"/>
    <cellStyle name="Input 2 8 2 7 3" xfId="22202"/>
    <cellStyle name="Input 2 8 2 8" xfId="22203"/>
    <cellStyle name="Input 2 8 2 9" xfId="22204"/>
    <cellStyle name="Input 2 8 3" xfId="22205"/>
    <cellStyle name="Input 2 8 3 2" xfId="22206"/>
    <cellStyle name="Input 2 8 3 3" xfId="22207"/>
    <cellStyle name="Input 2 8 4" xfId="22208"/>
    <cellStyle name="Input 2 8 4 2" xfId="22209"/>
    <cellStyle name="Input 2 8 4 3" xfId="22210"/>
    <cellStyle name="Input 2 8 5" xfId="22211"/>
    <cellStyle name="Input 2 8 5 2" xfId="22212"/>
    <cellStyle name="Input 2 8 5 3" xfId="22213"/>
    <cellStyle name="Input 2 8 6" xfId="22214"/>
    <cellStyle name="Input 2 8 6 2" xfId="22215"/>
    <cellStyle name="Input 2 8 6 3" xfId="22216"/>
    <cellStyle name="Input 2 8 7" xfId="22217"/>
    <cellStyle name="Input 2 8 7 2" xfId="22218"/>
    <cellStyle name="Input 2 8 7 3" xfId="22219"/>
    <cellStyle name="Input 2 8 8" xfId="22220"/>
    <cellStyle name="Input 2 8 8 2" xfId="22221"/>
    <cellStyle name="Input 2 8 8 3" xfId="22222"/>
    <cellStyle name="Input 2 8 9" xfId="22223"/>
    <cellStyle name="Input 2 9" xfId="22224"/>
    <cellStyle name="Input 2 9 2" xfId="22225"/>
    <cellStyle name="Input 2 9 2 2" xfId="22226"/>
    <cellStyle name="Input 2 9 2 3" xfId="22227"/>
    <cellStyle name="Input 2 9 3" xfId="22228"/>
    <cellStyle name="Input 2 9 3 2" xfId="22229"/>
    <cellStyle name="Input 2 9 3 3" xfId="22230"/>
    <cellStyle name="Input 2 9 4" xfId="22231"/>
    <cellStyle name="Input 2 9 4 2" xfId="22232"/>
    <cellStyle name="Input 2 9 4 3" xfId="22233"/>
    <cellStyle name="Input 2 9 5" xfId="22234"/>
    <cellStyle name="Input 2 9 5 2" xfId="22235"/>
    <cellStyle name="Input 2 9 5 3" xfId="22236"/>
    <cellStyle name="Input 2 9 6" xfId="22237"/>
    <cellStyle name="Input 2 9 6 2" xfId="22238"/>
    <cellStyle name="Input 2 9 6 3" xfId="22239"/>
    <cellStyle name="Input 2 9 7" xfId="22240"/>
    <cellStyle name="Input 2 9 7 2" xfId="22241"/>
    <cellStyle name="Input 2 9 7 3" xfId="22242"/>
    <cellStyle name="Input 2 9 8" xfId="22243"/>
    <cellStyle name="Input 2 9 9" xfId="22244"/>
    <cellStyle name="Input 3" xfId="22245"/>
    <cellStyle name="Input 3 2" xfId="22246"/>
    <cellStyle name="Input 3 2 10" xfId="22247"/>
    <cellStyle name="Input 3 2 10 2" xfId="22248"/>
    <cellStyle name="Input 3 2 10 3" xfId="22249"/>
    <cellStyle name="Input 3 2 11" xfId="22250"/>
    <cellStyle name="Input 3 2 11 2" xfId="22251"/>
    <cellStyle name="Input 3 2 11 3" xfId="22252"/>
    <cellStyle name="Input 3 2 12" xfId="22253"/>
    <cellStyle name="Input 3 2 13" xfId="22254"/>
    <cellStyle name="Input 3 2 2" xfId="22255"/>
    <cellStyle name="Input 3 2 2 10" xfId="22256"/>
    <cellStyle name="Input 3 2 2 10 2" xfId="22257"/>
    <cellStyle name="Input 3 2 2 10 3" xfId="22258"/>
    <cellStyle name="Input 3 2 2 11" xfId="22259"/>
    <cellStyle name="Input 3 2 2 11 2" xfId="22260"/>
    <cellStyle name="Input 3 2 2 11 3" xfId="22261"/>
    <cellStyle name="Input 3 2 2 12" xfId="22262"/>
    <cellStyle name="Input 3 2 2 12 2" xfId="22263"/>
    <cellStyle name="Input 3 2 2 12 3" xfId="22264"/>
    <cellStyle name="Input 3 2 2 13" xfId="22265"/>
    <cellStyle name="Input 3 2 2 13 2" xfId="22266"/>
    <cellStyle name="Input 3 2 2 13 3" xfId="22267"/>
    <cellStyle name="Input 3 2 2 14" xfId="22268"/>
    <cellStyle name="Input 3 2 2 2" xfId="22269"/>
    <cellStyle name="Input 3 2 2 2 10" xfId="22270"/>
    <cellStyle name="Input 3 2 2 2 2" xfId="22271"/>
    <cellStyle name="Input 3 2 2 2 2 10" xfId="22272"/>
    <cellStyle name="Input 3 2 2 2 2 2" xfId="22273"/>
    <cellStyle name="Input 3 2 2 2 2 2 2" xfId="22274"/>
    <cellStyle name="Input 3 2 2 2 2 2 2 2" xfId="22275"/>
    <cellStyle name="Input 3 2 2 2 2 2 2 3" xfId="22276"/>
    <cellStyle name="Input 3 2 2 2 2 2 3" xfId="22277"/>
    <cellStyle name="Input 3 2 2 2 2 2 3 2" xfId="22278"/>
    <cellStyle name="Input 3 2 2 2 2 2 3 3" xfId="22279"/>
    <cellStyle name="Input 3 2 2 2 2 2 4" xfId="22280"/>
    <cellStyle name="Input 3 2 2 2 2 2 4 2" xfId="22281"/>
    <cellStyle name="Input 3 2 2 2 2 2 4 3" xfId="22282"/>
    <cellStyle name="Input 3 2 2 2 2 2 5" xfId="22283"/>
    <cellStyle name="Input 3 2 2 2 2 2 5 2" xfId="22284"/>
    <cellStyle name="Input 3 2 2 2 2 2 5 3" xfId="22285"/>
    <cellStyle name="Input 3 2 2 2 2 2 6" xfId="22286"/>
    <cellStyle name="Input 3 2 2 2 2 2 6 2" xfId="22287"/>
    <cellStyle name="Input 3 2 2 2 2 2 6 3" xfId="22288"/>
    <cellStyle name="Input 3 2 2 2 2 2 7" xfId="22289"/>
    <cellStyle name="Input 3 2 2 2 2 2 7 2" xfId="22290"/>
    <cellStyle name="Input 3 2 2 2 2 2 7 3" xfId="22291"/>
    <cellStyle name="Input 3 2 2 2 2 2 8" xfId="22292"/>
    <cellStyle name="Input 3 2 2 2 2 2 9" xfId="22293"/>
    <cellStyle name="Input 3 2 2 2 2 3" xfId="22294"/>
    <cellStyle name="Input 3 2 2 2 2 3 2" xfId="22295"/>
    <cellStyle name="Input 3 2 2 2 2 3 3" xfId="22296"/>
    <cellStyle name="Input 3 2 2 2 2 4" xfId="22297"/>
    <cellStyle name="Input 3 2 2 2 2 4 2" xfId="22298"/>
    <cellStyle name="Input 3 2 2 2 2 4 3" xfId="22299"/>
    <cellStyle name="Input 3 2 2 2 2 5" xfId="22300"/>
    <cellStyle name="Input 3 2 2 2 2 5 2" xfId="22301"/>
    <cellStyle name="Input 3 2 2 2 2 5 3" xfId="22302"/>
    <cellStyle name="Input 3 2 2 2 2 6" xfId="22303"/>
    <cellStyle name="Input 3 2 2 2 2 6 2" xfId="22304"/>
    <cellStyle name="Input 3 2 2 2 2 6 3" xfId="22305"/>
    <cellStyle name="Input 3 2 2 2 2 7" xfId="22306"/>
    <cellStyle name="Input 3 2 2 2 2 7 2" xfId="22307"/>
    <cellStyle name="Input 3 2 2 2 2 7 3" xfId="22308"/>
    <cellStyle name="Input 3 2 2 2 2 8" xfId="22309"/>
    <cellStyle name="Input 3 2 2 2 2 8 2" xfId="22310"/>
    <cellStyle name="Input 3 2 2 2 2 8 3" xfId="22311"/>
    <cellStyle name="Input 3 2 2 2 2 9" xfId="22312"/>
    <cellStyle name="Input 3 2 2 2 3" xfId="22313"/>
    <cellStyle name="Input 3 2 2 2 3 10" xfId="22314"/>
    <cellStyle name="Input 3 2 2 2 3 2" xfId="22315"/>
    <cellStyle name="Input 3 2 2 2 3 2 2" xfId="22316"/>
    <cellStyle name="Input 3 2 2 2 3 2 2 2" xfId="22317"/>
    <cellStyle name="Input 3 2 2 2 3 2 2 3" xfId="22318"/>
    <cellStyle name="Input 3 2 2 2 3 2 3" xfId="22319"/>
    <cellStyle name="Input 3 2 2 2 3 2 3 2" xfId="22320"/>
    <cellStyle name="Input 3 2 2 2 3 2 3 3" xfId="22321"/>
    <cellStyle name="Input 3 2 2 2 3 2 4" xfId="22322"/>
    <cellStyle name="Input 3 2 2 2 3 2 4 2" xfId="22323"/>
    <cellStyle name="Input 3 2 2 2 3 2 4 3" xfId="22324"/>
    <cellStyle name="Input 3 2 2 2 3 2 5" xfId="22325"/>
    <cellStyle name="Input 3 2 2 2 3 2 5 2" xfId="22326"/>
    <cellStyle name="Input 3 2 2 2 3 2 5 3" xfId="22327"/>
    <cellStyle name="Input 3 2 2 2 3 2 6" xfId="22328"/>
    <cellStyle name="Input 3 2 2 2 3 2 6 2" xfId="22329"/>
    <cellStyle name="Input 3 2 2 2 3 2 6 3" xfId="22330"/>
    <cellStyle name="Input 3 2 2 2 3 2 7" xfId="22331"/>
    <cellStyle name="Input 3 2 2 2 3 2 7 2" xfId="22332"/>
    <cellStyle name="Input 3 2 2 2 3 2 7 3" xfId="22333"/>
    <cellStyle name="Input 3 2 2 2 3 2 8" xfId="22334"/>
    <cellStyle name="Input 3 2 2 2 3 2 9" xfId="22335"/>
    <cellStyle name="Input 3 2 2 2 3 3" xfId="22336"/>
    <cellStyle name="Input 3 2 2 2 3 3 2" xfId="22337"/>
    <cellStyle name="Input 3 2 2 2 3 3 3" xfId="22338"/>
    <cellStyle name="Input 3 2 2 2 3 4" xfId="22339"/>
    <cellStyle name="Input 3 2 2 2 3 4 2" xfId="22340"/>
    <cellStyle name="Input 3 2 2 2 3 4 3" xfId="22341"/>
    <cellStyle name="Input 3 2 2 2 3 5" xfId="22342"/>
    <cellStyle name="Input 3 2 2 2 3 5 2" xfId="22343"/>
    <cellStyle name="Input 3 2 2 2 3 5 3" xfId="22344"/>
    <cellStyle name="Input 3 2 2 2 3 6" xfId="22345"/>
    <cellStyle name="Input 3 2 2 2 3 6 2" xfId="22346"/>
    <cellStyle name="Input 3 2 2 2 3 6 3" xfId="22347"/>
    <cellStyle name="Input 3 2 2 2 3 7" xfId="22348"/>
    <cellStyle name="Input 3 2 2 2 3 7 2" xfId="22349"/>
    <cellStyle name="Input 3 2 2 2 3 7 3" xfId="22350"/>
    <cellStyle name="Input 3 2 2 2 3 8" xfId="22351"/>
    <cellStyle name="Input 3 2 2 2 3 8 2" xfId="22352"/>
    <cellStyle name="Input 3 2 2 2 3 8 3" xfId="22353"/>
    <cellStyle name="Input 3 2 2 2 3 9" xfId="22354"/>
    <cellStyle name="Input 3 2 2 2 4" xfId="22355"/>
    <cellStyle name="Input 3 2 2 2 4 10" xfId="22356"/>
    <cellStyle name="Input 3 2 2 2 4 2" xfId="22357"/>
    <cellStyle name="Input 3 2 2 2 4 2 2" xfId="22358"/>
    <cellStyle name="Input 3 2 2 2 4 2 2 2" xfId="22359"/>
    <cellStyle name="Input 3 2 2 2 4 2 2 3" xfId="22360"/>
    <cellStyle name="Input 3 2 2 2 4 2 3" xfId="22361"/>
    <cellStyle name="Input 3 2 2 2 4 2 3 2" xfId="22362"/>
    <cellStyle name="Input 3 2 2 2 4 2 3 3" xfId="22363"/>
    <cellStyle name="Input 3 2 2 2 4 2 4" xfId="22364"/>
    <cellStyle name="Input 3 2 2 2 4 2 4 2" xfId="22365"/>
    <cellStyle name="Input 3 2 2 2 4 2 4 3" xfId="22366"/>
    <cellStyle name="Input 3 2 2 2 4 2 5" xfId="22367"/>
    <cellStyle name="Input 3 2 2 2 4 2 5 2" xfId="22368"/>
    <cellStyle name="Input 3 2 2 2 4 2 5 3" xfId="22369"/>
    <cellStyle name="Input 3 2 2 2 4 2 6" xfId="22370"/>
    <cellStyle name="Input 3 2 2 2 4 2 6 2" xfId="22371"/>
    <cellStyle name="Input 3 2 2 2 4 2 6 3" xfId="22372"/>
    <cellStyle name="Input 3 2 2 2 4 2 7" xfId="22373"/>
    <cellStyle name="Input 3 2 2 2 4 2 7 2" xfId="22374"/>
    <cellStyle name="Input 3 2 2 2 4 2 7 3" xfId="22375"/>
    <cellStyle name="Input 3 2 2 2 4 2 8" xfId="22376"/>
    <cellStyle name="Input 3 2 2 2 4 2 9" xfId="22377"/>
    <cellStyle name="Input 3 2 2 2 4 3" xfId="22378"/>
    <cellStyle name="Input 3 2 2 2 4 3 2" xfId="22379"/>
    <cellStyle name="Input 3 2 2 2 4 3 3" xfId="22380"/>
    <cellStyle name="Input 3 2 2 2 4 4" xfId="22381"/>
    <cellStyle name="Input 3 2 2 2 4 4 2" xfId="22382"/>
    <cellStyle name="Input 3 2 2 2 4 4 3" xfId="22383"/>
    <cellStyle name="Input 3 2 2 2 4 5" xfId="22384"/>
    <cellStyle name="Input 3 2 2 2 4 5 2" xfId="22385"/>
    <cellStyle name="Input 3 2 2 2 4 5 3" xfId="22386"/>
    <cellStyle name="Input 3 2 2 2 4 6" xfId="22387"/>
    <cellStyle name="Input 3 2 2 2 4 6 2" xfId="22388"/>
    <cellStyle name="Input 3 2 2 2 4 6 3" xfId="22389"/>
    <cellStyle name="Input 3 2 2 2 4 7" xfId="22390"/>
    <cellStyle name="Input 3 2 2 2 4 7 2" xfId="22391"/>
    <cellStyle name="Input 3 2 2 2 4 7 3" xfId="22392"/>
    <cellStyle name="Input 3 2 2 2 4 8" xfId="22393"/>
    <cellStyle name="Input 3 2 2 2 4 8 2" xfId="22394"/>
    <cellStyle name="Input 3 2 2 2 4 8 3" xfId="22395"/>
    <cellStyle name="Input 3 2 2 2 4 9" xfId="22396"/>
    <cellStyle name="Input 3 2 2 2 5" xfId="22397"/>
    <cellStyle name="Input 3 2 2 2 5 2" xfId="22398"/>
    <cellStyle name="Input 3 2 2 2 5 2 2" xfId="22399"/>
    <cellStyle name="Input 3 2 2 2 5 2 3" xfId="22400"/>
    <cellStyle name="Input 3 2 2 2 5 3" xfId="22401"/>
    <cellStyle name="Input 3 2 2 2 5 3 2" xfId="22402"/>
    <cellStyle name="Input 3 2 2 2 5 3 3" xfId="22403"/>
    <cellStyle name="Input 3 2 2 2 5 4" xfId="22404"/>
    <cellStyle name="Input 3 2 2 2 5 4 2" xfId="22405"/>
    <cellStyle name="Input 3 2 2 2 5 4 3" xfId="22406"/>
    <cellStyle name="Input 3 2 2 2 5 5" xfId="22407"/>
    <cellStyle name="Input 3 2 2 2 5 5 2" xfId="22408"/>
    <cellStyle name="Input 3 2 2 2 5 5 3" xfId="22409"/>
    <cellStyle name="Input 3 2 2 2 5 6" xfId="22410"/>
    <cellStyle name="Input 3 2 2 2 5 6 2" xfId="22411"/>
    <cellStyle name="Input 3 2 2 2 5 6 3" xfId="22412"/>
    <cellStyle name="Input 3 2 2 2 5 7" xfId="22413"/>
    <cellStyle name="Input 3 2 2 2 5 7 2" xfId="22414"/>
    <cellStyle name="Input 3 2 2 2 5 7 3" xfId="22415"/>
    <cellStyle name="Input 3 2 2 2 5 8" xfId="22416"/>
    <cellStyle name="Input 3 2 2 2 5 9" xfId="22417"/>
    <cellStyle name="Input 3 2 2 2 6" xfId="22418"/>
    <cellStyle name="Input 3 2 2 2 6 2" xfId="22419"/>
    <cellStyle name="Input 3 2 2 2 6 3" xfId="22420"/>
    <cellStyle name="Input 3 2 2 2 7" xfId="22421"/>
    <cellStyle name="Input 3 2 2 2 7 2" xfId="22422"/>
    <cellStyle name="Input 3 2 2 2 7 3" xfId="22423"/>
    <cellStyle name="Input 3 2 2 2 8" xfId="22424"/>
    <cellStyle name="Input 3 2 2 2 8 2" xfId="22425"/>
    <cellStyle name="Input 3 2 2 2 8 3" xfId="22426"/>
    <cellStyle name="Input 3 2 2 2 9" xfId="22427"/>
    <cellStyle name="Input 3 2 2 2 9 2" xfId="22428"/>
    <cellStyle name="Input 3 2 2 2 9 3" xfId="22429"/>
    <cellStyle name="Input 3 2 2 3" xfId="22430"/>
    <cellStyle name="Input 3 2 2 3 10" xfId="22431"/>
    <cellStyle name="Input 3 2 2 3 2" xfId="22432"/>
    <cellStyle name="Input 3 2 2 3 2 10" xfId="22433"/>
    <cellStyle name="Input 3 2 2 3 2 2" xfId="22434"/>
    <cellStyle name="Input 3 2 2 3 2 2 2" xfId="22435"/>
    <cellStyle name="Input 3 2 2 3 2 2 2 2" xfId="22436"/>
    <cellStyle name="Input 3 2 2 3 2 2 2 3" xfId="22437"/>
    <cellStyle name="Input 3 2 2 3 2 2 3" xfId="22438"/>
    <cellStyle name="Input 3 2 2 3 2 2 3 2" xfId="22439"/>
    <cellStyle name="Input 3 2 2 3 2 2 3 3" xfId="22440"/>
    <cellStyle name="Input 3 2 2 3 2 2 4" xfId="22441"/>
    <cellStyle name="Input 3 2 2 3 2 2 4 2" xfId="22442"/>
    <cellStyle name="Input 3 2 2 3 2 2 4 3" xfId="22443"/>
    <cellStyle name="Input 3 2 2 3 2 2 5" xfId="22444"/>
    <cellStyle name="Input 3 2 2 3 2 2 5 2" xfId="22445"/>
    <cellStyle name="Input 3 2 2 3 2 2 5 3" xfId="22446"/>
    <cellStyle name="Input 3 2 2 3 2 2 6" xfId="22447"/>
    <cellStyle name="Input 3 2 2 3 2 2 6 2" xfId="22448"/>
    <cellStyle name="Input 3 2 2 3 2 2 6 3" xfId="22449"/>
    <cellStyle name="Input 3 2 2 3 2 2 7" xfId="22450"/>
    <cellStyle name="Input 3 2 2 3 2 2 7 2" xfId="22451"/>
    <cellStyle name="Input 3 2 2 3 2 2 7 3" xfId="22452"/>
    <cellStyle name="Input 3 2 2 3 2 2 8" xfId="22453"/>
    <cellStyle name="Input 3 2 2 3 2 2 9" xfId="22454"/>
    <cellStyle name="Input 3 2 2 3 2 3" xfId="22455"/>
    <cellStyle name="Input 3 2 2 3 2 3 2" xfId="22456"/>
    <cellStyle name="Input 3 2 2 3 2 3 3" xfId="22457"/>
    <cellStyle name="Input 3 2 2 3 2 4" xfId="22458"/>
    <cellStyle name="Input 3 2 2 3 2 4 2" xfId="22459"/>
    <cellStyle name="Input 3 2 2 3 2 4 3" xfId="22460"/>
    <cellStyle name="Input 3 2 2 3 2 5" xfId="22461"/>
    <cellStyle name="Input 3 2 2 3 2 5 2" xfId="22462"/>
    <cellStyle name="Input 3 2 2 3 2 5 3" xfId="22463"/>
    <cellStyle name="Input 3 2 2 3 2 6" xfId="22464"/>
    <cellStyle name="Input 3 2 2 3 2 6 2" xfId="22465"/>
    <cellStyle name="Input 3 2 2 3 2 6 3" xfId="22466"/>
    <cellStyle name="Input 3 2 2 3 2 7" xfId="22467"/>
    <cellStyle name="Input 3 2 2 3 2 7 2" xfId="22468"/>
    <cellStyle name="Input 3 2 2 3 2 7 3" xfId="22469"/>
    <cellStyle name="Input 3 2 2 3 2 8" xfId="22470"/>
    <cellStyle name="Input 3 2 2 3 2 8 2" xfId="22471"/>
    <cellStyle name="Input 3 2 2 3 2 8 3" xfId="22472"/>
    <cellStyle name="Input 3 2 2 3 2 9" xfId="22473"/>
    <cellStyle name="Input 3 2 2 3 3" xfId="22474"/>
    <cellStyle name="Input 3 2 2 3 3 10" xfId="22475"/>
    <cellStyle name="Input 3 2 2 3 3 2" xfId="22476"/>
    <cellStyle name="Input 3 2 2 3 3 2 2" xfId="22477"/>
    <cellStyle name="Input 3 2 2 3 3 2 2 2" xfId="22478"/>
    <cellStyle name="Input 3 2 2 3 3 2 2 3" xfId="22479"/>
    <cellStyle name="Input 3 2 2 3 3 2 3" xfId="22480"/>
    <cellStyle name="Input 3 2 2 3 3 2 3 2" xfId="22481"/>
    <cellStyle name="Input 3 2 2 3 3 2 3 3" xfId="22482"/>
    <cellStyle name="Input 3 2 2 3 3 2 4" xfId="22483"/>
    <cellStyle name="Input 3 2 2 3 3 2 4 2" xfId="22484"/>
    <cellStyle name="Input 3 2 2 3 3 2 4 3" xfId="22485"/>
    <cellStyle name="Input 3 2 2 3 3 2 5" xfId="22486"/>
    <cellStyle name="Input 3 2 2 3 3 2 5 2" xfId="22487"/>
    <cellStyle name="Input 3 2 2 3 3 2 5 3" xfId="22488"/>
    <cellStyle name="Input 3 2 2 3 3 2 6" xfId="22489"/>
    <cellStyle name="Input 3 2 2 3 3 2 6 2" xfId="22490"/>
    <cellStyle name="Input 3 2 2 3 3 2 6 3" xfId="22491"/>
    <cellStyle name="Input 3 2 2 3 3 2 7" xfId="22492"/>
    <cellStyle name="Input 3 2 2 3 3 2 7 2" xfId="22493"/>
    <cellStyle name="Input 3 2 2 3 3 2 7 3" xfId="22494"/>
    <cellStyle name="Input 3 2 2 3 3 2 8" xfId="22495"/>
    <cellStyle name="Input 3 2 2 3 3 2 9" xfId="22496"/>
    <cellStyle name="Input 3 2 2 3 3 3" xfId="22497"/>
    <cellStyle name="Input 3 2 2 3 3 3 2" xfId="22498"/>
    <cellStyle name="Input 3 2 2 3 3 3 3" xfId="22499"/>
    <cellStyle name="Input 3 2 2 3 3 4" xfId="22500"/>
    <cellStyle name="Input 3 2 2 3 3 4 2" xfId="22501"/>
    <cellStyle name="Input 3 2 2 3 3 4 3" xfId="22502"/>
    <cellStyle name="Input 3 2 2 3 3 5" xfId="22503"/>
    <cellStyle name="Input 3 2 2 3 3 5 2" xfId="22504"/>
    <cellStyle name="Input 3 2 2 3 3 5 3" xfId="22505"/>
    <cellStyle name="Input 3 2 2 3 3 6" xfId="22506"/>
    <cellStyle name="Input 3 2 2 3 3 6 2" xfId="22507"/>
    <cellStyle name="Input 3 2 2 3 3 6 3" xfId="22508"/>
    <cellStyle name="Input 3 2 2 3 3 7" xfId="22509"/>
    <cellStyle name="Input 3 2 2 3 3 7 2" xfId="22510"/>
    <cellStyle name="Input 3 2 2 3 3 7 3" xfId="22511"/>
    <cellStyle name="Input 3 2 2 3 3 8" xfId="22512"/>
    <cellStyle name="Input 3 2 2 3 3 8 2" xfId="22513"/>
    <cellStyle name="Input 3 2 2 3 3 8 3" xfId="22514"/>
    <cellStyle name="Input 3 2 2 3 3 9" xfId="22515"/>
    <cellStyle name="Input 3 2 2 3 4" xfId="22516"/>
    <cellStyle name="Input 3 2 2 3 4 10" xfId="22517"/>
    <cellStyle name="Input 3 2 2 3 4 2" xfId="22518"/>
    <cellStyle name="Input 3 2 2 3 4 2 2" xfId="22519"/>
    <cellStyle name="Input 3 2 2 3 4 2 2 2" xfId="22520"/>
    <cellStyle name="Input 3 2 2 3 4 2 2 3" xfId="22521"/>
    <cellStyle name="Input 3 2 2 3 4 2 3" xfId="22522"/>
    <cellStyle name="Input 3 2 2 3 4 2 3 2" xfId="22523"/>
    <cellStyle name="Input 3 2 2 3 4 2 3 3" xfId="22524"/>
    <cellStyle name="Input 3 2 2 3 4 2 4" xfId="22525"/>
    <cellStyle name="Input 3 2 2 3 4 2 4 2" xfId="22526"/>
    <cellStyle name="Input 3 2 2 3 4 2 4 3" xfId="22527"/>
    <cellStyle name="Input 3 2 2 3 4 2 5" xfId="22528"/>
    <cellStyle name="Input 3 2 2 3 4 2 5 2" xfId="22529"/>
    <cellStyle name="Input 3 2 2 3 4 2 5 3" xfId="22530"/>
    <cellStyle name="Input 3 2 2 3 4 2 6" xfId="22531"/>
    <cellStyle name="Input 3 2 2 3 4 2 6 2" xfId="22532"/>
    <cellStyle name="Input 3 2 2 3 4 2 6 3" xfId="22533"/>
    <cellStyle name="Input 3 2 2 3 4 2 7" xfId="22534"/>
    <cellStyle name="Input 3 2 2 3 4 2 7 2" xfId="22535"/>
    <cellStyle name="Input 3 2 2 3 4 2 7 3" xfId="22536"/>
    <cellStyle name="Input 3 2 2 3 4 2 8" xfId="22537"/>
    <cellStyle name="Input 3 2 2 3 4 2 9" xfId="22538"/>
    <cellStyle name="Input 3 2 2 3 4 3" xfId="22539"/>
    <cellStyle name="Input 3 2 2 3 4 3 2" xfId="22540"/>
    <cellStyle name="Input 3 2 2 3 4 3 3" xfId="22541"/>
    <cellStyle name="Input 3 2 2 3 4 4" xfId="22542"/>
    <cellStyle name="Input 3 2 2 3 4 4 2" xfId="22543"/>
    <cellStyle name="Input 3 2 2 3 4 4 3" xfId="22544"/>
    <cellStyle name="Input 3 2 2 3 4 5" xfId="22545"/>
    <cellStyle name="Input 3 2 2 3 4 5 2" xfId="22546"/>
    <cellStyle name="Input 3 2 2 3 4 5 3" xfId="22547"/>
    <cellStyle name="Input 3 2 2 3 4 6" xfId="22548"/>
    <cellStyle name="Input 3 2 2 3 4 6 2" xfId="22549"/>
    <cellStyle name="Input 3 2 2 3 4 6 3" xfId="22550"/>
    <cellStyle name="Input 3 2 2 3 4 7" xfId="22551"/>
    <cellStyle name="Input 3 2 2 3 4 7 2" xfId="22552"/>
    <cellStyle name="Input 3 2 2 3 4 7 3" xfId="22553"/>
    <cellStyle name="Input 3 2 2 3 4 8" xfId="22554"/>
    <cellStyle name="Input 3 2 2 3 4 8 2" xfId="22555"/>
    <cellStyle name="Input 3 2 2 3 4 8 3" xfId="22556"/>
    <cellStyle name="Input 3 2 2 3 4 9" xfId="22557"/>
    <cellStyle name="Input 3 2 2 3 5" xfId="22558"/>
    <cellStyle name="Input 3 2 2 3 5 2" xfId="22559"/>
    <cellStyle name="Input 3 2 2 3 5 2 2" xfId="22560"/>
    <cellStyle name="Input 3 2 2 3 5 2 3" xfId="22561"/>
    <cellStyle name="Input 3 2 2 3 5 3" xfId="22562"/>
    <cellStyle name="Input 3 2 2 3 5 3 2" xfId="22563"/>
    <cellStyle name="Input 3 2 2 3 5 3 3" xfId="22564"/>
    <cellStyle name="Input 3 2 2 3 5 4" xfId="22565"/>
    <cellStyle name="Input 3 2 2 3 5 4 2" xfId="22566"/>
    <cellStyle name="Input 3 2 2 3 5 4 3" xfId="22567"/>
    <cellStyle name="Input 3 2 2 3 5 5" xfId="22568"/>
    <cellStyle name="Input 3 2 2 3 5 5 2" xfId="22569"/>
    <cellStyle name="Input 3 2 2 3 5 5 3" xfId="22570"/>
    <cellStyle name="Input 3 2 2 3 5 6" xfId="22571"/>
    <cellStyle name="Input 3 2 2 3 5 6 2" xfId="22572"/>
    <cellStyle name="Input 3 2 2 3 5 6 3" xfId="22573"/>
    <cellStyle name="Input 3 2 2 3 5 7" xfId="22574"/>
    <cellStyle name="Input 3 2 2 3 5 7 2" xfId="22575"/>
    <cellStyle name="Input 3 2 2 3 5 7 3" xfId="22576"/>
    <cellStyle name="Input 3 2 2 3 5 8" xfId="22577"/>
    <cellStyle name="Input 3 2 2 3 5 9" xfId="22578"/>
    <cellStyle name="Input 3 2 2 3 6" xfId="22579"/>
    <cellStyle name="Input 3 2 2 3 6 2" xfId="22580"/>
    <cellStyle name="Input 3 2 2 3 6 3" xfId="22581"/>
    <cellStyle name="Input 3 2 2 3 7" xfId="22582"/>
    <cellStyle name="Input 3 2 2 3 7 2" xfId="22583"/>
    <cellStyle name="Input 3 2 2 3 7 3" xfId="22584"/>
    <cellStyle name="Input 3 2 2 3 8" xfId="22585"/>
    <cellStyle name="Input 3 2 2 3 8 2" xfId="22586"/>
    <cellStyle name="Input 3 2 2 3 8 3" xfId="22587"/>
    <cellStyle name="Input 3 2 2 3 9" xfId="22588"/>
    <cellStyle name="Input 3 2 2 3 9 2" xfId="22589"/>
    <cellStyle name="Input 3 2 2 3 9 3" xfId="22590"/>
    <cellStyle name="Input 3 2 2 4" xfId="22591"/>
    <cellStyle name="Input 3 2 2 4 10" xfId="22592"/>
    <cellStyle name="Input 3 2 2 4 2" xfId="22593"/>
    <cellStyle name="Input 3 2 2 4 2 10" xfId="22594"/>
    <cellStyle name="Input 3 2 2 4 2 2" xfId="22595"/>
    <cellStyle name="Input 3 2 2 4 2 2 2" xfId="22596"/>
    <cellStyle name="Input 3 2 2 4 2 2 2 2" xfId="22597"/>
    <cellStyle name="Input 3 2 2 4 2 2 2 3" xfId="22598"/>
    <cellStyle name="Input 3 2 2 4 2 2 3" xfId="22599"/>
    <cellStyle name="Input 3 2 2 4 2 2 3 2" xfId="22600"/>
    <cellStyle name="Input 3 2 2 4 2 2 3 3" xfId="22601"/>
    <cellStyle name="Input 3 2 2 4 2 2 4" xfId="22602"/>
    <cellStyle name="Input 3 2 2 4 2 2 4 2" xfId="22603"/>
    <cellStyle name="Input 3 2 2 4 2 2 4 3" xfId="22604"/>
    <cellStyle name="Input 3 2 2 4 2 2 5" xfId="22605"/>
    <cellStyle name="Input 3 2 2 4 2 2 5 2" xfId="22606"/>
    <cellStyle name="Input 3 2 2 4 2 2 5 3" xfId="22607"/>
    <cellStyle name="Input 3 2 2 4 2 2 6" xfId="22608"/>
    <cellStyle name="Input 3 2 2 4 2 2 6 2" xfId="22609"/>
    <cellStyle name="Input 3 2 2 4 2 2 6 3" xfId="22610"/>
    <cellStyle name="Input 3 2 2 4 2 2 7" xfId="22611"/>
    <cellStyle name="Input 3 2 2 4 2 2 7 2" xfId="22612"/>
    <cellStyle name="Input 3 2 2 4 2 2 7 3" xfId="22613"/>
    <cellStyle name="Input 3 2 2 4 2 2 8" xfId="22614"/>
    <cellStyle name="Input 3 2 2 4 2 2 9" xfId="22615"/>
    <cellStyle name="Input 3 2 2 4 2 3" xfId="22616"/>
    <cellStyle name="Input 3 2 2 4 2 3 2" xfId="22617"/>
    <cellStyle name="Input 3 2 2 4 2 3 3" xfId="22618"/>
    <cellStyle name="Input 3 2 2 4 2 4" xfId="22619"/>
    <cellStyle name="Input 3 2 2 4 2 4 2" xfId="22620"/>
    <cellStyle name="Input 3 2 2 4 2 4 3" xfId="22621"/>
    <cellStyle name="Input 3 2 2 4 2 5" xfId="22622"/>
    <cellStyle name="Input 3 2 2 4 2 5 2" xfId="22623"/>
    <cellStyle name="Input 3 2 2 4 2 5 3" xfId="22624"/>
    <cellStyle name="Input 3 2 2 4 2 6" xfId="22625"/>
    <cellStyle name="Input 3 2 2 4 2 6 2" xfId="22626"/>
    <cellStyle name="Input 3 2 2 4 2 6 3" xfId="22627"/>
    <cellStyle name="Input 3 2 2 4 2 7" xfId="22628"/>
    <cellStyle name="Input 3 2 2 4 2 7 2" xfId="22629"/>
    <cellStyle name="Input 3 2 2 4 2 7 3" xfId="22630"/>
    <cellStyle name="Input 3 2 2 4 2 8" xfId="22631"/>
    <cellStyle name="Input 3 2 2 4 2 8 2" xfId="22632"/>
    <cellStyle name="Input 3 2 2 4 2 8 3" xfId="22633"/>
    <cellStyle name="Input 3 2 2 4 2 9" xfId="22634"/>
    <cellStyle name="Input 3 2 2 4 3" xfId="22635"/>
    <cellStyle name="Input 3 2 2 4 3 10" xfId="22636"/>
    <cellStyle name="Input 3 2 2 4 3 2" xfId="22637"/>
    <cellStyle name="Input 3 2 2 4 3 2 2" xfId="22638"/>
    <cellStyle name="Input 3 2 2 4 3 2 2 2" xfId="22639"/>
    <cellStyle name="Input 3 2 2 4 3 2 2 3" xfId="22640"/>
    <cellStyle name="Input 3 2 2 4 3 2 3" xfId="22641"/>
    <cellStyle name="Input 3 2 2 4 3 2 3 2" xfId="22642"/>
    <cellStyle name="Input 3 2 2 4 3 2 3 3" xfId="22643"/>
    <cellStyle name="Input 3 2 2 4 3 2 4" xfId="22644"/>
    <cellStyle name="Input 3 2 2 4 3 2 4 2" xfId="22645"/>
    <cellStyle name="Input 3 2 2 4 3 2 4 3" xfId="22646"/>
    <cellStyle name="Input 3 2 2 4 3 2 5" xfId="22647"/>
    <cellStyle name="Input 3 2 2 4 3 2 5 2" xfId="22648"/>
    <cellStyle name="Input 3 2 2 4 3 2 5 3" xfId="22649"/>
    <cellStyle name="Input 3 2 2 4 3 2 6" xfId="22650"/>
    <cellStyle name="Input 3 2 2 4 3 2 6 2" xfId="22651"/>
    <cellStyle name="Input 3 2 2 4 3 2 6 3" xfId="22652"/>
    <cellStyle name="Input 3 2 2 4 3 2 7" xfId="22653"/>
    <cellStyle name="Input 3 2 2 4 3 2 7 2" xfId="22654"/>
    <cellStyle name="Input 3 2 2 4 3 2 7 3" xfId="22655"/>
    <cellStyle name="Input 3 2 2 4 3 2 8" xfId="22656"/>
    <cellStyle name="Input 3 2 2 4 3 2 9" xfId="22657"/>
    <cellStyle name="Input 3 2 2 4 3 3" xfId="22658"/>
    <cellStyle name="Input 3 2 2 4 3 3 2" xfId="22659"/>
    <cellStyle name="Input 3 2 2 4 3 3 3" xfId="22660"/>
    <cellStyle name="Input 3 2 2 4 3 4" xfId="22661"/>
    <cellStyle name="Input 3 2 2 4 3 4 2" xfId="22662"/>
    <cellStyle name="Input 3 2 2 4 3 4 3" xfId="22663"/>
    <cellStyle name="Input 3 2 2 4 3 5" xfId="22664"/>
    <cellStyle name="Input 3 2 2 4 3 5 2" xfId="22665"/>
    <cellStyle name="Input 3 2 2 4 3 5 3" xfId="22666"/>
    <cellStyle name="Input 3 2 2 4 3 6" xfId="22667"/>
    <cellStyle name="Input 3 2 2 4 3 6 2" xfId="22668"/>
    <cellStyle name="Input 3 2 2 4 3 6 3" xfId="22669"/>
    <cellStyle name="Input 3 2 2 4 3 7" xfId="22670"/>
    <cellStyle name="Input 3 2 2 4 3 7 2" xfId="22671"/>
    <cellStyle name="Input 3 2 2 4 3 7 3" xfId="22672"/>
    <cellStyle name="Input 3 2 2 4 3 8" xfId="22673"/>
    <cellStyle name="Input 3 2 2 4 3 8 2" xfId="22674"/>
    <cellStyle name="Input 3 2 2 4 3 8 3" xfId="22675"/>
    <cellStyle name="Input 3 2 2 4 3 9" xfId="22676"/>
    <cellStyle name="Input 3 2 2 4 4" xfId="22677"/>
    <cellStyle name="Input 3 2 2 4 4 10" xfId="22678"/>
    <cellStyle name="Input 3 2 2 4 4 2" xfId="22679"/>
    <cellStyle name="Input 3 2 2 4 4 2 2" xfId="22680"/>
    <cellStyle name="Input 3 2 2 4 4 2 2 2" xfId="22681"/>
    <cellStyle name="Input 3 2 2 4 4 2 2 3" xfId="22682"/>
    <cellStyle name="Input 3 2 2 4 4 2 3" xfId="22683"/>
    <cellStyle name="Input 3 2 2 4 4 2 3 2" xfId="22684"/>
    <cellStyle name="Input 3 2 2 4 4 2 3 3" xfId="22685"/>
    <cellStyle name="Input 3 2 2 4 4 2 4" xfId="22686"/>
    <cellStyle name="Input 3 2 2 4 4 2 4 2" xfId="22687"/>
    <cellStyle name="Input 3 2 2 4 4 2 4 3" xfId="22688"/>
    <cellStyle name="Input 3 2 2 4 4 2 5" xfId="22689"/>
    <cellStyle name="Input 3 2 2 4 4 2 5 2" xfId="22690"/>
    <cellStyle name="Input 3 2 2 4 4 2 5 3" xfId="22691"/>
    <cellStyle name="Input 3 2 2 4 4 2 6" xfId="22692"/>
    <cellStyle name="Input 3 2 2 4 4 2 6 2" xfId="22693"/>
    <cellStyle name="Input 3 2 2 4 4 2 6 3" xfId="22694"/>
    <cellStyle name="Input 3 2 2 4 4 2 7" xfId="22695"/>
    <cellStyle name="Input 3 2 2 4 4 2 7 2" xfId="22696"/>
    <cellStyle name="Input 3 2 2 4 4 2 7 3" xfId="22697"/>
    <cellStyle name="Input 3 2 2 4 4 2 8" xfId="22698"/>
    <cellStyle name="Input 3 2 2 4 4 2 9" xfId="22699"/>
    <cellStyle name="Input 3 2 2 4 4 3" xfId="22700"/>
    <cellStyle name="Input 3 2 2 4 4 3 2" xfId="22701"/>
    <cellStyle name="Input 3 2 2 4 4 3 3" xfId="22702"/>
    <cellStyle name="Input 3 2 2 4 4 4" xfId="22703"/>
    <cellStyle name="Input 3 2 2 4 4 4 2" xfId="22704"/>
    <cellStyle name="Input 3 2 2 4 4 4 3" xfId="22705"/>
    <cellStyle name="Input 3 2 2 4 4 5" xfId="22706"/>
    <cellStyle name="Input 3 2 2 4 4 5 2" xfId="22707"/>
    <cellStyle name="Input 3 2 2 4 4 5 3" xfId="22708"/>
    <cellStyle name="Input 3 2 2 4 4 6" xfId="22709"/>
    <cellStyle name="Input 3 2 2 4 4 6 2" xfId="22710"/>
    <cellStyle name="Input 3 2 2 4 4 6 3" xfId="22711"/>
    <cellStyle name="Input 3 2 2 4 4 7" xfId="22712"/>
    <cellStyle name="Input 3 2 2 4 4 7 2" xfId="22713"/>
    <cellStyle name="Input 3 2 2 4 4 7 3" xfId="22714"/>
    <cellStyle name="Input 3 2 2 4 4 8" xfId="22715"/>
    <cellStyle name="Input 3 2 2 4 4 8 2" xfId="22716"/>
    <cellStyle name="Input 3 2 2 4 4 8 3" xfId="22717"/>
    <cellStyle name="Input 3 2 2 4 4 9" xfId="22718"/>
    <cellStyle name="Input 3 2 2 4 5" xfId="22719"/>
    <cellStyle name="Input 3 2 2 4 5 2" xfId="22720"/>
    <cellStyle name="Input 3 2 2 4 5 2 2" xfId="22721"/>
    <cellStyle name="Input 3 2 2 4 5 2 3" xfId="22722"/>
    <cellStyle name="Input 3 2 2 4 5 3" xfId="22723"/>
    <cellStyle name="Input 3 2 2 4 5 3 2" xfId="22724"/>
    <cellStyle name="Input 3 2 2 4 5 3 3" xfId="22725"/>
    <cellStyle name="Input 3 2 2 4 5 4" xfId="22726"/>
    <cellStyle name="Input 3 2 2 4 5 4 2" xfId="22727"/>
    <cellStyle name="Input 3 2 2 4 5 4 3" xfId="22728"/>
    <cellStyle name="Input 3 2 2 4 5 5" xfId="22729"/>
    <cellStyle name="Input 3 2 2 4 5 5 2" xfId="22730"/>
    <cellStyle name="Input 3 2 2 4 5 5 3" xfId="22731"/>
    <cellStyle name="Input 3 2 2 4 5 6" xfId="22732"/>
    <cellStyle name="Input 3 2 2 4 5 6 2" xfId="22733"/>
    <cellStyle name="Input 3 2 2 4 5 6 3" xfId="22734"/>
    <cellStyle name="Input 3 2 2 4 5 7" xfId="22735"/>
    <cellStyle name="Input 3 2 2 4 5 7 2" xfId="22736"/>
    <cellStyle name="Input 3 2 2 4 5 7 3" xfId="22737"/>
    <cellStyle name="Input 3 2 2 4 5 8" xfId="22738"/>
    <cellStyle name="Input 3 2 2 4 5 9" xfId="22739"/>
    <cellStyle name="Input 3 2 2 4 6" xfId="22740"/>
    <cellStyle name="Input 3 2 2 4 6 2" xfId="22741"/>
    <cellStyle name="Input 3 2 2 4 6 3" xfId="22742"/>
    <cellStyle name="Input 3 2 2 4 7" xfId="22743"/>
    <cellStyle name="Input 3 2 2 4 7 2" xfId="22744"/>
    <cellStyle name="Input 3 2 2 4 7 3" xfId="22745"/>
    <cellStyle name="Input 3 2 2 4 8" xfId="22746"/>
    <cellStyle name="Input 3 2 2 4 8 2" xfId="22747"/>
    <cellStyle name="Input 3 2 2 4 8 3" xfId="22748"/>
    <cellStyle name="Input 3 2 2 4 9" xfId="22749"/>
    <cellStyle name="Input 3 2 2 4 9 2" xfId="22750"/>
    <cellStyle name="Input 3 2 2 4 9 3" xfId="22751"/>
    <cellStyle name="Input 3 2 2 5" xfId="22752"/>
    <cellStyle name="Input 3 2 2 5 10" xfId="22753"/>
    <cellStyle name="Input 3 2 2 5 2" xfId="22754"/>
    <cellStyle name="Input 3 2 2 5 2 10" xfId="22755"/>
    <cellStyle name="Input 3 2 2 5 2 2" xfId="22756"/>
    <cellStyle name="Input 3 2 2 5 2 2 2" xfId="22757"/>
    <cellStyle name="Input 3 2 2 5 2 2 2 2" xfId="22758"/>
    <cellStyle name="Input 3 2 2 5 2 2 2 3" xfId="22759"/>
    <cellStyle name="Input 3 2 2 5 2 2 3" xfId="22760"/>
    <cellStyle name="Input 3 2 2 5 2 2 3 2" xfId="22761"/>
    <cellStyle name="Input 3 2 2 5 2 2 3 3" xfId="22762"/>
    <cellStyle name="Input 3 2 2 5 2 2 4" xfId="22763"/>
    <cellStyle name="Input 3 2 2 5 2 2 4 2" xfId="22764"/>
    <cellStyle name="Input 3 2 2 5 2 2 4 3" xfId="22765"/>
    <cellStyle name="Input 3 2 2 5 2 2 5" xfId="22766"/>
    <cellStyle name="Input 3 2 2 5 2 2 5 2" xfId="22767"/>
    <cellStyle name="Input 3 2 2 5 2 2 5 3" xfId="22768"/>
    <cellStyle name="Input 3 2 2 5 2 2 6" xfId="22769"/>
    <cellStyle name="Input 3 2 2 5 2 2 6 2" xfId="22770"/>
    <cellStyle name="Input 3 2 2 5 2 2 6 3" xfId="22771"/>
    <cellStyle name="Input 3 2 2 5 2 2 7" xfId="22772"/>
    <cellStyle name="Input 3 2 2 5 2 2 7 2" xfId="22773"/>
    <cellStyle name="Input 3 2 2 5 2 2 7 3" xfId="22774"/>
    <cellStyle name="Input 3 2 2 5 2 2 8" xfId="22775"/>
    <cellStyle name="Input 3 2 2 5 2 2 9" xfId="22776"/>
    <cellStyle name="Input 3 2 2 5 2 3" xfId="22777"/>
    <cellStyle name="Input 3 2 2 5 2 3 2" xfId="22778"/>
    <cellStyle name="Input 3 2 2 5 2 3 3" xfId="22779"/>
    <cellStyle name="Input 3 2 2 5 2 4" xfId="22780"/>
    <cellStyle name="Input 3 2 2 5 2 4 2" xfId="22781"/>
    <cellStyle name="Input 3 2 2 5 2 4 3" xfId="22782"/>
    <cellStyle name="Input 3 2 2 5 2 5" xfId="22783"/>
    <cellStyle name="Input 3 2 2 5 2 5 2" xfId="22784"/>
    <cellStyle name="Input 3 2 2 5 2 5 3" xfId="22785"/>
    <cellStyle name="Input 3 2 2 5 2 6" xfId="22786"/>
    <cellStyle name="Input 3 2 2 5 2 6 2" xfId="22787"/>
    <cellStyle name="Input 3 2 2 5 2 6 3" xfId="22788"/>
    <cellStyle name="Input 3 2 2 5 2 7" xfId="22789"/>
    <cellStyle name="Input 3 2 2 5 2 7 2" xfId="22790"/>
    <cellStyle name="Input 3 2 2 5 2 7 3" xfId="22791"/>
    <cellStyle name="Input 3 2 2 5 2 8" xfId="22792"/>
    <cellStyle name="Input 3 2 2 5 2 8 2" xfId="22793"/>
    <cellStyle name="Input 3 2 2 5 2 8 3" xfId="22794"/>
    <cellStyle name="Input 3 2 2 5 2 9" xfId="22795"/>
    <cellStyle name="Input 3 2 2 5 3" xfId="22796"/>
    <cellStyle name="Input 3 2 2 5 3 10" xfId="22797"/>
    <cellStyle name="Input 3 2 2 5 3 2" xfId="22798"/>
    <cellStyle name="Input 3 2 2 5 3 2 2" xfId="22799"/>
    <cellStyle name="Input 3 2 2 5 3 2 2 2" xfId="22800"/>
    <cellStyle name="Input 3 2 2 5 3 2 2 3" xfId="22801"/>
    <cellStyle name="Input 3 2 2 5 3 2 3" xfId="22802"/>
    <cellStyle name="Input 3 2 2 5 3 2 3 2" xfId="22803"/>
    <cellStyle name="Input 3 2 2 5 3 2 3 3" xfId="22804"/>
    <cellStyle name="Input 3 2 2 5 3 2 4" xfId="22805"/>
    <cellStyle name="Input 3 2 2 5 3 2 4 2" xfId="22806"/>
    <cellStyle name="Input 3 2 2 5 3 2 4 3" xfId="22807"/>
    <cellStyle name="Input 3 2 2 5 3 2 5" xfId="22808"/>
    <cellStyle name="Input 3 2 2 5 3 2 5 2" xfId="22809"/>
    <cellStyle name="Input 3 2 2 5 3 2 5 3" xfId="22810"/>
    <cellStyle name="Input 3 2 2 5 3 2 6" xfId="22811"/>
    <cellStyle name="Input 3 2 2 5 3 2 6 2" xfId="22812"/>
    <cellStyle name="Input 3 2 2 5 3 2 6 3" xfId="22813"/>
    <cellStyle name="Input 3 2 2 5 3 2 7" xfId="22814"/>
    <cellStyle name="Input 3 2 2 5 3 2 7 2" xfId="22815"/>
    <cellStyle name="Input 3 2 2 5 3 2 7 3" xfId="22816"/>
    <cellStyle name="Input 3 2 2 5 3 2 8" xfId="22817"/>
    <cellStyle name="Input 3 2 2 5 3 2 9" xfId="22818"/>
    <cellStyle name="Input 3 2 2 5 3 3" xfId="22819"/>
    <cellStyle name="Input 3 2 2 5 3 3 2" xfId="22820"/>
    <cellStyle name="Input 3 2 2 5 3 3 3" xfId="22821"/>
    <cellStyle name="Input 3 2 2 5 3 4" xfId="22822"/>
    <cellStyle name="Input 3 2 2 5 3 4 2" xfId="22823"/>
    <cellStyle name="Input 3 2 2 5 3 4 3" xfId="22824"/>
    <cellStyle name="Input 3 2 2 5 3 5" xfId="22825"/>
    <cellStyle name="Input 3 2 2 5 3 5 2" xfId="22826"/>
    <cellStyle name="Input 3 2 2 5 3 5 3" xfId="22827"/>
    <cellStyle name="Input 3 2 2 5 3 6" xfId="22828"/>
    <cellStyle name="Input 3 2 2 5 3 6 2" xfId="22829"/>
    <cellStyle name="Input 3 2 2 5 3 6 3" xfId="22830"/>
    <cellStyle name="Input 3 2 2 5 3 7" xfId="22831"/>
    <cellStyle name="Input 3 2 2 5 3 7 2" xfId="22832"/>
    <cellStyle name="Input 3 2 2 5 3 7 3" xfId="22833"/>
    <cellStyle name="Input 3 2 2 5 3 8" xfId="22834"/>
    <cellStyle name="Input 3 2 2 5 3 8 2" xfId="22835"/>
    <cellStyle name="Input 3 2 2 5 3 8 3" xfId="22836"/>
    <cellStyle name="Input 3 2 2 5 3 9" xfId="22837"/>
    <cellStyle name="Input 3 2 2 5 4" xfId="22838"/>
    <cellStyle name="Input 3 2 2 5 4 10" xfId="22839"/>
    <cellStyle name="Input 3 2 2 5 4 2" xfId="22840"/>
    <cellStyle name="Input 3 2 2 5 4 2 2" xfId="22841"/>
    <cellStyle name="Input 3 2 2 5 4 2 2 2" xfId="22842"/>
    <cellStyle name="Input 3 2 2 5 4 2 2 3" xfId="22843"/>
    <cellStyle name="Input 3 2 2 5 4 2 3" xfId="22844"/>
    <cellStyle name="Input 3 2 2 5 4 2 3 2" xfId="22845"/>
    <cellStyle name="Input 3 2 2 5 4 2 3 3" xfId="22846"/>
    <cellStyle name="Input 3 2 2 5 4 2 4" xfId="22847"/>
    <cellStyle name="Input 3 2 2 5 4 2 4 2" xfId="22848"/>
    <cellStyle name="Input 3 2 2 5 4 2 4 3" xfId="22849"/>
    <cellStyle name="Input 3 2 2 5 4 2 5" xfId="22850"/>
    <cellStyle name="Input 3 2 2 5 4 2 5 2" xfId="22851"/>
    <cellStyle name="Input 3 2 2 5 4 2 5 3" xfId="22852"/>
    <cellStyle name="Input 3 2 2 5 4 2 6" xfId="22853"/>
    <cellStyle name="Input 3 2 2 5 4 2 6 2" xfId="22854"/>
    <cellStyle name="Input 3 2 2 5 4 2 6 3" xfId="22855"/>
    <cellStyle name="Input 3 2 2 5 4 2 7" xfId="22856"/>
    <cellStyle name="Input 3 2 2 5 4 2 7 2" xfId="22857"/>
    <cellStyle name="Input 3 2 2 5 4 2 7 3" xfId="22858"/>
    <cellStyle name="Input 3 2 2 5 4 2 8" xfId="22859"/>
    <cellStyle name="Input 3 2 2 5 4 2 9" xfId="22860"/>
    <cellStyle name="Input 3 2 2 5 4 3" xfId="22861"/>
    <cellStyle name="Input 3 2 2 5 4 3 2" xfId="22862"/>
    <cellStyle name="Input 3 2 2 5 4 3 3" xfId="22863"/>
    <cellStyle name="Input 3 2 2 5 4 4" xfId="22864"/>
    <cellStyle name="Input 3 2 2 5 4 4 2" xfId="22865"/>
    <cellStyle name="Input 3 2 2 5 4 4 3" xfId="22866"/>
    <cellStyle name="Input 3 2 2 5 4 5" xfId="22867"/>
    <cellStyle name="Input 3 2 2 5 4 5 2" xfId="22868"/>
    <cellStyle name="Input 3 2 2 5 4 5 3" xfId="22869"/>
    <cellStyle name="Input 3 2 2 5 4 6" xfId="22870"/>
    <cellStyle name="Input 3 2 2 5 4 6 2" xfId="22871"/>
    <cellStyle name="Input 3 2 2 5 4 6 3" xfId="22872"/>
    <cellStyle name="Input 3 2 2 5 4 7" xfId="22873"/>
    <cellStyle name="Input 3 2 2 5 4 7 2" xfId="22874"/>
    <cellStyle name="Input 3 2 2 5 4 7 3" xfId="22875"/>
    <cellStyle name="Input 3 2 2 5 4 8" xfId="22876"/>
    <cellStyle name="Input 3 2 2 5 4 8 2" xfId="22877"/>
    <cellStyle name="Input 3 2 2 5 4 8 3" xfId="22878"/>
    <cellStyle name="Input 3 2 2 5 4 9" xfId="22879"/>
    <cellStyle name="Input 3 2 2 5 5" xfId="22880"/>
    <cellStyle name="Input 3 2 2 5 5 2" xfId="22881"/>
    <cellStyle name="Input 3 2 2 5 5 2 2" xfId="22882"/>
    <cellStyle name="Input 3 2 2 5 5 2 3" xfId="22883"/>
    <cellStyle name="Input 3 2 2 5 5 3" xfId="22884"/>
    <cellStyle name="Input 3 2 2 5 5 3 2" xfId="22885"/>
    <cellStyle name="Input 3 2 2 5 5 3 3" xfId="22886"/>
    <cellStyle name="Input 3 2 2 5 5 4" xfId="22887"/>
    <cellStyle name="Input 3 2 2 5 5 4 2" xfId="22888"/>
    <cellStyle name="Input 3 2 2 5 5 4 3" xfId="22889"/>
    <cellStyle name="Input 3 2 2 5 5 5" xfId="22890"/>
    <cellStyle name="Input 3 2 2 5 5 5 2" xfId="22891"/>
    <cellStyle name="Input 3 2 2 5 5 5 3" xfId="22892"/>
    <cellStyle name="Input 3 2 2 5 5 6" xfId="22893"/>
    <cellStyle name="Input 3 2 2 5 5 6 2" xfId="22894"/>
    <cellStyle name="Input 3 2 2 5 5 6 3" xfId="22895"/>
    <cellStyle name="Input 3 2 2 5 5 7" xfId="22896"/>
    <cellStyle name="Input 3 2 2 5 5 7 2" xfId="22897"/>
    <cellStyle name="Input 3 2 2 5 5 7 3" xfId="22898"/>
    <cellStyle name="Input 3 2 2 5 5 8" xfId="22899"/>
    <cellStyle name="Input 3 2 2 5 5 9" xfId="22900"/>
    <cellStyle name="Input 3 2 2 5 6" xfId="22901"/>
    <cellStyle name="Input 3 2 2 5 6 2" xfId="22902"/>
    <cellStyle name="Input 3 2 2 5 6 3" xfId="22903"/>
    <cellStyle name="Input 3 2 2 5 7" xfId="22904"/>
    <cellStyle name="Input 3 2 2 5 7 2" xfId="22905"/>
    <cellStyle name="Input 3 2 2 5 7 3" xfId="22906"/>
    <cellStyle name="Input 3 2 2 5 8" xfId="22907"/>
    <cellStyle name="Input 3 2 2 5 8 2" xfId="22908"/>
    <cellStyle name="Input 3 2 2 5 8 3" xfId="22909"/>
    <cellStyle name="Input 3 2 2 5 9" xfId="22910"/>
    <cellStyle name="Input 3 2 2 5 9 2" xfId="22911"/>
    <cellStyle name="Input 3 2 2 5 9 3" xfId="22912"/>
    <cellStyle name="Input 3 2 2 6" xfId="22913"/>
    <cellStyle name="Input 3 2 2 6 10" xfId="22914"/>
    <cellStyle name="Input 3 2 2 6 2" xfId="22915"/>
    <cellStyle name="Input 3 2 2 6 2 2" xfId="22916"/>
    <cellStyle name="Input 3 2 2 6 2 2 2" xfId="22917"/>
    <cellStyle name="Input 3 2 2 6 2 2 3" xfId="22918"/>
    <cellStyle name="Input 3 2 2 6 2 3" xfId="22919"/>
    <cellStyle name="Input 3 2 2 6 2 3 2" xfId="22920"/>
    <cellStyle name="Input 3 2 2 6 2 3 3" xfId="22921"/>
    <cellStyle name="Input 3 2 2 6 2 4" xfId="22922"/>
    <cellStyle name="Input 3 2 2 6 2 4 2" xfId="22923"/>
    <cellStyle name="Input 3 2 2 6 2 4 3" xfId="22924"/>
    <cellStyle name="Input 3 2 2 6 2 5" xfId="22925"/>
    <cellStyle name="Input 3 2 2 6 2 5 2" xfId="22926"/>
    <cellStyle name="Input 3 2 2 6 2 5 3" xfId="22927"/>
    <cellStyle name="Input 3 2 2 6 2 6" xfId="22928"/>
    <cellStyle name="Input 3 2 2 6 2 6 2" xfId="22929"/>
    <cellStyle name="Input 3 2 2 6 2 6 3" xfId="22930"/>
    <cellStyle name="Input 3 2 2 6 2 7" xfId="22931"/>
    <cellStyle name="Input 3 2 2 6 2 7 2" xfId="22932"/>
    <cellStyle name="Input 3 2 2 6 2 7 3" xfId="22933"/>
    <cellStyle name="Input 3 2 2 6 2 8" xfId="22934"/>
    <cellStyle name="Input 3 2 2 6 2 9" xfId="22935"/>
    <cellStyle name="Input 3 2 2 6 3" xfId="22936"/>
    <cellStyle name="Input 3 2 2 6 3 2" xfId="22937"/>
    <cellStyle name="Input 3 2 2 6 3 3" xfId="22938"/>
    <cellStyle name="Input 3 2 2 6 4" xfId="22939"/>
    <cellStyle name="Input 3 2 2 6 4 2" xfId="22940"/>
    <cellStyle name="Input 3 2 2 6 4 3" xfId="22941"/>
    <cellStyle name="Input 3 2 2 6 5" xfId="22942"/>
    <cellStyle name="Input 3 2 2 6 5 2" xfId="22943"/>
    <cellStyle name="Input 3 2 2 6 5 3" xfId="22944"/>
    <cellStyle name="Input 3 2 2 6 6" xfId="22945"/>
    <cellStyle name="Input 3 2 2 6 6 2" xfId="22946"/>
    <cellStyle name="Input 3 2 2 6 6 3" xfId="22947"/>
    <cellStyle name="Input 3 2 2 6 7" xfId="22948"/>
    <cellStyle name="Input 3 2 2 6 7 2" xfId="22949"/>
    <cellStyle name="Input 3 2 2 6 7 3" xfId="22950"/>
    <cellStyle name="Input 3 2 2 6 8" xfId="22951"/>
    <cellStyle name="Input 3 2 2 6 8 2" xfId="22952"/>
    <cellStyle name="Input 3 2 2 6 8 3" xfId="22953"/>
    <cellStyle name="Input 3 2 2 6 9" xfId="22954"/>
    <cellStyle name="Input 3 2 2 7" xfId="22955"/>
    <cellStyle name="Input 3 2 2 7 10" xfId="22956"/>
    <cellStyle name="Input 3 2 2 7 2" xfId="22957"/>
    <cellStyle name="Input 3 2 2 7 2 2" xfId="22958"/>
    <cellStyle name="Input 3 2 2 7 2 2 2" xfId="22959"/>
    <cellStyle name="Input 3 2 2 7 2 2 3" xfId="22960"/>
    <cellStyle name="Input 3 2 2 7 2 3" xfId="22961"/>
    <cellStyle name="Input 3 2 2 7 2 3 2" xfId="22962"/>
    <cellStyle name="Input 3 2 2 7 2 3 3" xfId="22963"/>
    <cellStyle name="Input 3 2 2 7 2 4" xfId="22964"/>
    <cellStyle name="Input 3 2 2 7 2 4 2" xfId="22965"/>
    <cellStyle name="Input 3 2 2 7 2 4 3" xfId="22966"/>
    <cellStyle name="Input 3 2 2 7 2 5" xfId="22967"/>
    <cellStyle name="Input 3 2 2 7 2 5 2" xfId="22968"/>
    <cellStyle name="Input 3 2 2 7 2 5 3" xfId="22969"/>
    <cellStyle name="Input 3 2 2 7 2 6" xfId="22970"/>
    <cellStyle name="Input 3 2 2 7 2 6 2" xfId="22971"/>
    <cellStyle name="Input 3 2 2 7 2 6 3" xfId="22972"/>
    <cellStyle name="Input 3 2 2 7 2 7" xfId="22973"/>
    <cellStyle name="Input 3 2 2 7 2 7 2" xfId="22974"/>
    <cellStyle name="Input 3 2 2 7 2 7 3" xfId="22975"/>
    <cellStyle name="Input 3 2 2 7 2 8" xfId="22976"/>
    <cellStyle name="Input 3 2 2 7 2 9" xfId="22977"/>
    <cellStyle name="Input 3 2 2 7 3" xfId="22978"/>
    <cellStyle name="Input 3 2 2 7 3 2" xfId="22979"/>
    <cellStyle name="Input 3 2 2 7 3 3" xfId="22980"/>
    <cellStyle name="Input 3 2 2 7 4" xfId="22981"/>
    <cellStyle name="Input 3 2 2 7 4 2" xfId="22982"/>
    <cellStyle name="Input 3 2 2 7 4 3" xfId="22983"/>
    <cellStyle name="Input 3 2 2 7 5" xfId="22984"/>
    <cellStyle name="Input 3 2 2 7 5 2" xfId="22985"/>
    <cellStyle name="Input 3 2 2 7 5 3" xfId="22986"/>
    <cellStyle name="Input 3 2 2 7 6" xfId="22987"/>
    <cellStyle name="Input 3 2 2 7 6 2" xfId="22988"/>
    <cellStyle name="Input 3 2 2 7 6 3" xfId="22989"/>
    <cellStyle name="Input 3 2 2 7 7" xfId="22990"/>
    <cellStyle name="Input 3 2 2 7 7 2" xfId="22991"/>
    <cellStyle name="Input 3 2 2 7 7 3" xfId="22992"/>
    <cellStyle name="Input 3 2 2 7 8" xfId="22993"/>
    <cellStyle name="Input 3 2 2 7 8 2" xfId="22994"/>
    <cellStyle name="Input 3 2 2 7 8 3" xfId="22995"/>
    <cellStyle name="Input 3 2 2 7 9" xfId="22996"/>
    <cellStyle name="Input 3 2 2 8" xfId="22997"/>
    <cellStyle name="Input 3 2 2 8 10" xfId="22998"/>
    <cellStyle name="Input 3 2 2 8 2" xfId="22999"/>
    <cellStyle name="Input 3 2 2 8 2 2" xfId="23000"/>
    <cellStyle name="Input 3 2 2 8 2 2 2" xfId="23001"/>
    <cellStyle name="Input 3 2 2 8 2 2 3" xfId="23002"/>
    <cellStyle name="Input 3 2 2 8 2 3" xfId="23003"/>
    <cellStyle name="Input 3 2 2 8 2 3 2" xfId="23004"/>
    <cellStyle name="Input 3 2 2 8 2 3 3" xfId="23005"/>
    <cellStyle name="Input 3 2 2 8 2 4" xfId="23006"/>
    <cellStyle name="Input 3 2 2 8 2 4 2" xfId="23007"/>
    <cellStyle name="Input 3 2 2 8 2 4 3" xfId="23008"/>
    <cellStyle name="Input 3 2 2 8 2 5" xfId="23009"/>
    <cellStyle name="Input 3 2 2 8 2 5 2" xfId="23010"/>
    <cellStyle name="Input 3 2 2 8 2 5 3" xfId="23011"/>
    <cellStyle name="Input 3 2 2 8 2 6" xfId="23012"/>
    <cellStyle name="Input 3 2 2 8 2 6 2" xfId="23013"/>
    <cellStyle name="Input 3 2 2 8 2 6 3" xfId="23014"/>
    <cellStyle name="Input 3 2 2 8 2 7" xfId="23015"/>
    <cellStyle name="Input 3 2 2 8 2 7 2" xfId="23016"/>
    <cellStyle name="Input 3 2 2 8 2 7 3" xfId="23017"/>
    <cellStyle name="Input 3 2 2 8 2 8" xfId="23018"/>
    <cellStyle name="Input 3 2 2 8 2 9" xfId="23019"/>
    <cellStyle name="Input 3 2 2 8 3" xfId="23020"/>
    <cellStyle name="Input 3 2 2 8 3 2" xfId="23021"/>
    <cellStyle name="Input 3 2 2 8 3 3" xfId="23022"/>
    <cellStyle name="Input 3 2 2 8 4" xfId="23023"/>
    <cellStyle name="Input 3 2 2 8 4 2" xfId="23024"/>
    <cellStyle name="Input 3 2 2 8 4 3" xfId="23025"/>
    <cellStyle name="Input 3 2 2 8 5" xfId="23026"/>
    <cellStyle name="Input 3 2 2 8 5 2" xfId="23027"/>
    <cellStyle name="Input 3 2 2 8 5 3" xfId="23028"/>
    <cellStyle name="Input 3 2 2 8 6" xfId="23029"/>
    <cellStyle name="Input 3 2 2 8 6 2" xfId="23030"/>
    <cellStyle name="Input 3 2 2 8 6 3" xfId="23031"/>
    <cellStyle name="Input 3 2 2 8 7" xfId="23032"/>
    <cellStyle name="Input 3 2 2 8 7 2" xfId="23033"/>
    <cellStyle name="Input 3 2 2 8 7 3" xfId="23034"/>
    <cellStyle name="Input 3 2 2 8 8" xfId="23035"/>
    <cellStyle name="Input 3 2 2 8 8 2" xfId="23036"/>
    <cellStyle name="Input 3 2 2 8 8 3" xfId="23037"/>
    <cellStyle name="Input 3 2 2 8 9" xfId="23038"/>
    <cellStyle name="Input 3 2 2 9" xfId="23039"/>
    <cellStyle name="Input 3 2 2 9 2" xfId="23040"/>
    <cellStyle name="Input 3 2 2 9 2 2" xfId="23041"/>
    <cellStyle name="Input 3 2 2 9 2 3" xfId="23042"/>
    <cellStyle name="Input 3 2 2 9 3" xfId="23043"/>
    <cellStyle name="Input 3 2 2 9 3 2" xfId="23044"/>
    <cellStyle name="Input 3 2 2 9 3 3" xfId="23045"/>
    <cellStyle name="Input 3 2 2 9 4" xfId="23046"/>
    <cellStyle name="Input 3 2 2 9 4 2" xfId="23047"/>
    <cellStyle name="Input 3 2 2 9 4 3" xfId="23048"/>
    <cellStyle name="Input 3 2 2 9 5" xfId="23049"/>
    <cellStyle name="Input 3 2 2 9 5 2" xfId="23050"/>
    <cellStyle name="Input 3 2 2 9 5 3" xfId="23051"/>
    <cellStyle name="Input 3 2 2 9 6" xfId="23052"/>
    <cellStyle name="Input 3 2 2 9 6 2" xfId="23053"/>
    <cellStyle name="Input 3 2 2 9 6 3" xfId="23054"/>
    <cellStyle name="Input 3 2 2 9 7" xfId="23055"/>
    <cellStyle name="Input 3 2 2 9 7 2" xfId="23056"/>
    <cellStyle name="Input 3 2 2 9 7 3" xfId="23057"/>
    <cellStyle name="Input 3 2 2 9 8" xfId="23058"/>
    <cellStyle name="Input 3 2 2 9 9" xfId="23059"/>
    <cellStyle name="Input 3 2 3" xfId="23060"/>
    <cellStyle name="Input 3 2 3 10" xfId="23061"/>
    <cellStyle name="Input 3 2 3 10 2" xfId="23062"/>
    <cellStyle name="Input 3 2 3 10 3" xfId="23063"/>
    <cellStyle name="Input 3 2 3 11" xfId="23064"/>
    <cellStyle name="Input 3 2 3 11 2" xfId="23065"/>
    <cellStyle name="Input 3 2 3 11 3" xfId="23066"/>
    <cellStyle name="Input 3 2 3 12" xfId="23067"/>
    <cellStyle name="Input 3 2 3 2" xfId="23068"/>
    <cellStyle name="Input 3 2 3 2 10" xfId="23069"/>
    <cellStyle name="Input 3 2 3 2 2" xfId="23070"/>
    <cellStyle name="Input 3 2 3 2 2 2" xfId="23071"/>
    <cellStyle name="Input 3 2 3 2 2 2 2" xfId="23072"/>
    <cellStyle name="Input 3 2 3 2 2 2 3" xfId="23073"/>
    <cellStyle name="Input 3 2 3 2 2 3" xfId="23074"/>
    <cellStyle name="Input 3 2 3 2 2 3 2" xfId="23075"/>
    <cellStyle name="Input 3 2 3 2 2 3 3" xfId="23076"/>
    <cellStyle name="Input 3 2 3 2 2 4" xfId="23077"/>
    <cellStyle name="Input 3 2 3 2 2 4 2" xfId="23078"/>
    <cellStyle name="Input 3 2 3 2 2 4 3" xfId="23079"/>
    <cellStyle name="Input 3 2 3 2 2 5" xfId="23080"/>
    <cellStyle name="Input 3 2 3 2 2 5 2" xfId="23081"/>
    <cellStyle name="Input 3 2 3 2 2 5 3" xfId="23082"/>
    <cellStyle name="Input 3 2 3 2 2 6" xfId="23083"/>
    <cellStyle name="Input 3 2 3 2 2 6 2" xfId="23084"/>
    <cellStyle name="Input 3 2 3 2 2 6 3" xfId="23085"/>
    <cellStyle name="Input 3 2 3 2 2 7" xfId="23086"/>
    <cellStyle name="Input 3 2 3 2 2 7 2" xfId="23087"/>
    <cellStyle name="Input 3 2 3 2 2 7 3" xfId="23088"/>
    <cellStyle name="Input 3 2 3 2 2 8" xfId="23089"/>
    <cellStyle name="Input 3 2 3 2 2 9" xfId="23090"/>
    <cellStyle name="Input 3 2 3 2 3" xfId="23091"/>
    <cellStyle name="Input 3 2 3 2 3 2" xfId="23092"/>
    <cellStyle name="Input 3 2 3 2 3 3" xfId="23093"/>
    <cellStyle name="Input 3 2 3 2 4" xfId="23094"/>
    <cellStyle name="Input 3 2 3 2 4 2" xfId="23095"/>
    <cellStyle name="Input 3 2 3 2 4 3" xfId="23096"/>
    <cellStyle name="Input 3 2 3 2 5" xfId="23097"/>
    <cellStyle name="Input 3 2 3 2 5 2" xfId="23098"/>
    <cellStyle name="Input 3 2 3 2 5 3" xfId="23099"/>
    <cellStyle name="Input 3 2 3 2 6" xfId="23100"/>
    <cellStyle name="Input 3 2 3 2 6 2" xfId="23101"/>
    <cellStyle name="Input 3 2 3 2 6 3" xfId="23102"/>
    <cellStyle name="Input 3 2 3 2 7" xfId="23103"/>
    <cellStyle name="Input 3 2 3 2 7 2" xfId="23104"/>
    <cellStyle name="Input 3 2 3 2 7 3" xfId="23105"/>
    <cellStyle name="Input 3 2 3 2 8" xfId="23106"/>
    <cellStyle name="Input 3 2 3 2 8 2" xfId="23107"/>
    <cellStyle name="Input 3 2 3 2 8 3" xfId="23108"/>
    <cellStyle name="Input 3 2 3 2 9" xfId="23109"/>
    <cellStyle name="Input 3 2 3 3" xfId="23110"/>
    <cellStyle name="Input 3 2 3 3 10" xfId="23111"/>
    <cellStyle name="Input 3 2 3 3 2" xfId="23112"/>
    <cellStyle name="Input 3 2 3 3 2 2" xfId="23113"/>
    <cellStyle name="Input 3 2 3 3 2 2 2" xfId="23114"/>
    <cellStyle name="Input 3 2 3 3 2 2 3" xfId="23115"/>
    <cellStyle name="Input 3 2 3 3 2 3" xfId="23116"/>
    <cellStyle name="Input 3 2 3 3 2 3 2" xfId="23117"/>
    <cellStyle name="Input 3 2 3 3 2 3 3" xfId="23118"/>
    <cellStyle name="Input 3 2 3 3 2 4" xfId="23119"/>
    <cellStyle name="Input 3 2 3 3 2 4 2" xfId="23120"/>
    <cellStyle name="Input 3 2 3 3 2 4 3" xfId="23121"/>
    <cellStyle name="Input 3 2 3 3 2 5" xfId="23122"/>
    <cellStyle name="Input 3 2 3 3 2 5 2" xfId="23123"/>
    <cellStyle name="Input 3 2 3 3 2 5 3" xfId="23124"/>
    <cellStyle name="Input 3 2 3 3 2 6" xfId="23125"/>
    <cellStyle name="Input 3 2 3 3 2 6 2" xfId="23126"/>
    <cellStyle name="Input 3 2 3 3 2 6 3" xfId="23127"/>
    <cellStyle name="Input 3 2 3 3 2 7" xfId="23128"/>
    <cellStyle name="Input 3 2 3 3 2 7 2" xfId="23129"/>
    <cellStyle name="Input 3 2 3 3 2 7 3" xfId="23130"/>
    <cellStyle name="Input 3 2 3 3 2 8" xfId="23131"/>
    <cellStyle name="Input 3 2 3 3 2 9" xfId="23132"/>
    <cellStyle name="Input 3 2 3 3 3" xfId="23133"/>
    <cellStyle name="Input 3 2 3 3 3 2" xfId="23134"/>
    <cellStyle name="Input 3 2 3 3 3 3" xfId="23135"/>
    <cellStyle name="Input 3 2 3 3 4" xfId="23136"/>
    <cellStyle name="Input 3 2 3 3 4 2" xfId="23137"/>
    <cellStyle name="Input 3 2 3 3 4 3" xfId="23138"/>
    <cellStyle name="Input 3 2 3 3 5" xfId="23139"/>
    <cellStyle name="Input 3 2 3 3 5 2" xfId="23140"/>
    <cellStyle name="Input 3 2 3 3 5 3" xfId="23141"/>
    <cellStyle name="Input 3 2 3 3 6" xfId="23142"/>
    <cellStyle name="Input 3 2 3 3 6 2" xfId="23143"/>
    <cellStyle name="Input 3 2 3 3 6 3" xfId="23144"/>
    <cellStyle name="Input 3 2 3 3 7" xfId="23145"/>
    <cellStyle name="Input 3 2 3 3 7 2" xfId="23146"/>
    <cellStyle name="Input 3 2 3 3 7 3" xfId="23147"/>
    <cellStyle name="Input 3 2 3 3 8" xfId="23148"/>
    <cellStyle name="Input 3 2 3 3 8 2" xfId="23149"/>
    <cellStyle name="Input 3 2 3 3 8 3" xfId="23150"/>
    <cellStyle name="Input 3 2 3 3 9" xfId="23151"/>
    <cellStyle name="Input 3 2 3 4" xfId="23152"/>
    <cellStyle name="Input 3 2 3 4 10" xfId="23153"/>
    <cellStyle name="Input 3 2 3 4 2" xfId="23154"/>
    <cellStyle name="Input 3 2 3 4 2 2" xfId="23155"/>
    <cellStyle name="Input 3 2 3 4 2 2 2" xfId="23156"/>
    <cellStyle name="Input 3 2 3 4 2 2 3" xfId="23157"/>
    <cellStyle name="Input 3 2 3 4 2 3" xfId="23158"/>
    <cellStyle name="Input 3 2 3 4 2 3 2" xfId="23159"/>
    <cellStyle name="Input 3 2 3 4 2 3 3" xfId="23160"/>
    <cellStyle name="Input 3 2 3 4 2 4" xfId="23161"/>
    <cellStyle name="Input 3 2 3 4 2 4 2" xfId="23162"/>
    <cellStyle name="Input 3 2 3 4 2 4 3" xfId="23163"/>
    <cellStyle name="Input 3 2 3 4 2 5" xfId="23164"/>
    <cellStyle name="Input 3 2 3 4 2 5 2" xfId="23165"/>
    <cellStyle name="Input 3 2 3 4 2 5 3" xfId="23166"/>
    <cellStyle name="Input 3 2 3 4 2 6" xfId="23167"/>
    <cellStyle name="Input 3 2 3 4 2 6 2" xfId="23168"/>
    <cellStyle name="Input 3 2 3 4 2 6 3" xfId="23169"/>
    <cellStyle name="Input 3 2 3 4 2 7" xfId="23170"/>
    <cellStyle name="Input 3 2 3 4 2 7 2" xfId="23171"/>
    <cellStyle name="Input 3 2 3 4 2 7 3" xfId="23172"/>
    <cellStyle name="Input 3 2 3 4 2 8" xfId="23173"/>
    <cellStyle name="Input 3 2 3 4 2 9" xfId="23174"/>
    <cellStyle name="Input 3 2 3 4 3" xfId="23175"/>
    <cellStyle name="Input 3 2 3 4 3 2" xfId="23176"/>
    <cellStyle name="Input 3 2 3 4 3 3" xfId="23177"/>
    <cellStyle name="Input 3 2 3 4 4" xfId="23178"/>
    <cellStyle name="Input 3 2 3 4 4 2" xfId="23179"/>
    <cellStyle name="Input 3 2 3 4 4 3" xfId="23180"/>
    <cellStyle name="Input 3 2 3 4 5" xfId="23181"/>
    <cellStyle name="Input 3 2 3 4 5 2" xfId="23182"/>
    <cellStyle name="Input 3 2 3 4 5 3" xfId="23183"/>
    <cellStyle name="Input 3 2 3 4 6" xfId="23184"/>
    <cellStyle name="Input 3 2 3 4 6 2" xfId="23185"/>
    <cellStyle name="Input 3 2 3 4 6 3" xfId="23186"/>
    <cellStyle name="Input 3 2 3 4 7" xfId="23187"/>
    <cellStyle name="Input 3 2 3 4 7 2" xfId="23188"/>
    <cellStyle name="Input 3 2 3 4 7 3" xfId="23189"/>
    <cellStyle name="Input 3 2 3 4 8" xfId="23190"/>
    <cellStyle name="Input 3 2 3 4 8 2" xfId="23191"/>
    <cellStyle name="Input 3 2 3 4 8 3" xfId="23192"/>
    <cellStyle name="Input 3 2 3 4 9" xfId="23193"/>
    <cellStyle name="Input 3 2 3 5" xfId="23194"/>
    <cellStyle name="Input 3 2 3 5 2" xfId="23195"/>
    <cellStyle name="Input 3 2 3 5 2 2" xfId="23196"/>
    <cellStyle name="Input 3 2 3 5 2 3" xfId="23197"/>
    <cellStyle name="Input 3 2 3 5 3" xfId="23198"/>
    <cellStyle name="Input 3 2 3 5 3 2" xfId="23199"/>
    <cellStyle name="Input 3 2 3 5 3 3" xfId="23200"/>
    <cellStyle name="Input 3 2 3 5 4" xfId="23201"/>
    <cellStyle name="Input 3 2 3 5 4 2" xfId="23202"/>
    <cellStyle name="Input 3 2 3 5 4 3" xfId="23203"/>
    <cellStyle name="Input 3 2 3 5 5" xfId="23204"/>
    <cellStyle name="Input 3 2 3 5 5 2" xfId="23205"/>
    <cellStyle name="Input 3 2 3 5 5 3" xfId="23206"/>
    <cellStyle name="Input 3 2 3 5 6" xfId="23207"/>
    <cellStyle name="Input 3 2 3 5 6 2" xfId="23208"/>
    <cellStyle name="Input 3 2 3 5 6 3" xfId="23209"/>
    <cellStyle name="Input 3 2 3 5 7" xfId="23210"/>
    <cellStyle name="Input 3 2 3 5 7 2" xfId="23211"/>
    <cellStyle name="Input 3 2 3 5 7 3" xfId="23212"/>
    <cellStyle name="Input 3 2 3 5 8" xfId="23213"/>
    <cellStyle name="Input 3 2 3 5 9" xfId="23214"/>
    <cellStyle name="Input 3 2 3 6" xfId="23215"/>
    <cellStyle name="Input 3 2 3 6 2" xfId="23216"/>
    <cellStyle name="Input 3 2 3 6 3" xfId="23217"/>
    <cellStyle name="Input 3 2 3 7" xfId="23218"/>
    <cellStyle name="Input 3 2 3 7 2" xfId="23219"/>
    <cellStyle name="Input 3 2 3 7 3" xfId="23220"/>
    <cellStyle name="Input 3 2 3 8" xfId="23221"/>
    <cellStyle name="Input 3 2 3 8 2" xfId="23222"/>
    <cellStyle name="Input 3 2 3 8 3" xfId="23223"/>
    <cellStyle name="Input 3 2 3 9" xfId="23224"/>
    <cellStyle name="Input 3 2 3 9 2" xfId="23225"/>
    <cellStyle name="Input 3 2 3 9 3" xfId="23226"/>
    <cellStyle name="Input 3 2 4" xfId="23227"/>
    <cellStyle name="Input 3 2 4 10" xfId="23228"/>
    <cellStyle name="Input 3 2 4 2" xfId="23229"/>
    <cellStyle name="Input 3 2 4 2 2" xfId="23230"/>
    <cellStyle name="Input 3 2 4 2 2 2" xfId="23231"/>
    <cellStyle name="Input 3 2 4 2 2 3" xfId="23232"/>
    <cellStyle name="Input 3 2 4 2 3" xfId="23233"/>
    <cellStyle name="Input 3 2 4 2 3 2" xfId="23234"/>
    <cellStyle name="Input 3 2 4 2 3 3" xfId="23235"/>
    <cellStyle name="Input 3 2 4 2 4" xfId="23236"/>
    <cellStyle name="Input 3 2 4 2 4 2" xfId="23237"/>
    <cellStyle name="Input 3 2 4 2 4 3" xfId="23238"/>
    <cellStyle name="Input 3 2 4 2 5" xfId="23239"/>
    <cellStyle name="Input 3 2 4 2 5 2" xfId="23240"/>
    <cellStyle name="Input 3 2 4 2 5 3" xfId="23241"/>
    <cellStyle name="Input 3 2 4 2 6" xfId="23242"/>
    <cellStyle name="Input 3 2 4 2 6 2" xfId="23243"/>
    <cellStyle name="Input 3 2 4 2 6 3" xfId="23244"/>
    <cellStyle name="Input 3 2 4 2 7" xfId="23245"/>
    <cellStyle name="Input 3 2 4 2 7 2" xfId="23246"/>
    <cellStyle name="Input 3 2 4 2 7 3" xfId="23247"/>
    <cellStyle name="Input 3 2 4 2 8" xfId="23248"/>
    <cellStyle name="Input 3 2 4 2 9" xfId="23249"/>
    <cellStyle name="Input 3 2 4 3" xfId="23250"/>
    <cellStyle name="Input 3 2 4 3 2" xfId="23251"/>
    <cellStyle name="Input 3 2 4 3 3" xfId="23252"/>
    <cellStyle name="Input 3 2 4 4" xfId="23253"/>
    <cellStyle name="Input 3 2 4 4 2" xfId="23254"/>
    <cellStyle name="Input 3 2 4 4 3" xfId="23255"/>
    <cellStyle name="Input 3 2 4 5" xfId="23256"/>
    <cellStyle name="Input 3 2 4 5 2" xfId="23257"/>
    <cellStyle name="Input 3 2 4 5 3" xfId="23258"/>
    <cellStyle name="Input 3 2 4 6" xfId="23259"/>
    <cellStyle name="Input 3 2 4 6 2" xfId="23260"/>
    <cellStyle name="Input 3 2 4 6 3" xfId="23261"/>
    <cellStyle name="Input 3 2 4 7" xfId="23262"/>
    <cellStyle name="Input 3 2 4 7 2" xfId="23263"/>
    <cellStyle name="Input 3 2 4 7 3" xfId="23264"/>
    <cellStyle name="Input 3 2 4 8" xfId="23265"/>
    <cellStyle name="Input 3 2 4 8 2" xfId="23266"/>
    <cellStyle name="Input 3 2 4 8 3" xfId="23267"/>
    <cellStyle name="Input 3 2 4 9" xfId="23268"/>
    <cellStyle name="Input 3 2 5" xfId="23269"/>
    <cellStyle name="Input 3 2 5 10" xfId="23270"/>
    <cellStyle name="Input 3 2 5 2" xfId="23271"/>
    <cellStyle name="Input 3 2 5 2 2" xfId="23272"/>
    <cellStyle name="Input 3 2 5 2 2 2" xfId="23273"/>
    <cellStyle name="Input 3 2 5 2 2 3" xfId="23274"/>
    <cellStyle name="Input 3 2 5 2 3" xfId="23275"/>
    <cellStyle name="Input 3 2 5 2 3 2" xfId="23276"/>
    <cellStyle name="Input 3 2 5 2 3 3" xfId="23277"/>
    <cellStyle name="Input 3 2 5 2 4" xfId="23278"/>
    <cellStyle name="Input 3 2 5 2 4 2" xfId="23279"/>
    <cellStyle name="Input 3 2 5 2 4 3" xfId="23280"/>
    <cellStyle name="Input 3 2 5 2 5" xfId="23281"/>
    <cellStyle name="Input 3 2 5 2 5 2" xfId="23282"/>
    <cellStyle name="Input 3 2 5 2 5 3" xfId="23283"/>
    <cellStyle name="Input 3 2 5 2 6" xfId="23284"/>
    <cellStyle name="Input 3 2 5 2 6 2" xfId="23285"/>
    <cellStyle name="Input 3 2 5 2 6 3" xfId="23286"/>
    <cellStyle name="Input 3 2 5 2 7" xfId="23287"/>
    <cellStyle name="Input 3 2 5 2 7 2" xfId="23288"/>
    <cellStyle name="Input 3 2 5 2 7 3" xfId="23289"/>
    <cellStyle name="Input 3 2 5 2 8" xfId="23290"/>
    <cellStyle name="Input 3 2 5 2 9" xfId="23291"/>
    <cellStyle name="Input 3 2 5 3" xfId="23292"/>
    <cellStyle name="Input 3 2 5 3 2" xfId="23293"/>
    <cellStyle name="Input 3 2 5 3 3" xfId="23294"/>
    <cellStyle name="Input 3 2 5 4" xfId="23295"/>
    <cellStyle name="Input 3 2 5 4 2" xfId="23296"/>
    <cellStyle name="Input 3 2 5 4 3" xfId="23297"/>
    <cellStyle name="Input 3 2 5 5" xfId="23298"/>
    <cellStyle name="Input 3 2 5 5 2" xfId="23299"/>
    <cellStyle name="Input 3 2 5 5 3" xfId="23300"/>
    <cellStyle name="Input 3 2 5 6" xfId="23301"/>
    <cellStyle name="Input 3 2 5 6 2" xfId="23302"/>
    <cellStyle name="Input 3 2 5 6 3" xfId="23303"/>
    <cellStyle name="Input 3 2 5 7" xfId="23304"/>
    <cellStyle name="Input 3 2 5 7 2" xfId="23305"/>
    <cellStyle name="Input 3 2 5 7 3" xfId="23306"/>
    <cellStyle name="Input 3 2 5 8" xfId="23307"/>
    <cellStyle name="Input 3 2 5 8 2" xfId="23308"/>
    <cellStyle name="Input 3 2 5 8 3" xfId="23309"/>
    <cellStyle name="Input 3 2 5 9" xfId="23310"/>
    <cellStyle name="Input 3 2 6" xfId="23311"/>
    <cellStyle name="Input 3 2 6 10" xfId="23312"/>
    <cellStyle name="Input 3 2 6 2" xfId="23313"/>
    <cellStyle name="Input 3 2 6 2 2" xfId="23314"/>
    <cellStyle name="Input 3 2 6 2 2 2" xfId="23315"/>
    <cellStyle name="Input 3 2 6 2 2 3" xfId="23316"/>
    <cellStyle name="Input 3 2 6 2 3" xfId="23317"/>
    <cellStyle name="Input 3 2 6 2 3 2" xfId="23318"/>
    <cellStyle name="Input 3 2 6 2 3 3" xfId="23319"/>
    <cellStyle name="Input 3 2 6 2 4" xfId="23320"/>
    <cellStyle name="Input 3 2 6 2 4 2" xfId="23321"/>
    <cellStyle name="Input 3 2 6 2 4 3" xfId="23322"/>
    <cellStyle name="Input 3 2 6 2 5" xfId="23323"/>
    <cellStyle name="Input 3 2 6 2 5 2" xfId="23324"/>
    <cellStyle name="Input 3 2 6 2 5 3" xfId="23325"/>
    <cellStyle name="Input 3 2 6 2 6" xfId="23326"/>
    <cellStyle name="Input 3 2 6 2 6 2" xfId="23327"/>
    <cellStyle name="Input 3 2 6 2 6 3" xfId="23328"/>
    <cellStyle name="Input 3 2 6 2 7" xfId="23329"/>
    <cellStyle name="Input 3 2 6 2 7 2" xfId="23330"/>
    <cellStyle name="Input 3 2 6 2 7 3" xfId="23331"/>
    <cellStyle name="Input 3 2 6 2 8" xfId="23332"/>
    <cellStyle name="Input 3 2 6 2 9" xfId="23333"/>
    <cellStyle name="Input 3 2 6 3" xfId="23334"/>
    <cellStyle name="Input 3 2 6 3 2" xfId="23335"/>
    <cellStyle name="Input 3 2 6 3 3" xfId="23336"/>
    <cellStyle name="Input 3 2 6 4" xfId="23337"/>
    <cellStyle name="Input 3 2 6 4 2" xfId="23338"/>
    <cellStyle name="Input 3 2 6 4 3" xfId="23339"/>
    <cellStyle name="Input 3 2 6 5" xfId="23340"/>
    <cellStyle name="Input 3 2 6 5 2" xfId="23341"/>
    <cellStyle name="Input 3 2 6 5 3" xfId="23342"/>
    <cellStyle name="Input 3 2 6 6" xfId="23343"/>
    <cellStyle name="Input 3 2 6 6 2" xfId="23344"/>
    <cellStyle name="Input 3 2 6 6 3" xfId="23345"/>
    <cellStyle name="Input 3 2 6 7" xfId="23346"/>
    <cellStyle name="Input 3 2 6 7 2" xfId="23347"/>
    <cellStyle name="Input 3 2 6 7 3" xfId="23348"/>
    <cellStyle name="Input 3 2 6 8" xfId="23349"/>
    <cellStyle name="Input 3 2 6 8 2" xfId="23350"/>
    <cellStyle name="Input 3 2 6 8 3" xfId="23351"/>
    <cellStyle name="Input 3 2 6 9" xfId="23352"/>
    <cellStyle name="Input 3 2 7" xfId="23353"/>
    <cellStyle name="Input 3 2 7 2" xfId="23354"/>
    <cellStyle name="Input 3 2 7 2 2" xfId="23355"/>
    <cellStyle name="Input 3 2 7 2 3" xfId="23356"/>
    <cellStyle name="Input 3 2 7 3" xfId="23357"/>
    <cellStyle name="Input 3 2 7 3 2" xfId="23358"/>
    <cellStyle name="Input 3 2 7 3 3" xfId="23359"/>
    <cellStyle name="Input 3 2 7 4" xfId="23360"/>
    <cellStyle name="Input 3 2 7 4 2" xfId="23361"/>
    <cellStyle name="Input 3 2 7 4 3" xfId="23362"/>
    <cellStyle name="Input 3 2 7 5" xfId="23363"/>
    <cellStyle name="Input 3 2 7 5 2" xfId="23364"/>
    <cellStyle name="Input 3 2 7 5 3" xfId="23365"/>
    <cellStyle name="Input 3 2 7 6" xfId="23366"/>
    <cellStyle name="Input 3 2 7 6 2" xfId="23367"/>
    <cellStyle name="Input 3 2 7 6 3" xfId="23368"/>
    <cellStyle name="Input 3 2 7 7" xfId="23369"/>
    <cellStyle name="Input 3 2 7 7 2" xfId="23370"/>
    <cellStyle name="Input 3 2 7 7 3" xfId="23371"/>
    <cellStyle name="Input 3 2 7 8" xfId="23372"/>
    <cellStyle name="Input 3 2 7 9" xfId="23373"/>
    <cellStyle name="Input 3 2 8" xfId="23374"/>
    <cellStyle name="Input 3 2 8 2" xfId="23375"/>
    <cellStyle name="Input 3 2 8 3" xfId="23376"/>
    <cellStyle name="Input 3 2 9" xfId="23377"/>
    <cellStyle name="Input 3 2 9 2" xfId="23378"/>
    <cellStyle name="Input 3 2 9 3" xfId="23379"/>
    <cellStyle name="Input 3 3" xfId="23380"/>
    <cellStyle name="Input 3 3 10" xfId="23381"/>
    <cellStyle name="Input 3 3 10 2" xfId="23382"/>
    <cellStyle name="Input 3 3 10 3" xfId="23383"/>
    <cellStyle name="Input 3 3 11" xfId="23384"/>
    <cellStyle name="Input 3 3 11 2" xfId="23385"/>
    <cellStyle name="Input 3 3 11 3" xfId="23386"/>
    <cellStyle name="Input 3 3 12" xfId="23387"/>
    <cellStyle name="Input 3 3 12 2" xfId="23388"/>
    <cellStyle name="Input 3 3 12 3" xfId="23389"/>
    <cellStyle name="Input 3 3 13" xfId="23390"/>
    <cellStyle name="Input 3 3 13 2" xfId="23391"/>
    <cellStyle name="Input 3 3 13 3" xfId="23392"/>
    <cellStyle name="Input 3 3 14" xfId="23393"/>
    <cellStyle name="Input 3 3 2" xfId="23394"/>
    <cellStyle name="Input 3 3 2 10" xfId="23395"/>
    <cellStyle name="Input 3 3 2 2" xfId="23396"/>
    <cellStyle name="Input 3 3 2 2 10" xfId="23397"/>
    <cellStyle name="Input 3 3 2 2 2" xfId="23398"/>
    <cellStyle name="Input 3 3 2 2 2 2" xfId="23399"/>
    <cellStyle name="Input 3 3 2 2 2 2 2" xfId="23400"/>
    <cellStyle name="Input 3 3 2 2 2 2 3" xfId="23401"/>
    <cellStyle name="Input 3 3 2 2 2 3" xfId="23402"/>
    <cellStyle name="Input 3 3 2 2 2 3 2" xfId="23403"/>
    <cellStyle name="Input 3 3 2 2 2 3 3" xfId="23404"/>
    <cellStyle name="Input 3 3 2 2 2 4" xfId="23405"/>
    <cellStyle name="Input 3 3 2 2 2 4 2" xfId="23406"/>
    <cellStyle name="Input 3 3 2 2 2 4 3" xfId="23407"/>
    <cellStyle name="Input 3 3 2 2 2 5" xfId="23408"/>
    <cellStyle name="Input 3 3 2 2 2 5 2" xfId="23409"/>
    <cellStyle name="Input 3 3 2 2 2 5 3" xfId="23410"/>
    <cellStyle name="Input 3 3 2 2 2 6" xfId="23411"/>
    <cellStyle name="Input 3 3 2 2 2 6 2" xfId="23412"/>
    <cellStyle name="Input 3 3 2 2 2 6 3" xfId="23413"/>
    <cellStyle name="Input 3 3 2 2 2 7" xfId="23414"/>
    <cellStyle name="Input 3 3 2 2 2 7 2" xfId="23415"/>
    <cellStyle name="Input 3 3 2 2 2 7 3" xfId="23416"/>
    <cellStyle name="Input 3 3 2 2 2 8" xfId="23417"/>
    <cellStyle name="Input 3 3 2 2 2 9" xfId="23418"/>
    <cellStyle name="Input 3 3 2 2 3" xfId="23419"/>
    <cellStyle name="Input 3 3 2 2 3 2" xfId="23420"/>
    <cellStyle name="Input 3 3 2 2 3 3" xfId="23421"/>
    <cellStyle name="Input 3 3 2 2 4" xfId="23422"/>
    <cellStyle name="Input 3 3 2 2 4 2" xfId="23423"/>
    <cellStyle name="Input 3 3 2 2 4 3" xfId="23424"/>
    <cellStyle name="Input 3 3 2 2 5" xfId="23425"/>
    <cellStyle name="Input 3 3 2 2 5 2" xfId="23426"/>
    <cellStyle name="Input 3 3 2 2 5 3" xfId="23427"/>
    <cellStyle name="Input 3 3 2 2 6" xfId="23428"/>
    <cellStyle name="Input 3 3 2 2 6 2" xfId="23429"/>
    <cellStyle name="Input 3 3 2 2 6 3" xfId="23430"/>
    <cellStyle name="Input 3 3 2 2 7" xfId="23431"/>
    <cellStyle name="Input 3 3 2 2 7 2" xfId="23432"/>
    <cellStyle name="Input 3 3 2 2 7 3" xfId="23433"/>
    <cellStyle name="Input 3 3 2 2 8" xfId="23434"/>
    <cellStyle name="Input 3 3 2 2 8 2" xfId="23435"/>
    <cellStyle name="Input 3 3 2 2 8 3" xfId="23436"/>
    <cellStyle name="Input 3 3 2 2 9" xfId="23437"/>
    <cellStyle name="Input 3 3 2 3" xfId="23438"/>
    <cellStyle name="Input 3 3 2 3 10" xfId="23439"/>
    <cellStyle name="Input 3 3 2 3 2" xfId="23440"/>
    <cellStyle name="Input 3 3 2 3 2 2" xfId="23441"/>
    <cellStyle name="Input 3 3 2 3 2 2 2" xfId="23442"/>
    <cellStyle name="Input 3 3 2 3 2 2 3" xfId="23443"/>
    <cellStyle name="Input 3 3 2 3 2 3" xfId="23444"/>
    <cellStyle name="Input 3 3 2 3 2 3 2" xfId="23445"/>
    <cellStyle name="Input 3 3 2 3 2 3 3" xfId="23446"/>
    <cellStyle name="Input 3 3 2 3 2 4" xfId="23447"/>
    <cellStyle name="Input 3 3 2 3 2 4 2" xfId="23448"/>
    <cellStyle name="Input 3 3 2 3 2 4 3" xfId="23449"/>
    <cellStyle name="Input 3 3 2 3 2 5" xfId="23450"/>
    <cellStyle name="Input 3 3 2 3 2 5 2" xfId="23451"/>
    <cellStyle name="Input 3 3 2 3 2 5 3" xfId="23452"/>
    <cellStyle name="Input 3 3 2 3 2 6" xfId="23453"/>
    <cellStyle name="Input 3 3 2 3 2 6 2" xfId="23454"/>
    <cellStyle name="Input 3 3 2 3 2 6 3" xfId="23455"/>
    <cellStyle name="Input 3 3 2 3 2 7" xfId="23456"/>
    <cellStyle name="Input 3 3 2 3 2 7 2" xfId="23457"/>
    <cellStyle name="Input 3 3 2 3 2 7 3" xfId="23458"/>
    <cellStyle name="Input 3 3 2 3 2 8" xfId="23459"/>
    <cellStyle name="Input 3 3 2 3 2 9" xfId="23460"/>
    <cellStyle name="Input 3 3 2 3 3" xfId="23461"/>
    <cellStyle name="Input 3 3 2 3 3 2" xfId="23462"/>
    <cellStyle name="Input 3 3 2 3 3 3" xfId="23463"/>
    <cellStyle name="Input 3 3 2 3 4" xfId="23464"/>
    <cellStyle name="Input 3 3 2 3 4 2" xfId="23465"/>
    <cellStyle name="Input 3 3 2 3 4 3" xfId="23466"/>
    <cellStyle name="Input 3 3 2 3 5" xfId="23467"/>
    <cellStyle name="Input 3 3 2 3 5 2" xfId="23468"/>
    <cellStyle name="Input 3 3 2 3 5 3" xfId="23469"/>
    <cellStyle name="Input 3 3 2 3 6" xfId="23470"/>
    <cellStyle name="Input 3 3 2 3 6 2" xfId="23471"/>
    <cellStyle name="Input 3 3 2 3 6 3" xfId="23472"/>
    <cellStyle name="Input 3 3 2 3 7" xfId="23473"/>
    <cellStyle name="Input 3 3 2 3 7 2" xfId="23474"/>
    <cellStyle name="Input 3 3 2 3 7 3" xfId="23475"/>
    <cellStyle name="Input 3 3 2 3 8" xfId="23476"/>
    <cellStyle name="Input 3 3 2 3 8 2" xfId="23477"/>
    <cellStyle name="Input 3 3 2 3 8 3" xfId="23478"/>
    <cellStyle name="Input 3 3 2 3 9" xfId="23479"/>
    <cellStyle name="Input 3 3 2 4" xfId="23480"/>
    <cellStyle name="Input 3 3 2 4 10" xfId="23481"/>
    <cellStyle name="Input 3 3 2 4 2" xfId="23482"/>
    <cellStyle name="Input 3 3 2 4 2 2" xfId="23483"/>
    <cellStyle name="Input 3 3 2 4 2 2 2" xfId="23484"/>
    <cellStyle name="Input 3 3 2 4 2 2 3" xfId="23485"/>
    <cellStyle name="Input 3 3 2 4 2 3" xfId="23486"/>
    <cellStyle name="Input 3 3 2 4 2 3 2" xfId="23487"/>
    <cellStyle name="Input 3 3 2 4 2 3 3" xfId="23488"/>
    <cellStyle name="Input 3 3 2 4 2 4" xfId="23489"/>
    <cellStyle name="Input 3 3 2 4 2 4 2" xfId="23490"/>
    <cellStyle name="Input 3 3 2 4 2 4 3" xfId="23491"/>
    <cellStyle name="Input 3 3 2 4 2 5" xfId="23492"/>
    <cellStyle name="Input 3 3 2 4 2 5 2" xfId="23493"/>
    <cellStyle name="Input 3 3 2 4 2 5 3" xfId="23494"/>
    <cellStyle name="Input 3 3 2 4 2 6" xfId="23495"/>
    <cellStyle name="Input 3 3 2 4 2 6 2" xfId="23496"/>
    <cellStyle name="Input 3 3 2 4 2 6 3" xfId="23497"/>
    <cellStyle name="Input 3 3 2 4 2 7" xfId="23498"/>
    <cellStyle name="Input 3 3 2 4 2 7 2" xfId="23499"/>
    <cellStyle name="Input 3 3 2 4 2 7 3" xfId="23500"/>
    <cellStyle name="Input 3 3 2 4 2 8" xfId="23501"/>
    <cellStyle name="Input 3 3 2 4 2 9" xfId="23502"/>
    <cellStyle name="Input 3 3 2 4 3" xfId="23503"/>
    <cellStyle name="Input 3 3 2 4 3 2" xfId="23504"/>
    <cellStyle name="Input 3 3 2 4 3 3" xfId="23505"/>
    <cellStyle name="Input 3 3 2 4 4" xfId="23506"/>
    <cellStyle name="Input 3 3 2 4 4 2" xfId="23507"/>
    <cellStyle name="Input 3 3 2 4 4 3" xfId="23508"/>
    <cellStyle name="Input 3 3 2 4 5" xfId="23509"/>
    <cellStyle name="Input 3 3 2 4 5 2" xfId="23510"/>
    <cellStyle name="Input 3 3 2 4 5 3" xfId="23511"/>
    <cellStyle name="Input 3 3 2 4 6" xfId="23512"/>
    <cellStyle name="Input 3 3 2 4 6 2" xfId="23513"/>
    <cellStyle name="Input 3 3 2 4 6 3" xfId="23514"/>
    <cellStyle name="Input 3 3 2 4 7" xfId="23515"/>
    <cellStyle name="Input 3 3 2 4 7 2" xfId="23516"/>
    <cellStyle name="Input 3 3 2 4 7 3" xfId="23517"/>
    <cellStyle name="Input 3 3 2 4 8" xfId="23518"/>
    <cellStyle name="Input 3 3 2 4 8 2" xfId="23519"/>
    <cellStyle name="Input 3 3 2 4 8 3" xfId="23520"/>
    <cellStyle name="Input 3 3 2 4 9" xfId="23521"/>
    <cellStyle name="Input 3 3 2 5" xfId="23522"/>
    <cellStyle name="Input 3 3 2 5 2" xfId="23523"/>
    <cellStyle name="Input 3 3 2 5 2 2" xfId="23524"/>
    <cellStyle name="Input 3 3 2 5 2 3" xfId="23525"/>
    <cellStyle name="Input 3 3 2 5 3" xfId="23526"/>
    <cellStyle name="Input 3 3 2 5 3 2" xfId="23527"/>
    <cellStyle name="Input 3 3 2 5 3 3" xfId="23528"/>
    <cellStyle name="Input 3 3 2 5 4" xfId="23529"/>
    <cellStyle name="Input 3 3 2 5 4 2" xfId="23530"/>
    <cellStyle name="Input 3 3 2 5 4 3" xfId="23531"/>
    <cellStyle name="Input 3 3 2 5 5" xfId="23532"/>
    <cellStyle name="Input 3 3 2 5 5 2" xfId="23533"/>
    <cellStyle name="Input 3 3 2 5 5 3" xfId="23534"/>
    <cellStyle name="Input 3 3 2 5 6" xfId="23535"/>
    <cellStyle name="Input 3 3 2 5 6 2" xfId="23536"/>
    <cellStyle name="Input 3 3 2 5 6 3" xfId="23537"/>
    <cellStyle name="Input 3 3 2 5 7" xfId="23538"/>
    <cellStyle name="Input 3 3 2 5 7 2" xfId="23539"/>
    <cellStyle name="Input 3 3 2 5 7 3" xfId="23540"/>
    <cellStyle name="Input 3 3 2 5 8" xfId="23541"/>
    <cellStyle name="Input 3 3 2 5 9" xfId="23542"/>
    <cellStyle name="Input 3 3 2 6" xfId="23543"/>
    <cellStyle name="Input 3 3 2 6 2" xfId="23544"/>
    <cellStyle name="Input 3 3 2 6 3" xfId="23545"/>
    <cellStyle name="Input 3 3 2 7" xfId="23546"/>
    <cellStyle name="Input 3 3 2 7 2" xfId="23547"/>
    <cellStyle name="Input 3 3 2 7 3" xfId="23548"/>
    <cellStyle name="Input 3 3 2 8" xfId="23549"/>
    <cellStyle name="Input 3 3 2 8 2" xfId="23550"/>
    <cellStyle name="Input 3 3 2 8 3" xfId="23551"/>
    <cellStyle name="Input 3 3 2 9" xfId="23552"/>
    <cellStyle name="Input 3 3 2 9 2" xfId="23553"/>
    <cellStyle name="Input 3 3 2 9 3" xfId="23554"/>
    <cellStyle name="Input 3 3 3" xfId="23555"/>
    <cellStyle name="Input 3 3 3 10" xfId="23556"/>
    <cellStyle name="Input 3 3 3 2" xfId="23557"/>
    <cellStyle name="Input 3 3 3 2 10" xfId="23558"/>
    <cellStyle name="Input 3 3 3 2 2" xfId="23559"/>
    <cellStyle name="Input 3 3 3 2 2 2" xfId="23560"/>
    <cellStyle name="Input 3 3 3 2 2 2 2" xfId="23561"/>
    <cellStyle name="Input 3 3 3 2 2 2 3" xfId="23562"/>
    <cellStyle name="Input 3 3 3 2 2 3" xfId="23563"/>
    <cellStyle name="Input 3 3 3 2 2 3 2" xfId="23564"/>
    <cellStyle name="Input 3 3 3 2 2 3 3" xfId="23565"/>
    <cellStyle name="Input 3 3 3 2 2 4" xfId="23566"/>
    <cellStyle name="Input 3 3 3 2 2 4 2" xfId="23567"/>
    <cellStyle name="Input 3 3 3 2 2 4 3" xfId="23568"/>
    <cellStyle name="Input 3 3 3 2 2 5" xfId="23569"/>
    <cellStyle name="Input 3 3 3 2 2 5 2" xfId="23570"/>
    <cellStyle name="Input 3 3 3 2 2 5 3" xfId="23571"/>
    <cellStyle name="Input 3 3 3 2 2 6" xfId="23572"/>
    <cellStyle name="Input 3 3 3 2 2 6 2" xfId="23573"/>
    <cellStyle name="Input 3 3 3 2 2 6 3" xfId="23574"/>
    <cellStyle name="Input 3 3 3 2 2 7" xfId="23575"/>
    <cellStyle name="Input 3 3 3 2 2 7 2" xfId="23576"/>
    <cellStyle name="Input 3 3 3 2 2 7 3" xfId="23577"/>
    <cellStyle name="Input 3 3 3 2 2 8" xfId="23578"/>
    <cellStyle name="Input 3 3 3 2 2 9" xfId="23579"/>
    <cellStyle name="Input 3 3 3 2 3" xfId="23580"/>
    <cellStyle name="Input 3 3 3 2 3 2" xfId="23581"/>
    <cellStyle name="Input 3 3 3 2 3 3" xfId="23582"/>
    <cellStyle name="Input 3 3 3 2 4" xfId="23583"/>
    <cellStyle name="Input 3 3 3 2 4 2" xfId="23584"/>
    <cellStyle name="Input 3 3 3 2 4 3" xfId="23585"/>
    <cellStyle name="Input 3 3 3 2 5" xfId="23586"/>
    <cellStyle name="Input 3 3 3 2 5 2" xfId="23587"/>
    <cellStyle name="Input 3 3 3 2 5 3" xfId="23588"/>
    <cellStyle name="Input 3 3 3 2 6" xfId="23589"/>
    <cellStyle name="Input 3 3 3 2 6 2" xfId="23590"/>
    <cellStyle name="Input 3 3 3 2 6 3" xfId="23591"/>
    <cellStyle name="Input 3 3 3 2 7" xfId="23592"/>
    <cellStyle name="Input 3 3 3 2 7 2" xfId="23593"/>
    <cellStyle name="Input 3 3 3 2 7 3" xfId="23594"/>
    <cellStyle name="Input 3 3 3 2 8" xfId="23595"/>
    <cellStyle name="Input 3 3 3 2 8 2" xfId="23596"/>
    <cellStyle name="Input 3 3 3 2 8 3" xfId="23597"/>
    <cellStyle name="Input 3 3 3 2 9" xfId="23598"/>
    <cellStyle name="Input 3 3 3 3" xfId="23599"/>
    <cellStyle name="Input 3 3 3 3 10" xfId="23600"/>
    <cellStyle name="Input 3 3 3 3 2" xfId="23601"/>
    <cellStyle name="Input 3 3 3 3 2 2" xfId="23602"/>
    <cellStyle name="Input 3 3 3 3 2 2 2" xfId="23603"/>
    <cellStyle name="Input 3 3 3 3 2 2 3" xfId="23604"/>
    <cellStyle name="Input 3 3 3 3 2 3" xfId="23605"/>
    <cellStyle name="Input 3 3 3 3 2 3 2" xfId="23606"/>
    <cellStyle name="Input 3 3 3 3 2 3 3" xfId="23607"/>
    <cellStyle name="Input 3 3 3 3 2 4" xfId="23608"/>
    <cellStyle name="Input 3 3 3 3 2 4 2" xfId="23609"/>
    <cellStyle name="Input 3 3 3 3 2 4 3" xfId="23610"/>
    <cellStyle name="Input 3 3 3 3 2 5" xfId="23611"/>
    <cellStyle name="Input 3 3 3 3 2 5 2" xfId="23612"/>
    <cellStyle name="Input 3 3 3 3 2 5 3" xfId="23613"/>
    <cellStyle name="Input 3 3 3 3 2 6" xfId="23614"/>
    <cellStyle name="Input 3 3 3 3 2 6 2" xfId="23615"/>
    <cellStyle name="Input 3 3 3 3 2 6 3" xfId="23616"/>
    <cellStyle name="Input 3 3 3 3 2 7" xfId="23617"/>
    <cellStyle name="Input 3 3 3 3 2 7 2" xfId="23618"/>
    <cellStyle name="Input 3 3 3 3 2 7 3" xfId="23619"/>
    <cellStyle name="Input 3 3 3 3 2 8" xfId="23620"/>
    <cellStyle name="Input 3 3 3 3 2 9" xfId="23621"/>
    <cellStyle name="Input 3 3 3 3 3" xfId="23622"/>
    <cellStyle name="Input 3 3 3 3 3 2" xfId="23623"/>
    <cellStyle name="Input 3 3 3 3 3 3" xfId="23624"/>
    <cellStyle name="Input 3 3 3 3 4" xfId="23625"/>
    <cellStyle name="Input 3 3 3 3 4 2" xfId="23626"/>
    <cellStyle name="Input 3 3 3 3 4 3" xfId="23627"/>
    <cellStyle name="Input 3 3 3 3 5" xfId="23628"/>
    <cellStyle name="Input 3 3 3 3 5 2" xfId="23629"/>
    <cellStyle name="Input 3 3 3 3 5 3" xfId="23630"/>
    <cellStyle name="Input 3 3 3 3 6" xfId="23631"/>
    <cellStyle name="Input 3 3 3 3 6 2" xfId="23632"/>
    <cellStyle name="Input 3 3 3 3 6 3" xfId="23633"/>
    <cellStyle name="Input 3 3 3 3 7" xfId="23634"/>
    <cellStyle name="Input 3 3 3 3 7 2" xfId="23635"/>
    <cellStyle name="Input 3 3 3 3 7 3" xfId="23636"/>
    <cellStyle name="Input 3 3 3 3 8" xfId="23637"/>
    <cellStyle name="Input 3 3 3 3 8 2" xfId="23638"/>
    <cellStyle name="Input 3 3 3 3 8 3" xfId="23639"/>
    <cellStyle name="Input 3 3 3 3 9" xfId="23640"/>
    <cellStyle name="Input 3 3 3 4" xfId="23641"/>
    <cellStyle name="Input 3 3 3 4 10" xfId="23642"/>
    <cellStyle name="Input 3 3 3 4 2" xfId="23643"/>
    <cellStyle name="Input 3 3 3 4 2 2" xfId="23644"/>
    <cellStyle name="Input 3 3 3 4 2 2 2" xfId="23645"/>
    <cellStyle name="Input 3 3 3 4 2 2 3" xfId="23646"/>
    <cellStyle name="Input 3 3 3 4 2 3" xfId="23647"/>
    <cellStyle name="Input 3 3 3 4 2 3 2" xfId="23648"/>
    <cellStyle name="Input 3 3 3 4 2 3 3" xfId="23649"/>
    <cellStyle name="Input 3 3 3 4 2 4" xfId="23650"/>
    <cellStyle name="Input 3 3 3 4 2 4 2" xfId="23651"/>
    <cellStyle name="Input 3 3 3 4 2 4 3" xfId="23652"/>
    <cellStyle name="Input 3 3 3 4 2 5" xfId="23653"/>
    <cellStyle name="Input 3 3 3 4 2 5 2" xfId="23654"/>
    <cellStyle name="Input 3 3 3 4 2 5 3" xfId="23655"/>
    <cellStyle name="Input 3 3 3 4 2 6" xfId="23656"/>
    <cellStyle name="Input 3 3 3 4 2 6 2" xfId="23657"/>
    <cellStyle name="Input 3 3 3 4 2 6 3" xfId="23658"/>
    <cellStyle name="Input 3 3 3 4 2 7" xfId="23659"/>
    <cellStyle name="Input 3 3 3 4 2 7 2" xfId="23660"/>
    <cellStyle name="Input 3 3 3 4 2 7 3" xfId="23661"/>
    <cellStyle name="Input 3 3 3 4 2 8" xfId="23662"/>
    <cellStyle name="Input 3 3 3 4 2 9" xfId="23663"/>
    <cellStyle name="Input 3 3 3 4 3" xfId="23664"/>
    <cellStyle name="Input 3 3 3 4 3 2" xfId="23665"/>
    <cellStyle name="Input 3 3 3 4 3 3" xfId="23666"/>
    <cellStyle name="Input 3 3 3 4 4" xfId="23667"/>
    <cellStyle name="Input 3 3 3 4 4 2" xfId="23668"/>
    <cellStyle name="Input 3 3 3 4 4 3" xfId="23669"/>
    <cellStyle name="Input 3 3 3 4 5" xfId="23670"/>
    <cellStyle name="Input 3 3 3 4 5 2" xfId="23671"/>
    <cellStyle name="Input 3 3 3 4 5 3" xfId="23672"/>
    <cellStyle name="Input 3 3 3 4 6" xfId="23673"/>
    <cellStyle name="Input 3 3 3 4 6 2" xfId="23674"/>
    <cellStyle name="Input 3 3 3 4 6 3" xfId="23675"/>
    <cellStyle name="Input 3 3 3 4 7" xfId="23676"/>
    <cellStyle name="Input 3 3 3 4 7 2" xfId="23677"/>
    <cellStyle name="Input 3 3 3 4 7 3" xfId="23678"/>
    <cellStyle name="Input 3 3 3 4 8" xfId="23679"/>
    <cellStyle name="Input 3 3 3 4 8 2" xfId="23680"/>
    <cellStyle name="Input 3 3 3 4 8 3" xfId="23681"/>
    <cellStyle name="Input 3 3 3 4 9" xfId="23682"/>
    <cellStyle name="Input 3 3 3 5" xfId="23683"/>
    <cellStyle name="Input 3 3 3 5 2" xfId="23684"/>
    <cellStyle name="Input 3 3 3 5 2 2" xfId="23685"/>
    <cellStyle name="Input 3 3 3 5 2 3" xfId="23686"/>
    <cellStyle name="Input 3 3 3 5 3" xfId="23687"/>
    <cellStyle name="Input 3 3 3 5 3 2" xfId="23688"/>
    <cellStyle name="Input 3 3 3 5 3 3" xfId="23689"/>
    <cellStyle name="Input 3 3 3 5 4" xfId="23690"/>
    <cellStyle name="Input 3 3 3 5 4 2" xfId="23691"/>
    <cellStyle name="Input 3 3 3 5 4 3" xfId="23692"/>
    <cellStyle name="Input 3 3 3 5 5" xfId="23693"/>
    <cellStyle name="Input 3 3 3 5 5 2" xfId="23694"/>
    <cellStyle name="Input 3 3 3 5 5 3" xfId="23695"/>
    <cellStyle name="Input 3 3 3 5 6" xfId="23696"/>
    <cellStyle name="Input 3 3 3 5 6 2" xfId="23697"/>
    <cellStyle name="Input 3 3 3 5 6 3" xfId="23698"/>
    <cellStyle name="Input 3 3 3 5 7" xfId="23699"/>
    <cellStyle name="Input 3 3 3 5 7 2" xfId="23700"/>
    <cellStyle name="Input 3 3 3 5 7 3" xfId="23701"/>
    <cellStyle name="Input 3 3 3 5 8" xfId="23702"/>
    <cellStyle name="Input 3 3 3 5 9" xfId="23703"/>
    <cellStyle name="Input 3 3 3 6" xfId="23704"/>
    <cellStyle name="Input 3 3 3 6 2" xfId="23705"/>
    <cellStyle name="Input 3 3 3 6 3" xfId="23706"/>
    <cellStyle name="Input 3 3 3 7" xfId="23707"/>
    <cellStyle name="Input 3 3 3 7 2" xfId="23708"/>
    <cellStyle name="Input 3 3 3 7 3" xfId="23709"/>
    <cellStyle name="Input 3 3 3 8" xfId="23710"/>
    <cellStyle name="Input 3 3 3 8 2" xfId="23711"/>
    <cellStyle name="Input 3 3 3 8 3" xfId="23712"/>
    <cellStyle name="Input 3 3 3 9" xfId="23713"/>
    <cellStyle name="Input 3 3 3 9 2" xfId="23714"/>
    <cellStyle name="Input 3 3 3 9 3" xfId="23715"/>
    <cellStyle name="Input 3 3 4" xfId="23716"/>
    <cellStyle name="Input 3 3 4 10" xfId="23717"/>
    <cellStyle name="Input 3 3 4 2" xfId="23718"/>
    <cellStyle name="Input 3 3 4 2 10" xfId="23719"/>
    <cellStyle name="Input 3 3 4 2 2" xfId="23720"/>
    <cellStyle name="Input 3 3 4 2 2 2" xfId="23721"/>
    <cellStyle name="Input 3 3 4 2 2 2 2" xfId="23722"/>
    <cellStyle name="Input 3 3 4 2 2 2 3" xfId="23723"/>
    <cellStyle name="Input 3 3 4 2 2 3" xfId="23724"/>
    <cellStyle name="Input 3 3 4 2 2 3 2" xfId="23725"/>
    <cellStyle name="Input 3 3 4 2 2 3 3" xfId="23726"/>
    <cellStyle name="Input 3 3 4 2 2 4" xfId="23727"/>
    <cellStyle name="Input 3 3 4 2 2 4 2" xfId="23728"/>
    <cellStyle name="Input 3 3 4 2 2 4 3" xfId="23729"/>
    <cellStyle name="Input 3 3 4 2 2 5" xfId="23730"/>
    <cellStyle name="Input 3 3 4 2 2 5 2" xfId="23731"/>
    <cellStyle name="Input 3 3 4 2 2 5 3" xfId="23732"/>
    <cellStyle name="Input 3 3 4 2 2 6" xfId="23733"/>
    <cellStyle name="Input 3 3 4 2 2 6 2" xfId="23734"/>
    <cellStyle name="Input 3 3 4 2 2 6 3" xfId="23735"/>
    <cellStyle name="Input 3 3 4 2 2 7" xfId="23736"/>
    <cellStyle name="Input 3 3 4 2 2 7 2" xfId="23737"/>
    <cellStyle name="Input 3 3 4 2 2 7 3" xfId="23738"/>
    <cellStyle name="Input 3 3 4 2 2 8" xfId="23739"/>
    <cellStyle name="Input 3 3 4 2 2 9" xfId="23740"/>
    <cellStyle name="Input 3 3 4 2 3" xfId="23741"/>
    <cellStyle name="Input 3 3 4 2 3 2" xfId="23742"/>
    <cellStyle name="Input 3 3 4 2 3 3" xfId="23743"/>
    <cellStyle name="Input 3 3 4 2 4" xfId="23744"/>
    <cellStyle name="Input 3 3 4 2 4 2" xfId="23745"/>
    <cellStyle name="Input 3 3 4 2 4 3" xfId="23746"/>
    <cellStyle name="Input 3 3 4 2 5" xfId="23747"/>
    <cellStyle name="Input 3 3 4 2 5 2" xfId="23748"/>
    <cellStyle name="Input 3 3 4 2 5 3" xfId="23749"/>
    <cellStyle name="Input 3 3 4 2 6" xfId="23750"/>
    <cellStyle name="Input 3 3 4 2 6 2" xfId="23751"/>
    <cellStyle name="Input 3 3 4 2 6 3" xfId="23752"/>
    <cellStyle name="Input 3 3 4 2 7" xfId="23753"/>
    <cellStyle name="Input 3 3 4 2 7 2" xfId="23754"/>
    <cellStyle name="Input 3 3 4 2 7 3" xfId="23755"/>
    <cellStyle name="Input 3 3 4 2 8" xfId="23756"/>
    <cellStyle name="Input 3 3 4 2 8 2" xfId="23757"/>
    <cellStyle name="Input 3 3 4 2 8 3" xfId="23758"/>
    <cellStyle name="Input 3 3 4 2 9" xfId="23759"/>
    <cellStyle name="Input 3 3 4 3" xfId="23760"/>
    <cellStyle name="Input 3 3 4 3 10" xfId="23761"/>
    <cellStyle name="Input 3 3 4 3 2" xfId="23762"/>
    <cellStyle name="Input 3 3 4 3 2 2" xfId="23763"/>
    <cellStyle name="Input 3 3 4 3 2 2 2" xfId="23764"/>
    <cellStyle name="Input 3 3 4 3 2 2 3" xfId="23765"/>
    <cellStyle name="Input 3 3 4 3 2 3" xfId="23766"/>
    <cellStyle name="Input 3 3 4 3 2 3 2" xfId="23767"/>
    <cellStyle name="Input 3 3 4 3 2 3 3" xfId="23768"/>
    <cellStyle name="Input 3 3 4 3 2 4" xfId="23769"/>
    <cellStyle name="Input 3 3 4 3 2 4 2" xfId="23770"/>
    <cellStyle name="Input 3 3 4 3 2 4 3" xfId="23771"/>
    <cellStyle name="Input 3 3 4 3 2 5" xfId="23772"/>
    <cellStyle name="Input 3 3 4 3 2 5 2" xfId="23773"/>
    <cellStyle name="Input 3 3 4 3 2 5 3" xfId="23774"/>
    <cellStyle name="Input 3 3 4 3 2 6" xfId="23775"/>
    <cellStyle name="Input 3 3 4 3 2 6 2" xfId="23776"/>
    <cellStyle name="Input 3 3 4 3 2 6 3" xfId="23777"/>
    <cellStyle name="Input 3 3 4 3 2 7" xfId="23778"/>
    <cellStyle name="Input 3 3 4 3 2 7 2" xfId="23779"/>
    <cellStyle name="Input 3 3 4 3 2 7 3" xfId="23780"/>
    <cellStyle name="Input 3 3 4 3 2 8" xfId="23781"/>
    <cellStyle name="Input 3 3 4 3 2 9" xfId="23782"/>
    <cellStyle name="Input 3 3 4 3 3" xfId="23783"/>
    <cellStyle name="Input 3 3 4 3 3 2" xfId="23784"/>
    <cellStyle name="Input 3 3 4 3 3 3" xfId="23785"/>
    <cellStyle name="Input 3 3 4 3 4" xfId="23786"/>
    <cellStyle name="Input 3 3 4 3 4 2" xfId="23787"/>
    <cellStyle name="Input 3 3 4 3 4 3" xfId="23788"/>
    <cellStyle name="Input 3 3 4 3 5" xfId="23789"/>
    <cellStyle name="Input 3 3 4 3 5 2" xfId="23790"/>
    <cellStyle name="Input 3 3 4 3 5 3" xfId="23791"/>
    <cellStyle name="Input 3 3 4 3 6" xfId="23792"/>
    <cellStyle name="Input 3 3 4 3 6 2" xfId="23793"/>
    <cellStyle name="Input 3 3 4 3 6 3" xfId="23794"/>
    <cellStyle name="Input 3 3 4 3 7" xfId="23795"/>
    <cellStyle name="Input 3 3 4 3 7 2" xfId="23796"/>
    <cellStyle name="Input 3 3 4 3 7 3" xfId="23797"/>
    <cellStyle name="Input 3 3 4 3 8" xfId="23798"/>
    <cellStyle name="Input 3 3 4 3 8 2" xfId="23799"/>
    <cellStyle name="Input 3 3 4 3 8 3" xfId="23800"/>
    <cellStyle name="Input 3 3 4 3 9" xfId="23801"/>
    <cellStyle name="Input 3 3 4 4" xfId="23802"/>
    <cellStyle name="Input 3 3 4 4 10" xfId="23803"/>
    <cellStyle name="Input 3 3 4 4 2" xfId="23804"/>
    <cellStyle name="Input 3 3 4 4 2 2" xfId="23805"/>
    <cellStyle name="Input 3 3 4 4 2 2 2" xfId="23806"/>
    <cellStyle name="Input 3 3 4 4 2 2 3" xfId="23807"/>
    <cellStyle name="Input 3 3 4 4 2 3" xfId="23808"/>
    <cellStyle name="Input 3 3 4 4 2 3 2" xfId="23809"/>
    <cellStyle name="Input 3 3 4 4 2 3 3" xfId="23810"/>
    <cellStyle name="Input 3 3 4 4 2 4" xfId="23811"/>
    <cellStyle name="Input 3 3 4 4 2 4 2" xfId="23812"/>
    <cellStyle name="Input 3 3 4 4 2 4 3" xfId="23813"/>
    <cellStyle name="Input 3 3 4 4 2 5" xfId="23814"/>
    <cellStyle name="Input 3 3 4 4 2 5 2" xfId="23815"/>
    <cellStyle name="Input 3 3 4 4 2 5 3" xfId="23816"/>
    <cellStyle name="Input 3 3 4 4 2 6" xfId="23817"/>
    <cellStyle name="Input 3 3 4 4 2 6 2" xfId="23818"/>
    <cellStyle name="Input 3 3 4 4 2 6 3" xfId="23819"/>
    <cellStyle name="Input 3 3 4 4 2 7" xfId="23820"/>
    <cellStyle name="Input 3 3 4 4 2 7 2" xfId="23821"/>
    <cellStyle name="Input 3 3 4 4 2 7 3" xfId="23822"/>
    <cellStyle name="Input 3 3 4 4 2 8" xfId="23823"/>
    <cellStyle name="Input 3 3 4 4 2 9" xfId="23824"/>
    <cellStyle name="Input 3 3 4 4 3" xfId="23825"/>
    <cellStyle name="Input 3 3 4 4 3 2" xfId="23826"/>
    <cellStyle name="Input 3 3 4 4 3 3" xfId="23827"/>
    <cellStyle name="Input 3 3 4 4 4" xfId="23828"/>
    <cellStyle name="Input 3 3 4 4 4 2" xfId="23829"/>
    <cellStyle name="Input 3 3 4 4 4 3" xfId="23830"/>
    <cellStyle name="Input 3 3 4 4 5" xfId="23831"/>
    <cellStyle name="Input 3 3 4 4 5 2" xfId="23832"/>
    <cellStyle name="Input 3 3 4 4 5 3" xfId="23833"/>
    <cellStyle name="Input 3 3 4 4 6" xfId="23834"/>
    <cellStyle name="Input 3 3 4 4 6 2" xfId="23835"/>
    <cellStyle name="Input 3 3 4 4 6 3" xfId="23836"/>
    <cellStyle name="Input 3 3 4 4 7" xfId="23837"/>
    <cellStyle name="Input 3 3 4 4 7 2" xfId="23838"/>
    <cellStyle name="Input 3 3 4 4 7 3" xfId="23839"/>
    <cellStyle name="Input 3 3 4 4 8" xfId="23840"/>
    <cellStyle name="Input 3 3 4 4 8 2" xfId="23841"/>
    <cellStyle name="Input 3 3 4 4 8 3" xfId="23842"/>
    <cellStyle name="Input 3 3 4 4 9" xfId="23843"/>
    <cellStyle name="Input 3 3 4 5" xfId="23844"/>
    <cellStyle name="Input 3 3 4 5 2" xfId="23845"/>
    <cellStyle name="Input 3 3 4 5 2 2" xfId="23846"/>
    <cellStyle name="Input 3 3 4 5 2 3" xfId="23847"/>
    <cellStyle name="Input 3 3 4 5 3" xfId="23848"/>
    <cellStyle name="Input 3 3 4 5 3 2" xfId="23849"/>
    <cellStyle name="Input 3 3 4 5 3 3" xfId="23850"/>
    <cellStyle name="Input 3 3 4 5 4" xfId="23851"/>
    <cellStyle name="Input 3 3 4 5 4 2" xfId="23852"/>
    <cellStyle name="Input 3 3 4 5 4 3" xfId="23853"/>
    <cellStyle name="Input 3 3 4 5 5" xfId="23854"/>
    <cellStyle name="Input 3 3 4 5 5 2" xfId="23855"/>
    <cellStyle name="Input 3 3 4 5 5 3" xfId="23856"/>
    <cellStyle name="Input 3 3 4 5 6" xfId="23857"/>
    <cellStyle name="Input 3 3 4 5 6 2" xfId="23858"/>
    <cellStyle name="Input 3 3 4 5 6 3" xfId="23859"/>
    <cellStyle name="Input 3 3 4 5 7" xfId="23860"/>
    <cellStyle name="Input 3 3 4 5 7 2" xfId="23861"/>
    <cellStyle name="Input 3 3 4 5 7 3" xfId="23862"/>
    <cellStyle name="Input 3 3 4 5 8" xfId="23863"/>
    <cellStyle name="Input 3 3 4 5 9" xfId="23864"/>
    <cellStyle name="Input 3 3 4 6" xfId="23865"/>
    <cellStyle name="Input 3 3 4 6 2" xfId="23866"/>
    <cellStyle name="Input 3 3 4 6 3" xfId="23867"/>
    <cellStyle name="Input 3 3 4 7" xfId="23868"/>
    <cellStyle name="Input 3 3 4 7 2" xfId="23869"/>
    <cellStyle name="Input 3 3 4 7 3" xfId="23870"/>
    <cellStyle name="Input 3 3 4 8" xfId="23871"/>
    <cellStyle name="Input 3 3 4 8 2" xfId="23872"/>
    <cellStyle name="Input 3 3 4 8 3" xfId="23873"/>
    <cellStyle name="Input 3 3 4 9" xfId="23874"/>
    <cellStyle name="Input 3 3 4 9 2" xfId="23875"/>
    <cellStyle name="Input 3 3 4 9 3" xfId="23876"/>
    <cellStyle name="Input 3 3 5" xfId="23877"/>
    <cellStyle name="Input 3 3 5 10" xfId="23878"/>
    <cellStyle name="Input 3 3 5 2" xfId="23879"/>
    <cellStyle name="Input 3 3 5 2 10" xfId="23880"/>
    <cellStyle name="Input 3 3 5 2 2" xfId="23881"/>
    <cellStyle name="Input 3 3 5 2 2 2" xfId="23882"/>
    <cellStyle name="Input 3 3 5 2 2 2 2" xfId="23883"/>
    <cellStyle name="Input 3 3 5 2 2 2 3" xfId="23884"/>
    <cellStyle name="Input 3 3 5 2 2 3" xfId="23885"/>
    <cellStyle name="Input 3 3 5 2 2 3 2" xfId="23886"/>
    <cellStyle name="Input 3 3 5 2 2 3 3" xfId="23887"/>
    <cellStyle name="Input 3 3 5 2 2 4" xfId="23888"/>
    <cellStyle name="Input 3 3 5 2 2 4 2" xfId="23889"/>
    <cellStyle name="Input 3 3 5 2 2 4 3" xfId="23890"/>
    <cellStyle name="Input 3 3 5 2 2 5" xfId="23891"/>
    <cellStyle name="Input 3 3 5 2 2 5 2" xfId="23892"/>
    <cellStyle name="Input 3 3 5 2 2 5 3" xfId="23893"/>
    <cellStyle name="Input 3 3 5 2 2 6" xfId="23894"/>
    <cellStyle name="Input 3 3 5 2 2 6 2" xfId="23895"/>
    <cellStyle name="Input 3 3 5 2 2 6 3" xfId="23896"/>
    <cellStyle name="Input 3 3 5 2 2 7" xfId="23897"/>
    <cellStyle name="Input 3 3 5 2 2 7 2" xfId="23898"/>
    <cellStyle name="Input 3 3 5 2 2 7 3" xfId="23899"/>
    <cellStyle name="Input 3 3 5 2 2 8" xfId="23900"/>
    <cellStyle name="Input 3 3 5 2 2 9" xfId="23901"/>
    <cellStyle name="Input 3 3 5 2 3" xfId="23902"/>
    <cellStyle name="Input 3 3 5 2 3 2" xfId="23903"/>
    <cellStyle name="Input 3 3 5 2 3 3" xfId="23904"/>
    <cellStyle name="Input 3 3 5 2 4" xfId="23905"/>
    <cellStyle name="Input 3 3 5 2 4 2" xfId="23906"/>
    <cellStyle name="Input 3 3 5 2 4 3" xfId="23907"/>
    <cellStyle name="Input 3 3 5 2 5" xfId="23908"/>
    <cellStyle name="Input 3 3 5 2 5 2" xfId="23909"/>
    <cellStyle name="Input 3 3 5 2 5 3" xfId="23910"/>
    <cellStyle name="Input 3 3 5 2 6" xfId="23911"/>
    <cellStyle name="Input 3 3 5 2 6 2" xfId="23912"/>
    <cellStyle name="Input 3 3 5 2 6 3" xfId="23913"/>
    <cellStyle name="Input 3 3 5 2 7" xfId="23914"/>
    <cellStyle name="Input 3 3 5 2 7 2" xfId="23915"/>
    <cellStyle name="Input 3 3 5 2 7 3" xfId="23916"/>
    <cellStyle name="Input 3 3 5 2 8" xfId="23917"/>
    <cellStyle name="Input 3 3 5 2 8 2" xfId="23918"/>
    <cellStyle name="Input 3 3 5 2 8 3" xfId="23919"/>
    <cellStyle name="Input 3 3 5 2 9" xfId="23920"/>
    <cellStyle name="Input 3 3 5 3" xfId="23921"/>
    <cellStyle name="Input 3 3 5 3 10" xfId="23922"/>
    <cellStyle name="Input 3 3 5 3 2" xfId="23923"/>
    <cellStyle name="Input 3 3 5 3 2 2" xfId="23924"/>
    <cellStyle name="Input 3 3 5 3 2 2 2" xfId="23925"/>
    <cellStyle name="Input 3 3 5 3 2 2 3" xfId="23926"/>
    <cellStyle name="Input 3 3 5 3 2 3" xfId="23927"/>
    <cellStyle name="Input 3 3 5 3 2 3 2" xfId="23928"/>
    <cellStyle name="Input 3 3 5 3 2 3 3" xfId="23929"/>
    <cellStyle name="Input 3 3 5 3 2 4" xfId="23930"/>
    <cellStyle name="Input 3 3 5 3 2 4 2" xfId="23931"/>
    <cellStyle name="Input 3 3 5 3 2 4 3" xfId="23932"/>
    <cellStyle name="Input 3 3 5 3 2 5" xfId="23933"/>
    <cellStyle name="Input 3 3 5 3 2 5 2" xfId="23934"/>
    <cellStyle name="Input 3 3 5 3 2 5 3" xfId="23935"/>
    <cellStyle name="Input 3 3 5 3 2 6" xfId="23936"/>
    <cellStyle name="Input 3 3 5 3 2 6 2" xfId="23937"/>
    <cellStyle name="Input 3 3 5 3 2 6 3" xfId="23938"/>
    <cellStyle name="Input 3 3 5 3 2 7" xfId="23939"/>
    <cellStyle name="Input 3 3 5 3 2 7 2" xfId="23940"/>
    <cellStyle name="Input 3 3 5 3 2 7 3" xfId="23941"/>
    <cellStyle name="Input 3 3 5 3 2 8" xfId="23942"/>
    <cellStyle name="Input 3 3 5 3 2 9" xfId="23943"/>
    <cellStyle name="Input 3 3 5 3 3" xfId="23944"/>
    <cellStyle name="Input 3 3 5 3 3 2" xfId="23945"/>
    <cellStyle name="Input 3 3 5 3 3 3" xfId="23946"/>
    <cellStyle name="Input 3 3 5 3 4" xfId="23947"/>
    <cellStyle name="Input 3 3 5 3 4 2" xfId="23948"/>
    <cellStyle name="Input 3 3 5 3 4 3" xfId="23949"/>
    <cellStyle name="Input 3 3 5 3 5" xfId="23950"/>
    <cellStyle name="Input 3 3 5 3 5 2" xfId="23951"/>
    <cellStyle name="Input 3 3 5 3 5 3" xfId="23952"/>
    <cellStyle name="Input 3 3 5 3 6" xfId="23953"/>
    <cellStyle name="Input 3 3 5 3 6 2" xfId="23954"/>
    <cellStyle name="Input 3 3 5 3 6 3" xfId="23955"/>
    <cellStyle name="Input 3 3 5 3 7" xfId="23956"/>
    <cellStyle name="Input 3 3 5 3 7 2" xfId="23957"/>
    <cellStyle name="Input 3 3 5 3 7 3" xfId="23958"/>
    <cellStyle name="Input 3 3 5 3 8" xfId="23959"/>
    <cellStyle name="Input 3 3 5 3 8 2" xfId="23960"/>
    <cellStyle name="Input 3 3 5 3 8 3" xfId="23961"/>
    <cellStyle name="Input 3 3 5 3 9" xfId="23962"/>
    <cellStyle name="Input 3 3 5 4" xfId="23963"/>
    <cellStyle name="Input 3 3 5 4 10" xfId="23964"/>
    <cellStyle name="Input 3 3 5 4 2" xfId="23965"/>
    <cellStyle name="Input 3 3 5 4 2 2" xfId="23966"/>
    <cellStyle name="Input 3 3 5 4 2 2 2" xfId="23967"/>
    <cellStyle name="Input 3 3 5 4 2 2 3" xfId="23968"/>
    <cellStyle name="Input 3 3 5 4 2 3" xfId="23969"/>
    <cellStyle name="Input 3 3 5 4 2 3 2" xfId="23970"/>
    <cellStyle name="Input 3 3 5 4 2 3 3" xfId="23971"/>
    <cellStyle name="Input 3 3 5 4 2 4" xfId="23972"/>
    <cellStyle name="Input 3 3 5 4 2 4 2" xfId="23973"/>
    <cellStyle name="Input 3 3 5 4 2 4 3" xfId="23974"/>
    <cellStyle name="Input 3 3 5 4 2 5" xfId="23975"/>
    <cellStyle name="Input 3 3 5 4 2 5 2" xfId="23976"/>
    <cellStyle name="Input 3 3 5 4 2 5 3" xfId="23977"/>
    <cellStyle name="Input 3 3 5 4 2 6" xfId="23978"/>
    <cellStyle name="Input 3 3 5 4 2 6 2" xfId="23979"/>
    <cellStyle name="Input 3 3 5 4 2 6 3" xfId="23980"/>
    <cellStyle name="Input 3 3 5 4 2 7" xfId="23981"/>
    <cellStyle name="Input 3 3 5 4 2 7 2" xfId="23982"/>
    <cellStyle name="Input 3 3 5 4 2 7 3" xfId="23983"/>
    <cellStyle name="Input 3 3 5 4 2 8" xfId="23984"/>
    <cellStyle name="Input 3 3 5 4 2 9" xfId="23985"/>
    <cellStyle name="Input 3 3 5 4 3" xfId="23986"/>
    <cellStyle name="Input 3 3 5 4 3 2" xfId="23987"/>
    <cellStyle name="Input 3 3 5 4 3 3" xfId="23988"/>
    <cellStyle name="Input 3 3 5 4 4" xfId="23989"/>
    <cellStyle name="Input 3 3 5 4 4 2" xfId="23990"/>
    <cellStyle name="Input 3 3 5 4 4 3" xfId="23991"/>
    <cellStyle name="Input 3 3 5 4 5" xfId="23992"/>
    <cellStyle name="Input 3 3 5 4 5 2" xfId="23993"/>
    <cellStyle name="Input 3 3 5 4 5 3" xfId="23994"/>
    <cellStyle name="Input 3 3 5 4 6" xfId="23995"/>
    <cellStyle name="Input 3 3 5 4 6 2" xfId="23996"/>
    <cellStyle name="Input 3 3 5 4 6 3" xfId="23997"/>
    <cellStyle name="Input 3 3 5 4 7" xfId="23998"/>
    <cellStyle name="Input 3 3 5 4 7 2" xfId="23999"/>
    <cellStyle name="Input 3 3 5 4 7 3" xfId="24000"/>
    <cellStyle name="Input 3 3 5 4 8" xfId="24001"/>
    <cellStyle name="Input 3 3 5 4 8 2" xfId="24002"/>
    <cellStyle name="Input 3 3 5 4 8 3" xfId="24003"/>
    <cellStyle name="Input 3 3 5 4 9" xfId="24004"/>
    <cellStyle name="Input 3 3 5 5" xfId="24005"/>
    <cellStyle name="Input 3 3 5 5 2" xfId="24006"/>
    <cellStyle name="Input 3 3 5 5 2 2" xfId="24007"/>
    <cellStyle name="Input 3 3 5 5 2 3" xfId="24008"/>
    <cellStyle name="Input 3 3 5 5 3" xfId="24009"/>
    <cellStyle name="Input 3 3 5 5 3 2" xfId="24010"/>
    <cellStyle name="Input 3 3 5 5 3 3" xfId="24011"/>
    <cellStyle name="Input 3 3 5 5 4" xfId="24012"/>
    <cellStyle name="Input 3 3 5 5 4 2" xfId="24013"/>
    <cellStyle name="Input 3 3 5 5 4 3" xfId="24014"/>
    <cellStyle name="Input 3 3 5 5 5" xfId="24015"/>
    <cellStyle name="Input 3 3 5 5 5 2" xfId="24016"/>
    <cellStyle name="Input 3 3 5 5 5 3" xfId="24017"/>
    <cellStyle name="Input 3 3 5 5 6" xfId="24018"/>
    <cellStyle name="Input 3 3 5 5 6 2" xfId="24019"/>
    <cellStyle name="Input 3 3 5 5 6 3" xfId="24020"/>
    <cellStyle name="Input 3 3 5 5 7" xfId="24021"/>
    <cellStyle name="Input 3 3 5 5 7 2" xfId="24022"/>
    <cellStyle name="Input 3 3 5 5 7 3" xfId="24023"/>
    <cellStyle name="Input 3 3 5 5 8" xfId="24024"/>
    <cellStyle name="Input 3 3 5 5 9" xfId="24025"/>
    <cellStyle name="Input 3 3 5 6" xfId="24026"/>
    <cellStyle name="Input 3 3 5 6 2" xfId="24027"/>
    <cellStyle name="Input 3 3 5 6 3" xfId="24028"/>
    <cellStyle name="Input 3 3 5 7" xfId="24029"/>
    <cellStyle name="Input 3 3 5 7 2" xfId="24030"/>
    <cellStyle name="Input 3 3 5 7 3" xfId="24031"/>
    <cellStyle name="Input 3 3 5 8" xfId="24032"/>
    <cellStyle name="Input 3 3 5 8 2" xfId="24033"/>
    <cellStyle name="Input 3 3 5 8 3" xfId="24034"/>
    <cellStyle name="Input 3 3 5 9" xfId="24035"/>
    <cellStyle name="Input 3 3 5 9 2" xfId="24036"/>
    <cellStyle name="Input 3 3 5 9 3" xfId="24037"/>
    <cellStyle name="Input 3 3 6" xfId="24038"/>
    <cellStyle name="Input 3 3 6 10" xfId="24039"/>
    <cellStyle name="Input 3 3 6 2" xfId="24040"/>
    <cellStyle name="Input 3 3 6 2 2" xfId="24041"/>
    <cellStyle name="Input 3 3 6 2 2 2" xfId="24042"/>
    <cellStyle name="Input 3 3 6 2 2 3" xfId="24043"/>
    <cellStyle name="Input 3 3 6 2 3" xfId="24044"/>
    <cellStyle name="Input 3 3 6 2 3 2" xfId="24045"/>
    <cellStyle name="Input 3 3 6 2 3 3" xfId="24046"/>
    <cellStyle name="Input 3 3 6 2 4" xfId="24047"/>
    <cellStyle name="Input 3 3 6 2 4 2" xfId="24048"/>
    <cellStyle name="Input 3 3 6 2 4 3" xfId="24049"/>
    <cellStyle name="Input 3 3 6 2 5" xfId="24050"/>
    <cellStyle name="Input 3 3 6 2 5 2" xfId="24051"/>
    <cellStyle name="Input 3 3 6 2 5 3" xfId="24052"/>
    <cellStyle name="Input 3 3 6 2 6" xfId="24053"/>
    <cellStyle name="Input 3 3 6 2 6 2" xfId="24054"/>
    <cellStyle name="Input 3 3 6 2 6 3" xfId="24055"/>
    <cellStyle name="Input 3 3 6 2 7" xfId="24056"/>
    <cellStyle name="Input 3 3 6 2 7 2" xfId="24057"/>
    <cellStyle name="Input 3 3 6 2 7 3" xfId="24058"/>
    <cellStyle name="Input 3 3 6 2 8" xfId="24059"/>
    <cellStyle name="Input 3 3 6 2 9" xfId="24060"/>
    <cellStyle name="Input 3 3 6 3" xfId="24061"/>
    <cellStyle name="Input 3 3 6 3 2" xfId="24062"/>
    <cellStyle name="Input 3 3 6 3 3" xfId="24063"/>
    <cellStyle name="Input 3 3 6 4" xfId="24064"/>
    <cellStyle name="Input 3 3 6 4 2" xfId="24065"/>
    <cellStyle name="Input 3 3 6 4 3" xfId="24066"/>
    <cellStyle name="Input 3 3 6 5" xfId="24067"/>
    <cellStyle name="Input 3 3 6 5 2" xfId="24068"/>
    <cellStyle name="Input 3 3 6 5 3" xfId="24069"/>
    <cellStyle name="Input 3 3 6 6" xfId="24070"/>
    <cellStyle name="Input 3 3 6 6 2" xfId="24071"/>
    <cellStyle name="Input 3 3 6 6 3" xfId="24072"/>
    <cellStyle name="Input 3 3 6 7" xfId="24073"/>
    <cellStyle name="Input 3 3 6 7 2" xfId="24074"/>
    <cellStyle name="Input 3 3 6 7 3" xfId="24075"/>
    <cellStyle name="Input 3 3 6 8" xfId="24076"/>
    <cellStyle name="Input 3 3 6 8 2" xfId="24077"/>
    <cellStyle name="Input 3 3 6 8 3" xfId="24078"/>
    <cellStyle name="Input 3 3 6 9" xfId="24079"/>
    <cellStyle name="Input 3 3 7" xfId="24080"/>
    <cellStyle name="Input 3 3 7 10" xfId="24081"/>
    <cellStyle name="Input 3 3 7 2" xfId="24082"/>
    <cellStyle name="Input 3 3 7 2 2" xfId="24083"/>
    <cellStyle name="Input 3 3 7 2 2 2" xfId="24084"/>
    <cellStyle name="Input 3 3 7 2 2 3" xfId="24085"/>
    <cellStyle name="Input 3 3 7 2 3" xfId="24086"/>
    <cellStyle name="Input 3 3 7 2 3 2" xfId="24087"/>
    <cellStyle name="Input 3 3 7 2 3 3" xfId="24088"/>
    <cellStyle name="Input 3 3 7 2 4" xfId="24089"/>
    <cellStyle name="Input 3 3 7 2 4 2" xfId="24090"/>
    <cellStyle name="Input 3 3 7 2 4 3" xfId="24091"/>
    <cellStyle name="Input 3 3 7 2 5" xfId="24092"/>
    <cellStyle name="Input 3 3 7 2 5 2" xfId="24093"/>
    <cellStyle name="Input 3 3 7 2 5 3" xfId="24094"/>
    <cellStyle name="Input 3 3 7 2 6" xfId="24095"/>
    <cellStyle name="Input 3 3 7 2 6 2" xfId="24096"/>
    <cellStyle name="Input 3 3 7 2 6 3" xfId="24097"/>
    <cellStyle name="Input 3 3 7 2 7" xfId="24098"/>
    <cellStyle name="Input 3 3 7 2 7 2" xfId="24099"/>
    <cellStyle name="Input 3 3 7 2 7 3" xfId="24100"/>
    <cellStyle name="Input 3 3 7 2 8" xfId="24101"/>
    <cellStyle name="Input 3 3 7 2 9" xfId="24102"/>
    <cellStyle name="Input 3 3 7 3" xfId="24103"/>
    <cellStyle name="Input 3 3 7 3 2" xfId="24104"/>
    <cellStyle name="Input 3 3 7 3 3" xfId="24105"/>
    <cellStyle name="Input 3 3 7 4" xfId="24106"/>
    <cellStyle name="Input 3 3 7 4 2" xfId="24107"/>
    <cellStyle name="Input 3 3 7 4 3" xfId="24108"/>
    <cellStyle name="Input 3 3 7 5" xfId="24109"/>
    <cellStyle name="Input 3 3 7 5 2" xfId="24110"/>
    <cellStyle name="Input 3 3 7 5 3" xfId="24111"/>
    <cellStyle name="Input 3 3 7 6" xfId="24112"/>
    <cellStyle name="Input 3 3 7 6 2" xfId="24113"/>
    <cellStyle name="Input 3 3 7 6 3" xfId="24114"/>
    <cellStyle name="Input 3 3 7 7" xfId="24115"/>
    <cellStyle name="Input 3 3 7 7 2" xfId="24116"/>
    <cellStyle name="Input 3 3 7 7 3" xfId="24117"/>
    <cellStyle name="Input 3 3 7 8" xfId="24118"/>
    <cellStyle name="Input 3 3 7 8 2" xfId="24119"/>
    <cellStyle name="Input 3 3 7 8 3" xfId="24120"/>
    <cellStyle name="Input 3 3 7 9" xfId="24121"/>
    <cellStyle name="Input 3 3 8" xfId="24122"/>
    <cellStyle name="Input 3 3 8 10" xfId="24123"/>
    <cellStyle name="Input 3 3 8 2" xfId="24124"/>
    <cellStyle name="Input 3 3 8 2 2" xfId="24125"/>
    <cellStyle name="Input 3 3 8 2 2 2" xfId="24126"/>
    <cellStyle name="Input 3 3 8 2 2 3" xfId="24127"/>
    <cellStyle name="Input 3 3 8 2 3" xfId="24128"/>
    <cellStyle name="Input 3 3 8 2 3 2" xfId="24129"/>
    <cellStyle name="Input 3 3 8 2 3 3" xfId="24130"/>
    <cellStyle name="Input 3 3 8 2 4" xfId="24131"/>
    <cellStyle name="Input 3 3 8 2 4 2" xfId="24132"/>
    <cellStyle name="Input 3 3 8 2 4 3" xfId="24133"/>
    <cellStyle name="Input 3 3 8 2 5" xfId="24134"/>
    <cellStyle name="Input 3 3 8 2 5 2" xfId="24135"/>
    <cellStyle name="Input 3 3 8 2 5 3" xfId="24136"/>
    <cellStyle name="Input 3 3 8 2 6" xfId="24137"/>
    <cellStyle name="Input 3 3 8 2 6 2" xfId="24138"/>
    <cellStyle name="Input 3 3 8 2 6 3" xfId="24139"/>
    <cellStyle name="Input 3 3 8 2 7" xfId="24140"/>
    <cellStyle name="Input 3 3 8 2 7 2" xfId="24141"/>
    <cellStyle name="Input 3 3 8 2 7 3" xfId="24142"/>
    <cellStyle name="Input 3 3 8 2 8" xfId="24143"/>
    <cellStyle name="Input 3 3 8 2 9" xfId="24144"/>
    <cellStyle name="Input 3 3 8 3" xfId="24145"/>
    <cellStyle name="Input 3 3 8 3 2" xfId="24146"/>
    <cellStyle name="Input 3 3 8 3 3" xfId="24147"/>
    <cellStyle name="Input 3 3 8 4" xfId="24148"/>
    <cellStyle name="Input 3 3 8 4 2" xfId="24149"/>
    <cellStyle name="Input 3 3 8 4 3" xfId="24150"/>
    <cellStyle name="Input 3 3 8 5" xfId="24151"/>
    <cellStyle name="Input 3 3 8 5 2" xfId="24152"/>
    <cellStyle name="Input 3 3 8 5 3" xfId="24153"/>
    <cellStyle name="Input 3 3 8 6" xfId="24154"/>
    <cellStyle name="Input 3 3 8 6 2" xfId="24155"/>
    <cellStyle name="Input 3 3 8 6 3" xfId="24156"/>
    <cellStyle name="Input 3 3 8 7" xfId="24157"/>
    <cellStyle name="Input 3 3 8 7 2" xfId="24158"/>
    <cellStyle name="Input 3 3 8 7 3" xfId="24159"/>
    <cellStyle name="Input 3 3 8 8" xfId="24160"/>
    <cellStyle name="Input 3 3 8 8 2" xfId="24161"/>
    <cellStyle name="Input 3 3 8 8 3" xfId="24162"/>
    <cellStyle name="Input 3 3 8 9" xfId="24163"/>
    <cellStyle name="Input 3 3 9" xfId="24164"/>
    <cellStyle name="Input 3 3 9 2" xfId="24165"/>
    <cellStyle name="Input 3 3 9 2 2" xfId="24166"/>
    <cellStyle name="Input 3 3 9 2 3" xfId="24167"/>
    <cellStyle name="Input 3 3 9 3" xfId="24168"/>
    <cellStyle name="Input 3 3 9 3 2" xfId="24169"/>
    <cellStyle name="Input 3 3 9 3 3" xfId="24170"/>
    <cellStyle name="Input 3 3 9 4" xfId="24171"/>
    <cellStyle name="Input 3 3 9 4 2" xfId="24172"/>
    <cellStyle name="Input 3 3 9 4 3" xfId="24173"/>
    <cellStyle name="Input 3 3 9 5" xfId="24174"/>
    <cellStyle name="Input 3 3 9 5 2" xfId="24175"/>
    <cellStyle name="Input 3 3 9 5 3" xfId="24176"/>
    <cellStyle name="Input 3 3 9 6" xfId="24177"/>
    <cellStyle name="Input 3 3 9 6 2" xfId="24178"/>
    <cellStyle name="Input 3 3 9 6 3" xfId="24179"/>
    <cellStyle name="Input 3 3 9 7" xfId="24180"/>
    <cellStyle name="Input 3 3 9 7 2" xfId="24181"/>
    <cellStyle name="Input 3 3 9 7 3" xfId="24182"/>
    <cellStyle name="Input 3 3 9 8" xfId="24183"/>
    <cellStyle name="Input 3 3 9 9" xfId="24184"/>
    <cellStyle name="Input 3 4" xfId="24185"/>
    <cellStyle name="Input 3 4 10" xfId="24186"/>
    <cellStyle name="Input 3 4 10 2" xfId="24187"/>
    <cellStyle name="Input 3 4 10 3" xfId="24188"/>
    <cellStyle name="Input 3 4 11" xfId="24189"/>
    <cellStyle name="Input 3 4 11 2" xfId="24190"/>
    <cellStyle name="Input 3 4 11 3" xfId="24191"/>
    <cellStyle name="Input 3 4 12" xfId="24192"/>
    <cellStyle name="Input 3 4 12 2" xfId="24193"/>
    <cellStyle name="Input 3 4 12 3" xfId="24194"/>
    <cellStyle name="Input 3 4 13" xfId="24195"/>
    <cellStyle name="Input 3 4 13 2" xfId="24196"/>
    <cellStyle name="Input 3 4 13 3" xfId="24197"/>
    <cellStyle name="Input 3 4 14" xfId="24198"/>
    <cellStyle name="Input 3 4 2" xfId="24199"/>
    <cellStyle name="Input 3 4 2 10" xfId="24200"/>
    <cellStyle name="Input 3 4 2 2" xfId="24201"/>
    <cellStyle name="Input 3 4 2 2 10" xfId="24202"/>
    <cellStyle name="Input 3 4 2 2 2" xfId="24203"/>
    <cellStyle name="Input 3 4 2 2 2 2" xfId="24204"/>
    <cellStyle name="Input 3 4 2 2 2 2 2" xfId="24205"/>
    <cellStyle name="Input 3 4 2 2 2 2 3" xfId="24206"/>
    <cellStyle name="Input 3 4 2 2 2 3" xfId="24207"/>
    <cellStyle name="Input 3 4 2 2 2 3 2" xfId="24208"/>
    <cellStyle name="Input 3 4 2 2 2 3 3" xfId="24209"/>
    <cellStyle name="Input 3 4 2 2 2 4" xfId="24210"/>
    <cellStyle name="Input 3 4 2 2 2 4 2" xfId="24211"/>
    <cellStyle name="Input 3 4 2 2 2 4 3" xfId="24212"/>
    <cellStyle name="Input 3 4 2 2 2 5" xfId="24213"/>
    <cellStyle name="Input 3 4 2 2 2 5 2" xfId="24214"/>
    <cellStyle name="Input 3 4 2 2 2 5 3" xfId="24215"/>
    <cellStyle name="Input 3 4 2 2 2 6" xfId="24216"/>
    <cellStyle name="Input 3 4 2 2 2 6 2" xfId="24217"/>
    <cellStyle name="Input 3 4 2 2 2 6 3" xfId="24218"/>
    <cellStyle name="Input 3 4 2 2 2 7" xfId="24219"/>
    <cellStyle name="Input 3 4 2 2 2 7 2" xfId="24220"/>
    <cellStyle name="Input 3 4 2 2 2 7 3" xfId="24221"/>
    <cellStyle name="Input 3 4 2 2 2 8" xfId="24222"/>
    <cellStyle name="Input 3 4 2 2 2 9" xfId="24223"/>
    <cellStyle name="Input 3 4 2 2 3" xfId="24224"/>
    <cellStyle name="Input 3 4 2 2 3 2" xfId="24225"/>
    <cellStyle name="Input 3 4 2 2 3 3" xfId="24226"/>
    <cellStyle name="Input 3 4 2 2 4" xfId="24227"/>
    <cellStyle name="Input 3 4 2 2 4 2" xfId="24228"/>
    <cellStyle name="Input 3 4 2 2 4 3" xfId="24229"/>
    <cellStyle name="Input 3 4 2 2 5" xfId="24230"/>
    <cellStyle name="Input 3 4 2 2 5 2" xfId="24231"/>
    <cellStyle name="Input 3 4 2 2 5 3" xfId="24232"/>
    <cellStyle name="Input 3 4 2 2 6" xfId="24233"/>
    <cellStyle name="Input 3 4 2 2 6 2" xfId="24234"/>
    <cellStyle name="Input 3 4 2 2 6 3" xfId="24235"/>
    <cellStyle name="Input 3 4 2 2 7" xfId="24236"/>
    <cellStyle name="Input 3 4 2 2 7 2" xfId="24237"/>
    <cellStyle name="Input 3 4 2 2 7 3" xfId="24238"/>
    <cellStyle name="Input 3 4 2 2 8" xfId="24239"/>
    <cellStyle name="Input 3 4 2 2 8 2" xfId="24240"/>
    <cellStyle name="Input 3 4 2 2 8 3" xfId="24241"/>
    <cellStyle name="Input 3 4 2 2 9" xfId="24242"/>
    <cellStyle name="Input 3 4 2 3" xfId="24243"/>
    <cellStyle name="Input 3 4 2 3 10" xfId="24244"/>
    <cellStyle name="Input 3 4 2 3 2" xfId="24245"/>
    <cellStyle name="Input 3 4 2 3 2 2" xfId="24246"/>
    <cellStyle name="Input 3 4 2 3 2 2 2" xfId="24247"/>
    <cellStyle name="Input 3 4 2 3 2 2 3" xfId="24248"/>
    <cellStyle name="Input 3 4 2 3 2 3" xfId="24249"/>
    <cellStyle name="Input 3 4 2 3 2 3 2" xfId="24250"/>
    <cellStyle name="Input 3 4 2 3 2 3 3" xfId="24251"/>
    <cellStyle name="Input 3 4 2 3 2 4" xfId="24252"/>
    <cellStyle name="Input 3 4 2 3 2 4 2" xfId="24253"/>
    <cellStyle name="Input 3 4 2 3 2 4 3" xfId="24254"/>
    <cellStyle name="Input 3 4 2 3 2 5" xfId="24255"/>
    <cellStyle name="Input 3 4 2 3 2 5 2" xfId="24256"/>
    <cellStyle name="Input 3 4 2 3 2 5 3" xfId="24257"/>
    <cellStyle name="Input 3 4 2 3 2 6" xfId="24258"/>
    <cellStyle name="Input 3 4 2 3 2 6 2" xfId="24259"/>
    <cellStyle name="Input 3 4 2 3 2 6 3" xfId="24260"/>
    <cellStyle name="Input 3 4 2 3 2 7" xfId="24261"/>
    <cellStyle name="Input 3 4 2 3 2 7 2" xfId="24262"/>
    <cellStyle name="Input 3 4 2 3 2 7 3" xfId="24263"/>
    <cellStyle name="Input 3 4 2 3 2 8" xfId="24264"/>
    <cellStyle name="Input 3 4 2 3 2 9" xfId="24265"/>
    <cellStyle name="Input 3 4 2 3 3" xfId="24266"/>
    <cellStyle name="Input 3 4 2 3 3 2" xfId="24267"/>
    <cellStyle name="Input 3 4 2 3 3 3" xfId="24268"/>
    <cellStyle name="Input 3 4 2 3 4" xfId="24269"/>
    <cellStyle name="Input 3 4 2 3 4 2" xfId="24270"/>
    <cellStyle name="Input 3 4 2 3 4 3" xfId="24271"/>
    <cellStyle name="Input 3 4 2 3 5" xfId="24272"/>
    <cellStyle name="Input 3 4 2 3 5 2" xfId="24273"/>
    <cellStyle name="Input 3 4 2 3 5 3" xfId="24274"/>
    <cellStyle name="Input 3 4 2 3 6" xfId="24275"/>
    <cellStyle name="Input 3 4 2 3 6 2" xfId="24276"/>
    <cellStyle name="Input 3 4 2 3 6 3" xfId="24277"/>
    <cellStyle name="Input 3 4 2 3 7" xfId="24278"/>
    <cellStyle name="Input 3 4 2 3 7 2" xfId="24279"/>
    <cellStyle name="Input 3 4 2 3 7 3" xfId="24280"/>
    <cellStyle name="Input 3 4 2 3 8" xfId="24281"/>
    <cellStyle name="Input 3 4 2 3 8 2" xfId="24282"/>
    <cellStyle name="Input 3 4 2 3 8 3" xfId="24283"/>
    <cellStyle name="Input 3 4 2 3 9" xfId="24284"/>
    <cellStyle name="Input 3 4 2 4" xfId="24285"/>
    <cellStyle name="Input 3 4 2 4 10" xfId="24286"/>
    <cellStyle name="Input 3 4 2 4 2" xfId="24287"/>
    <cellStyle name="Input 3 4 2 4 2 2" xfId="24288"/>
    <cellStyle name="Input 3 4 2 4 2 2 2" xfId="24289"/>
    <cellStyle name="Input 3 4 2 4 2 2 3" xfId="24290"/>
    <cellStyle name="Input 3 4 2 4 2 3" xfId="24291"/>
    <cellStyle name="Input 3 4 2 4 2 3 2" xfId="24292"/>
    <cellStyle name="Input 3 4 2 4 2 3 3" xfId="24293"/>
    <cellStyle name="Input 3 4 2 4 2 4" xfId="24294"/>
    <cellStyle name="Input 3 4 2 4 2 4 2" xfId="24295"/>
    <cellStyle name="Input 3 4 2 4 2 4 3" xfId="24296"/>
    <cellStyle name="Input 3 4 2 4 2 5" xfId="24297"/>
    <cellStyle name="Input 3 4 2 4 2 5 2" xfId="24298"/>
    <cellStyle name="Input 3 4 2 4 2 5 3" xfId="24299"/>
    <cellStyle name="Input 3 4 2 4 2 6" xfId="24300"/>
    <cellStyle name="Input 3 4 2 4 2 6 2" xfId="24301"/>
    <cellStyle name="Input 3 4 2 4 2 6 3" xfId="24302"/>
    <cellStyle name="Input 3 4 2 4 2 7" xfId="24303"/>
    <cellStyle name="Input 3 4 2 4 2 7 2" xfId="24304"/>
    <cellStyle name="Input 3 4 2 4 2 7 3" xfId="24305"/>
    <cellStyle name="Input 3 4 2 4 2 8" xfId="24306"/>
    <cellStyle name="Input 3 4 2 4 2 9" xfId="24307"/>
    <cellStyle name="Input 3 4 2 4 3" xfId="24308"/>
    <cellStyle name="Input 3 4 2 4 3 2" xfId="24309"/>
    <cellStyle name="Input 3 4 2 4 3 3" xfId="24310"/>
    <cellStyle name="Input 3 4 2 4 4" xfId="24311"/>
    <cellStyle name="Input 3 4 2 4 4 2" xfId="24312"/>
    <cellStyle name="Input 3 4 2 4 4 3" xfId="24313"/>
    <cellStyle name="Input 3 4 2 4 5" xfId="24314"/>
    <cellStyle name="Input 3 4 2 4 5 2" xfId="24315"/>
    <cellStyle name="Input 3 4 2 4 5 3" xfId="24316"/>
    <cellStyle name="Input 3 4 2 4 6" xfId="24317"/>
    <cellStyle name="Input 3 4 2 4 6 2" xfId="24318"/>
    <cellStyle name="Input 3 4 2 4 6 3" xfId="24319"/>
    <cellStyle name="Input 3 4 2 4 7" xfId="24320"/>
    <cellStyle name="Input 3 4 2 4 7 2" xfId="24321"/>
    <cellStyle name="Input 3 4 2 4 7 3" xfId="24322"/>
    <cellStyle name="Input 3 4 2 4 8" xfId="24323"/>
    <cellStyle name="Input 3 4 2 4 8 2" xfId="24324"/>
    <cellStyle name="Input 3 4 2 4 8 3" xfId="24325"/>
    <cellStyle name="Input 3 4 2 4 9" xfId="24326"/>
    <cellStyle name="Input 3 4 2 5" xfId="24327"/>
    <cellStyle name="Input 3 4 2 5 2" xfId="24328"/>
    <cellStyle name="Input 3 4 2 5 2 2" xfId="24329"/>
    <cellStyle name="Input 3 4 2 5 2 3" xfId="24330"/>
    <cellStyle name="Input 3 4 2 5 3" xfId="24331"/>
    <cellStyle name="Input 3 4 2 5 3 2" xfId="24332"/>
    <cellStyle name="Input 3 4 2 5 3 3" xfId="24333"/>
    <cellStyle name="Input 3 4 2 5 4" xfId="24334"/>
    <cellStyle name="Input 3 4 2 5 4 2" xfId="24335"/>
    <cellStyle name="Input 3 4 2 5 4 3" xfId="24336"/>
    <cellStyle name="Input 3 4 2 5 5" xfId="24337"/>
    <cellStyle name="Input 3 4 2 5 5 2" xfId="24338"/>
    <cellStyle name="Input 3 4 2 5 5 3" xfId="24339"/>
    <cellStyle name="Input 3 4 2 5 6" xfId="24340"/>
    <cellStyle name="Input 3 4 2 5 6 2" xfId="24341"/>
    <cellStyle name="Input 3 4 2 5 6 3" xfId="24342"/>
    <cellStyle name="Input 3 4 2 5 7" xfId="24343"/>
    <cellStyle name="Input 3 4 2 5 7 2" xfId="24344"/>
    <cellStyle name="Input 3 4 2 5 7 3" xfId="24345"/>
    <cellStyle name="Input 3 4 2 5 8" xfId="24346"/>
    <cellStyle name="Input 3 4 2 5 9" xfId="24347"/>
    <cellStyle name="Input 3 4 2 6" xfId="24348"/>
    <cellStyle name="Input 3 4 2 6 2" xfId="24349"/>
    <cellStyle name="Input 3 4 2 6 3" xfId="24350"/>
    <cellStyle name="Input 3 4 2 7" xfId="24351"/>
    <cellStyle name="Input 3 4 2 7 2" xfId="24352"/>
    <cellStyle name="Input 3 4 2 7 3" xfId="24353"/>
    <cellStyle name="Input 3 4 2 8" xfId="24354"/>
    <cellStyle name="Input 3 4 2 8 2" xfId="24355"/>
    <cellStyle name="Input 3 4 2 8 3" xfId="24356"/>
    <cellStyle name="Input 3 4 2 9" xfId="24357"/>
    <cellStyle name="Input 3 4 2 9 2" xfId="24358"/>
    <cellStyle name="Input 3 4 2 9 3" xfId="24359"/>
    <cellStyle name="Input 3 4 3" xfId="24360"/>
    <cellStyle name="Input 3 4 3 10" xfId="24361"/>
    <cellStyle name="Input 3 4 3 2" xfId="24362"/>
    <cellStyle name="Input 3 4 3 2 10" xfId="24363"/>
    <cellStyle name="Input 3 4 3 2 2" xfId="24364"/>
    <cellStyle name="Input 3 4 3 2 2 2" xfId="24365"/>
    <cellStyle name="Input 3 4 3 2 2 2 2" xfId="24366"/>
    <cellStyle name="Input 3 4 3 2 2 2 3" xfId="24367"/>
    <cellStyle name="Input 3 4 3 2 2 3" xfId="24368"/>
    <cellStyle name="Input 3 4 3 2 2 3 2" xfId="24369"/>
    <cellStyle name="Input 3 4 3 2 2 3 3" xfId="24370"/>
    <cellStyle name="Input 3 4 3 2 2 4" xfId="24371"/>
    <cellStyle name="Input 3 4 3 2 2 4 2" xfId="24372"/>
    <cellStyle name="Input 3 4 3 2 2 4 3" xfId="24373"/>
    <cellStyle name="Input 3 4 3 2 2 5" xfId="24374"/>
    <cellStyle name="Input 3 4 3 2 2 5 2" xfId="24375"/>
    <cellStyle name="Input 3 4 3 2 2 5 3" xfId="24376"/>
    <cellStyle name="Input 3 4 3 2 2 6" xfId="24377"/>
    <cellStyle name="Input 3 4 3 2 2 6 2" xfId="24378"/>
    <cellStyle name="Input 3 4 3 2 2 6 3" xfId="24379"/>
    <cellStyle name="Input 3 4 3 2 2 7" xfId="24380"/>
    <cellStyle name="Input 3 4 3 2 2 7 2" xfId="24381"/>
    <cellStyle name="Input 3 4 3 2 2 7 3" xfId="24382"/>
    <cellStyle name="Input 3 4 3 2 2 8" xfId="24383"/>
    <cellStyle name="Input 3 4 3 2 2 9" xfId="24384"/>
    <cellStyle name="Input 3 4 3 2 3" xfId="24385"/>
    <cellStyle name="Input 3 4 3 2 3 2" xfId="24386"/>
    <cellStyle name="Input 3 4 3 2 3 3" xfId="24387"/>
    <cellStyle name="Input 3 4 3 2 4" xfId="24388"/>
    <cellStyle name="Input 3 4 3 2 4 2" xfId="24389"/>
    <cellStyle name="Input 3 4 3 2 4 3" xfId="24390"/>
    <cellStyle name="Input 3 4 3 2 5" xfId="24391"/>
    <cellStyle name="Input 3 4 3 2 5 2" xfId="24392"/>
    <cellStyle name="Input 3 4 3 2 5 3" xfId="24393"/>
    <cellStyle name="Input 3 4 3 2 6" xfId="24394"/>
    <cellStyle name="Input 3 4 3 2 6 2" xfId="24395"/>
    <cellStyle name="Input 3 4 3 2 6 3" xfId="24396"/>
    <cellStyle name="Input 3 4 3 2 7" xfId="24397"/>
    <cellStyle name="Input 3 4 3 2 7 2" xfId="24398"/>
    <cellStyle name="Input 3 4 3 2 7 3" xfId="24399"/>
    <cellStyle name="Input 3 4 3 2 8" xfId="24400"/>
    <cellStyle name="Input 3 4 3 2 8 2" xfId="24401"/>
    <cellStyle name="Input 3 4 3 2 8 3" xfId="24402"/>
    <cellStyle name="Input 3 4 3 2 9" xfId="24403"/>
    <cellStyle name="Input 3 4 3 3" xfId="24404"/>
    <cellStyle name="Input 3 4 3 3 10" xfId="24405"/>
    <cellStyle name="Input 3 4 3 3 2" xfId="24406"/>
    <cellStyle name="Input 3 4 3 3 2 2" xfId="24407"/>
    <cellStyle name="Input 3 4 3 3 2 2 2" xfId="24408"/>
    <cellStyle name="Input 3 4 3 3 2 2 3" xfId="24409"/>
    <cellStyle name="Input 3 4 3 3 2 3" xfId="24410"/>
    <cellStyle name="Input 3 4 3 3 2 3 2" xfId="24411"/>
    <cellStyle name="Input 3 4 3 3 2 3 3" xfId="24412"/>
    <cellStyle name="Input 3 4 3 3 2 4" xfId="24413"/>
    <cellStyle name="Input 3 4 3 3 2 4 2" xfId="24414"/>
    <cellStyle name="Input 3 4 3 3 2 4 3" xfId="24415"/>
    <cellStyle name="Input 3 4 3 3 2 5" xfId="24416"/>
    <cellStyle name="Input 3 4 3 3 2 5 2" xfId="24417"/>
    <cellStyle name="Input 3 4 3 3 2 5 3" xfId="24418"/>
    <cellStyle name="Input 3 4 3 3 2 6" xfId="24419"/>
    <cellStyle name="Input 3 4 3 3 2 6 2" xfId="24420"/>
    <cellStyle name="Input 3 4 3 3 2 6 3" xfId="24421"/>
    <cellStyle name="Input 3 4 3 3 2 7" xfId="24422"/>
    <cellStyle name="Input 3 4 3 3 2 7 2" xfId="24423"/>
    <cellStyle name="Input 3 4 3 3 2 7 3" xfId="24424"/>
    <cellStyle name="Input 3 4 3 3 2 8" xfId="24425"/>
    <cellStyle name="Input 3 4 3 3 2 9" xfId="24426"/>
    <cellStyle name="Input 3 4 3 3 3" xfId="24427"/>
    <cellStyle name="Input 3 4 3 3 3 2" xfId="24428"/>
    <cellStyle name="Input 3 4 3 3 3 3" xfId="24429"/>
    <cellStyle name="Input 3 4 3 3 4" xfId="24430"/>
    <cellStyle name="Input 3 4 3 3 4 2" xfId="24431"/>
    <cellStyle name="Input 3 4 3 3 4 3" xfId="24432"/>
    <cellStyle name="Input 3 4 3 3 5" xfId="24433"/>
    <cellStyle name="Input 3 4 3 3 5 2" xfId="24434"/>
    <cellStyle name="Input 3 4 3 3 5 3" xfId="24435"/>
    <cellStyle name="Input 3 4 3 3 6" xfId="24436"/>
    <cellStyle name="Input 3 4 3 3 6 2" xfId="24437"/>
    <cellStyle name="Input 3 4 3 3 6 3" xfId="24438"/>
    <cellStyle name="Input 3 4 3 3 7" xfId="24439"/>
    <cellStyle name="Input 3 4 3 3 7 2" xfId="24440"/>
    <cellStyle name="Input 3 4 3 3 7 3" xfId="24441"/>
    <cellStyle name="Input 3 4 3 3 8" xfId="24442"/>
    <cellStyle name="Input 3 4 3 3 8 2" xfId="24443"/>
    <cellStyle name="Input 3 4 3 3 8 3" xfId="24444"/>
    <cellStyle name="Input 3 4 3 3 9" xfId="24445"/>
    <cellStyle name="Input 3 4 3 4" xfId="24446"/>
    <cellStyle name="Input 3 4 3 4 10" xfId="24447"/>
    <cellStyle name="Input 3 4 3 4 2" xfId="24448"/>
    <cellStyle name="Input 3 4 3 4 2 2" xfId="24449"/>
    <cellStyle name="Input 3 4 3 4 2 2 2" xfId="24450"/>
    <cellStyle name="Input 3 4 3 4 2 2 3" xfId="24451"/>
    <cellStyle name="Input 3 4 3 4 2 3" xfId="24452"/>
    <cellStyle name="Input 3 4 3 4 2 3 2" xfId="24453"/>
    <cellStyle name="Input 3 4 3 4 2 3 3" xfId="24454"/>
    <cellStyle name="Input 3 4 3 4 2 4" xfId="24455"/>
    <cellStyle name="Input 3 4 3 4 2 4 2" xfId="24456"/>
    <cellStyle name="Input 3 4 3 4 2 4 3" xfId="24457"/>
    <cellStyle name="Input 3 4 3 4 2 5" xfId="24458"/>
    <cellStyle name="Input 3 4 3 4 2 5 2" xfId="24459"/>
    <cellStyle name="Input 3 4 3 4 2 5 3" xfId="24460"/>
    <cellStyle name="Input 3 4 3 4 2 6" xfId="24461"/>
    <cellStyle name="Input 3 4 3 4 2 6 2" xfId="24462"/>
    <cellStyle name="Input 3 4 3 4 2 6 3" xfId="24463"/>
    <cellStyle name="Input 3 4 3 4 2 7" xfId="24464"/>
    <cellStyle name="Input 3 4 3 4 2 7 2" xfId="24465"/>
    <cellStyle name="Input 3 4 3 4 2 7 3" xfId="24466"/>
    <cellStyle name="Input 3 4 3 4 2 8" xfId="24467"/>
    <cellStyle name="Input 3 4 3 4 2 9" xfId="24468"/>
    <cellStyle name="Input 3 4 3 4 3" xfId="24469"/>
    <cellStyle name="Input 3 4 3 4 3 2" xfId="24470"/>
    <cellStyle name="Input 3 4 3 4 3 3" xfId="24471"/>
    <cellStyle name="Input 3 4 3 4 4" xfId="24472"/>
    <cellStyle name="Input 3 4 3 4 4 2" xfId="24473"/>
    <cellStyle name="Input 3 4 3 4 4 3" xfId="24474"/>
    <cellStyle name="Input 3 4 3 4 5" xfId="24475"/>
    <cellStyle name="Input 3 4 3 4 5 2" xfId="24476"/>
    <cellStyle name="Input 3 4 3 4 5 3" xfId="24477"/>
    <cellStyle name="Input 3 4 3 4 6" xfId="24478"/>
    <cellStyle name="Input 3 4 3 4 6 2" xfId="24479"/>
    <cellStyle name="Input 3 4 3 4 6 3" xfId="24480"/>
    <cellStyle name="Input 3 4 3 4 7" xfId="24481"/>
    <cellStyle name="Input 3 4 3 4 7 2" xfId="24482"/>
    <cellStyle name="Input 3 4 3 4 7 3" xfId="24483"/>
    <cellStyle name="Input 3 4 3 4 8" xfId="24484"/>
    <cellStyle name="Input 3 4 3 4 8 2" xfId="24485"/>
    <cellStyle name="Input 3 4 3 4 8 3" xfId="24486"/>
    <cellStyle name="Input 3 4 3 4 9" xfId="24487"/>
    <cellStyle name="Input 3 4 3 5" xfId="24488"/>
    <cellStyle name="Input 3 4 3 5 2" xfId="24489"/>
    <cellStyle name="Input 3 4 3 5 2 2" xfId="24490"/>
    <cellStyle name="Input 3 4 3 5 2 3" xfId="24491"/>
    <cellStyle name="Input 3 4 3 5 3" xfId="24492"/>
    <cellStyle name="Input 3 4 3 5 3 2" xfId="24493"/>
    <cellStyle name="Input 3 4 3 5 3 3" xfId="24494"/>
    <cellStyle name="Input 3 4 3 5 4" xfId="24495"/>
    <cellStyle name="Input 3 4 3 5 4 2" xfId="24496"/>
    <cellStyle name="Input 3 4 3 5 4 3" xfId="24497"/>
    <cellStyle name="Input 3 4 3 5 5" xfId="24498"/>
    <cellStyle name="Input 3 4 3 5 5 2" xfId="24499"/>
    <cellStyle name="Input 3 4 3 5 5 3" xfId="24500"/>
    <cellStyle name="Input 3 4 3 5 6" xfId="24501"/>
    <cellStyle name="Input 3 4 3 5 6 2" xfId="24502"/>
    <cellStyle name="Input 3 4 3 5 6 3" xfId="24503"/>
    <cellStyle name="Input 3 4 3 5 7" xfId="24504"/>
    <cellStyle name="Input 3 4 3 5 7 2" xfId="24505"/>
    <cellStyle name="Input 3 4 3 5 7 3" xfId="24506"/>
    <cellStyle name="Input 3 4 3 5 8" xfId="24507"/>
    <cellStyle name="Input 3 4 3 5 9" xfId="24508"/>
    <cellStyle name="Input 3 4 3 6" xfId="24509"/>
    <cellStyle name="Input 3 4 3 6 2" xfId="24510"/>
    <cellStyle name="Input 3 4 3 6 3" xfId="24511"/>
    <cellStyle name="Input 3 4 3 7" xfId="24512"/>
    <cellStyle name="Input 3 4 3 7 2" xfId="24513"/>
    <cellStyle name="Input 3 4 3 7 3" xfId="24514"/>
    <cellStyle name="Input 3 4 3 8" xfId="24515"/>
    <cellStyle name="Input 3 4 3 8 2" xfId="24516"/>
    <cellStyle name="Input 3 4 3 8 3" xfId="24517"/>
    <cellStyle name="Input 3 4 3 9" xfId="24518"/>
    <cellStyle name="Input 3 4 3 9 2" xfId="24519"/>
    <cellStyle name="Input 3 4 3 9 3" xfId="24520"/>
    <cellStyle name="Input 3 4 4" xfId="24521"/>
    <cellStyle name="Input 3 4 4 10" xfId="24522"/>
    <cellStyle name="Input 3 4 4 2" xfId="24523"/>
    <cellStyle name="Input 3 4 4 2 10" xfId="24524"/>
    <cellStyle name="Input 3 4 4 2 2" xfId="24525"/>
    <cellStyle name="Input 3 4 4 2 2 2" xfId="24526"/>
    <cellStyle name="Input 3 4 4 2 2 2 2" xfId="24527"/>
    <cellStyle name="Input 3 4 4 2 2 2 3" xfId="24528"/>
    <cellStyle name="Input 3 4 4 2 2 3" xfId="24529"/>
    <cellStyle name="Input 3 4 4 2 2 3 2" xfId="24530"/>
    <cellStyle name="Input 3 4 4 2 2 3 3" xfId="24531"/>
    <cellStyle name="Input 3 4 4 2 2 4" xfId="24532"/>
    <cellStyle name="Input 3 4 4 2 2 4 2" xfId="24533"/>
    <cellStyle name="Input 3 4 4 2 2 4 3" xfId="24534"/>
    <cellStyle name="Input 3 4 4 2 2 5" xfId="24535"/>
    <cellStyle name="Input 3 4 4 2 2 5 2" xfId="24536"/>
    <cellStyle name="Input 3 4 4 2 2 5 3" xfId="24537"/>
    <cellStyle name="Input 3 4 4 2 2 6" xfId="24538"/>
    <cellStyle name="Input 3 4 4 2 2 6 2" xfId="24539"/>
    <cellStyle name="Input 3 4 4 2 2 6 3" xfId="24540"/>
    <cellStyle name="Input 3 4 4 2 2 7" xfId="24541"/>
    <cellStyle name="Input 3 4 4 2 2 7 2" xfId="24542"/>
    <cellStyle name="Input 3 4 4 2 2 7 3" xfId="24543"/>
    <cellStyle name="Input 3 4 4 2 2 8" xfId="24544"/>
    <cellStyle name="Input 3 4 4 2 2 9" xfId="24545"/>
    <cellStyle name="Input 3 4 4 2 3" xfId="24546"/>
    <cellStyle name="Input 3 4 4 2 3 2" xfId="24547"/>
    <cellStyle name="Input 3 4 4 2 3 3" xfId="24548"/>
    <cellStyle name="Input 3 4 4 2 4" xfId="24549"/>
    <cellStyle name="Input 3 4 4 2 4 2" xfId="24550"/>
    <cellStyle name="Input 3 4 4 2 4 3" xfId="24551"/>
    <cellStyle name="Input 3 4 4 2 5" xfId="24552"/>
    <cellStyle name="Input 3 4 4 2 5 2" xfId="24553"/>
    <cellStyle name="Input 3 4 4 2 5 3" xfId="24554"/>
    <cellStyle name="Input 3 4 4 2 6" xfId="24555"/>
    <cellStyle name="Input 3 4 4 2 6 2" xfId="24556"/>
    <cellStyle name="Input 3 4 4 2 6 3" xfId="24557"/>
    <cellStyle name="Input 3 4 4 2 7" xfId="24558"/>
    <cellStyle name="Input 3 4 4 2 7 2" xfId="24559"/>
    <cellStyle name="Input 3 4 4 2 7 3" xfId="24560"/>
    <cellStyle name="Input 3 4 4 2 8" xfId="24561"/>
    <cellStyle name="Input 3 4 4 2 8 2" xfId="24562"/>
    <cellStyle name="Input 3 4 4 2 8 3" xfId="24563"/>
    <cellStyle name="Input 3 4 4 2 9" xfId="24564"/>
    <cellStyle name="Input 3 4 4 3" xfId="24565"/>
    <cellStyle name="Input 3 4 4 3 10" xfId="24566"/>
    <cellStyle name="Input 3 4 4 3 2" xfId="24567"/>
    <cellStyle name="Input 3 4 4 3 2 2" xfId="24568"/>
    <cellStyle name="Input 3 4 4 3 2 2 2" xfId="24569"/>
    <cellStyle name="Input 3 4 4 3 2 2 3" xfId="24570"/>
    <cellStyle name="Input 3 4 4 3 2 3" xfId="24571"/>
    <cellStyle name="Input 3 4 4 3 2 3 2" xfId="24572"/>
    <cellStyle name="Input 3 4 4 3 2 3 3" xfId="24573"/>
    <cellStyle name="Input 3 4 4 3 2 4" xfId="24574"/>
    <cellStyle name="Input 3 4 4 3 2 4 2" xfId="24575"/>
    <cellStyle name="Input 3 4 4 3 2 4 3" xfId="24576"/>
    <cellStyle name="Input 3 4 4 3 2 5" xfId="24577"/>
    <cellStyle name="Input 3 4 4 3 2 5 2" xfId="24578"/>
    <cellStyle name="Input 3 4 4 3 2 5 3" xfId="24579"/>
    <cellStyle name="Input 3 4 4 3 2 6" xfId="24580"/>
    <cellStyle name="Input 3 4 4 3 2 6 2" xfId="24581"/>
    <cellStyle name="Input 3 4 4 3 2 6 3" xfId="24582"/>
    <cellStyle name="Input 3 4 4 3 2 7" xfId="24583"/>
    <cellStyle name="Input 3 4 4 3 2 7 2" xfId="24584"/>
    <cellStyle name="Input 3 4 4 3 2 7 3" xfId="24585"/>
    <cellStyle name="Input 3 4 4 3 2 8" xfId="24586"/>
    <cellStyle name="Input 3 4 4 3 2 9" xfId="24587"/>
    <cellStyle name="Input 3 4 4 3 3" xfId="24588"/>
    <cellStyle name="Input 3 4 4 3 3 2" xfId="24589"/>
    <cellStyle name="Input 3 4 4 3 3 3" xfId="24590"/>
    <cellStyle name="Input 3 4 4 3 4" xfId="24591"/>
    <cellStyle name="Input 3 4 4 3 4 2" xfId="24592"/>
    <cellStyle name="Input 3 4 4 3 4 3" xfId="24593"/>
    <cellStyle name="Input 3 4 4 3 5" xfId="24594"/>
    <cellStyle name="Input 3 4 4 3 5 2" xfId="24595"/>
    <cellStyle name="Input 3 4 4 3 5 3" xfId="24596"/>
    <cellStyle name="Input 3 4 4 3 6" xfId="24597"/>
    <cellStyle name="Input 3 4 4 3 6 2" xfId="24598"/>
    <cellStyle name="Input 3 4 4 3 6 3" xfId="24599"/>
    <cellStyle name="Input 3 4 4 3 7" xfId="24600"/>
    <cellStyle name="Input 3 4 4 3 7 2" xfId="24601"/>
    <cellStyle name="Input 3 4 4 3 7 3" xfId="24602"/>
    <cellStyle name="Input 3 4 4 3 8" xfId="24603"/>
    <cellStyle name="Input 3 4 4 3 8 2" xfId="24604"/>
    <cellStyle name="Input 3 4 4 3 8 3" xfId="24605"/>
    <cellStyle name="Input 3 4 4 3 9" xfId="24606"/>
    <cellStyle name="Input 3 4 4 4" xfId="24607"/>
    <cellStyle name="Input 3 4 4 4 10" xfId="24608"/>
    <cellStyle name="Input 3 4 4 4 2" xfId="24609"/>
    <cellStyle name="Input 3 4 4 4 2 2" xfId="24610"/>
    <cellStyle name="Input 3 4 4 4 2 2 2" xfId="24611"/>
    <cellStyle name="Input 3 4 4 4 2 2 3" xfId="24612"/>
    <cellStyle name="Input 3 4 4 4 2 3" xfId="24613"/>
    <cellStyle name="Input 3 4 4 4 2 3 2" xfId="24614"/>
    <cellStyle name="Input 3 4 4 4 2 3 3" xfId="24615"/>
    <cellStyle name="Input 3 4 4 4 2 4" xfId="24616"/>
    <cellStyle name="Input 3 4 4 4 2 4 2" xfId="24617"/>
    <cellStyle name="Input 3 4 4 4 2 4 3" xfId="24618"/>
    <cellStyle name="Input 3 4 4 4 2 5" xfId="24619"/>
    <cellStyle name="Input 3 4 4 4 2 5 2" xfId="24620"/>
    <cellStyle name="Input 3 4 4 4 2 5 3" xfId="24621"/>
    <cellStyle name="Input 3 4 4 4 2 6" xfId="24622"/>
    <cellStyle name="Input 3 4 4 4 2 6 2" xfId="24623"/>
    <cellStyle name="Input 3 4 4 4 2 6 3" xfId="24624"/>
    <cellStyle name="Input 3 4 4 4 2 7" xfId="24625"/>
    <cellStyle name="Input 3 4 4 4 2 7 2" xfId="24626"/>
    <cellStyle name="Input 3 4 4 4 2 7 3" xfId="24627"/>
    <cellStyle name="Input 3 4 4 4 2 8" xfId="24628"/>
    <cellStyle name="Input 3 4 4 4 2 9" xfId="24629"/>
    <cellStyle name="Input 3 4 4 4 3" xfId="24630"/>
    <cellStyle name="Input 3 4 4 4 3 2" xfId="24631"/>
    <cellStyle name="Input 3 4 4 4 3 3" xfId="24632"/>
    <cellStyle name="Input 3 4 4 4 4" xfId="24633"/>
    <cellStyle name="Input 3 4 4 4 4 2" xfId="24634"/>
    <cellStyle name="Input 3 4 4 4 4 3" xfId="24635"/>
    <cellStyle name="Input 3 4 4 4 5" xfId="24636"/>
    <cellStyle name="Input 3 4 4 4 5 2" xfId="24637"/>
    <cellStyle name="Input 3 4 4 4 5 3" xfId="24638"/>
    <cellStyle name="Input 3 4 4 4 6" xfId="24639"/>
    <cellStyle name="Input 3 4 4 4 6 2" xfId="24640"/>
    <cellStyle name="Input 3 4 4 4 6 3" xfId="24641"/>
    <cellStyle name="Input 3 4 4 4 7" xfId="24642"/>
    <cellStyle name="Input 3 4 4 4 7 2" xfId="24643"/>
    <cellStyle name="Input 3 4 4 4 7 3" xfId="24644"/>
    <cellStyle name="Input 3 4 4 4 8" xfId="24645"/>
    <cellStyle name="Input 3 4 4 4 8 2" xfId="24646"/>
    <cellStyle name="Input 3 4 4 4 8 3" xfId="24647"/>
    <cellStyle name="Input 3 4 4 4 9" xfId="24648"/>
    <cellStyle name="Input 3 4 4 5" xfId="24649"/>
    <cellStyle name="Input 3 4 4 5 2" xfId="24650"/>
    <cellStyle name="Input 3 4 4 5 2 2" xfId="24651"/>
    <cellStyle name="Input 3 4 4 5 2 3" xfId="24652"/>
    <cellStyle name="Input 3 4 4 5 3" xfId="24653"/>
    <cellStyle name="Input 3 4 4 5 3 2" xfId="24654"/>
    <cellStyle name="Input 3 4 4 5 3 3" xfId="24655"/>
    <cellStyle name="Input 3 4 4 5 4" xfId="24656"/>
    <cellStyle name="Input 3 4 4 5 4 2" xfId="24657"/>
    <cellStyle name="Input 3 4 4 5 4 3" xfId="24658"/>
    <cellStyle name="Input 3 4 4 5 5" xfId="24659"/>
    <cellStyle name="Input 3 4 4 5 5 2" xfId="24660"/>
    <cellStyle name="Input 3 4 4 5 5 3" xfId="24661"/>
    <cellStyle name="Input 3 4 4 5 6" xfId="24662"/>
    <cellStyle name="Input 3 4 4 5 6 2" xfId="24663"/>
    <cellStyle name="Input 3 4 4 5 6 3" xfId="24664"/>
    <cellStyle name="Input 3 4 4 5 7" xfId="24665"/>
    <cellStyle name="Input 3 4 4 5 7 2" xfId="24666"/>
    <cellStyle name="Input 3 4 4 5 7 3" xfId="24667"/>
    <cellStyle name="Input 3 4 4 5 8" xfId="24668"/>
    <cellStyle name="Input 3 4 4 5 9" xfId="24669"/>
    <cellStyle name="Input 3 4 4 6" xfId="24670"/>
    <cellStyle name="Input 3 4 4 6 2" xfId="24671"/>
    <cellStyle name="Input 3 4 4 6 3" xfId="24672"/>
    <cellStyle name="Input 3 4 4 7" xfId="24673"/>
    <cellStyle name="Input 3 4 4 7 2" xfId="24674"/>
    <cellStyle name="Input 3 4 4 7 3" xfId="24675"/>
    <cellStyle name="Input 3 4 4 8" xfId="24676"/>
    <cellStyle name="Input 3 4 4 8 2" xfId="24677"/>
    <cellStyle name="Input 3 4 4 8 3" xfId="24678"/>
    <cellStyle name="Input 3 4 4 9" xfId="24679"/>
    <cellStyle name="Input 3 4 4 9 2" xfId="24680"/>
    <cellStyle name="Input 3 4 4 9 3" xfId="24681"/>
    <cellStyle name="Input 3 4 5" xfId="24682"/>
    <cellStyle name="Input 3 4 5 10" xfId="24683"/>
    <cellStyle name="Input 3 4 5 2" xfId="24684"/>
    <cellStyle name="Input 3 4 5 2 10" xfId="24685"/>
    <cellStyle name="Input 3 4 5 2 2" xfId="24686"/>
    <cellStyle name="Input 3 4 5 2 2 2" xfId="24687"/>
    <cellStyle name="Input 3 4 5 2 2 2 2" xfId="24688"/>
    <cellStyle name="Input 3 4 5 2 2 2 3" xfId="24689"/>
    <cellStyle name="Input 3 4 5 2 2 3" xfId="24690"/>
    <cellStyle name="Input 3 4 5 2 2 3 2" xfId="24691"/>
    <cellStyle name="Input 3 4 5 2 2 3 3" xfId="24692"/>
    <cellStyle name="Input 3 4 5 2 2 4" xfId="24693"/>
    <cellStyle name="Input 3 4 5 2 2 4 2" xfId="24694"/>
    <cellStyle name="Input 3 4 5 2 2 4 3" xfId="24695"/>
    <cellStyle name="Input 3 4 5 2 2 5" xfId="24696"/>
    <cellStyle name="Input 3 4 5 2 2 5 2" xfId="24697"/>
    <cellStyle name="Input 3 4 5 2 2 5 3" xfId="24698"/>
    <cellStyle name="Input 3 4 5 2 2 6" xfId="24699"/>
    <cellStyle name="Input 3 4 5 2 2 6 2" xfId="24700"/>
    <cellStyle name="Input 3 4 5 2 2 6 3" xfId="24701"/>
    <cellStyle name="Input 3 4 5 2 2 7" xfId="24702"/>
    <cellStyle name="Input 3 4 5 2 2 7 2" xfId="24703"/>
    <cellStyle name="Input 3 4 5 2 2 7 3" xfId="24704"/>
    <cellStyle name="Input 3 4 5 2 2 8" xfId="24705"/>
    <cellStyle name="Input 3 4 5 2 2 9" xfId="24706"/>
    <cellStyle name="Input 3 4 5 2 3" xfId="24707"/>
    <cellStyle name="Input 3 4 5 2 3 2" xfId="24708"/>
    <cellStyle name="Input 3 4 5 2 3 3" xfId="24709"/>
    <cellStyle name="Input 3 4 5 2 4" xfId="24710"/>
    <cellStyle name="Input 3 4 5 2 4 2" xfId="24711"/>
    <cellStyle name="Input 3 4 5 2 4 3" xfId="24712"/>
    <cellStyle name="Input 3 4 5 2 5" xfId="24713"/>
    <cellStyle name="Input 3 4 5 2 5 2" xfId="24714"/>
    <cellStyle name="Input 3 4 5 2 5 3" xfId="24715"/>
    <cellStyle name="Input 3 4 5 2 6" xfId="24716"/>
    <cellStyle name="Input 3 4 5 2 6 2" xfId="24717"/>
    <cellStyle name="Input 3 4 5 2 6 3" xfId="24718"/>
    <cellStyle name="Input 3 4 5 2 7" xfId="24719"/>
    <cellStyle name="Input 3 4 5 2 7 2" xfId="24720"/>
    <cellStyle name="Input 3 4 5 2 7 3" xfId="24721"/>
    <cellStyle name="Input 3 4 5 2 8" xfId="24722"/>
    <cellStyle name="Input 3 4 5 2 8 2" xfId="24723"/>
    <cellStyle name="Input 3 4 5 2 8 3" xfId="24724"/>
    <cellStyle name="Input 3 4 5 2 9" xfId="24725"/>
    <cellStyle name="Input 3 4 5 3" xfId="24726"/>
    <cellStyle name="Input 3 4 5 3 10" xfId="24727"/>
    <cellStyle name="Input 3 4 5 3 2" xfId="24728"/>
    <cellStyle name="Input 3 4 5 3 2 2" xfId="24729"/>
    <cellStyle name="Input 3 4 5 3 2 2 2" xfId="24730"/>
    <cellStyle name="Input 3 4 5 3 2 2 3" xfId="24731"/>
    <cellStyle name="Input 3 4 5 3 2 3" xfId="24732"/>
    <cellStyle name="Input 3 4 5 3 2 3 2" xfId="24733"/>
    <cellStyle name="Input 3 4 5 3 2 3 3" xfId="24734"/>
    <cellStyle name="Input 3 4 5 3 2 4" xfId="24735"/>
    <cellStyle name="Input 3 4 5 3 2 4 2" xfId="24736"/>
    <cellStyle name="Input 3 4 5 3 2 4 3" xfId="24737"/>
    <cellStyle name="Input 3 4 5 3 2 5" xfId="24738"/>
    <cellStyle name="Input 3 4 5 3 2 5 2" xfId="24739"/>
    <cellStyle name="Input 3 4 5 3 2 5 3" xfId="24740"/>
    <cellStyle name="Input 3 4 5 3 2 6" xfId="24741"/>
    <cellStyle name="Input 3 4 5 3 2 6 2" xfId="24742"/>
    <cellStyle name="Input 3 4 5 3 2 6 3" xfId="24743"/>
    <cellStyle name="Input 3 4 5 3 2 7" xfId="24744"/>
    <cellStyle name="Input 3 4 5 3 2 7 2" xfId="24745"/>
    <cellStyle name="Input 3 4 5 3 2 7 3" xfId="24746"/>
    <cellStyle name="Input 3 4 5 3 2 8" xfId="24747"/>
    <cellStyle name="Input 3 4 5 3 2 9" xfId="24748"/>
    <cellStyle name="Input 3 4 5 3 3" xfId="24749"/>
    <cellStyle name="Input 3 4 5 3 3 2" xfId="24750"/>
    <cellStyle name="Input 3 4 5 3 3 3" xfId="24751"/>
    <cellStyle name="Input 3 4 5 3 4" xfId="24752"/>
    <cellStyle name="Input 3 4 5 3 4 2" xfId="24753"/>
    <cellStyle name="Input 3 4 5 3 4 3" xfId="24754"/>
    <cellStyle name="Input 3 4 5 3 5" xfId="24755"/>
    <cellStyle name="Input 3 4 5 3 5 2" xfId="24756"/>
    <cellStyle name="Input 3 4 5 3 5 3" xfId="24757"/>
    <cellStyle name="Input 3 4 5 3 6" xfId="24758"/>
    <cellStyle name="Input 3 4 5 3 6 2" xfId="24759"/>
    <cellStyle name="Input 3 4 5 3 6 3" xfId="24760"/>
    <cellStyle name="Input 3 4 5 3 7" xfId="24761"/>
    <cellStyle name="Input 3 4 5 3 7 2" xfId="24762"/>
    <cellStyle name="Input 3 4 5 3 7 3" xfId="24763"/>
    <cellStyle name="Input 3 4 5 3 8" xfId="24764"/>
    <cellStyle name="Input 3 4 5 3 8 2" xfId="24765"/>
    <cellStyle name="Input 3 4 5 3 8 3" xfId="24766"/>
    <cellStyle name="Input 3 4 5 3 9" xfId="24767"/>
    <cellStyle name="Input 3 4 5 4" xfId="24768"/>
    <cellStyle name="Input 3 4 5 4 10" xfId="24769"/>
    <cellStyle name="Input 3 4 5 4 2" xfId="24770"/>
    <cellStyle name="Input 3 4 5 4 2 2" xfId="24771"/>
    <cellStyle name="Input 3 4 5 4 2 2 2" xfId="24772"/>
    <cellStyle name="Input 3 4 5 4 2 2 3" xfId="24773"/>
    <cellStyle name="Input 3 4 5 4 2 3" xfId="24774"/>
    <cellStyle name="Input 3 4 5 4 2 3 2" xfId="24775"/>
    <cellStyle name="Input 3 4 5 4 2 3 3" xfId="24776"/>
    <cellStyle name="Input 3 4 5 4 2 4" xfId="24777"/>
    <cellStyle name="Input 3 4 5 4 2 4 2" xfId="24778"/>
    <cellStyle name="Input 3 4 5 4 2 4 3" xfId="24779"/>
    <cellStyle name="Input 3 4 5 4 2 5" xfId="24780"/>
    <cellStyle name="Input 3 4 5 4 2 5 2" xfId="24781"/>
    <cellStyle name="Input 3 4 5 4 2 5 3" xfId="24782"/>
    <cellStyle name="Input 3 4 5 4 2 6" xfId="24783"/>
    <cellStyle name="Input 3 4 5 4 2 6 2" xfId="24784"/>
    <cellStyle name="Input 3 4 5 4 2 6 3" xfId="24785"/>
    <cellStyle name="Input 3 4 5 4 2 7" xfId="24786"/>
    <cellStyle name="Input 3 4 5 4 2 7 2" xfId="24787"/>
    <cellStyle name="Input 3 4 5 4 2 7 3" xfId="24788"/>
    <cellStyle name="Input 3 4 5 4 2 8" xfId="24789"/>
    <cellStyle name="Input 3 4 5 4 2 9" xfId="24790"/>
    <cellStyle name="Input 3 4 5 4 3" xfId="24791"/>
    <cellStyle name="Input 3 4 5 4 3 2" xfId="24792"/>
    <cellStyle name="Input 3 4 5 4 3 3" xfId="24793"/>
    <cellStyle name="Input 3 4 5 4 4" xfId="24794"/>
    <cellStyle name="Input 3 4 5 4 4 2" xfId="24795"/>
    <cellStyle name="Input 3 4 5 4 4 3" xfId="24796"/>
    <cellStyle name="Input 3 4 5 4 5" xfId="24797"/>
    <cellStyle name="Input 3 4 5 4 5 2" xfId="24798"/>
    <cellStyle name="Input 3 4 5 4 5 3" xfId="24799"/>
    <cellStyle name="Input 3 4 5 4 6" xfId="24800"/>
    <cellStyle name="Input 3 4 5 4 6 2" xfId="24801"/>
    <cellStyle name="Input 3 4 5 4 6 3" xfId="24802"/>
    <cellStyle name="Input 3 4 5 4 7" xfId="24803"/>
    <cellStyle name="Input 3 4 5 4 7 2" xfId="24804"/>
    <cellStyle name="Input 3 4 5 4 7 3" xfId="24805"/>
    <cellStyle name="Input 3 4 5 4 8" xfId="24806"/>
    <cellStyle name="Input 3 4 5 4 8 2" xfId="24807"/>
    <cellStyle name="Input 3 4 5 4 8 3" xfId="24808"/>
    <cellStyle name="Input 3 4 5 4 9" xfId="24809"/>
    <cellStyle name="Input 3 4 5 5" xfId="24810"/>
    <cellStyle name="Input 3 4 5 5 2" xfId="24811"/>
    <cellStyle name="Input 3 4 5 5 2 2" xfId="24812"/>
    <cellStyle name="Input 3 4 5 5 2 3" xfId="24813"/>
    <cellStyle name="Input 3 4 5 5 3" xfId="24814"/>
    <cellStyle name="Input 3 4 5 5 3 2" xfId="24815"/>
    <cellStyle name="Input 3 4 5 5 3 3" xfId="24816"/>
    <cellStyle name="Input 3 4 5 5 4" xfId="24817"/>
    <cellStyle name="Input 3 4 5 5 4 2" xfId="24818"/>
    <cellStyle name="Input 3 4 5 5 4 3" xfId="24819"/>
    <cellStyle name="Input 3 4 5 5 5" xfId="24820"/>
    <cellStyle name="Input 3 4 5 5 5 2" xfId="24821"/>
    <cellStyle name="Input 3 4 5 5 5 3" xfId="24822"/>
    <cellStyle name="Input 3 4 5 5 6" xfId="24823"/>
    <cellStyle name="Input 3 4 5 5 6 2" xfId="24824"/>
    <cellStyle name="Input 3 4 5 5 6 3" xfId="24825"/>
    <cellStyle name="Input 3 4 5 5 7" xfId="24826"/>
    <cellStyle name="Input 3 4 5 5 7 2" xfId="24827"/>
    <cellStyle name="Input 3 4 5 5 7 3" xfId="24828"/>
    <cellStyle name="Input 3 4 5 5 8" xfId="24829"/>
    <cellStyle name="Input 3 4 5 5 9" xfId="24830"/>
    <cellStyle name="Input 3 4 5 6" xfId="24831"/>
    <cellStyle name="Input 3 4 5 6 2" xfId="24832"/>
    <cellStyle name="Input 3 4 5 6 3" xfId="24833"/>
    <cellStyle name="Input 3 4 5 7" xfId="24834"/>
    <cellStyle name="Input 3 4 5 7 2" xfId="24835"/>
    <cellStyle name="Input 3 4 5 7 3" xfId="24836"/>
    <cellStyle name="Input 3 4 5 8" xfId="24837"/>
    <cellStyle name="Input 3 4 5 8 2" xfId="24838"/>
    <cellStyle name="Input 3 4 5 8 3" xfId="24839"/>
    <cellStyle name="Input 3 4 5 9" xfId="24840"/>
    <cellStyle name="Input 3 4 5 9 2" xfId="24841"/>
    <cellStyle name="Input 3 4 5 9 3" xfId="24842"/>
    <cellStyle name="Input 3 4 6" xfId="24843"/>
    <cellStyle name="Input 3 4 6 10" xfId="24844"/>
    <cellStyle name="Input 3 4 6 2" xfId="24845"/>
    <cellStyle name="Input 3 4 6 2 2" xfId="24846"/>
    <cellStyle name="Input 3 4 6 2 2 2" xfId="24847"/>
    <cellStyle name="Input 3 4 6 2 2 3" xfId="24848"/>
    <cellStyle name="Input 3 4 6 2 3" xfId="24849"/>
    <cellStyle name="Input 3 4 6 2 3 2" xfId="24850"/>
    <cellStyle name="Input 3 4 6 2 3 3" xfId="24851"/>
    <cellStyle name="Input 3 4 6 2 4" xfId="24852"/>
    <cellStyle name="Input 3 4 6 2 4 2" xfId="24853"/>
    <cellStyle name="Input 3 4 6 2 4 3" xfId="24854"/>
    <cellStyle name="Input 3 4 6 2 5" xfId="24855"/>
    <cellStyle name="Input 3 4 6 2 5 2" xfId="24856"/>
    <cellStyle name="Input 3 4 6 2 5 3" xfId="24857"/>
    <cellStyle name="Input 3 4 6 2 6" xfId="24858"/>
    <cellStyle name="Input 3 4 6 2 6 2" xfId="24859"/>
    <cellStyle name="Input 3 4 6 2 6 3" xfId="24860"/>
    <cellStyle name="Input 3 4 6 2 7" xfId="24861"/>
    <cellStyle name="Input 3 4 6 2 7 2" xfId="24862"/>
    <cellStyle name="Input 3 4 6 2 7 3" xfId="24863"/>
    <cellStyle name="Input 3 4 6 2 8" xfId="24864"/>
    <cellStyle name="Input 3 4 6 2 9" xfId="24865"/>
    <cellStyle name="Input 3 4 6 3" xfId="24866"/>
    <cellStyle name="Input 3 4 6 3 2" xfId="24867"/>
    <cellStyle name="Input 3 4 6 3 3" xfId="24868"/>
    <cellStyle name="Input 3 4 6 4" xfId="24869"/>
    <cellStyle name="Input 3 4 6 4 2" xfId="24870"/>
    <cellStyle name="Input 3 4 6 4 3" xfId="24871"/>
    <cellStyle name="Input 3 4 6 5" xfId="24872"/>
    <cellStyle name="Input 3 4 6 5 2" xfId="24873"/>
    <cellStyle name="Input 3 4 6 5 3" xfId="24874"/>
    <cellStyle name="Input 3 4 6 6" xfId="24875"/>
    <cellStyle name="Input 3 4 6 6 2" xfId="24876"/>
    <cellStyle name="Input 3 4 6 6 3" xfId="24877"/>
    <cellStyle name="Input 3 4 6 7" xfId="24878"/>
    <cellStyle name="Input 3 4 6 7 2" xfId="24879"/>
    <cellStyle name="Input 3 4 6 7 3" xfId="24880"/>
    <cellStyle name="Input 3 4 6 8" xfId="24881"/>
    <cellStyle name="Input 3 4 6 8 2" xfId="24882"/>
    <cellStyle name="Input 3 4 6 8 3" xfId="24883"/>
    <cellStyle name="Input 3 4 6 9" xfId="24884"/>
    <cellStyle name="Input 3 4 7" xfId="24885"/>
    <cellStyle name="Input 3 4 7 10" xfId="24886"/>
    <cellStyle name="Input 3 4 7 2" xfId="24887"/>
    <cellStyle name="Input 3 4 7 2 2" xfId="24888"/>
    <cellStyle name="Input 3 4 7 2 2 2" xfId="24889"/>
    <cellStyle name="Input 3 4 7 2 2 3" xfId="24890"/>
    <cellStyle name="Input 3 4 7 2 3" xfId="24891"/>
    <cellStyle name="Input 3 4 7 2 3 2" xfId="24892"/>
    <cellStyle name="Input 3 4 7 2 3 3" xfId="24893"/>
    <cellStyle name="Input 3 4 7 2 4" xfId="24894"/>
    <cellStyle name="Input 3 4 7 2 4 2" xfId="24895"/>
    <cellStyle name="Input 3 4 7 2 4 3" xfId="24896"/>
    <cellStyle name="Input 3 4 7 2 5" xfId="24897"/>
    <cellStyle name="Input 3 4 7 2 5 2" xfId="24898"/>
    <cellStyle name="Input 3 4 7 2 5 3" xfId="24899"/>
    <cellStyle name="Input 3 4 7 2 6" xfId="24900"/>
    <cellStyle name="Input 3 4 7 2 6 2" xfId="24901"/>
    <cellStyle name="Input 3 4 7 2 6 3" xfId="24902"/>
    <cellStyle name="Input 3 4 7 2 7" xfId="24903"/>
    <cellStyle name="Input 3 4 7 2 7 2" xfId="24904"/>
    <cellStyle name="Input 3 4 7 2 7 3" xfId="24905"/>
    <cellStyle name="Input 3 4 7 2 8" xfId="24906"/>
    <cellStyle name="Input 3 4 7 2 9" xfId="24907"/>
    <cellStyle name="Input 3 4 7 3" xfId="24908"/>
    <cellStyle name="Input 3 4 7 3 2" xfId="24909"/>
    <cellStyle name="Input 3 4 7 3 3" xfId="24910"/>
    <cellStyle name="Input 3 4 7 4" xfId="24911"/>
    <cellStyle name="Input 3 4 7 4 2" xfId="24912"/>
    <cellStyle name="Input 3 4 7 4 3" xfId="24913"/>
    <cellStyle name="Input 3 4 7 5" xfId="24914"/>
    <cellStyle name="Input 3 4 7 5 2" xfId="24915"/>
    <cellStyle name="Input 3 4 7 5 3" xfId="24916"/>
    <cellStyle name="Input 3 4 7 6" xfId="24917"/>
    <cellStyle name="Input 3 4 7 6 2" xfId="24918"/>
    <cellStyle name="Input 3 4 7 6 3" xfId="24919"/>
    <cellStyle name="Input 3 4 7 7" xfId="24920"/>
    <cellStyle name="Input 3 4 7 7 2" xfId="24921"/>
    <cellStyle name="Input 3 4 7 7 3" xfId="24922"/>
    <cellStyle name="Input 3 4 7 8" xfId="24923"/>
    <cellStyle name="Input 3 4 7 8 2" xfId="24924"/>
    <cellStyle name="Input 3 4 7 8 3" xfId="24925"/>
    <cellStyle name="Input 3 4 7 9" xfId="24926"/>
    <cellStyle name="Input 3 4 8" xfId="24927"/>
    <cellStyle name="Input 3 4 8 10" xfId="24928"/>
    <cellStyle name="Input 3 4 8 2" xfId="24929"/>
    <cellStyle name="Input 3 4 8 2 2" xfId="24930"/>
    <cellStyle name="Input 3 4 8 2 2 2" xfId="24931"/>
    <cellStyle name="Input 3 4 8 2 2 3" xfId="24932"/>
    <cellStyle name="Input 3 4 8 2 3" xfId="24933"/>
    <cellStyle name="Input 3 4 8 2 3 2" xfId="24934"/>
    <cellStyle name="Input 3 4 8 2 3 3" xfId="24935"/>
    <cellStyle name="Input 3 4 8 2 4" xfId="24936"/>
    <cellStyle name="Input 3 4 8 2 4 2" xfId="24937"/>
    <cellStyle name="Input 3 4 8 2 4 3" xfId="24938"/>
    <cellStyle name="Input 3 4 8 2 5" xfId="24939"/>
    <cellStyle name="Input 3 4 8 2 5 2" xfId="24940"/>
    <cellStyle name="Input 3 4 8 2 5 3" xfId="24941"/>
    <cellStyle name="Input 3 4 8 2 6" xfId="24942"/>
    <cellStyle name="Input 3 4 8 2 6 2" xfId="24943"/>
    <cellStyle name="Input 3 4 8 2 6 3" xfId="24944"/>
    <cellStyle name="Input 3 4 8 2 7" xfId="24945"/>
    <cellStyle name="Input 3 4 8 2 7 2" xfId="24946"/>
    <cellStyle name="Input 3 4 8 2 7 3" xfId="24947"/>
    <cellStyle name="Input 3 4 8 2 8" xfId="24948"/>
    <cellStyle name="Input 3 4 8 2 9" xfId="24949"/>
    <cellStyle name="Input 3 4 8 3" xfId="24950"/>
    <cellStyle name="Input 3 4 8 3 2" xfId="24951"/>
    <cellStyle name="Input 3 4 8 3 3" xfId="24952"/>
    <cellStyle name="Input 3 4 8 4" xfId="24953"/>
    <cellStyle name="Input 3 4 8 4 2" xfId="24954"/>
    <cellStyle name="Input 3 4 8 4 3" xfId="24955"/>
    <cellStyle name="Input 3 4 8 5" xfId="24956"/>
    <cellStyle name="Input 3 4 8 5 2" xfId="24957"/>
    <cellStyle name="Input 3 4 8 5 3" xfId="24958"/>
    <cellStyle name="Input 3 4 8 6" xfId="24959"/>
    <cellStyle name="Input 3 4 8 6 2" xfId="24960"/>
    <cellStyle name="Input 3 4 8 6 3" xfId="24961"/>
    <cellStyle name="Input 3 4 8 7" xfId="24962"/>
    <cellStyle name="Input 3 4 8 7 2" xfId="24963"/>
    <cellStyle name="Input 3 4 8 7 3" xfId="24964"/>
    <cellStyle name="Input 3 4 8 8" xfId="24965"/>
    <cellStyle name="Input 3 4 8 8 2" xfId="24966"/>
    <cellStyle name="Input 3 4 8 8 3" xfId="24967"/>
    <cellStyle name="Input 3 4 8 9" xfId="24968"/>
    <cellStyle name="Input 3 4 9" xfId="24969"/>
    <cellStyle name="Input 3 4 9 2" xfId="24970"/>
    <cellStyle name="Input 3 4 9 2 2" xfId="24971"/>
    <cellStyle name="Input 3 4 9 2 3" xfId="24972"/>
    <cellStyle name="Input 3 4 9 3" xfId="24973"/>
    <cellStyle name="Input 3 4 9 3 2" xfId="24974"/>
    <cellStyle name="Input 3 4 9 3 3" xfId="24975"/>
    <cellStyle name="Input 3 4 9 4" xfId="24976"/>
    <cellStyle name="Input 3 4 9 4 2" xfId="24977"/>
    <cellStyle name="Input 3 4 9 4 3" xfId="24978"/>
    <cellStyle name="Input 3 4 9 5" xfId="24979"/>
    <cellStyle name="Input 3 4 9 5 2" xfId="24980"/>
    <cellStyle name="Input 3 4 9 5 3" xfId="24981"/>
    <cellStyle name="Input 3 4 9 6" xfId="24982"/>
    <cellStyle name="Input 3 4 9 6 2" xfId="24983"/>
    <cellStyle name="Input 3 4 9 6 3" xfId="24984"/>
    <cellStyle name="Input 3 4 9 7" xfId="24985"/>
    <cellStyle name="Input 3 4 9 7 2" xfId="24986"/>
    <cellStyle name="Input 3 4 9 7 3" xfId="24987"/>
    <cellStyle name="Input 3 4 9 8" xfId="24988"/>
    <cellStyle name="Input 3 4 9 9" xfId="24989"/>
    <cellStyle name="Input 3 5" xfId="24990"/>
    <cellStyle name="Input 3 5 2" xfId="24991"/>
    <cellStyle name="Input 3 5 2 2" xfId="24992"/>
    <cellStyle name="Input 3 5 2 2 2" xfId="24993"/>
    <cellStyle name="Input 3 5 2 2 3" xfId="24994"/>
    <cellStyle name="Input 3 5 2 3" xfId="24995"/>
    <cellStyle name="Input 3 5 2 3 2" xfId="24996"/>
    <cellStyle name="Input 3 5 2 3 3" xfId="24997"/>
    <cellStyle name="Input 3 5 2 4" xfId="24998"/>
    <cellStyle name="Input 3 5 2 4 2" xfId="24999"/>
    <cellStyle name="Input 3 5 2 4 3" xfId="25000"/>
    <cellStyle name="Input 3 5 2 5" xfId="25001"/>
    <cellStyle name="Input 3 5 2 5 2" xfId="25002"/>
    <cellStyle name="Input 3 5 2 5 3" xfId="25003"/>
    <cellStyle name="Input 3 5 2 6" xfId="25004"/>
    <cellStyle name="Input 3 5 2 6 2" xfId="25005"/>
    <cellStyle name="Input 3 5 2 6 3" xfId="25006"/>
    <cellStyle name="Input 3 5 2 7" xfId="25007"/>
    <cellStyle name="Input 3 5 2 7 2" xfId="25008"/>
    <cellStyle name="Input 3 5 2 7 3" xfId="25009"/>
    <cellStyle name="Input 3 5 2 8" xfId="25010"/>
    <cellStyle name="Input 3 5 2 9" xfId="25011"/>
    <cellStyle name="Input 3 5 3" xfId="25012"/>
    <cellStyle name="Input 3 5 3 2" xfId="25013"/>
    <cellStyle name="Input 3 5 3 3" xfId="25014"/>
    <cellStyle name="Input 3 5 4" xfId="25015"/>
    <cellStyle name="Input 3 5 4 2" xfId="25016"/>
    <cellStyle name="Input 3 5 4 3" xfId="25017"/>
    <cellStyle name="Input 3 5 5" xfId="25018"/>
    <cellStyle name="Input 3 5 5 2" xfId="25019"/>
    <cellStyle name="Input 3 5 5 3" xfId="25020"/>
    <cellStyle name="Input 3 5 6" xfId="25021"/>
    <cellStyle name="Input 3 5 6 2" xfId="25022"/>
    <cellStyle name="Input 3 5 6 3" xfId="25023"/>
    <cellStyle name="Input 3 5 7" xfId="25024"/>
    <cellStyle name="Input 3 5 7 2" xfId="25025"/>
    <cellStyle name="Input 3 5 7 3" xfId="25026"/>
    <cellStyle name="Input 3 5 8" xfId="25027"/>
    <cellStyle name="Input 3 5 8 2" xfId="25028"/>
    <cellStyle name="Input 3 5 8 3" xfId="25029"/>
    <cellStyle name="Input 3 5 9" xfId="25030"/>
    <cellStyle name="Input 3 6" xfId="25031"/>
    <cellStyle name="Input 3 6 10" xfId="25032"/>
    <cellStyle name="Input 3 6 2" xfId="25033"/>
    <cellStyle name="Input 3 6 2 2" xfId="25034"/>
    <cellStyle name="Input 3 6 2 2 2" xfId="25035"/>
    <cellStyle name="Input 3 6 2 2 3" xfId="25036"/>
    <cellStyle name="Input 3 6 2 3" xfId="25037"/>
    <cellStyle name="Input 3 6 2 3 2" xfId="25038"/>
    <cellStyle name="Input 3 6 2 3 3" xfId="25039"/>
    <cellStyle name="Input 3 6 2 4" xfId="25040"/>
    <cellStyle name="Input 3 6 2 4 2" xfId="25041"/>
    <cellStyle name="Input 3 6 2 4 3" xfId="25042"/>
    <cellStyle name="Input 3 6 2 5" xfId="25043"/>
    <cellStyle name="Input 3 6 2 5 2" xfId="25044"/>
    <cellStyle name="Input 3 6 2 5 3" xfId="25045"/>
    <cellStyle name="Input 3 6 2 6" xfId="25046"/>
    <cellStyle name="Input 3 6 2 6 2" xfId="25047"/>
    <cellStyle name="Input 3 6 2 6 3" xfId="25048"/>
    <cellStyle name="Input 3 6 2 7" xfId="25049"/>
    <cellStyle name="Input 3 6 2 7 2" xfId="25050"/>
    <cellStyle name="Input 3 6 2 7 3" xfId="25051"/>
    <cellStyle name="Input 3 6 2 8" xfId="25052"/>
    <cellStyle name="Input 3 6 2 9" xfId="25053"/>
    <cellStyle name="Input 3 6 3" xfId="25054"/>
    <cellStyle name="Input 3 6 3 2" xfId="25055"/>
    <cellStyle name="Input 3 6 3 3" xfId="25056"/>
    <cellStyle name="Input 3 6 4" xfId="25057"/>
    <cellStyle name="Input 3 6 4 2" xfId="25058"/>
    <cellStyle name="Input 3 6 4 3" xfId="25059"/>
    <cellStyle name="Input 3 6 5" xfId="25060"/>
    <cellStyle name="Input 3 6 5 2" xfId="25061"/>
    <cellStyle name="Input 3 6 5 3" xfId="25062"/>
    <cellStyle name="Input 3 6 6" xfId="25063"/>
    <cellStyle name="Input 3 6 6 2" xfId="25064"/>
    <cellStyle name="Input 3 6 6 3" xfId="25065"/>
    <cellStyle name="Input 3 6 7" xfId="25066"/>
    <cellStyle name="Input 3 6 7 2" xfId="25067"/>
    <cellStyle name="Input 3 6 7 3" xfId="25068"/>
    <cellStyle name="Input 3 6 8" xfId="25069"/>
    <cellStyle name="Input 3 6 8 2" xfId="25070"/>
    <cellStyle name="Input 3 6 8 3" xfId="25071"/>
    <cellStyle name="Input 3 6 9" xfId="25072"/>
    <cellStyle name="Input 3 7" xfId="25073"/>
    <cellStyle name="Input 3 7 10" xfId="25074"/>
    <cellStyle name="Input 3 7 2" xfId="25075"/>
    <cellStyle name="Input 3 7 2 2" xfId="25076"/>
    <cellStyle name="Input 3 7 2 2 2" xfId="25077"/>
    <cellStyle name="Input 3 7 2 2 3" xfId="25078"/>
    <cellStyle name="Input 3 7 2 3" xfId="25079"/>
    <cellStyle name="Input 3 7 2 3 2" xfId="25080"/>
    <cellStyle name="Input 3 7 2 3 3" xfId="25081"/>
    <cellStyle name="Input 3 7 2 4" xfId="25082"/>
    <cellStyle name="Input 3 7 2 4 2" xfId="25083"/>
    <cellStyle name="Input 3 7 2 4 3" xfId="25084"/>
    <cellStyle name="Input 3 7 2 5" xfId="25085"/>
    <cellStyle name="Input 3 7 2 5 2" xfId="25086"/>
    <cellStyle name="Input 3 7 2 5 3" xfId="25087"/>
    <cellStyle name="Input 3 7 2 6" xfId="25088"/>
    <cellStyle name="Input 3 7 2 6 2" xfId="25089"/>
    <cellStyle name="Input 3 7 2 6 3" xfId="25090"/>
    <cellStyle name="Input 3 7 2 7" xfId="25091"/>
    <cellStyle name="Input 3 7 2 7 2" xfId="25092"/>
    <cellStyle name="Input 3 7 2 7 3" xfId="25093"/>
    <cellStyle name="Input 3 7 2 8" xfId="25094"/>
    <cellStyle name="Input 3 7 2 9" xfId="25095"/>
    <cellStyle name="Input 3 7 3" xfId="25096"/>
    <cellStyle name="Input 3 7 3 2" xfId="25097"/>
    <cellStyle name="Input 3 7 3 3" xfId="25098"/>
    <cellStyle name="Input 3 7 4" xfId="25099"/>
    <cellStyle name="Input 3 7 4 2" xfId="25100"/>
    <cellStyle name="Input 3 7 4 3" xfId="25101"/>
    <cellStyle name="Input 3 7 5" xfId="25102"/>
    <cellStyle name="Input 3 7 5 2" xfId="25103"/>
    <cellStyle name="Input 3 7 5 3" xfId="25104"/>
    <cellStyle name="Input 3 7 6" xfId="25105"/>
    <cellStyle name="Input 3 7 6 2" xfId="25106"/>
    <cellStyle name="Input 3 7 6 3" xfId="25107"/>
    <cellStyle name="Input 3 7 7" xfId="25108"/>
    <cellStyle name="Input 3 7 7 2" xfId="25109"/>
    <cellStyle name="Input 3 7 7 3" xfId="25110"/>
    <cellStyle name="Input 3 7 8" xfId="25111"/>
    <cellStyle name="Input 3 7 8 2" xfId="25112"/>
    <cellStyle name="Input 3 7 8 3" xfId="25113"/>
    <cellStyle name="Input 3 7 9" xfId="25114"/>
    <cellStyle name="Input 3 8" xfId="25115"/>
    <cellStyle name="Input 3 8 2" xfId="25116"/>
    <cellStyle name="Input 3 8 2 2" xfId="25117"/>
    <cellStyle name="Input 3 8 2 3" xfId="25118"/>
    <cellStyle name="Input 3 8 3" xfId="25119"/>
    <cellStyle name="Input 3 8 3 2" xfId="25120"/>
    <cellStyle name="Input 3 8 3 3" xfId="25121"/>
    <cellStyle name="Input 3 8 4" xfId="25122"/>
    <cellStyle name="Input 3 8 4 2" xfId="25123"/>
    <cellStyle name="Input 3 8 4 3" xfId="25124"/>
    <cellStyle name="Input 3 8 5" xfId="25125"/>
    <cellStyle name="Input 3 8 5 2" xfId="25126"/>
    <cellStyle name="Input 3 8 5 3" xfId="25127"/>
    <cellStyle name="Input 3 8 6" xfId="25128"/>
    <cellStyle name="Input 3 8 6 2" xfId="25129"/>
    <cellStyle name="Input 3 8 6 3" xfId="25130"/>
    <cellStyle name="Input 3 8 7" xfId="25131"/>
    <cellStyle name="Input 3 8 7 2" xfId="25132"/>
    <cellStyle name="Input 3 8 7 3" xfId="25133"/>
    <cellStyle name="Input 3 8 8" xfId="25134"/>
    <cellStyle name="Input 3 8 9" xfId="25135"/>
    <cellStyle name="Input 3 9" xfId="25136"/>
    <cellStyle name="Input 3 9 2" xfId="25137"/>
    <cellStyle name="Input 3 9 2 2" xfId="25138"/>
    <cellStyle name="Input 3 9 2 3" xfId="25139"/>
    <cellStyle name="Input 3 9 3" xfId="25140"/>
    <cellStyle name="Input 3 9 3 2" xfId="25141"/>
    <cellStyle name="Input 3 9 3 3" xfId="25142"/>
    <cellStyle name="Input 3 9 4" xfId="25143"/>
    <cellStyle name="Input 3 9 4 2" xfId="25144"/>
    <cellStyle name="Input 3 9 4 3" xfId="25145"/>
    <cellStyle name="Input 3 9 5" xfId="25146"/>
    <cellStyle name="Input 3 9 5 2" xfId="25147"/>
    <cellStyle name="Input 3 9 5 3" xfId="25148"/>
    <cellStyle name="Input 3 9 6" xfId="25149"/>
    <cellStyle name="Input 3 9 6 2" xfId="25150"/>
    <cellStyle name="Input 3 9 6 3" xfId="25151"/>
    <cellStyle name="Input 3 9 7" xfId="25152"/>
    <cellStyle name="Input 3 9 7 2" xfId="25153"/>
    <cellStyle name="Input 3 9 7 3" xfId="25154"/>
    <cellStyle name="Input 3 9 8" xfId="25155"/>
    <cellStyle name="Input 3 9 9" xfId="25156"/>
    <cellStyle name="Input 4" xfId="25157"/>
    <cellStyle name="Input 4 2" xfId="25158"/>
    <cellStyle name="Input 4 3" xfId="25159"/>
    <cellStyle name="Input 4 4" xfId="25160"/>
    <cellStyle name="input 5" xfId="25161"/>
    <cellStyle name="input 6" xfId="25162"/>
    <cellStyle name="input 7" xfId="25163"/>
    <cellStyle name="input 8" xfId="25164"/>
    <cellStyle name="input(0)" xfId="25165"/>
    <cellStyle name="Input(2)" xfId="25166"/>
    <cellStyle name="INT Paramter" xfId="25167"/>
    <cellStyle name="INT Paramter 2" xfId="46216"/>
    <cellStyle name="INT Paramter 2 2" xfId="46217"/>
    <cellStyle name="INT Paramter 2 2 2" xfId="46218"/>
    <cellStyle name="INT Paramter 2 2 2 2" xfId="46219"/>
    <cellStyle name="INT Paramter 2 2 3" xfId="46220"/>
    <cellStyle name="INT Paramter 2 2 4" xfId="46221"/>
    <cellStyle name="INT Paramter 2 3" xfId="46222"/>
    <cellStyle name="INT Paramter 2 3 2" xfId="46223"/>
    <cellStyle name="INT Paramter 2 3 3" xfId="46224"/>
    <cellStyle name="INT Paramter 2 4" xfId="46225"/>
    <cellStyle name="INT Paramter 2 4 2" xfId="46226"/>
    <cellStyle name="INT Paramter 2 4 3" xfId="46227"/>
    <cellStyle name="INT Paramter 2 5" xfId="46228"/>
    <cellStyle name="INT Paramter 2 5 2" xfId="46229"/>
    <cellStyle name="INT Paramter 2 6" xfId="46230"/>
    <cellStyle name="INT Paramter 2 7" xfId="46231"/>
    <cellStyle name="INT Paramter 3" xfId="46232"/>
    <cellStyle name="INT Paramter 3 2" xfId="46233"/>
    <cellStyle name="INT Paramter 3 2 2" xfId="46234"/>
    <cellStyle name="INT Paramter 3 3" xfId="46235"/>
    <cellStyle name="INT Paramter 3 4" xfId="46236"/>
    <cellStyle name="INT Paramter 4" xfId="46237"/>
    <cellStyle name="INT Paramter 4 2" xfId="46238"/>
    <cellStyle name="INT Paramter 4 3" xfId="46239"/>
    <cellStyle name="INT Paramter 5" xfId="46240"/>
    <cellStyle name="INT Paramter 5 2" xfId="46241"/>
    <cellStyle name="INT Paramter 5 3" xfId="46242"/>
    <cellStyle name="INT Paramter 6" xfId="46243"/>
    <cellStyle name="INT Paramter 6 2" xfId="46244"/>
    <cellStyle name="INT Paramter 7" xfId="46245"/>
    <cellStyle name="INT Paramter 8" xfId="46246"/>
    <cellStyle name="Labels" xfId="25168"/>
    <cellStyle name="Labels - Style3" xfId="25169"/>
    <cellStyle name="Labels - Style3 10" xfId="25170"/>
    <cellStyle name="Labels - Style3 10 2" xfId="25171"/>
    <cellStyle name="Labels - Style3 10 2 2" xfId="25172"/>
    <cellStyle name="Labels - Style3 10 2 3" xfId="25173"/>
    <cellStyle name="Labels - Style3 10 3" xfId="25174"/>
    <cellStyle name="Labels - Style3 10 3 2" xfId="25175"/>
    <cellStyle name="Labels - Style3 10 3 3" xfId="25176"/>
    <cellStyle name="Labels - Style3 10 4" xfId="25177"/>
    <cellStyle name="Labels - Style3 10 4 2" xfId="25178"/>
    <cellStyle name="Labels - Style3 10 4 3" xfId="25179"/>
    <cellStyle name="Labels - Style3 10 5" xfId="25180"/>
    <cellStyle name="Labels - Style3 10 5 2" xfId="25181"/>
    <cellStyle name="Labels - Style3 10 5 3" xfId="25182"/>
    <cellStyle name="Labels - Style3 10 6" xfId="25183"/>
    <cellStyle name="Labels - Style3 10 6 2" xfId="25184"/>
    <cellStyle name="Labels - Style3 10 6 3" xfId="25185"/>
    <cellStyle name="Labels - Style3 10 7" xfId="25186"/>
    <cellStyle name="Labels - Style3 10 7 2" xfId="25187"/>
    <cellStyle name="Labels - Style3 10 7 3" xfId="25188"/>
    <cellStyle name="Labels - Style3 10 8" xfId="25189"/>
    <cellStyle name="Labels - Style3 10 9" xfId="25190"/>
    <cellStyle name="Labels - Style3 11" xfId="25191"/>
    <cellStyle name="Labels - Style3 11 2" xfId="25192"/>
    <cellStyle name="Labels - Style3 12" xfId="25193"/>
    <cellStyle name="Labels - Style3 12 2" xfId="25194"/>
    <cellStyle name="Labels - Style3 12 3" xfId="25195"/>
    <cellStyle name="Labels - Style3 13" xfId="25196"/>
    <cellStyle name="Labels - Style3 2" xfId="25197"/>
    <cellStyle name="Labels - Style3 2 2" xfId="25198"/>
    <cellStyle name="Labels - Style3 2 2 10" xfId="25199"/>
    <cellStyle name="Labels - Style3 2 2 2" xfId="25200"/>
    <cellStyle name="Labels - Style3 2 2 2 2" xfId="25201"/>
    <cellStyle name="Labels - Style3 2 2 2 2 2" xfId="25202"/>
    <cellStyle name="Labels - Style3 2 2 2 2 3" xfId="25203"/>
    <cellStyle name="Labels - Style3 2 2 2 3" xfId="25204"/>
    <cellStyle name="Labels - Style3 2 2 2 3 2" xfId="25205"/>
    <cellStyle name="Labels - Style3 2 2 2 3 3" xfId="25206"/>
    <cellStyle name="Labels - Style3 2 2 2 4" xfId="25207"/>
    <cellStyle name="Labels - Style3 2 2 2 4 2" xfId="25208"/>
    <cellStyle name="Labels - Style3 2 2 2 4 3" xfId="25209"/>
    <cellStyle name="Labels - Style3 2 2 2 5" xfId="25210"/>
    <cellStyle name="Labels - Style3 2 2 2 5 2" xfId="25211"/>
    <cellStyle name="Labels - Style3 2 2 2 5 3" xfId="25212"/>
    <cellStyle name="Labels - Style3 2 2 2 6" xfId="25213"/>
    <cellStyle name="Labels - Style3 2 2 2 6 2" xfId="25214"/>
    <cellStyle name="Labels - Style3 2 2 2 6 3" xfId="25215"/>
    <cellStyle name="Labels - Style3 2 2 2 7" xfId="25216"/>
    <cellStyle name="Labels - Style3 2 2 2 7 2" xfId="25217"/>
    <cellStyle name="Labels - Style3 2 2 2 7 3" xfId="25218"/>
    <cellStyle name="Labels - Style3 2 2 2 8" xfId="25219"/>
    <cellStyle name="Labels - Style3 2 2 2 9" xfId="25220"/>
    <cellStyle name="Labels - Style3 2 2 3" xfId="25221"/>
    <cellStyle name="Labels - Style3 2 2 3 2" xfId="25222"/>
    <cellStyle name="Labels - Style3 2 2 3 3" xfId="25223"/>
    <cellStyle name="Labels - Style3 2 2 4" xfId="25224"/>
    <cellStyle name="Labels - Style3 2 2 4 2" xfId="25225"/>
    <cellStyle name="Labels - Style3 2 2 4 3" xfId="25226"/>
    <cellStyle name="Labels - Style3 2 2 5" xfId="25227"/>
    <cellStyle name="Labels - Style3 2 2 5 2" xfId="25228"/>
    <cellStyle name="Labels - Style3 2 2 5 3" xfId="25229"/>
    <cellStyle name="Labels - Style3 2 2 6" xfId="25230"/>
    <cellStyle name="Labels - Style3 2 2 6 2" xfId="25231"/>
    <cellStyle name="Labels - Style3 2 2 6 3" xfId="25232"/>
    <cellStyle name="Labels - Style3 2 2 7" xfId="25233"/>
    <cellStyle name="Labels - Style3 2 2 7 2" xfId="25234"/>
    <cellStyle name="Labels - Style3 2 2 7 3" xfId="25235"/>
    <cellStyle name="Labels - Style3 2 2 8" xfId="25236"/>
    <cellStyle name="Labels - Style3 2 2 8 2" xfId="25237"/>
    <cellStyle name="Labels - Style3 2 2 8 3" xfId="25238"/>
    <cellStyle name="Labels - Style3 2 2 9" xfId="25239"/>
    <cellStyle name="Labels - Style3 2 3" xfId="25240"/>
    <cellStyle name="Labels - Style3 2 3 10" xfId="25241"/>
    <cellStyle name="Labels - Style3 2 3 2" xfId="25242"/>
    <cellStyle name="Labels - Style3 2 3 2 2" xfId="25243"/>
    <cellStyle name="Labels - Style3 2 3 2 2 2" xfId="25244"/>
    <cellStyle name="Labels - Style3 2 3 2 2 3" xfId="25245"/>
    <cellStyle name="Labels - Style3 2 3 2 3" xfId="25246"/>
    <cellStyle name="Labels - Style3 2 3 2 3 2" xfId="25247"/>
    <cellStyle name="Labels - Style3 2 3 2 3 3" xfId="25248"/>
    <cellStyle name="Labels - Style3 2 3 2 4" xfId="25249"/>
    <cellStyle name="Labels - Style3 2 3 2 4 2" xfId="25250"/>
    <cellStyle name="Labels - Style3 2 3 2 4 3" xfId="25251"/>
    <cellStyle name="Labels - Style3 2 3 2 5" xfId="25252"/>
    <cellStyle name="Labels - Style3 2 3 2 5 2" xfId="25253"/>
    <cellStyle name="Labels - Style3 2 3 2 5 3" xfId="25254"/>
    <cellStyle name="Labels - Style3 2 3 2 6" xfId="25255"/>
    <cellStyle name="Labels - Style3 2 3 2 6 2" xfId="25256"/>
    <cellStyle name="Labels - Style3 2 3 2 6 3" xfId="25257"/>
    <cellStyle name="Labels - Style3 2 3 2 7" xfId="25258"/>
    <cellStyle name="Labels - Style3 2 3 2 7 2" xfId="25259"/>
    <cellStyle name="Labels - Style3 2 3 2 7 3" xfId="25260"/>
    <cellStyle name="Labels - Style3 2 3 2 8" xfId="25261"/>
    <cellStyle name="Labels - Style3 2 3 2 9" xfId="25262"/>
    <cellStyle name="Labels - Style3 2 3 3" xfId="25263"/>
    <cellStyle name="Labels - Style3 2 3 3 2" xfId="25264"/>
    <cellStyle name="Labels - Style3 2 3 3 3" xfId="25265"/>
    <cellStyle name="Labels - Style3 2 3 4" xfId="25266"/>
    <cellStyle name="Labels - Style3 2 3 4 2" xfId="25267"/>
    <cellStyle name="Labels - Style3 2 3 4 3" xfId="25268"/>
    <cellStyle name="Labels - Style3 2 3 5" xfId="25269"/>
    <cellStyle name="Labels - Style3 2 3 5 2" xfId="25270"/>
    <cellStyle name="Labels - Style3 2 3 5 3" xfId="25271"/>
    <cellStyle name="Labels - Style3 2 3 6" xfId="25272"/>
    <cellStyle name="Labels - Style3 2 3 6 2" xfId="25273"/>
    <cellStyle name="Labels - Style3 2 3 6 3" xfId="25274"/>
    <cellStyle name="Labels - Style3 2 3 7" xfId="25275"/>
    <cellStyle name="Labels - Style3 2 3 7 2" xfId="25276"/>
    <cellStyle name="Labels - Style3 2 3 7 3" xfId="25277"/>
    <cellStyle name="Labels - Style3 2 3 8" xfId="25278"/>
    <cellStyle name="Labels - Style3 2 3 8 2" xfId="25279"/>
    <cellStyle name="Labels - Style3 2 3 8 3" xfId="25280"/>
    <cellStyle name="Labels - Style3 2 3 9" xfId="25281"/>
    <cellStyle name="Labels - Style3 2 4" xfId="25282"/>
    <cellStyle name="Labels - Style3 2 4 10" xfId="25283"/>
    <cellStyle name="Labels - Style3 2 4 2" xfId="25284"/>
    <cellStyle name="Labels - Style3 2 4 2 2" xfId="25285"/>
    <cellStyle name="Labels - Style3 2 4 2 2 2" xfId="25286"/>
    <cellStyle name="Labels - Style3 2 4 2 2 3" xfId="25287"/>
    <cellStyle name="Labels - Style3 2 4 2 3" xfId="25288"/>
    <cellStyle name="Labels - Style3 2 4 2 3 2" xfId="25289"/>
    <cellStyle name="Labels - Style3 2 4 2 3 3" xfId="25290"/>
    <cellStyle name="Labels - Style3 2 4 2 4" xfId="25291"/>
    <cellStyle name="Labels - Style3 2 4 2 4 2" xfId="25292"/>
    <cellStyle name="Labels - Style3 2 4 2 4 3" xfId="25293"/>
    <cellStyle name="Labels - Style3 2 4 2 5" xfId="25294"/>
    <cellStyle name="Labels - Style3 2 4 2 5 2" xfId="25295"/>
    <cellStyle name="Labels - Style3 2 4 2 5 3" xfId="25296"/>
    <cellStyle name="Labels - Style3 2 4 2 6" xfId="25297"/>
    <cellStyle name="Labels - Style3 2 4 2 6 2" xfId="25298"/>
    <cellStyle name="Labels - Style3 2 4 2 6 3" xfId="25299"/>
    <cellStyle name="Labels - Style3 2 4 2 7" xfId="25300"/>
    <cellStyle name="Labels - Style3 2 4 2 7 2" xfId="25301"/>
    <cellStyle name="Labels - Style3 2 4 2 7 3" xfId="25302"/>
    <cellStyle name="Labels - Style3 2 4 2 8" xfId="25303"/>
    <cellStyle name="Labels - Style3 2 4 2 9" xfId="25304"/>
    <cellStyle name="Labels - Style3 2 4 3" xfId="25305"/>
    <cellStyle name="Labels - Style3 2 4 3 2" xfId="25306"/>
    <cellStyle name="Labels - Style3 2 4 3 3" xfId="25307"/>
    <cellStyle name="Labels - Style3 2 4 4" xfId="25308"/>
    <cellStyle name="Labels - Style3 2 4 4 2" xfId="25309"/>
    <cellStyle name="Labels - Style3 2 4 4 3" xfId="25310"/>
    <cellStyle name="Labels - Style3 2 4 5" xfId="25311"/>
    <cellStyle name="Labels - Style3 2 4 5 2" xfId="25312"/>
    <cellStyle name="Labels - Style3 2 4 5 3" xfId="25313"/>
    <cellStyle name="Labels - Style3 2 4 6" xfId="25314"/>
    <cellStyle name="Labels - Style3 2 4 6 2" xfId="25315"/>
    <cellStyle name="Labels - Style3 2 4 6 3" xfId="25316"/>
    <cellStyle name="Labels - Style3 2 4 7" xfId="25317"/>
    <cellStyle name="Labels - Style3 2 4 7 2" xfId="25318"/>
    <cellStyle name="Labels - Style3 2 4 7 3" xfId="25319"/>
    <cellStyle name="Labels - Style3 2 4 8" xfId="25320"/>
    <cellStyle name="Labels - Style3 2 4 8 2" xfId="25321"/>
    <cellStyle name="Labels - Style3 2 4 8 3" xfId="25322"/>
    <cellStyle name="Labels - Style3 2 4 9" xfId="25323"/>
    <cellStyle name="Labels - Style3 2 5" xfId="25324"/>
    <cellStyle name="Labels - Style3 2 5 10" xfId="25325"/>
    <cellStyle name="Labels - Style3 2 5 2" xfId="25326"/>
    <cellStyle name="Labels - Style3 2 5 2 2" xfId="25327"/>
    <cellStyle name="Labels - Style3 2 5 2 2 2" xfId="25328"/>
    <cellStyle name="Labels - Style3 2 5 2 2 3" xfId="25329"/>
    <cellStyle name="Labels - Style3 2 5 2 3" xfId="25330"/>
    <cellStyle name="Labels - Style3 2 5 2 3 2" xfId="25331"/>
    <cellStyle name="Labels - Style3 2 5 2 3 3" xfId="25332"/>
    <cellStyle name="Labels - Style3 2 5 2 4" xfId="25333"/>
    <cellStyle name="Labels - Style3 2 5 2 4 2" xfId="25334"/>
    <cellStyle name="Labels - Style3 2 5 2 4 3" xfId="25335"/>
    <cellStyle name="Labels - Style3 2 5 2 5" xfId="25336"/>
    <cellStyle name="Labels - Style3 2 5 2 5 2" xfId="25337"/>
    <cellStyle name="Labels - Style3 2 5 2 5 3" xfId="25338"/>
    <cellStyle name="Labels - Style3 2 5 2 6" xfId="25339"/>
    <cellStyle name="Labels - Style3 2 5 2 6 2" xfId="25340"/>
    <cellStyle name="Labels - Style3 2 5 2 6 3" xfId="25341"/>
    <cellStyle name="Labels - Style3 2 5 2 7" xfId="25342"/>
    <cellStyle name="Labels - Style3 2 5 2 7 2" xfId="25343"/>
    <cellStyle name="Labels - Style3 2 5 2 7 3" xfId="25344"/>
    <cellStyle name="Labels - Style3 2 5 2 8" xfId="25345"/>
    <cellStyle name="Labels - Style3 2 5 2 9" xfId="25346"/>
    <cellStyle name="Labels - Style3 2 5 3" xfId="25347"/>
    <cellStyle name="Labels - Style3 2 5 3 2" xfId="25348"/>
    <cellStyle name="Labels - Style3 2 5 3 3" xfId="25349"/>
    <cellStyle name="Labels - Style3 2 5 4" xfId="25350"/>
    <cellStyle name="Labels - Style3 2 5 4 2" xfId="25351"/>
    <cellStyle name="Labels - Style3 2 5 4 3" xfId="25352"/>
    <cellStyle name="Labels - Style3 2 5 5" xfId="25353"/>
    <cellStyle name="Labels - Style3 2 5 5 2" xfId="25354"/>
    <cellStyle name="Labels - Style3 2 5 5 3" xfId="25355"/>
    <cellStyle name="Labels - Style3 2 5 6" xfId="25356"/>
    <cellStyle name="Labels - Style3 2 5 6 2" xfId="25357"/>
    <cellStyle name="Labels - Style3 2 5 6 3" xfId="25358"/>
    <cellStyle name="Labels - Style3 2 5 7" xfId="25359"/>
    <cellStyle name="Labels - Style3 2 5 7 2" xfId="25360"/>
    <cellStyle name="Labels - Style3 2 5 7 3" xfId="25361"/>
    <cellStyle name="Labels - Style3 2 5 8" xfId="25362"/>
    <cellStyle name="Labels - Style3 2 5 8 2" xfId="25363"/>
    <cellStyle name="Labels - Style3 2 5 8 3" xfId="25364"/>
    <cellStyle name="Labels - Style3 2 5 9" xfId="25365"/>
    <cellStyle name="Labels - Style3 2 6" xfId="25366"/>
    <cellStyle name="Labels - Style3 2 6 2" xfId="25367"/>
    <cellStyle name="Labels - Style3 2 6 2 2" xfId="25368"/>
    <cellStyle name="Labels - Style3 2 6 2 3" xfId="25369"/>
    <cellStyle name="Labels - Style3 2 6 3" xfId="25370"/>
    <cellStyle name="Labels - Style3 2 6 3 2" xfId="25371"/>
    <cellStyle name="Labels - Style3 2 6 3 3" xfId="25372"/>
    <cellStyle name="Labels - Style3 2 6 4" xfId="25373"/>
    <cellStyle name="Labels - Style3 2 6 4 2" xfId="25374"/>
    <cellStyle name="Labels - Style3 2 6 4 3" xfId="25375"/>
    <cellStyle name="Labels - Style3 2 6 5" xfId="25376"/>
    <cellStyle name="Labels - Style3 2 6 5 2" xfId="25377"/>
    <cellStyle name="Labels - Style3 2 6 5 3" xfId="25378"/>
    <cellStyle name="Labels - Style3 2 6 6" xfId="25379"/>
    <cellStyle name="Labels - Style3 2 6 6 2" xfId="25380"/>
    <cellStyle name="Labels - Style3 2 6 6 3" xfId="25381"/>
    <cellStyle name="Labels - Style3 2 6 7" xfId="25382"/>
    <cellStyle name="Labels - Style3 2 6 7 2" xfId="25383"/>
    <cellStyle name="Labels - Style3 2 6 7 3" xfId="25384"/>
    <cellStyle name="Labels - Style3 2 6 8" xfId="25385"/>
    <cellStyle name="Labels - Style3 2 6 9" xfId="25386"/>
    <cellStyle name="Labels - Style3 2 7" xfId="25387"/>
    <cellStyle name="Labels - Style3 2 7 2" xfId="25388"/>
    <cellStyle name="Labels - Style3 2 7 3" xfId="25389"/>
    <cellStyle name="Labels - Style3 2 8" xfId="25390"/>
    <cellStyle name="Labels - Style3 2 8 2" xfId="25391"/>
    <cellStyle name="Labels - Style3 2 8 3" xfId="25392"/>
    <cellStyle name="Labels - Style3 2 9" xfId="25393"/>
    <cellStyle name="Labels - Style3 3" xfId="25394"/>
    <cellStyle name="Labels - Style3 3 2" xfId="25395"/>
    <cellStyle name="Labels - Style3 3 2 10" xfId="25396"/>
    <cellStyle name="Labels - Style3 3 2 2" xfId="25397"/>
    <cellStyle name="Labels - Style3 3 2 2 2" xfId="25398"/>
    <cellStyle name="Labels - Style3 3 2 2 2 2" xfId="25399"/>
    <cellStyle name="Labels - Style3 3 2 2 2 3" xfId="25400"/>
    <cellStyle name="Labels - Style3 3 2 2 3" xfId="25401"/>
    <cellStyle name="Labels - Style3 3 2 2 3 2" xfId="25402"/>
    <cellStyle name="Labels - Style3 3 2 2 3 3" xfId="25403"/>
    <cellStyle name="Labels - Style3 3 2 2 4" xfId="25404"/>
    <cellStyle name="Labels - Style3 3 2 2 4 2" xfId="25405"/>
    <cellStyle name="Labels - Style3 3 2 2 4 3" xfId="25406"/>
    <cellStyle name="Labels - Style3 3 2 2 5" xfId="25407"/>
    <cellStyle name="Labels - Style3 3 2 2 5 2" xfId="25408"/>
    <cellStyle name="Labels - Style3 3 2 2 5 3" xfId="25409"/>
    <cellStyle name="Labels - Style3 3 2 2 6" xfId="25410"/>
    <cellStyle name="Labels - Style3 3 2 2 6 2" xfId="25411"/>
    <cellStyle name="Labels - Style3 3 2 2 6 3" xfId="25412"/>
    <cellStyle name="Labels - Style3 3 2 2 7" xfId="25413"/>
    <cellStyle name="Labels - Style3 3 2 2 7 2" xfId="25414"/>
    <cellStyle name="Labels - Style3 3 2 2 7 3" xfId="25415"/>
    <cellStyle name="Labels - Style3 3 2 2 8" xfId="25416"/>
    <cellStyle name="Labels - Style3 3 2 2 9" xfId="25417"/>
    <cellStyle name="Labels - Style3 3 2 3" xfId="25418"/>
    <cellStyle name="Labels - Style3 3 2 3 2" xfId="25419"/>
    <cellStyle name="Labels - Style3 3 2 3 3" xfId="25420"/>
    <cellStyle name="Labels - Style3 3 2 4" xfId="25421"/>
    <cellStyle name="Labels - Style3 3 2 4 2" xfId="25422"/>
    <cellStyle name="Labels - Style3 3 2 4 3" xfId="25423"/>
    <cellStyle name="Labels - Style3 3 2 5" xfId="25424"/>
    <cellStyle name="Labels - Style3 3 2 5 2" xfId="25425"/>
    <cellStyle name="Labels - Style3 3 2 5 3" xfId="25426"/>
    <cellStyle name="Labels - Style3 3 2 6" xfId="25427"/>
    <cellStyle name="Labels - Style3 3 2 6 2" xfId="25428"/>
    <cellStyle name="Labels - Style3 3 2 6 3" xfId="25429"/>
    <cellStyle name="Labels - Style3 3 2 7" xfId="25430"/>
    <cellStyle name="Labels - Style3 3 2 7 2" xfId="25431"/>
    <cellStyle name="Labels - Style3 3 2 7 3" xfId="25432"/>
    <cellStyle name="Labels - Style3 3 2 8" xfId="25433"/>
    <cellStyle name="Labels - Style3 3 2 8 2" xfId="25434"/>
    <cellStyle name="Labels - Style3 3 2 8 3" xfId="25435"/>
    <cellStyle name="Labels - Style3 3 2 9" xfId="25436"/>
    <cellStyle name="Labels - Style3 3 3" xfId="25437"/>
    <cellStyle name="Labels - Style3 3 3 10" xfId="25438"/>
    <cellStyle name="Labels - Style3 3 3 2" xfId="25439"/>
    <cellStyle name="Labels - Style3 3 3 2 2" xfId="25440"/>
    <cellStyle name="Labels - Style3 3 3 2 2 2" xfId="25441"/>
    <cellStyle name="Labels - Style3 3 3 2 2 3" xfId="25442"/>
    <cellStyle name="Labels - Style3 3 3 2 3" xfId="25443"/>
    <cellStyle name="Labels - Style3 3 3 2 3 2" xfId="25444"/>
    <cellStyle name="Labels - Style3 3 3 2 3 3" xfId="25445"/>
    <cellStyle name="Labels - Style3 3 3 2 4" xfId="25446"/>
    <cellStyle name="Labels - Style3 3 3 2 4 2" xfId="25447"/>
    <cellStyle name="Labels - Style3 3 3 2 4 3" xfId="25448"/>
    <cellStyle name="Labels - Style3 3 3 2 5" xfId="25449"/>
    <cellStyle name="Labels - Style3 3 3 2 5 2" xfId="25450"/>
    <cellStyle name="Labels - Style3 3 3 2 5 3" xfId="25451"/>
    <cellStyle name="Labels - Style3 3 3 2 6" xfId="25452"/>
    <cellStyle name="Labels - Style3 3 3 2 6 2" xfId="25453"/>
    <cellStyle name="Labels - Style3 3 3 2 6 3" xfId="25454"/>
    <cellStyle name="Labels - Style3 3 3 2 7" xfId="25455"/>
    <cellStyle name="Labels - Style3 3 3 2 7 2" xfId="25456"/>
    <cellStyle name="Labels - Style3 3 3 2 7 3" xfId="25457"/>
    <cellStyle name="Labels - Style3 3 3 2 8" xfId="25458"/>
    <cellStyle name="Labels - Style3 3 3 2 9" xfId="25459"/>
    <cellStyle name="Labels - Style3 3 3 3" xfId="25460"/>
    <cellStyle name="Labels - Style3 3 3 3 2" xfId="25461"/>
    <cellStyle name="Labels - Style3 3 3 3 3" xfId="25462"/>
    <cellStyle name="Labels - Style3 3 3 4" xfId="25463"/>
    <cellStyle name="Labels - Style3 3 3 4 2" xfId="25464"/>
    <cellStyle name="Labels - Style3 3 3 4 3" xfId="25465"/>
    <cellStyle name="Labels - Style3 3 3 5" xfId="25466"/>
    <cellStyle name="Labels - Style3 3 3 5 2" xfId="25467"/>
    <cellStyle name="Labels - Style3 3 3 5 3" xfId="25468"/>
    <cellStyle name="Labels - Style3 3 3 6" xfId="25469"/>
    <cellStyle name="Labels - Style3 3 3 6 2" xfId="25470"/>
    <cellStyle name="Labels - Style3 3 3 6 3" xfId="25471"/>
    <cellStyle name="Labels - Style3 3 3 7" xfId="25472"/>
    <cellStyle name="Labels - Style3 3 3 7 2" xfId="25473"/>
    <cellStyle name="Labels - Style3 3 3 7 3" xfId="25474"/>
    <cellStyle name="Labels - Style3 3 3 8" xfId="25475"/>
    <cellStyle name="Labels - Style3 3 3 8 2" xfId="25476"/>
    <cellStyle name="Labels - Style3 3 3 8 3" xfId="25477"/>
    <cellStyle name="Labels - Style3 3 3 9" xfId="25478"/>
    <cellStyle name="Labels - Style3 3 4" xfId="25479"/>
    <cellStyle name="Labels - Style3 3 4 10" xfId="25480"/>
    <cellStyle name="Labels - Style3 3 4 2" xfId="25481"/>
    <cellStyle name="Labels - Style3 3 4 2 2" xfId="25482"/>
    <cellStyle name="Labels - Style3 3 4 2 2 2" xfId="25483"/>
    <cellStyle name="Labels - Style3 3 4 2 2 3" xfId="25484"/>
    <cellStyle name="Labels - Style3 3 4 2 3" xfId="25485"/>
    <cellStyle name="Labels - Style3 3 4 2 3 2" xfId="25486"/>
    <cellStyle name="Labels - Style3 3 4 2 3 3" xfId="25487"/>
    <cellStyle name="Labels - Style3 3 4 2 4" xfId="25488"/>
    <cellStyle name="Labels - Style3 3 4 2 4 2" xfId="25489"/>
    <cellStyle name="Labels - Style3 3 4 2 4 3" xfId="25490"/>
    <cellStyle name="Labels - Style3 3 4 2 5" xfId="25491"/>
    <cellStyle name="Labels - Style3 3 4 2 5 2" xfId="25492"/>
    <cellStyle name="Labels - Style3 3 4 2 5 3" xfId="25493"/>
    <cellStyle name="Labels - Style3 3 4 2 6" xfId="25494"/>
    <cellStyle name="Labels - Style3 3 4 2 6 2" xfId="25495"/>
    <cellStyle name="Labels - Style3 3 4 2 6 3" xfId="25496"/>
    <cellStyle name="Labels - Style3 3 4 2 7" xfId="25497"/>
    <cellStyle name="Labels - Style3 3 4 2 7 2" xfId="25498"/>
    <cellStyle name="Labels - Style3 3 4 2 7 3" xfId="25499"/>
    <cellStyle name="Labels - Style3 3 4 2 8" xfId="25500"/>
    <cellStyle name="Labels - Style3 3 4 2 9" xfId="25501"/>
    <cellStyle name="Labels - Style3 3 4 3" xfId="25502"/>
    <cellStyle name="Labels - Style3 3 4 3 2" xfId="25503"/>
    <cellStyle name="Labels - Style3 3 4 3 3" xfId="25504"/>
    <cellStyle name="Labels - Style3 3 4 4" xfId="25505"/>
    <cellStyle name="Labels - Style3 3 4 4 2" xfId="25506"/>
    <cellStyle name="Labels - Style3 3 4 4 3" xfId="25507"/>
    <cellStyle name="Labels - Style3 3 4 5" xfId="25508"/>
    <cellStyle name="Labels - Style3 3 4 5 2" xfId="25509"/>
    <cellStyle name="Labels - Style3 3 4 5 3" xfId="25510"/>
    <cellStyle name="Labels - Style3 3 4 6" xfId="25511"/>
    <cellStyle name="Labels - Style3 3 4 6 2" xfId="25512"/>
    <cellStyle name="Labels - Style3 3 4 6 3" xfId="25513"/>
    <cellStyle name="Labels - Style3 3 4 7" xfId="25514"/>
    <cellStyle name="Labels - Style3 3 4 7 2" xfId="25515"/>
    <cellStyle name="Labels - Style3 3 4 7 3" xfId="25516"/>
    <cellStyle name="Labels - Style3 3 4 8" xfId="25517"/>
    <cellStyle name="Labels - Style3 3 4 8 2" xfId="25518"/>
    <cellStyle name="Labels - Style3 3 4 8 3" xfId="25519"/>
    <cellStyle name="Labels - Style3 3 4 9" xfId="25520"/>
    <cellStyle name="Labels - Style3 3 5" xfId="25521"/>
    <cellStyle name="Labels - Style3 3 5 10" xfId="25522"/>
    <cellStyle name="Labels - Style3 3 5 2" xfId="25523"/>
    <cellStyle name="Labels - Style3 3 5 2 2" xfId="25524"/>
    <cellStyle name="Labels - Style3 3 5 2 2 2" xfId="25525"/>
    <cellStyle name="Labels - Style3 3 5 2 2 3" xfId="25526"/>
    <cellStyle name="Labels - Style3 3 5 2 3" xfId="25527"/>
    <cellStyle name="Labels - Style3 3 5 2 3 2" xfId="25528"/>
    <cellStyle name="Labels - Style3 3 5 2 3 3" xfId="25529"/>
    <cellStyle name="Labels - Style3 3 5 2 4" xfId="25530"/>
    <cellStyle name="Labels - Style3 3 5 2 4 2" xfId="25531"/>
    <cellStyle name="Labels - Style3 3 5 2 4 3" xfId="25532"/>
    <cellStyle name="Labels - Style3 3 5 2 5" xfId="25533"/>
    <cellStyle name="Labels - Style3 3 5 2 5 2" xfId="25534"/>
    <cellStyle name="Labels - Style3 3 5 2 5 3" xfId="25535"/>
    <cellStyle name="Labels - Style3 3 5 2 6" xfId="25536"/>
    <cellStyle name="Labels - Style3 3 5 2 6 2" xfId="25537"/>
    <cellStyle name="Labels - Style3 3 5 2 6 3" xfId="25538"/>
    <cellStyle name="Labels - Style3 3 5 2 7" xfId="25539"/>
    <cellStyle name="Labels - Style3 3 5 2 7 2" xfId="25540"/>
    <cellStyle name="Labels - Style3 3 5 2 7 3" xfId="25541"/>
    <cellStyle name="Labels - Style3 3 5 2 8" xfId="25542"/>
    <cellStyle name="Labels - Style3 3 5 2 9" xfId="25543"/>
    <cellStyle name="Labels - Style3 3 5 3" xfId="25544"/>
    <cellStyle name="Labels - Style3 3 5 3 2" xfId="25545"/>
    <cellStyle name="Labels - Style3 3 5 3 3" xfId="25546"/>
    <cellStyle name="Labels - Style3 3 5 4" xfId="25547"/>
    <cellStyle name="Labels - Style3 3 5 4 2" xfId="25548"/>
    <cellStyle name="Labels - Style3 3 5 4 3" xfId="25549"/>
    <cellStyle name="Labels - Style3 3 5 5" xfId="25550"/>
    <cellStyle name="Labels - Style3 3 5 5 2" xfId="25551"/>
    <cellStyle name="Labels - Style3 3 5 5 3" xfId="25552"/>
    <cellStyle name="Labels - Style3 3 5 6" xfId="25553"/>
    <cellStyle name="Labels - Style3 3 5 6 2" xfId="25554"/>
    <cellStyle name="Labels - Style3 3 5 6 3" xfId="25555"/>
    <cellStyle name="Labels - Style3 3 5 7" xfId="25556"/>
    <cellStyle name="Labels - Style3 3 5 7 2" xfId="25557"/>
    <cellStyle name="Labels - Style3 3 5 7 3" xfId="25558"/>
    <cellStyle name="Labels - Style3 3 5 8" xfId="25559"/>
    <cellStyle name="Labels - Style3 3 5 8 2" xfId="25560"/>
    <cellStyle name="Labels - Style3 3 5 8 3" xfId="25561"/>
    <cellStyle name="Labels - Style3 3 5 9" xfId="25562"/>
    <cellStyle name="Labels - Style3 3 6" xfId="25563"/>
    <cellStyle name="Labels - Style3 3 6 2" xfId="25564"/>
    <cellStyle name="Labels - Style3 3 6 2 2" xfId="25565"/>
    <cellStyle name="Labels - Style3 3 6 2 3" xfId="25566"/>
    <cellStyle name="Labels - Style3 3 6 3" xfId="25567"/>
    <cellStyle name="Labels - Style3 3 6 3 2" xfId="25568"/>
    <cellStyle name="Labels - Style3 3 6 3 3" xfId="25569"/>
    <cellStyle name="Labels - Style3 3 6 4" xfId="25570"/>
    <cellStyle name="Labels - Style3 3 6 4 2" xfId="25571"/>
    <cellStyle name="Labels - Style3 3 6 4 3" xfId="25572"/>
    <cellStyle name="Labels - Style3 3 6 5" xfId="25573"/>
    <cellStyle name="Labels - Style3 3 6 5 2" xfId="25574"/>
    <cellStyle name="Labels - Style3 3 6 5 3" xfId="25575"/>
    <cellStyle name="Labels - Style3 3 6 6" xfId="25576"/>
    <cellStyle name="Labels - Style3 3 6 6 2" xfId="25577"/>
    <cellStyle name="Labels - Style3 3 6 6 3" xfId="25578"/>
    <cellStyle name="Labels - Style3 3 6 7" xfId="25579"/>
    <cellStyle name="Labels - Style3 3 6 7 2" xfId="25580"/>
    <cellStyle name="Labels - Style3 3 6 7 3" xfId="25581"/>
    <cellStyle name="Labels - Style3 3 6 8" xfId="25582"/>
    <cellStyle name="Labels - Style3 3 6 9" xfId="25583"/>
    <cellStyle name="Labels - Style3 3 7" xfId="25584"/>
    <cellStyle name="Labels - Style3 3 7 2" xfId="25585"/>
    <cellStyle name="Labels - Style3 3 7 3" xfId="25586"/>
    <cellStyle name="Labels - Style3 3 8" xfId="25587"/>
    <cellStyle name="Labels - Style3 3 8 2" xfId="25588"/>
    <cellStyle name="Labels - Style3 3 8 3" xfId="25589"/>
    <cellStyle name="Labels - Style3 3 9" xfId="25590"/>
    <cellStyle name="Labels - Style3 4" xfId="25591"/>
    <cellStyle name="Labels - Style3 4 2" xfId="25592"/>
    <cellStyle name="Labels - Style3 4 2 10" xfId="25593"/>
    <cellStyle name="Labels - Style3 4 2 2" xfId="25594"/>
    <cellStyle name="Labels - Style3 4 2 2 2" xfId="25595"/>
    <cellStyle name="Labels - Style3 4 2 2 2 2" xfId="25596"/>
    <cellStyle name="Labels - Style3 4 2 2 2 3" xfId="25597"/>
    <cellStyle name="Labels - Style3 4 2 2 3" xfId="25598"/>
    <cellStyle name="Labels - Style3 4 2 2 3 2" xfId="25599"/>
    <cellStyle name="Labels - Style3 4 2 2 3 3" xfId="25600"/>
    <cellStyle name="Labels - Style3 4 2 2 4" xfId="25601"/>
    <cellStyle name="Labels - Style3 4 2 2 4 2" xfId="25602"/>
    <cellStyle name="Labels - Style3 4 2 2 4 3" xfId="25603"/>
    <cellStyle name="Labels - Style3 4 2 2 5" xfId="25604"/>
    <cellStyle name="Labels - Style3 4 2 2 5 2" xfId="25605"/>
    <cellStyle name="Labels - Style3 4 2 2 5 3" xfId="25606"/>
    <cellStyle name="Labels - Style3 4 2 2 6" xfId="25607"/>
    <cellStyle name="Labels - Style3 4 2 2 6 2" xfId="25608"/>
    <cellStyle name="Labels - Style3 4 2 2 6 3" xfId="25609"/>
    <cellStyle name="Labels - Style3 4 2 2 7" xfId="25610"/>
    <cellStyle name="Labels - Style3 4 2 2 7 2" xfId="25611"/>
    <cellStyle name="Labels - Style3 4 2 2 7 3" xfId="25612"/>
    <cellStyle name="Labels - Style3 4 2 2 8" xfId="25613"/>
    <cellStyle name="Labels - Style3 4 2 2 9" xfId="25614"/>
    <cellStyle name="Labels - Style3 4 2 3" xfId="25615"/>
    <cellStyle name="Labels - Style3 4 2 3 2" xfId="25616"/>
    <cellStyle name="Labels - Style3 4 2 3 3" xfId="25617"/>
    <cellStyle name="Labels - Style3 4 2 4" xfId="25618"/>
    <cellStyle name="Labels - Style3 4 2 4 2" xfId="25619"/>
    <cellStyle name="Labels - Style3 4 2 4 3" xfId="25620"/>
    <cellStyle name="Labels - Style3 4 2 5" xfId="25621"/>
    <cellStyle name="Labels - Style3 4 2 5 2" xfId="25622"/>
    <cellStyle name="Labels - Style3 4 2 5 3" xfId="25623"/>
    <cellStyle name="Labels - Style3 4 2 6" xfId="25624"/>
    <cellStyle name="Labels - Style3 4 2 6 2" xfId="25625"/>
    <cellStyle name="Labels - Style3 4 2 6 3" xfId="25626"/>
    <cellStyle name="Labels - Style3 4 2 7" xfId="25627"/>
    <cellStyle name="Labels - Style3 4 2 7 2" xfId="25628"/>
    <cellStyle name="Labels - Style3 4 2 7 3" xfId="25629"/>
    <cellStyle name="Labels - Style3 4 2 8" xfId="25630"/>
    <cellStyle name="Labels - Style3 4 2 8 2" xfId="25631"/>
    <cellStyle name="Labels - Style3 4 2 8 3" xfId="25632"/>
    <cellStyle name="Labels - Style3 4 2 9" xfId="25633"/>
    <cellStyle name="Labels - Style3 4 3" xfId="25634"/>
    <cellStyle name="Labels - Style3 4 3 10" xfId="25635"/>
    <cellStyle name="Labels - Style3 4 3 2" xfId="25636"/>
    <cellStyle name="Labels - Style3 4 3 2 2" xfId="25637"/>
    <cellStyle name="Labels - Style3 4 3 2 2 2" xfId="25638"/>
    <cellStyle name="Labels - Style3 4 3 2 2 3" xfId="25639"/>
    <cellStyle name="Labels - Style3 4 3 2 3" xfId="25640"/>
    <cellStyle name="Labels - Style3 4 3 2 3 2" xfId="25641"/>
    <cellStyle name="Labels - Style3 4 3 2 3 3" xfId="25642"/>
    <cellStyle name="Labels - Style3 4 3 2 4" xfId="25643"/>
    <cellStyle name="Labels - Style3 4 3 2 4 2" xfId="25644"/>
    <cellStyle name="Labels - Style3 4 3 2 4 3" xfId="25645"/>
    <cellStyle name="Labels - Style3 4 3 2 5" xfId="25646"/>
    <cellStyle name="Labels - Style3 4 3 2 5 2" xfId="25647"/>
    <cellStyle name="Labels - Style3 4 3 2 5 3" xfId="25648"/>
    <cellStyle name="Labels - Style3 4 3 2 6" xfId="25649"/>
    <cellStyle name="Labels - Style3 4 3 2 6 2" xfId="25650"/>
    <cellStyle name="Labels - Style3 4 3 2 6 3" xfId="25651"/>
    <cellStyle name="Labels - Style3 4 3 2 7" xfId="25652"/>
    <cellStyle name="Labels - Style3 4 3 2 7 2" xfId="25653"/>
    <cellStyle name="Labels - Style3 4 3 2 7 3" xfId="25654"/>
    <cellStyle name="Labels - Style3 4 3 2 8" xfId="25655"/>
    <cellStyle name="Labels - Style3 4 3 2 9" xfId="25656"/>
    <cellStyle name="Labels - Style3 4 3 3" xfId="25657"/>
    <cellStyle name="Labels - Style3 4 3 3 2" xfId="25658"/>
    <cellStyle name="Labels - Style3 4 3 3 3" xfId="25659"/>
    <cellStyle name="Labels - Style3 4 3 4" xfId="25660"/>
    <cellStyle name="Labels - Style3 4 3 4 2" xfId="25661"/>
    <cellStyle name="Labels - Style3 4 3 4 3" xfId="25662"/>
    <cellStyle name="Labels - Style3 4 3 5" xfId="25663"/>
    <cellStyle name="Labels - Style3 4 3 5 2" xfId="25664"/>
    <cellStyle name="Labels - Style3 4 3 5 3" xfId="25665"/>
    <cellStyle name="Labels - Style3 4 3 6" xfId="25666"/>
    <cellStyle name="Labels - Style3 4 3 6 2" xfId="25667"/>
    <cellStyle name="Labels - Style3 4 3 6 3" xfId="25668"/>
    <cellStyle name="Labels - Style3 4 3 7" xfId="25669"/>
    <cellStyle name="Labels - Style3 4 3 7 2" xfId="25670"/>
    <cellStyle name="Labels - Style3 4 3 7 3" xfId="25671"/>
    <cellStyle name="Labels - Style3 4 3 8" xfId="25672"/>
    <cellStyle name="Labels - Style3 4 3 8 2" xfId="25673"/>
    <cellStyle name="Labels - Style3 4 3 8 3" xfId="25674"/>
    <cellStyle name="Labels - Style3 4 3 9" xfId="25675"/>
    <cellStyle name="Labels - Style3 4 4" xfId="25676"/>
    <cellStyle name="Labels - Style3 4 4 10" xfId="25677"/>
    <cellStyle name="Labels - Style3 4 4 2" xfId="25678"/>
    <cellStyle name="Labels - Style3 4 4 2 2" xfId="25679"/>
    <cellStyle name="Labels - Style3 4 4 2 2 2" xfId="25680"/>
    <cellStyle name="Labels - Style3 4 4 2 2 3" xfId="25681"/>
    <cellStyle name="Labels - Style3 4 4 2 3" xfId="25682"/>
    <cellStyle name="Labels - Style3 4 4 2 3 2" xfId="25683"/>
    <cellStyle name="Labels - Style3 4 4 2 3 3" xfId="25684"/>
    <cellStyle name="Labels - Style3 4 4 2 4" xfId="25685"/>
    <cellStyle name="Labels - Style3 4 4 2 4 2" xfId="25686"/>
    <cellStyle name="Labels - Style3 4 4 2 4 3" xfId="25687"/>
    <cellStyle name="Labels - Style3 4 4 2 5" xfId="25688"/>
    <cellStyle name="Labels - Style3 4 4 2 5 2" xfId="25689"/>
    <cellStyle name="Labels - Style3 4 4 2 5 3" xfId="25690"/>
    <cellStyle name="Labels - Style3 4 4 2 6" xfId="25691"/>
    <cellStyle name="Labels - Style3 4 4 2 6 2" xfId="25692"/>
    <cellStyle name="Labels - Style3 4 4 2 6 3" xfId="25693"/>
    <cellStyle name="Labels - Style3 4 4 2 7" xfId="25694"/>
    <cellStyle name="Labels - Style3 4 4 2 7 2" xfId="25695"/>
    <cellStyle name="Labels - Style3 4 4 2 7 3" xfId="25696"/>
    <cellStyle name="Labels - Style3 4 4 2 8" xfId="25697"/>
    <cellStyle name="Labels - Style3 4 4 2 9" xfId="25698"/>
    <cellStyle name="Labels - Style3 4 4 3" xfId="25699"/>
    <cellStyle name="Labels - Style3 4 4 3 2" xfId="25700"/>
    <cellStyle name="Labels - Style3 4 4 3 3" xfId="25701"/>
    <cellStyle name="Labels - Style3 4 4 4" xfId="25702"/>
    <cellStyle name="Labels - Style3 4 4 4 2" xfId="25703"/>
    <cellStyle name="Labels - Style3 4 4 4 3" xfId="25704"/>
    <cellStyle name="Labels - Style3 4 4 5" xfId="25705"/>
    <cellStyle name="Labels - Style3 4 4 5 2" xfId="25706"/>
    <cellStyle name="Labels - Style3 4 4 5 3" xfId="25707"/>
    <cellStyle name="Labels - Style3 4 4 6" xfId="25708"/>
    <cellStyle name="Labels - Style3 4 4 6 2" xfId="25709"/>
    <cellStyle name="Labels - Style3 4 4 6 3" xfId="25710"/>
    <cellStyle name="Labels - Style3 4 4 7" xfId="25711"/>
    <cellStyle name="Labels - Style3 4 4 7 2" xfId="25712"/>
    <cellStyle name="Labels - Style3 4 4 7 3" xfId="25713"/>
    <cellStyle name="Labels - Style3 4 4 8" xfId="25714"/>
    <cellStyle name="Labels - Style3 4 4 8 2" xfId="25715"/>
    <cellStyle name="Labels - Style3 4 4 8 3" xfId="25716"/>
    <cellStyle name="Labels - Style3 4 4 9" xfId="25717"/>
    <cellStyle name="Labels - Style3 4 5" xfId="25718"/>
    <cellStyle name="Labels - Style3 4 5 10" xfId="25719"/>
    <cellStyle name="Labels - Style3 4 5 2" xfId="25720"/>
    <cellStyle name="Labels - Style3 4 5 2 2" xfId="25721"/>
    <cellStyle name="Labels - Style3 4 5 2 2 2" xfId="25722"/>
    <cellStyle name="Labels - Style3 4 5 2 2 3" xfId="25723"/>
    <cellStyle name="Labels - Style3 4 5 2 3" xfId="25724"/>
    <cellStyle name="Labels - Style3 4 5 2 3 2" xfId="25725"/>
    <cellStyle name="Labels - Style3 4 5 2 3 3" xfId="25726"/>
    <cellStyle name="Labels - Style3 4 5 2 4" xfId="25727"/>
    <cellStyle name="Labels - Style3 4 5 2 4 2" xfId="25728"/>
    <cellStyle name="Labels - Style3 4 5 2 4 3" xfId="25729"/>
    <cellStyle name="Labels - Style3 4 5 2 5" xfId="25730"/>
    <cellStyle name="Labels - Style3 4 5 2 5 2" xfId="25731"/>
    <cellStyle name="Labels - Style3 4 5 2 5 3" xfId="25732"/>
    <cellStyle name="Labels - Style3 4 5 2 6" xfId="25733"/>
    <cellStyle name="Labels - Style3 4 5 2 6 2" xfId="25734"/>
    <cellStyle name="Labels - Style3 4 5 2 6 3" xfId="25735"/>
    <cellStyle name="Labels - Style3 4 5 2 7" xfId="25736"/>
    <cellStyle name="Labels - Style3 4 5 2 7 2" xfId="25737"/>
    <cellStyle name="Labels - Style3 4 5 2 7 3" xfId="25738"/>
    <cellStyle name="Labels - Style3 4 5 2 8" xfId="25739"/>
    <cellStyle name="Labels - Style3 4 5 2 9" xfId="25740"/>
    <cellStyle name="Labels - Style3 4 5 3" xfId="25741"/>
    <cellStyle name="Labels - Style3 4 5 3 2" xfId="25742"/>
    <cellStyle name="Labels - Style3 4 5 3 3" xfId="25743"/>
    <cellStyle name="Labels - Style3 4 5 4" xfId="25744"/>
    <cellStyle name="Labels - Style3 4 5 4 2" xfId="25745"/>
    <cellStyle name="Labels - Style3 4 5 4 3" xfId="25746"/>
    <cellStyle name="Labels - Style3 4 5 5" xfId="25747"/>
    <cellStyle name="Labels - Style3 4 5 5 2" xfId="25748"/>
    <cellStyle name="Labels - Style3 4 5 5 3" xfId="25749"/>
    <cellStyle name="Labels - Style3 4 5 6" xfId="25750"/>
    <cellStyle name="Labels - Style3 4 5 6 2" xfId="25751"/>
    <cellStyle name="Labels - Style3 4 5 6 3" xfId="25752"/>
    <cellStyle name="Labels - Style3 4 5 7" xfId="25753"/>
    <cellStyle name="Labels - Style3 4 5 7 2" xfId="25754"/>
    <cellStyle name="Labels - Style3 4 5 7 3" xfId="25755"/>
    <cellStyle name="Labels - Style3 4 5 8" xfId="25756"/>
    <cellStyle name="Labels - Style3 4 5 8 2" xfId="25757"/>
    <cellStyle name="Labels - Style3 4 5 8 3" xfId="25758"/>
    <cellStyle name="Labels - Style3 4 5 9" xfId="25759"/>
    <cellStyle name="Labels - Style3 4 6" xfId="25760"/>
    <cellStyle name="Labels - Style3 4 6 2" xfId="25761"/>
    <cellStyle name="Labels - Style3 4 6 2 2" xfId="25762"/>
    <cellStyle name="Labels - Style3 4 6 2 3" xfId="25763"/>
    <cellStyle name="Labels - Style3 4 6 3" xfId="25764"/>
    <cellStyle name="Labels - Style3 4 6 3 2" xfId="25765"/>
    <cellStyle name="Labels - Style3 4 6 3 3" xfId="25766"/>
    <cellStyle name="Labels - Style3 4 6 4" xfId="25767"/>
    <cellStyle name="Labels - Style3 4 6 4 2" xfId="25768"/>
    <cellStyle name="Labels - Style3 4 6 4 3" xfId="25769"/>
    <cellStyle name="Labels - Style3 4 6 5" xfId="25770"/>
    <cellStyle name="Labels - Style3 4 6 5 2" xfId="25771"/>
    <cellStyle name="Labels - Style3 4 6 5 3" xfId="25772"/>
    <cellStyle name="Labels - Style3 4 6 6" xfId="25773"/>
    <cellStyle name="Labels - Style3 4 6 6 2" xfId="25774"/>
    <cellStyle name="Labels - Style3 4 6 6 3" xfId="25775"/>
    <cellStyle name="Labels - Style3 4 6 7" xfId="25776"/>
    <cellStyle name="Labels - Style3 4 6 7 2" xfId="25777"/>
    <cellStyle name="Labels - Style3 4 6 7 3" xfId="25778"/>
    <cellStyle name="Labels - Style3 4 6 8" xfId="25779"/>
    <cellStyle name="Labels - Style3 4 6 9" xfId="25780"/>
    <cellStyle name="Labels - Style3 4 7" xfId="25781"/>
    <cellStyle name="Labels - Style3 4 7 2" xfId="25782"/>
    <cellStyle name="Labels - Style3 4 7 3" xfId="25783"/>
    <cellStyle name="Labels - Style3 4 8" xfId="25784"/>
    <cellStyle name="Labels - Style3 4 8 2" xfId="25785"/>
    <cellStyle name="Labels - Style3 4 8 3" xfId="25786"/>
    <cellStyle name="Labels - Style3 4 9" xfId="25787"/>
    <cellStyle name="Labels - Style3 5" xfId="25788"/>
    <cellStyle name="Labels - Style3 5 2" xfId="25789"/>
    <cellStyle name="Labels - Style3 5 2 10" xfId="25790"/>
    <cellStyle name="Labels - Style3 5 2 2" xfId="25791"/>
    <cellStyle name="Labels - Style3 5 2 2 2" xfId="25792"/>
    <cellStyle name="Labels - Style3 5 2 2 2 2" xfId="25793"/>
    <cellStyle name="Labels - Style3 5 2 2 2 3" xfId="25794"/>
    <cellStyle name="Labels - Style3 5 2 2 3" xfId="25795"/>
    <cellStyle name="Labels - Style3 5 2 2 3 2" xfId="25796"/>
    <cellStyle name="Labels - Style3 5 2 2 3 3" xfId="25797"/>
    <cellStyle name="Labels - Style3 5 2 2 4" xfId="25798"/>
    <cellStyle name="Labels - Style3 5 2 2 4 2" xfId="25799"/>
    <cellStyle name="Labels - Style3 5 2 2 4 3" xfId="25800"/>
    <cellStyle name="Labels - Style3 5 2 2 5" xfId="25801"/>
    <cellStyle name="Labels - Style3 5 2 2 5 2" xfId="25802"/>
    <cellStyle name="Labels - Style3 5 2 2 5 3" xfId="25803"/>
    <cellStyle name="Labels - Style3 5 2 2 6" xfId="25804"/>
    <cellStyle name="Labels - Style3 5 2 2 6 2" xfId="25805"/>
    <cellStyle name="Labels - Style3 5 2 2 6 3" xfId="25806"/>
    <cellStyle name="Labels - Style3 5 2 2 7" xfId="25807"/>
    <cellStyle name="Labels - Style3 5 2 2 7 2" xfId="25808"/>
    <cellStyle name="Labels - Style3 5 2 2 7 3" xfId="25809"/>
    <cellStyle name="Labels - Style3 5 2 2 8" xfId="25810"/>
    <cellStyle name="Labels - Style3 5 2 2 9" xfId="25811"/>
    <cellStyle name="Labels - Style3 5 2 3" xfId="25812"/>
    <cellStyle name="Labels - Style3 5 2 3 2" xfId="25813"/>
    <cellStyle name="Labels - Style3 5 2 3 3" xfId="25814"/>
    <cellStyle name="Labels - Style3 5 2 4" xfId="25815"/>
    <cellStyle name="Labels - Style3 5 2 4 2" xfId="25816"/>
    <cellStyle name="Labels - Style3 5 2 4 3" xfId="25817"/>
    <cellStyle name="Labels - Style3 5 2 5" xfId="25818"/>
    <cellStyle name="Labels - Style3 5 2 5 2" xfId="25819"/>
    <cellStyle name="Labels - Style3 5 2 5 3" xfId="25820"/>
    <cellStyle name="Labels - Style3 5 2 6" xfId="25821"/>
    <cellStyle name="Labels - Style3 5 2 6 2" xfId="25822"/>
    <cellStyle name="Labels - Style3 5 2 6 3" xfId="25823"/>
    <cellStyle name="Labels - Style3 5 2 7" xfId="25824"/>
    <cellStyle name="Labels - Style3 5 2 7 2" xfId="25825"/>
    <cellStyle name="Labels - Style3 5 2 7 3" xfId="25826"/>
    <cellStyle name="Labels - Style3 5 2 8" xfId="25827"/>
    <cellStyle name="Labels - Style3 5 2 8 2" xfId="25828"/>
    <cellStyle name="Labels - Style3 5 2 8 3" xfId="25829"/>
    <cellStyle name="Labels - Style3 5 2 9" xfId="25830"/>
    <cellStyle name="Labels - Style3 5 3" xfId="25831"/>
    <cellStyle name="Labels - Style3 5 3 10" xfId="25832"/>
    <cellStyle name="Labels - Style3 5 3 2" xfId="25833"/>
    <cellStyle name="Labels - Style3 5 3 2 2" xfId="25834"/>
    <cellStyle name="Labels - Style3 5 3 2 2 2" xfId="25835"/>
    <cellStyle name="Labels - Style3 5 3 2 2 3" xfId="25836"/>
    <cellStyle name="Labels - Style3 5 3 2 3" xfId="25837"/>
    <cellStyle name="Labels - Style3 5 3 2 3 2" xfId="25838"/>
    <cellStyle name="Labels - Style3 5 3 2 3 3" xfId="25839"/>
    <cellStyle name="Labels - Style3 5 3 2 4" xfId="25840"/>
    <cellStyle name="Labels - Style3 5 3 2 4 2" xfId="25841"/>
    <cellStyle name="Labels - Style3 5 3 2 4 3" xfId="25842"/>
    <cellStyle name="Labels - Style3 5 3 2 5" xfId="25843"/>
    <cellStyle name="Labels - Style3 5 3 2 5 2" xfId="25844"/>
    <cellStyle name="Labels - Style3 5 3 2 5 3" xfId="25845"/>
    <cellStyle name="Labels - Style3 5 3 2 6" xfId="25846"/>
    <cellStyle name="Labels - Style3 5 3 2 6 2" xfId="25847"/>
    <cellStyle name="Labels - Style3 5 3 2 6 3" xfId="25848"/>
    <cellStyle name="Labels - Style3 5 3 2 7" xfId="25849"/>
    <cellStyle name="Labels - Style3 5 3 2 7 2" xfId="25850"/>
    <cellStyle name="Labels - Style3 5 3 2 7 3" xfId="25851"/>
    <cellStyle name="Labels - Style3 5 3 2 8" xfId="25852"/>
    <cellStyle name="Labels - Style3 5 3 2 9" xfId="25853"/>
    <cellStyle name="Labels - Style3 5 3 3" xfId="25854"/>
    <cellStyle name="Labels - Style3 5 3 3 2" xfId="25855"/>
    <cellStyle name="Labels - Style3 5 3 3 3" xfId="25856"/>
    <cellStyle name="Labels - Style3 5 3 4" xfId="25857"/>
    <cellStyle name="Labels - Style3 5 3 4 2" xfId="25858"/>
    <cellStyle name="Labels - Style3 5 3 4 3" xfId="25859"/>
    <cellStyle name="Labels - Style3 5 3 5" xfId="25860"/>
    <cellStyle name="Labels - Style3 5 3 5 2" xfId="25861"/>
    <cellStyle name="Labels - Style3 5 3 5 3" xfId="25862"/>
    <cellStyle name="Labels - Style3 5 3 6" xfId="25863"/>
    <cellStyle name="Labels - Style3 5 3 6 2" xfId="25864"/>
    <cellStyle name="Labels - Style3 5 3 6 3" xfId="25865"/>
    <cellStyle name="Labels - Style3 5 3 7" xfId="25866"/>
    <cellStyle name="Labels - Style3 5 3 7 2" xfId="25867"/>
    <cellStyle name="Labels - Style3 5 3 7 3" xfId="25868"/>
    <cellStyle name="Labels - Style3 5 3 8" xfId="25869"/>
    <cellStyle name="Labels - Style3 5 3 8 2" xfId="25870"/>
    <cellStyle name="Labels - Style3 5 3 8 3" xfId="25871"/>
    <cellStyle name="Labels - Style3 5 3 9" xfId="25872"/>
    <cellStyle name="Labels - Style3 5 4" xfId="25873"/>
    <cellStyle name="Labels - Style3 5 4 10" xfId="25874"/>
    <cellStyle name="Labels - Style3 5 4 2" xfId="25875"/>
    <cellStyle name="Labels - Style3 5 4 2 2" xfId="25876"/>
    <cellStyle name="Labels - Style3 5 4 2 2 2" xfId="25877"/>
    <cellStyle name="Labels - Style3 5 4 2 2 3" xfId="25878"/>
    <cellStyle name="Labels - Style3 5 4 2 3" xfId="25879"/>
    <cellStyle name="Labels - Style3 5 4 2 3 2" xfId="25880"/>
    <cellStyle name="Labels - Style3 5 4 2 3 3" xfId="25881"/>
    <cellStyle name="Labels - Style3 5 4 2 4" xfId="25882"/>
    <cellStyle name="Labels - Style3 5 4 2 4 2" xfId="25883"/>
    <cellStyle name="Labels - Style3 5 4 2 4 3" xfId="25884"/>
    <cellStyle name="Labels - Style3 5 4 2 5" xfId="25885"/>
    <cellStyle name="Labels - Style3 5 4 2 5 2" xfId="25886"/>
    <cellStyle name="Labels - Style3 5 4 2 5 3" xfId="25887"/>
    <cellStyle name="Labels - Style3 5 4 2 6" xfId="25888"/>
    <cellStyle name="Labels - Style3 5 4 2 6 2" xfId="25889"/>
    <cellStyle name="Labels - Style3 5 4 2 6 3" xfId="25890"/>
    <cellStyle name="Labels - Style3 5 4 2 7" xfId="25891"/>
    <cellStyle name="Labels - Style3 5 4 2 7 2" xfId="25892"/>
    <cellStyle name="Labels - Style3 5 4 2 7 3" xfId="25893"/>
    <cellStyle name="Labels - Style3 5 4 2 8" xfId="25894"/>
    <cellStyle name="Labels - Style3 5 4 2 9" xfId="25895"/>
    <cellStyle name="Labels - Style3 5 4 3" xfId="25896"/>
    <cellStyle name="Labels - Style3 5 4 3 2" xfId="25897"/>
    <cellStyle name="Labels - Style3 5 4 3 3" xfId="25898"/>
    <cellStyle name="Labels - Style3 5 4 4" xfId="25899"/>
    <cellStyle name="Labels - Style3 5 4 4 2" xfId="25900"/>
    <cellStyle name="Labels - Style3 5 4 4 3" xfId="25901"/>
    <cellStyle name="Labels - Style3 5 4 5" xfId="25902"/>
    <cellStyle name="Labels - Style3 5 4 5 2" xfId="25903"/>
    <cellStyle name="Labels - Style3 5 4 5 3" xfId="25904"/>
    <cellStyle name="Labels - Style3 5 4 6" xfId="25905"/>
    <cellStyle name="Labels - Style3 5 4 6 2" xfId="25906"/>
    <cellStyle name="Labels - Style3 5 4 6 3" xfId="25907"/>
    <cellStyle name="Labels - Style3 5 4 7" xfId="25908"/>
    <cellStyle name="Labels - Style3 5 4 7 2" xfId="25909"/>
    <cellStyle name="Labels - Style3 5 4 7 3" xfId="25910"/>
    <cellStyle name="Labels - Style3 5 4 8" xfId="25911"/>
    <cellStyle name="Labels - Style3 5 4 8 2" xfId="25912"/>
    <cellStyle name="Labels - Style3 5 4 8 3" xfId="25913"/>
    <cellStyle name="Labels - Style3 5 4 9" xfId="25914"/>
    <cellStyle name="Labels - Style3 5 5" xfId="25915"/>
    <cellStyle name="Labels - Style3 5 5 10" xfId="25916"/>
    <cellStyle name="Labels - Style3 5 5 2" xfId="25917"/>
    <cellStyle name="Labels - Style3 5 5 2 2" xfId="25918"/>
    <cellStyle name="Labels - Style3 5 5 2 2 2" xfId="25919"/>
    <cellStyle name="Labels - Style3 5 5 2 2 3" xfId="25920"/>
    <cellStyle name="Labels - Style3 5 5 2 3" xfId="25921"/>
    <cellStyle name="Labels - Style3 5 5 2 3 2" xfId="25922"/>
    <cellStyle name="Labels - Style3 5 5 2 3 3" xfId="25923"/>
    <cellStyle name="Labels - Style3 5 5 2 4" xfId="25924"/>
    <cellStyle name="Labels - Style3 5 5 2 4 2" xfId="25925"/>
    <cellStyle name="Labels - Style3 5 5 2 4 3" xfId="25926"/>
    <cellStyle name="Labels - Style3 5 5 2 5" xfId="25927"/>
    <cellStyle name="Labels - Style3 5 5 2 5 2" xfId="25928"/>
    <cellStyle name="Labels - Style3 5 5 2 5 3" xfId="25929"/>
    <cellStyle name="Labels - Style3 5 5 2 6" xfId="25930"/>
    <cellStyle name="Labels - Style3 5 5 2 6 2" xfId="25931"/>
    <cellStyle name="Labels - Style3 5 5 2 6 3" xfId="25932"/>
    <cellStyle name="Labels - Style3 5 5 2 7" xfId="25933"/>
    <cellStyle name="Labels - Style3 5 5 2 7 2" xfId="25934"/>
    <cellStyle name="Labels - Style3 5 5 2 7 3" xfId="25935"/>
    <cellStyle name="Labels - Style3 5 5 2 8" xfId="25936"/>
    <cellStyle name="Labels - Style3 5 5 2 9" xfId="25937"/>
    <cellStyle name="Labels - Style3 5 5 3" xfId="25938"/>
    <cellStyle name="Labels - Style3 5 5 3 2" xfId="25939"/>
    <cellStyle name="Labels - Style3 5 5 3 3" xfId="25940"/>
    <cellStyle name="Labels - Style3 5 5 4" xfId="25941"/>
    <cellStyle name="Labels - Style3 5 5 4 2" xfId="25942"/>
    <cellStyle name="Labels - Style3 5 5 4 3" xfId="25943"/>
    <cellStyle name="Labels - Style3 5 5 5" xfId="25944"/>
    <cellStyle name="Labels - Style3 5 5 5 2" xfId="25945"/>
    <cellStyle name="Labels - Style3 5 5 5 3" xfId="25946"/>
    <cellStyle name="Labels - Style3 5 5 6" xfId="25947"/>
    <cellStyle name="Labels - Style3 5 5 6 2" xfId="25948"/>
    <cellStyle name="Labels - Style3 5 5 6 3" xfId="25949"/>
    <cellStyle name="Labels - Style3 5 5 7" xfId="25950"/>
    <cellStyle name="Labels - Style3 5 5 7 2" xfId="25951"/>
    <cellStyle name="Labels - Style3 5 5 7 3" xfId="25952"/>
    <cellStyle name="Labels - Style3 5 5 8" xfId="25953"/>
    <cellStyle name="Labels - Style3 5 5 8 2" xfId="25954"/>
    <cellStyle name="Labels - Style3 5 5 8 3" xfId="25955"/>
    <cellStyle name="Labels - Style3 5 5 9" xfId="25956"/>
    <cellStyle name="Labels - Style3 5 6" xfId="25957"/>
    <cellStyle name="Labels - Style3 5 6 2" xfId="25958"/>
    <cellStyle name="Labels - Style3 5 6 2 2" xfId="25959"/>
    <cellStyle name="Labels - Style3 5 6 2 3" xfId="25960"/>
    <cellStyle name="Labels - Style3 5 6 3" xfId="25961"/>
    <cellStyle name="Labels - Style3 5 6 3 2" xfId="25962"/>
    <cellStyle name="Labels - Style3 5 6 3 3" xfId="25963"/>
    <cellStyle name="Labels - Style3 5 6 4" xfId="25964"/>
    <cellStyle name="Labels - Style3 5 6 4 2" xfId="25965"/>
    <cellStyle name="Labels - Style3 5 6 4 3" xfId="25966"/>
    <cellStyle name="Labels - Style3 5 6 5" xfId="25967"/>
    <cellStyle name="Labels - Style3 5 6 5 2" xfId="25968"/>
    <cellStyle name="Labels - Style3 5 6 5 3" xfId="25969"/>
    <cellStyle name="Labels - Style3 5 6 6" xfId="25970"/>
    <cellStyle name="Labels - Style3 5 6 6 2" xfId="25971"/>
    <cellStyle name="Labels - Style3 5 6 6 3" xfId="25972"/>
    <cellStyle name="Labels - Style3 5 6 7" xfId="25973"/>
    <cellStyle name="Labels - Style3 5 6 7 2" xfId="25974"/>
    <cellStyle name="Labels - Style3 5 6 7 3" xfId="25975"/>
    <cellStyle name="Labels - Style3 5 6 8" xfId="25976"/>
    <cellStyle name="Labels - Style3 5 6 9" xfId="25977"/>
    <cellStyle name="Labels - Style3 5 7" xfId="25978"/>
    <cellStyle name="Labels - Style3 5 7 2" xfId="25979"/>
    <cellStyle name="Labels - Style3 5 7 3" xfId="25980"/>
    <cellStyle name="Labels - Style3 5 8" xfId="25981"/>
    <cellStyle name="Labels - Style3 5 8 2" xfId="25982"/>
    <cellStyle name="Labels - Style3 5 8 3" xfId="25983"/>
    <cellStyle name="Labels - Style3 5 9" xfId="25984"/>
    <cellStyle name="Labels - Style3 6" xfId="25985"/>
    <cellStyle name="Labels - Style3 6 10" xfId="25986"/>
    <cellStyle name="Labels - Style3 6 2" xfId="25987"/>
    <cellStyle name="Labels - Style3 6 2 2" xfId="25988"/>
    <cellStyle name="Labels - Style3 6 2 2 2" xfId="25989"/>
    <cellStyle name="Labels - Style3 6 2 2 3" xfId="25990"/>
    <cellStyle name="Labels - Style3 6 2 3" xfId="25991"/>
    <cellStyle name="Labels - Style3 6 2 3 2" xfId="25992"/>
    <cellStyle name="Labels - Style3 6 2 3 3" xfId="25993"/>
    <cellStyle name="Labels - Style3 6 2 4" xfId="25994"/>
    <cellStyle name="Labels - Style3 6 2 4 2" xfId="25995"/>
    <cellStyle name="Labels - Style3 6 2 4 3" xfId="25996"/>
    <cellStyle name="Labels - Style3 6 2 5" xfId="25997"/>
    <cellStyle name="Labels - Style3 6 2 5 2" xfId="25998"/>
    <cellStyle name="Labels - Style3 6 2 5 3" xfId="25999"/>
    <cellStyle name="Labels - Style3 6 2 6" xfId="26000"/>
    <cellStyle name="Labels - Style3 6 2 6 2" xfId="26001"/>
    <cellStyle name="Labels - Style3 6 2 6 3" xfId="26002"/>
    <cellStyle name="Labels - Style3 6 2 7" xfId="26003"/>
    <cellStyle name="Labels - Style3 6 2 7 2" xfId="26004"/>
    <cellStyle name="Labels - Style3 6 2 7 3" xfId="26005"/>
    <cellStyle name="Labels - Style3 6 2 8" xfId="26006"/>
    <cellStyle name="Labels - Style3 6 2 9" xfId="26007"/>
    <cellStyle name="Labels - Style3 6 3" xfId="26008"/>
    <cellStyle name="Labels - Style3 6 3 2" xfId="26009"/>
    <cellStyle name="Labels - Style3 6 3 3" xfId="26010"/>
    <cellStyle name="Labels - Style3 6 4" xfId="26011"/>
    <cellStyle name="Labels - Style3 6 4 2" xfId="26012"/>
    <cellStyle name="Labels - Style3 6 4 3" xfId="26013"/>
    <cellStyle name="Labels - Style3 6 5" xfId="26014"/>
    <cellStyle name="Labels - Style3 6 5 2" xfId="26015"/>
    <cellStyle name="Labels - Style3 6 5 3" xfId="26016"/>
    <cellStyle name="Labels - Style3 6 6" xfId="26017"/>
    <cellStyle name="Labels - Style3 6 6 2" xfId="26018"/>
    <cellStyle name="Labels - Style3 6 6 3" xfId="26019"/>
    <cellStyle name="Labels - Style3 6 7" xfId="26020"/>
    <cellStyle name="Labels - Style3 6 7 2" xfId="26021"/>
    <cellStyle name="Labels - Style3 6 7 3" xfId="26022"/>
    <cellStyle name="Labels - Style3 6 8" xfId="26023"/>
    <cellStyle name="Labels - Style3 6 8 2" xfId="26024"/>
    <cellStyle name="Labels - Style3 6 8 3" xfId="26025"/>
    <cellStyle name="Labels - Style3 6 9" xfId="26026"/>
    <cellStyle name="Labels - Style3 7" xfId="26027"/>
    <cellStyle name="Labels - Style3 7 10" xfId="26028"/>
    <cellStyle name="Labels - Style3 7 2" xfId="26029"/>
    <cellStyle name="Labels - Style3 7 2 2" xfId="26030"/>
    <cellStyle name="Labels - Style3 7 2 2 2" xfId="26031"/>
    <cellStyle name="Labels - Style3 7 2 2 3" xfId="26032"/>
    <cellStyle name="Labels - Style3 7 2 3" xfId="26033"/>
    <cellStyle name="Labels - Style3 7 2 3 2" xfId="26034"/>
    <cellStyle name="Labels - Style3 7 2 3 3" xfId="26035"/>
    <cellStyle name="Labels - Style3 7 2 4" xfId="26036"/>
    <cellStyle name="Labels - Style3 7 2 4 2" xfId="26037"/>
    <cellStyle name="Labels - Style3 7 2 4 3" xfId="26038"/>
    <cellStyle name="Labels - Style3 7 2 5" xfId="26039"/>
    <cellStyle name="Labels - Style3 7 2 5 2" xfId="26040"/>
    <cellStyle name="Labels - Style3 7 2 5 3" xfId="26041"/>
    <cellStyle name="Labels - Style3 7 2 6" xfId="26042"/>
    <cellStyle name="Labels - Style3 7 2 6 2" xfId="26043"/>
    <cellStyle name="Labels - Style3 7 2 6 3" xfId="26044"/>
    <cellStyle name="Labels - Style3 7 2 7" xfId="26045"/>
    <cellStyle name="Labels - Style3 7 2 7 2" xfId="26046"/>
    <cellStyle name="Labels - Style3 7 2 7 3" xfId="26047"/>
    <cellStyle name="Labels - Style3 7 2 8" xfId="26048"/>
    <cellStyle name="Labels - Style3 7 2 9" xfId="26049"/>
    <cellStyle name="Labels - Style3 7 3" xfId="26050"/>
    <cellStyle name="Labels - Style3 7 3 2" xfId="26051"/>
    <cellStyle name="Labels - Style3 7 3 3" xfId="26052"/>
    <cellStyle name="Labels - Style3 7 4" xfId="26053"/>
    <cellStyle name="Labels - Style3 7 4 2" xfId="26054"/>
    <cellStyle name="Labels - Style3 7 4 3" xfId="26055"/>
    <cellStyle name="Labels - Style3 7 5" xfId="26056"/>
    <cellStyle name="Labels - Style3 7 5 2" xfId="26057"/>
    <cellStyle name="Labels - Style3 7 5 3" xfId="26058"/>
    <cellStyle name="Labels - Style3 7 6" xfId="26059"/>
    <cellStyle name="Labels - Style3 7 6 2" xfId="26060"/>
    <cellStyle name="Labels - Style3 7 6 3" xfId="26061"/>
    <cellStyle name="Labels - Style3 7 7" xfId="26062"/>
    <cellStyle name="Labels - Style3 7 7 2" xfId="26063"/>
    <cellStyle name="Labels - Style3 7 7 3" xfId="26064"/>
    <cellStyle name="Labels - Style3 7 8" xfId="26065"/>
    <cellStyle name="Labels - Style3 7 8 2" xfId="26066"/>
    <cellStyle name="Labels - Style3 7 8 3" xfId="26067"/>
    <cellStyle name="Labels - Style3 7 9" xfId="26068"/>
    <cellStyle name="Labels - Style3 8" xfId="26069"/>
    <cellStyle name="Labels - Style3 8 10" xfId="26070"/>
    <cellStyle name="Labels - Style3 8 2" xfId="26071"/>
    <cellStyle name="Labels - Style3 8 2 2" xfId="26072"/>
    <cellStyle name="Labels - Style3 8 2 2 2" xfId="26073"/>
    <cellStyle name="Labels - Style3 8 2 2 3" xfId="26074"/>
    <cellStyle name="Labels - Style3 8 2 3" xfId="26075"/>
    <cellStyle name="Labels - Style3 8 2 3 2" xfId="26076"/>
    <cellStyle name="Labels - Style3 8 2 3 3" xfId="26077"/>
    <cellStyle name="Labels - Style3 8 2 4" xfId="26078"/>
    <cellStyle name="Labels - Style3 8 2 4 2" xfId="26079"/>
    <cellStyle name="Labels - Style3 8 2 4 3" xfId="26080"/>
    <cellStyle name="Labels - Style3 8 2 5" xfId="26081"/>
    <cellStyle name="Labels - Style3 8 2 5 2" xfId="26082"/>
    <cellStyle name="Labels - Style3 8 2 5 3" xfId="26083"/>
    <cellStyle name="Labels - Style3 8 2 6" xfId="26084"/>
    <cellStyle name="Labels - Style3 8 2 6 2" xfId="26085"/>
    <cellStyle name="Labels - Style3 8 2 6 3" xfId="26086"/>
    <cellStyle name="Labels - Style3 8 2 7" xfId="26087"/>
    <cellStyle name="Labels - Style3 8 2 7 2" xfId="26088"/>
    <cellStyle name="Labels - Style3 8 2 7 3" xfId="26089"/>
    <cellStyle name="Labels - Style3 8 2 8" xfId="26090"/>
    <cellStyle name="Labels - Style3 8 2 9" xfId="26091"/>
    <cellStyle name="Labels - Style3 8 3" xfId="26092"/>
    <cellStyle name="Labels - Style3 8 3 2" xfId="26093"/>
    <cellStyle name="Labels - Style3 8 3 3" xfId="26094"/>
    <cellStyle name="Labels - Style3 8 4" xfId="26095"/>
    <cellStyle name="Labels - Style3 8 4 2" xfId="26096"/>
    <cellStyle name="Labels - Style3 8 4 3" xfId="26097"/>
    <cellStyle name="Labels - Style3 8 5" xfId="26098"/>
    <cellStyle name="Labels - Style3 8 5 2" xfId="26099"/>
    <cellStyle name="Labels - Style3 8 5 3" xfId="26100"/>
    <cellStyle name="Labels - Style3 8 6" xfId="26101"/>
    <cellStyle name="Labels - Style3 8 6 2" xfId="26102"/>
    <cellStyle name="Labels - Style3 8 6 3" xfId="26103"/>
    <cellStyle name="Labels - Style3 8 7" xfId="26104"/>
    <cellStyle name="Labels - Style3 8 7 2" xfId="26105"/>
    <cellStyle name="Labels - Style3 8 7 3" xfId="26106"/>
    <cellStyle name="Labels - Style3 8 8" xfId="26107"/>
    <cellStyle name="Labels - Style3 8 8 2" xfId="26108"/>
    <cellStyle name="Labels - Style3 8 8 3" xfId="26109"/>
    <cellStyle name="Labels - Style3 8 9" xfId="26110"/>
    <cellStyle name="Labels - Style3 9" xfId="26111"/>
    <cellStyle name="Labels - Style3 9 10" xfId="26112"/>
    <cellStyle name="Labels - Style3 9 2" xfId="26113"/>
    <cellStyle name="Labels - Style3 9 2 2" xfId="26114"/>
    <cellStyle name="Labels - Style3 9 2 2 2" xfId="26115"/>
    <cellStyle name="Labels - Style3 9 2 2 3" xfId="26116"/>
    <cellStyle name="Labels - Style3 9 2 3" xfId="26117"/>
    <cellStyle name="Labels - Style3 9 2 3 2" xfId="26118"/>
    <cellStyle name="Labels - Style3 9 2 3 3" xfId="26119"/>
    <cellStyle name="Labels - Style3 9 2 4" xfId="26120"/>
    <cellStyle name="Labels - Style3 9 2 4 2" xfId="26121"/>
    <cellStyle name="Labels - Style3 9 2 4 3" xfId="26122"/>
    <cellStyle name="Labels - Style3 9 2 5" xfId="26123"/>
    <cellStyle name="Labels - Style3 9 2 5 2" xfId="26124"/>
    <cellStyle name="Labels - Style3 9 2 5 3" xfId="26125"/>
    <cellStyle name="Labels - Style3 9 2 6" xfId="26126"/>
    <cellStyle name="Labels - Style3 9 2 6 2" xfId="26127"/>
    <cellStyle name="Labels - Style3 9 2 6 3" xfId="26128"/>
    <cellStyle name="Labels - Style3 9 2 7" xfId="26129"/>
    <cellStyle name="Labels - Style3 9 2 7 2" xfId="26130"/>
    <cellStyle name="Labels - Style3 9 2 7 3" xfId="26131"/>
    <cellStyle name="Labels - Style3 9 2 8" xfId="26132"/>
    <cellStyle name="Labels - Style3 9 2 9" xfId="26133"/>
    <cellStyle name="Labels - Style3 9 3" xfId="26134"/>
    <cellStyle name="Labels - Style3 9 3 2" xfId="26135"/>
    <cellStyle name="Labels - Style3 9 3 3" xfId="26136"/>
    <cellStyle name="Labels - Style3 9 4" xfId="26137"/>
    <cellStyle name="Labels - Style3 9 4 2" xfId="26138"/>
    <cellStyle name="Labels - Style3 9 4 3" xfId="26139"/>
    <cellStyle name="Labels - Style3 9 5" xfId="26140"/>
    <cellStyle name="Labels - Style3 9 5 2" xfId="26141"/>
    <cellStyle name="Labels - Style3 9 5 3" xfId="26142"/>
    <cellStyle name="Labels - Style3 9 6" xfId="26143"/>
    <cellStyle name="Labels - Style3 9 6 2" xfId="26144"/>
    <cellStyle name="Labels - Style3 9 6 3" xfId="26145"/>
    <cellStyle name="Labels - Style3 9 7" xfId="26146"/>
    <cellStyle name="Labels - Style3 9 7 2" xfId="26147"/>
    <cellStyle name="Labels - Style3 9 7 3" xfId="26148"/>
    <cellStyle name="Labels - Style3 9 8" xfId="26149"/>
    <cellStyle name="Labels - Style3 9 8 2" xfId="26150"/>
    <cellStyle name="Labels - Style3 9 8 3" xfId="26151"/>
    <cellStyle name="Labels - Style3 9 9" xfId="26152"/>
    <cellStyle name="Labels 10" xfId="26153"/>
    <cellStyle name="Labels 10 2" xfId="26154"/>
    <cellStyle name="Labels 10 2 2" xfId="26155"/>
    <cellStyle name="Labels 10 2 2 2" xfId="26156"/>
    <cellStyle name="Labels 10 2 3" xfId="26157"/>
    <cellStyle name="Labels 10 2 3 2" xfId="26158"/>
    <cellStyle name="Labels 10 2 4" xfId="26159"/>
    <cellStyle name="Labels 10 2 4 2" xfId="26160"/>
    <cellStyle name="Labels 10 2 5" xfId="26161"/>
    <cellStyle name="Labels 10 2 5 2" xfId="26162"/>
    <cellStyle name="Labels 10 2 6" xfId="26163"/>
    <cellStyle name="Labels 10 2 6 2" xfId="26164"/>
    <cellStyle name="Labels 10 2 7" xfId="26165"/>
    <cellStyle name="Labels 10 2 7 2" xfId="26166"/>
    <cellStyle name="Labels 10 2 8" xfId="26167"/>
    <cellStyle name="Labels 10 3" xfId="26168"/>
    <cellStyle name="Labels 10 3 2" xfId="26169"/>
    <cellStyle name="Labels 10 4" xfId="26170"/>
    <cellStyle name="Labels 10 4 2" xfId="26171"/>
    <cellStyle name="Labels 10 5" xfId="26172"/>
    <cellStyle name="Labels 10 5 2" xfId="26173"/>
    <cellStyle name="Labels 10 6" xfId="26174"/>
    <cellStyle name="Labels 10 6 2" xfId="26175"/>
    <cellStyle name="Labels 10 7" xfId="26176"/>
    <cellStyle name="Labels 10 7 2" xfId="26177"/>
    <cellStyle name="Labels 10 8" xfId="26178"/>
    <cellStyle name="Labels 10 8 2" xfId="26179"/>
    <cellStyle name="Labels 10 9" xfId="26180"/>
    <cellStyle name="Labels 11" xfId="26181"/>
    <cellStyle name="Labels 11 2" xfId="26182"/>
    <cellStyle name="Labels 11 2 2" xfId="26183"/>
    <cellStyle name="Labels 11 2 2 2" xfId="26184"/>
    <cellStyle name="Labels 11 2 3" xfId="26185"/>
    <cellStyle name="Labels 11 2 3 2" xfId="26186"/>
    <cellStyle name="Labels 11 2 4" xfId="26187"/>
    <cellStyle name="Labels 11 2 4 2" xfId="26188"/>
    <cellStyle name="Labels 11 2 5" xfId="26189"/>
    <cellStyle name="Labels 11 2 5 2" xfId="26190"/>
    <cellStyle name="Labels 11 2 6" xfId="26191"/>
    <cellStyle name="Labels 11 2 6 2" xfId="26192"/>
    <cellStyle name="Labels 11 2 7" xfId="26193"/>
    <cellStyle name="Labels 11 2 7 2" xfId="26194"/>
    <cellStyle name="Labels 11 2 8" xfId="26195"/>
    <cellStyle name="Labels 11 3" xfId="26196"/>
    <cellStyle name="Labels 11 3 2" xfId="26197"/>
    <cellStyle name="Labels 11 4" xfId="26198"/>
    <cellStyle name="Labels 11 4 2" xfId="26199"/>
    <cellStyle name="Labels 11 5" xfId="26200"/>
    <cellStyle name="Labels 11 5 2" xfId="26201"/>
    <cellStyle name="Labels 11 6" xfId="26202"/>
    <cellStyle name="Labels 11 6 2" xfId="26203"/>
    <cellStyle name="Labels 11 7" xfId="26204"/>
    <cellStyle name="Labels 11 7 2" xfId="26205"/>
    <cellStyle name="Labels 11 8" xfId="26206"/>
    <cellStyle name="Labels 11 8 2" xfId="26207"/>
    <cellStyle name="Labels 11 9" xfId="26208"/>
    <cellStyle name="Labels 12" xfId="26209"/>
    <cellStyle name="Labels 12 2" xfId="26210"/>
    <cellStyle name="Labels 12 2 2" xfId="26211"/>
    <cellStyle name="Labels 12 2 2 2" xfId="26212"/>
    <cellStyle name="Labels 12 2 3" xfId="26213"/>
    <cellStyle name="Labels 12 2 3 2" xfId="26214"/>
    <cellStyle name="Labels 12 2 4" xfId="26215"/>
    <cellStyle name="Labels 12 2 4 2" xfId="26216"/>
    <cellStyle name="Labels 12 2 5" xfId="26217"/>
    <cellStyle name="Labels 12 2 5 2" xfId="26218"/>
    <cellStyle name="Labels 12 2 6" xfId="26219"/>
    <cellStyle name="Labels 12 2 6 2" xfId="26220"/>
    <cellStyle name="Labels 12 2 7" xfId="26221"/>
    <cellStyle name="Labels 12 2 7 2" xfId="26222"/>
    <cellStyle name="Labels 12 2 8" xfId="26223"/>
    <cellStyle name="Labels 12 3" xfId="26224"/>
    <cellStyle name="Labels 12 3 2" xfId="26225"/>
    <cellStyle name="Labels 12 4" xfId="26226"/>
    <cellStyle name="Labels 12 4 2" xfId="26227"/>
    <cellStyle name="Labels 12 5" xfId="26228"/>
    <cellStyle name="Labels 12 5 2" xfId="26229"/>
    <cellStyle name="Labels 12 6" xfId="26230"/>
    <cellStyle name="Labels 12 6 2" xfId="26231"/>
    <cellStyle name="Labels 12 7" xfId="26232"/>
    <cellStyle name="Labels 12 7 2" xfId="26233"/>
    <cellStyle name="Labels 12 8" xfId="26234"/>
    <cellStyle name="Labels 12 8 2" xfId="26235"/>
    <cellStyle name="Labels 12 9" xfId="26236"/>
    <cellStyle name="Labels 13" xfId="26237"/>
    <cellStyle name="Labels 13 2" xfId="26238"/>
    <cellStyle name="Labels 13 2 2" xfId="26239"/>
    <cellStyle name="Labels 13 2 2 2" xfId="26240"/>
    <cellStyle name="Labels 13 2 3" xfId="26241"/>
    <cellStyle name="Labels 13 2 3 2" xfId="26242"/>
    <cellStyle name="Labels 13 2 4" xfId="26243"/>
    <cellStyle name="Labels 13 2 4 2" xfId="26244"/>
    <cellStyle name="Labels 13 2 5" xfId="26245"/>
    <cellStyle name="Labels 13 2 5 2" xfId="26246"/>
    <cellStyle name="Labels 13 2 6" xfId="26247"/>
    <cellStyle name="Labels 13 2 6 2" xfId="26248"/>
    <cellStyle name="Labels 13 2 7" xfId="26249"/>
    <cellStyle name="Labels 13 2 7 2" xfId="26250"/>
    <cellStyle name="Labels 13 2 8" xfId="26251"/>
    <cellStyle name="Labels 13 3" xfId="26252"/>
    <cellStyle name="Labels 13 3 2" xfId="26253"/>
    <cellStyle name="Labels 13 4" xfId="26254"/>
    <cellStyle name="Labels 13 4 2" xfId="26255"/>
    <cellStyle name="Labels 13 5" xfId="26256"/>
    <cellStyle name="Labels 13 5 2" xfId="26257"/>
    <cellStyle name="Labels 13 6" xfId="26258"/>
    <cellStyle name="Labels 13 6 2" xfId="26259"/>
    <cellStyle name="Labels 13 7" xfId="26260"/>
    <cellStyle name="Labels 13 7 2" xfId="26261"/>
    <cellStyle name="Labels 13 8" xfId="26262"/>
    <cellStyle name="Labels 13 8 2" xfId="26263"/>
    <cellStyle name="Labels 13 9" xfId="26264"/>
    <cellStyle name="Labels 14" xfId="26265"/>
    <cellStyle name="Labels 14 2" xfId="26266"/>
    <cellStyle name="Labels 14 2 2" xfId="26267"/>
    <cellStyle name="Labels 14 2 2 2" xfId="26268"/>
    <cellStyle name="Labels 14 2 3" xfId="26269"/>
    <cellStyle name="Labels 14 2 3 2" xfId="26270"/>
    <cellStyle name="Labels 14 2 4" xfId="26271"/>
    <cellStyle name="Labels 14 2 4 2" xfId="26272"/>
    <cellStyle name="Labels 14 2 5" xfId="26273"/>
    <cellStyle name="Labels 14 2 5 2" xfId="26274"/>
    <cellStyle name="Labels 14 2 6" xfId="26275"/>
    <cellStyle name="Labels 14 2 6 2" xfId="26276"/>
    <cellStyle name="Labels 14 2 7" xfId="26277"/>
    <cellStyle name="Labels 14 2 7 2" xfId="26278"/>
    <cellStyle name="Labels 14 2 8" xfId="26279"/>
    <cellStyle name="Labels 14 3" xfId="26280"/>
    <cellStyle name="Labels 14 3 2" xfId="26281"/>
    <cellStyle name="Labels 14 4" xfId="26282"/>
    <cellStyle name="Labels 14 4 2" xfId="26283"/>
    <cellStyle name="Labels 14 5" xfId="26284"/>
    <cellStyle name="Labels 14 5 2" xfId="26285"/>
    <cellStyle name="Labels 14 6" xfId="26286"/>
    <cellStyle name="Labels 14 6 2" xfId="26287"/>
    <cellStyle name="Labels 14 7" xfId="26288"/>
    <cellStyle name="Labels 14 7 2" xfId="26289"/>
    <cellStyle name="Labels 14 8" xfId="26290"/>
    <cellStyle name="Labels 14 8 2" xfId="26291"/>
    <cellStyle name="Labels 14 9" xfId="26292"/>
    <cellStyle name="Labels 15" xfId="26293"/>
    <cellStyle name="Labels 15 2" xfId="26294"/>
    <cellStyle name="Labels 15 2 2" xfId="26295"/>
    <cellStyle name="Labels 15 3" xfId="26296"/>
    <cellStyle name="Labels 15 3 2" xfId="26297"/>
    <cellStyle name="Labels 15 4" xfId="26298"/>
    <cellStyle name="Labels 15 4 2" xfId="26299"/>
    <cellStyle name="Labels 15 5" xfId="26300"/>
    <cellStyle name="Labels 15 5 2" xfId="26301"/>
    <cellStyle name="Labels 15 6" xfId="26302"/>
    <cellStyle name="Labels 15 6 2" xfId="26303"/>
    <cellStyle name="Labels 15 7" xfId="26304"/>
    <cellStyle name="Labels 15 7 2" xfId="26305"/>
    <cellStyle name="Labels 15 8" xfId="26306"/>
    <cellStyle name="Labels 16" xfId="26307"/>
    <cellStyle name="Labels 16 2" xfId="26308"/>
    <cellStyle name="Labels 16 2 2" xfId="26309"/>
    <cellStyle name="Labels 16 3" xfId="26310"/>
    <cellStyle name="Labels 16 3 2" xfId="26311"/>
    <cellStyle name="Labels 16 4" xfId="26312"/>
    <cellStyle name="Labels 16 4 2" xfId="26313"/>
    <cellStyle name="Labels 16 5" xfId="26314"/>
    <cellStyle name="Labels 16 5 2" xfId="26315"/>
    <cellStyle name="Labels 16 6" xfId="26316"/>
    <cellStyle name="Labels 16 6 2" xfId="26317"/>
    <cellStyle name="Labels 16 7" xfId="26318"/>
    <cellStyle name="Labels 16 7 2" xfId="26319"/>
    <cellStyle name="Labels 16 8" xfId="26320"/>
    <cellStyle name="Labels 17" xfId="26321"/>
    <cellStyle name="Labels 17 2" xfId="26322"/>
    <cellStyle name="Labels 17 2 2" xfId="26323"/>
    <cellStyle name="Labels 17 3" xfId="26324"/>
    <cellStyle name="Labels 17 3 2" xfId="26325"/>
    <cellStyle name="Labels 17 4" xfId="26326"/>
    <cellStyle name="Labels 17 4 2" xfId="26327"/>
    <cellStyle name="Labels 17 5" xfId="26328"/>
    <cellStyle name="Labels 17 5 2" xfId="26329"/>
    <cellStyle name="Labels 17 6" xfId="26330"/>
    <cellStyle name="Labels 17 6 2" xfId="26331"/>
    <cellStyle name="Labels 17 7" xfId="26332"/>
    <cellStyle name="Labels 17 7 2" xfId="26333"/>
    <cellStyle name="Labels 17 8" xfId="26334"/>
    <cellStyle name="Labels 18" xfId="26335"/>
    <cellStyle name="Labels 18 2" xfId="26336"/>
    <cellStyle name="Labels 18 2 2" xfId="26337"/>
    <cellStyle name="Labels 18 3" xfId="26338"/>
    <cellStyle name="Labels 18 3 2" xfId="26339"/>
    <cellStyle name="Labels 18 4" xfId="26340"/>
    <cellStyle name="Labels 18 4 2" xfId="26341"/>
    <cellStyle name="Labels 18 5" xfId="26342"/>
    <cellStyle name="Labels 18 5 2" xfId="26343"/>
    <cellStyle name="Labels 18 6" xfId="26344"/>
    <cellStyle name="Labels 18 6 2" xfId="26345"/>
    <cellStyle name="Labels 18 7" xfId="26346"/>
    <cellStyle name="Labels 18 7 2" xfId="26347"/>
    <cellStyle name="Labels 18 8" xfId="26348"/>
    <cellStyle name="Labels 19" xfId="26349"/>
    <cellStyle name="Labels 19 2" xfId="26350"/>
    <cellStyle name="Labels 19 3" xfId="26351"/>
    <cellStyle name="Labels 2" xfId="26352"/>
    <cellStyle name="Labels 2 10" xfId="26353"/>
    <cellStyle name="Labels 2 10 2" xfId="26354"/>
    <cellStyle name="Labels 2 11" xfId="26355"/>
    <cellStyle name="Labels 2 2" xfId="26356"/>
    <cellStyle name="Labels 2 2 10" xfId="26357"/>
    <cellStyle name="Labels 2 2 2" xfId="26358"/>
    <cellStyle name="Labels 2 2 2 2" xfId="26359"/>
    <cellStyle name="Labels 2 2 2 2 2" xfId="26360"/>
    <cellStyle name="Labels 2 2 2 2 2 2" xfId="26361"/>
    <cellStyle name="Labels 2 2 2 2 3" xfId="26362"/>
    <cellStyle name="Labels 2 2 2 2 3 2" xfId="26363"/>
    <cellStyle name="Labels 2 2 2 2 4" xfId="26364"/>
    <cellStyle name="Labels 2 2 2 2 4 2" xfId="26365"/>
    <cellStyle name="Labels 2 2 2 2 5" xfId="26366"/>
    <cellStyle name="Labels 2 2 2 2 5 2" xfId="26367"/>
    <cellStyle name="Labels 2 2 2 2 6" xfId="26368"/>
    <cellStyle name="Labels 2 2 2 2 6 2" xfId="26369"/>
    <cellStyle name="Labels 2 2 2 2 7" xfId="26370"/>
    <cellStyle name="Labels 2 2 2 2 7 2" xfId="26371"/>
    <cellStyle name="Labels 2 2 2 2 8" xfId="26372"/>
    <cellStyle name="Labels 2 2 2 3" xfId="26373"/>
    <cellStyle name="Labels 2 2 2 3 2" xfId="26374"/>
    <cellStyle name="Labels 2 2 2 4" xfId="26375"/>
    <cellStyle name="Labels 2 2 2 4 2" xfId="26376"/>
    <cellStyle name="Labels 2 2 2 5" xfId="26377"/>
    <cellStyle name="Labels 2 2 2 5 2" xfId="26378"/>
    <cellStyle name="Labels 2 2 2 6" xfId="26379"/>
    <cellStyle name="Labels 2 2 2 6 2" xfId="26380"/>
    <cellStyle name="Labels 2 2 2 7" xfId="26381"/>
    <cellStyle name="Labels 2 2 2 7 2" xfId="26382"/>
    <cellStyle name="Labels 2 2 2 8" xfId="26383"/>
    <cellStyle name="Labels 2 2 2 8 2" xfId="26384"/>
    <cellStyle name="Labels 2 2 2 9" xfId="26385"/>
    <cellStyle name="Labels 2 2 3" xfId="26386"/>
    <cellStyle name="Labels 2 2 3 2" xfId="26387"/>
    <cellStyle name="Labels 2 2 3 2 2" xfId="26388"/>
    <cellStyle name="Labels 2 2 3 2 2 2" xfId="26389"/>
    <cellStyle name="Labels 2 2 3 2 3" xfId="26390"/>
    <cellStyle name="Labels 2 2 3 2 3 2" xfId="26391"/>
    <cellStyle name="Labels 2 2 3 2 4" xfId="26392"/>
    <cellStyle name="Labels 2 2 3 2 4 2" xfId="26393"/>
    <cellStyle name="Labels 2 2 3 2 5" xfId="26394"/>
    <cellStyle name="Labels 2 2 3 2 5 2" xfId="26395"/>
    <cellStyle name="Labels 2 2 3 2 6" xfId="26396"/>
    <cellStyle name="Labels 2 2 3 2 6 2" xfId="26397"/>
    <cellStyle name="Labels 2 2 3 2 7" xfId="26398"/>
    <cellStyle name="Labels 2 2 3 2 7 2" xfId="26399"/>
    <cellStyle name="Labels 2 2 3 2 8" xfId="26400"/>
    <cellStyle name="Labels 2 2 3 3" xfId="26401"/>
    <cellStyle name="Labels 2 2 3 3 2" xfId="26402"/>
    <cellStyle name="Labels 2 2 3 4" xfId="26403"/>
    <cellStyle name="Labels 2 2 3 4 2" xfId="26404"/>
    <cellStyle name="Labels 2 2 3 5" xfId="26405"/>
    <cellStyle name="Labels 2 2 3 5 2" xfId="26406"/>
    <cellStyle name="Labels 2 2 3 6" xfId="26407"/>
    <cellStyle name="Labels 2 2 3 6 2" xfId="26408"/>
    <cellStyle name="Labels 2 2 3 7" xfId="26409"/>
    <cellStyle name="Labels 2 2 3 7 2" xfId="26410"/>
    <cellStyle name="Labels 2 2 3 8" xfId="26411"/>
    <cellStyle name="Labels 2 2 3 8 2" xfId="26412"/>
    <cellStyle name="Labels 2 2 3 9" xfId="26413"/>
    <cellStyle name="Labels 2 2 4" xfId="26414"/>
    <cellStyle name="Labels 2 2 4 2" xfId="26415"/>
    <cellStyle name="Labels 2 2 4 2 2" xfId="26416"/>
    <cellStyle name="Labels 2 2 4 3" xfId="26417"/>
    <cellStyle name="Labels 2 2 4 3 2" xfId="26418"/>
    <cellStyle name="Labels 2 2 4 4" xfId="26419"/>
    <cellStyle name="Labels 2 2 4 4 2" xfId="26420"/>
    <cellStyle name="Labels 2 2 4 5" xfId="26421"/>
    <cellStyle name="Labels 2 2 4 5 2" xfId="26422"/>
    <cellStyle name="Labels 2 2 4 6" xfId="26423"/>
    <cellStyle name="Labels 2 2 4 6 2" xfId="26424"/>
    <cellStyle name="Labels 2 2 4 7" xfId="26425"/>
    <cellStyle name="Labels 2 2 4 7 2" xfId="26426"/>
    <cellStyle name="Labels 2 2 4 8" xfId="26427"/>
    <cellStyle name="Labels 2 2 5" xfId="26428"/>
    <cellStyle name="Labels 2 2 5 2" xfId="26429"/>
    <cellStyle name="Labels 2 2 5 2 2" xfId="26430"/>
    <cellStyle name="Labels 2 2 5 3" xfId="26431"/>
    <cellStyle name="Labels 2 2 5 3 2" xfId="26432"/>
    <cellStyle name="Labels 2 2 5 4" xfId="26433"/>
    <cellStyle name="Labels 2 2 5 4 2" xfId="26434"/>
    <cellStyle name="Labels 2 2 5 5" xfId="26435"/>
    <cellStyle name="Labels 2 2 5 5 2" xfId="26436"/>
    <cellStyle name="Labels 2 2 5 6" xfId="26437"/>
    <cellStyle name="Labels 2 2 5 6 2" xfId="26438"/>
    <cellStyle name="Labels 2 2 5 7" xfId="26439"/>
    <cellStyle name="Labels 2 2 5 7 2" xfId="26440"/>
    <cellStyle name="Labels 2 2 5 8" xfId="26441"/>
    <cellStyle name="Labels 2 2 6" xfId="26442"/>
    <cellStyle name="Labels 2 2 6 2" xfId="26443"/>
    <cellStyle name="Labels 2 2 7" xfId="26444"/>
    <cellStyle name="Labels 2 2 7 2" xfId="26445"/>
    <cellStyle name="Labels 2 2 8" xfId="26446"/>
    <cellStyle name="Labels 2 2 8 2" xfId="26447"/>
    <cellStyle name="Labels 2 2 9" xfId="26448"/>
    <cellStyle name="Labels 2 2 9 2" xfId="26449"/>
    <cellStyle name="Labels 2 3" xfId="26450"/>
    <cellStyle name="Labels 2 3 2" xfId="26451"/>
    <cellStyle name="Labels 2 3 2 2" xfId="26452"/>
    <cellStyle name="Labels 2 3 2 2 2" xfId="26453"/>
    <cellStyle name="Labels 2 3 2 3" xfId="26454"/>
    <cellStyle name="Labels 2 3 2 3 2" xfId="26455"/>
    <cellStyle name="Labels 2 3 2 4" xfId="26456"/>
    <cellStyle name="Labels 2 3 2 4 2" xfId="26457"/>
    <cellStyle name="Labels 2 3 2 5" xfId="26458"/>
    <cellStyle name="Labels 2 3 2 5 2" xfId="26459"/>
    <cellStyle name="Labels 2 3 2 6" xfId="26460"/>
    <cellStyle name="Labels 2 3 2 6 2" xfId="26461"/>
    <cellStyle name="Labels 2 3 2 7" xfId="26462"/>
    <cellStyle name="Labels 2 3 2 7 2" xfId="26463"/>
    <cellStyle name="Labels 2 3 2 8" xfId="26464"/>
    <cellStyle name="Labels 2 3 3" xfId="26465"/>
    <cellStyle name="Labels 2 3 3 2" xfId="26466"/>
    <cellStyle name="Labels 2 3 4" xfId="26467"/>
    <cellStyle name="Labels 2 3 4 2" xfId="26468"/>
    <cellStyle name="Labels 2 3 5" xfId="26469"/>
    <cellStyle name="Labels 2 3 5 2" xfId="26470"/>
    <cellStyle name="Labels 2 3 6" xfId="26471"/>
    <cellStyle name="Labels 2 3 6 2" xfId="26472"/>
    <cellStyle name="Labels 2 3 7" xfId="26473"/>
    <cellStyle name="Labels 2 3 7 2" xfId="26474"/>
    <cellStyle name="Labels 2 3 8" xfId="26475"/>
    <cellStyle name="Labels 2 3 8 2" xfId="26476"/>
    <cellStyle name="Labels 2 3 9" xfId="26477"/>
    <cellStyle name="Labels 2 4" xfId="26478"/>
    <cellStyle name="Labels 2 4 2" xfId="26479"/>
    <cellStyle name="Labels 2 4 2 2" xfId="26480"/>
    <cellStyle name="Labels 2 4 2 2 2" xfId="26481"/>
    <cellStyle name="Labels 2 4 2 3" xfId="26482"/>
    <cellStyle name="Labels 2 4 2 3 2" xfId="26483"/>
    <cellStyle name="Labels 2 4 2 4" xfId="26484"/>
    <cellStyle name="Labels 2 4 2 4 2" xfId="26485"/>
    <cellStyle name="Labels 2 4 2 5" xfId="26486"/>
    <cellStyle name="Labels 2 4 2 5 2" xfId="26487"/>
    <cellStyle name="Labels 2 4 2 6" xfId="26488"/>
    <cellStyle name="Labels 2 4 2 6 2" xfId="26489"/>
    <cellStyle name="Labels 2 4 2 7" xfId="26490"/>
    <cellStyle name="Labels 2 4 2 7 2" xfId="26491"/>
    <cellStyle name="Labels 2 4 2 8" xfId="26492"/>
    <cellStyle name="Labels 2 4 3" xfId="26493"/>
    <cellStyle name="Labels 2 4 3 2" xfId="26494"/>
    <cellStyle name="Labels 2 4 4" xfId="26495"/>
    <cellStyle name="Labels 2 4 4 2" xfId="26496"/>
    <cellStyle name="Labels 2 4 5" xfId="26497"/>
    <cellStyle name="Labels 2 4 5 2" xfId="26498"/>
    <cellStyle name="Labels 2 4 6" xfId="26499"/>
    <cellStyle name="Labels 2 4 6 2" xfId="26500"/>
    <cellStyle name="Labels 2 4 7" xfId="26501"/>
    <cellStyle name="Labels 2 4 7 2" xfId="26502"/>
    <cellStyle name="Labels 2 4 8" xfId="26503"/>
    <cellStyle name="Labels 2 4 8 2" xfId="26504"/>
    <cellStyle name="Labels 2 4 9" xfId="26505"/>
    <cellStyle name="Labels 2 5" xfId="26506"/>
    <cellStyle name="Labels 2 5 2" xfId="26507"/>
    <cellStyle name="Labels 2 5 2 2" xfId="26508"/>
    <cellStyle name="Labels 2 5 3" xfId="26509"/>
    <cellStyle name="Labels 2 5 3 2" xfId="26510"/>
    <cellStyle name="Labels 2 5 4" xfId="26511"/>
    <cellStyle name="Labels 2 5 4 2" xfId="26512"/>
    <cellStyle name="Labels 2 5 5" xfId="26513"/>
    <cellStyle name="Labels 2 5 5 2" xfId="26514"/>
    <cellStyle name="Labels 2 5 6" xfId="26515"/>
    <cellStyle name="Labels 2 5 6 2" xfId="26516"/>
    <cellStyle name="Labels 2 5 7" xfId="26517"/>
    <cellStyle name="Labels 2 5 7 2" xfId="26518"/>
    <cellStyle name="Labels 2 5 8" xfId="26519"/>
    <cellStyle name="Labels 2 6" xfId="26520"/>
    <cellStyle name="Labels 2 6 2" xfId="26521"/>
    <cellStyle name="Labels 2 6 2 2" xfId="26522"/>
    <cellStyle name="Labels 2 6 3" xfId="26523"/>
    <cellStyle name="Labels 2 6 3 2" xfId="26524"/>
    <cellStyle name="Labels 2 6 4" xfId="26525"/>
    <cellStyle name="Labels 2 6 4 2" xfId="26526"/>
    <cellStyle name="Labels 2 6 5" xfId="26527"/>
    <cellStyle name="Labels 2 6 5 2" xfId="26528"/>
    <cellStyle name="Labels 2 6 6" xfId="26529"/>
    <cellStyle name="Labels 2 6 6 2" xfId="26530"/>
    <cellStyle name="Labels 2 6 7" xfId="26531"/>
    <cellStyle name="Labels 2 6 7 2" xfId="26532"/>
    <cellStyle name="Labels 2 6 8" xfId="26533"/>
    <cellStyle name="Labels 2 7" xfId="26534"/>
    <cellStyle name="Labels 2 7 2" xfId="26535"/>
    <cellStyle name="Labels 2 8" xfId="26536"/>
    <cellStyle name="Labels 2 8 2" xfId="26537"/>
    <cellStyle name="Labels 2 9" xfId="26538"/>
    <cellStyle name="Labels 2 9 2" xfId="26539"/>
    <cellStyle name="Labels 20" xfId="26540"/>
    <cellStyle name="Labels 20 2" xfId="26541"/>
    <cellStyle name="Labels 21" xfId="26542"/>
    <cellStyle name="Labels 21 2" xfId="26543"/>
    <cellStyle name="Labels 21 3" xfId="26544"/>
    <cellStyle name="Labels 22" xfId="26545"/>
    <cellStyle name="Labels 22 2" xfId="26546"/>
    <cellStyle name="Labels 23" xfId="26547"/>
    <cellStyle name="Labels 23 2" xfId="26548"/>
    <cellStyle name="Labels 24" xfId="26549"/>
    <cellStyle name="Labels 24 2" xfId="26550"/>
    <cellStyle name="Labels 25" xfId="26551"/>
    <cellStyle name="Labels 25 2" xfId="26552"/>
    <cellStyle name="Labels 25 3" xfId="26553"/>
    <cellStyle name="Labels 26" xfId="26554"/>
    <cellStyle name="Labels 26 2" xfId="26555"/>
    <cellStyle name="Labels 26 3" xfId="26556"/>
    <cellStyle name="Labels 27" xfId="26557"/>
    <cellStyle name="Labels 28" xfId="26558"/>
    <cellStyle name="Labels 29" xfId="26559"/>
    <cellStyle name="Labels 3" xfId="26560"/>
    <cellStyle name="Labels 3 10" xfId="26561"/>
    <cellStyle name="Labels 3 2" xfId="26562"/>
    <cellStyle name="Labels 3 2 2" xfId="26563"/>
    <cellStyle name="Labels 3 2 2 2" xfId="26564"/>
    <cellStyle name="Labels 3 2 2 2 2" xfId="26565"/>
    <cellStyle name="Labels 3 2 2 3" xfId="26566"/>
    <cellStyle name="Labels 3 2 2 3 2" xfId="26567"/>
    <cellStyle name="Labels 3 2 2 4" xfId="26568"/>
    <cellStyle name="Labels 3 2 2 4 2" xfId="26569"/>
    <cellStyle name="Labels 3 2 2 5" xfId="26570"/>
    <cellStyle name="Labels 3 2 2 5 2" xfId="26571"/>
    <cellStyle name="Labels 3 2 2 6" xfId="26572"/>
    <cellStyle name="Labels 3 2 2 6 2" xfId="26573"/>
    <cellStyle name="Labels 3 2 2 7" xfId="26574"/>
    <cellStyle name="Labels 3 2 2 7 2" xfId="26575"/>
    <cellStyle name="Labels 3 2 2 8" xfId="26576"/>
    <cellStyle name="Labels 3 2 3" xfId="26577"/>
    <cellStyle name="Labels 3 2 3 2" xfId="26578"/>
    <cellStyle name="Labels 3 2 4" xfId="26579"/>
    <cellStyle name="Labels 3 2 4 2" xfId="26580"/>
    <cellStyle name="Labels 3 2 5" xfId="26581"/>
    <cellStyle name="Labels 3 2 5 2" xfId="26582"/>
    <cellStyle name="Labels 3 2 6" xfId="26583"/>
    <cellStyle name="Labels 3 2 6 2" xfId="26584"/>
    <cellStyle name="Labels 3 2 7" xfId="26585"/>
    <cellStyle name="Labels 3 2 7 2" xfId="26586"/>
    <cellStyle name="Labels 3 2 8" xfId="26587"/>
    <cellStyle name="Labels 3 2 8 2" xfId="26588"/>
    <cellStyle name="Labels 3 2 9" xfId="26589"/>
    <cellStyle name="Labels 3 3" xfId="26590"/>
    <cellStyle name="Labels 3 3 2" xfId="26591"/>
    <cellStyle name="Labels 3 3 2 2" xfId="26592"/>
    <cellStyle name="Labels 3 3 2 2 2" xfId="26593"/>
    <cellStyle name="Labels 3 3 2 3" xfId="26594"/>
    <cellStyle name="Labels 3 3 2 3 2" xfId="26595"/>
    <cellStyle name="Labels 3 3 2 4" xfId="26596"/>
    <cellStyle name="Labels 3 3 2 4 2" xfId="26597"/>
    <cellStyle name="Labels 3 3 2 5" xfId="26598"/>
    <cellStyle name="Labels 3 3 2 5 2" xfId="26599"/>
    <cellStyle name="Labels 3 3 2 6" xfId="26600"/>
    <cellStyle name="Labels 3 3 2 6 2" xfId="26601"/>
    <cellStyle name="Labels 3 3 2 7" xfId="26602"/>
    <cellStyle name="Labels 3 3 2 7 2" xfId="26603"/>
    <cellStyle name="Labels 3 3 2 8" xfId="26604"/>
    <cellStyle name="Labels 3 3 3" xfId="26605"/>
    <cellStyle name="Labels 3 3 3 2" xfId="26606"/>
    <cellStyle name="Labels 3 3 4" xfId="26607"/>
    <cellStyle name="Labels 3 3 4 2" xfId="26608"/>
    <cellStyle name="Labels 3 3 5" xfId="26609"/>
    <cellStyle name="Labels 3 3 5 2" xfId="26610"/>
    <cellStyle name="Labels 3 3 6" xfId="26611"/>
    <cellStyle name="Labels 3 3 6 2" xfId="26612"/>
    <cellStyle name="Labels 3 3 7" xfId="26613"/>
    <cellStyle name="Labels 3 3 7 2" xfId="26614"/>
    <cellStyle name="Labels 3 3 8" xfId="26615"/>
    <cellStyle name="Labels 3 3 8 2" xfId="26616"/>
    <cellStyle name="Labels 3 3 9" xfId="26617"/>
    <cellStyle name="Labels 3 4" xfId="26618"/>
    <cellStyle name="Labels 3 4 2" xfId="26619"/>
    <cellStyle name="Labels 3 4 2 2" xfId="26620"/>
    <cellStyle name="Labels 3 4 3" xfId="26621"/>
    <cellStyle name="Labels 3 4 3 2" xfId="26622"/>
    <cellStyle name="Labels 3 4 4" xfId="26623"/>
    <cellStyle name="Labels 3 4 4 2" xfId="26624"/>
    <cellStyle name="Labels 3 4 5" xfId="26625"/>
    <cellStyle name="Labels 3 4 5 2" xfId="26626"/>
    <cellStyle name="Labels 3 4 6" xfId="26627"/>
    <cellStyle name="Labels 3 4 6 2" xfId="26628"/>
    <cellStyle name="Labels 3 4 7" xfId="26629"/>
    <cellStyle name="Labels 3 4 7 2" xfId="26630"/>
    <cellStyle name="Labels 3 4 8" xfId="26631"/>
    <cellStyle name="Labels 3 5" xfId="26632"/>
    <cellStyle name="Labels 3 5 2" xfId="26633"/>
    <cellStyle name="Labels 3 5 2 2" xfId="26634"/>
    <cellStyle name="Labels 3 5 3" xfId="26635"/>
    <cellStyle name="Labels 3 5 3 2" xfId="26636"/>
    <cellStyle name="Labels 3 5 4" xfId="26637"/>
    <cellStyle name="Labels 3 5 4 2" xfId="26638"/>
    <cellStyle name="Labels 3 5 5" xfId="26639"/>
    <cellStyle name="Labels 3 5 5 2" xfId="26640"/>
    <cellStyle name="Labels 3 5 6" xfId="26641"/>
    <cellStyle name="Labels 3 5 6 2" xfId="26642"/>
    <cellStyle name="Labels 3 5 7" xfId="26643"/>
    <cellStyle name="Labels 3 5 7 2" xfId="26644"/>
    <cellStyle name="Labels 3 5 8" xfId="26645"/>
    <cellStyle name="Labels 3 6" xfId="26646"/>
    <cellStyle name="Labels 3 6 2" xfId="26647"/>
    <cellStyle name="Labels 3 7" xfId="26648"/>
    <cellStyle name="Labels 3 7 2" xfId="26649"/>
    <cellStyle name="Labels 3 8" xfId="26650"/>
    <cellStyle name="Labels 3 8 2" xfId="26651"/>
    <cellStyle name="Labels 3 9" xfId="26652"/>
    <cellStyle name="Labels 3 9 2" xfId="26653"/>
    <cellStyle name="Labels 30" xfId="26654"/>
    <cellStyle name="Labels 4" xfId="26655"/>
    <cellStyle name="Labels 4 10" xfId="26656"/>
    <cellStyle name="Labels 4 2" xfId="26657"/>
    <cellStyle name="Labels 4 2 2" xfId="26658"/>
    <cellStyle name="Labels 4 2 2 2" xfId="26659"/>
    <cellStyle name="Labels 4 2 2 2 2" xfId="26660"/>
    <cellStyle name="Labels 4 2 2 3" xfId="26661"/>
    <cellStyle name="Labels 4 2 2 3 2" xfId="26662"/>
    <cellStyle name="Labels 4 2 2 4" xfId="26663"/>
    <cellStyle name="Labels 4 2 2 4 2" xfId="26664"/>
    <cellStyle name="Labels 4 2 2 5" xfId="26665"/>
    <cellStyle name="Labels 4 2 2 5 2" xfId="26666"/>
    <cellStyle name="Labels 4 2 2 6" xfId="26667"/>
    <cellStyle name="Labels 4 2 2 6 2" xfId="26668"/>
    <cellStyle name="Labels 4 2 2 7" xfId="26669"/>
    <cellStyle name="Labels 4 2 2 7 2" xfId="26670"/>
    <cellStyle name="Labels 4 2 2 8" xfId="26671"/>
    <cellStyle name="Labels 4 2 3" xfId="26672"/>
    <cellStyle name="Labels 4 2 3 2" xfId="26673"/>
    <cellStyle name="Labels 4 2 4" xfId="26674"/>
    <cellStyle name="Labels 4 2 4 2" xfId="26675"/>
    <cellStyle name="Labels 4 2 5" xfId="26676"/>
    <cellStyle name="Labels 4 2 5 2" xfId="26677"/>
    <cellStyle name="Labels 4 2 6" xfId="26678"/>
    <cellStyle name="Labels 4 2 6 2" xfId="26679"/>
    <cellStyle name="Labels 4 2 7" xfId="26680"/>
    <cellStyle name="Labels 4 2 7 2" xfId="26681"/>
    <cellStyle name="Labels 4 2 8" xfId="26682"/>
    <cellStyle name="Labels 4 2 8 2" xfId="26683"/>
    <cellStyle name="Labels 4 2 9" xfId="26684"/>
    <cellStyle name="Labels 4 3" xfId="26685"/>
    <cellStyle name="Labels 4 3 2" xfId="26686"/>
    <cellStyle name="Labels 4 3 2 2" xfId="26687"/>
    <cellStyle name="Labels 4 3 2 2 2" xfId="26688"/>
    <cellStyle name="Labels 4 3 2 3" xfId="26689"/>
    <cellStyle name="Labels 4 3 2 3 2" xfId="26690"/>
    <cellStyle name="Labels 4 3 2 4" xfId="26691"/>
    <cellStyle name="Labels 4 3 2 4 2" xfId="26692"/>
    <cellStyle name="Labels 4 3 2 5" xfId="26693"/>
    <cellStyle name="Labels 4 3 2 5 2" xfId="26694"/>
    <cellStyle name="Labels 4 3 2 6" xfId="26695"/>
    <cellStyle name="Labels 4 3 2 6 2" xfId="26696"/>
    <cellStyle name="Labels 4 3 2 7" xfId="26697"/>
    <cellStyle name="Labels 4 3 2 7 2" xfId="26698"/>
    <cellStyle name="Labels 4 3 2 8" xfId="26699"/>
    <cellStyle name="Labels 4 3 3" xfId="26700"/>
    <cellStyle name="Labels 4 3 3 2" xfId="26701"/>
    <cellStyle name="Labels 4 3 4" xfId="26702"/>
    <cellStyle name="Labels 4 3 4 2" xfId="26703"/>
    <cellStyle name="Labels 4 3 5" xfId="26704"/>
    <cellStyle name="Labels 4 3 5 2" xfId="26705"/>
    <cellStyle name="Labels 4 3 6" xfId="26706"/>
    <cellStyle name="Labels 4 3 6 2" xfId="26707"/>
    <cellStyle name="Labels 4 3 7" xfId="26708"/>
    <cellStyle name="Labels 4 3 7 2" xfId="26709"/>
    <cellStyle name="Labels 4 3 8" xfId="26710"/>
    <cellStyle name="Labels 4 3 8 2" xfId="26711"/>
    <cellStyle name="Labels 4 3 9" xfId="26712"/>
    <cellStyle name="Labels 4 4" xfId="26713"/>
    <cellStyle name="Labels 4 4 2" xfId="26714"/>
    <cellStyle name="Labels 4 4 2 2" xfId="26715"/>
    <cellStyle name="Labels 4 4 3" xfId="26716"/>
    <cellStyle name="Labels 4 4 3 2" xfId="26717"/>
    <cellStyle name="Labels 4 4 4" xfId="26718"/>
    <cellStyle name="Labels 4 4 4 2" xfId="26719"/>
    <cellStyle name="Labels 4 4 5" xfId="26720"/>
    <cellStyle name="Labels 4 4 5 2" xfId="26721"/>
    <cellStyle name="Labels 4 4 6" xfId="26722"/>
    <cellStyle name="Labels 4 4 6 2" xfId="26723"/>
    <cellStyle name="Labels 4 4 7" xfId="26724"/>
    <cellStyle name="Labels 4 4 7 2" xfId="26725"/>
    <cellStyle name="Labels 4 4 8" xfId="26726"/>
    <cellStyle name="Labels 4 5" xfId="26727"/>
    <cellStyle name="Labels 4 5 2" xfId="26728"/>
    <cellStyle name="Labels 4 5 2 2" xfId="26729"/>
    <cellStyle name="Labels 4 5 3" xfId="26730"/>
    <cellStyle name="Labels 4 5 3 2" xfId="26731"/>
    <cellStyle name="Labels 4 5 4" xfId="26732"/>
    <cellStyle name="Labels 4 5 4 2" xfId="26733"/>
    <cellStyle name="Labels 4 5 5" xfId="26734"/>
    <cellStyle name="Labels 4 5 5 2" xfId="26735"/>
    <cellStyle name="Labels 4 5 6" xfId="26736"/>
    <cellStyle name="Labels 4 5 6 2" xfId="26737"/>
    <cellStyle name="Labels 4 5 7" xfId="26738"/>
    <cellStyle name="Labels 4 5 7 2" xfId="26739"/>
    <cellStyle name="Labels 4 5 8" xfId="26740"/>
    <cellStyle name="Labels 4 6" xfId="26741"/>
    <cellStyle name="Labels 4 6 2" xfId="26742"/>
    <cellStyle name="Labels 4 7" xfId="26743"/>
    <cellStyle name="Labels 4 7 2" xfId="26744"/>
    <cellStyle name="Labels 4 8" xfId="26745"/>
    <cellStyle name="Labels 4 8 2" xfId="26746"/>
    <cellStyle name="Labels 4 9" xfId="26747"/>
    <cellStyle name="Labels 4 9 2" xfId="26748"/>
    <cellStyle name="Labels 5" xfId="26749"/>
    <cellStyle name="Labels 5 10" xfId="26750"/>
    <cellStyle name="Labels 5 11" xfId="26751"/>
    <cellStyle name="Labels 5 2" xfId="26752"/>
    <cellStyle name="Labels 5 2 2" xfId="26753"/>
    <cellStyle name="Labels 5 2 2 2" xfId="26754"/>
    <cellStyle name="Labels 5 2 2 2 2" xfId="26755"/>
    <cellStyle name="Labels 5 2 2 3" xfId="26756"/>
    <cellStyle name="Labels 5 2 2 3 2" xfId="26757"/>
    <cellStyle name="Labels 5 2 2 4" xfId="26758"/>
    <cellStyle name="Labels 5 2 2 4 2" xfId="26759"/>
    <cellStyle name="Labels 5 2 2 5" xfId="26760"/>
    <cellStyle name="Labels 5 2 2 5 2" xfId="26761"/>
    <cellStyle name="Labels 5 2 2 6" xfId="26762"/>
    <cellStyle name="Labels 5 2 2 6 2" xfId="26763"/>
    <cellStyle name="Labels 5 2 2 7" xfId="26764"/>
    <cellStyle name="Labels 5 2 2 7 2" xfId="26765"/>
    <cellStyle name="Labels 5 2 2 8" xfId="26766"/>
    <cellStyle name="Labels 5 2 3" xfId="26767"/>
    <cellStyle name="Labels 5 2 3 2" xfId="26768"/>
    <cellStyle name="Labels 5 2 4" xfId="26769"/>
    <cellStyle name="Labels 5 2 4 2" xfId="26770"/>
    <cellStyle name="Labels 5 2 5" xfId="26771"/>
    <cellStyle name="Labels 5 2 5 2" xfId="26772"/>
    <cellStyle name="Labels 5 2 6" xfId="26773"/>
    <cellStyle name="Labels 5 2 6 2" xfId="26774"/>
    <cellStyle name="Labels 5 2 7" xfId="26775"/>
    <cellStyle name="Labels 5 2 7 2" xfId="26776"/>
    <cellStyle name="Labels 5 2 8" xfId="26777"/>
    <cellStyle name="Labels 5 2 8 2" xfId="26778"/>
    <cellStyle name="Labels 5 2 9" xfId="26779"/>
    <cellStyle name="Labels 5 3" xfId="26780"/>
    <cellStyle name="Labels 5 3 2" xfId="26781"/>
    <cellStyle name="Labels 5 3 2 2" xfId="26782"/>
    <cellStyle name="Labels 5 3 2 2 2" xfId="26783"/>
    <cellStyle name="Labels 5 3 2 3" xfId="26784"/>
    <cellStyle name="Labels 5 3 2 3 2" xfId="26785"/>
    <cellStyle name="Labels 5 3 2 4" xfId="26786"/>
    <cellStyle name="Labels 5 3 2 4 2" xfId="26787"/>
    <cellStyle name="Labels 5 3 2 5" xfId="26788"/>
    <cellStyle name="Labels 5 3 2 5 2" xfId="26789"/>
    <cellStyle name="Labels 5 3 2 6" xfId="26790"/>
    <cellStyle name="Labels 5 3 2 6 2" xfId="26791"/>
    <cellStyle name="Labels 5 3 2 7" xfId="26792"/>
    <cellStyle name="Labels 5 3 2 7 2" xfId="26793"/>
    <cellStyle name="Labels 5 3 2 8" xfId="26794"/>
    <cellStyle name="Labels 5 3 3" xfId="26795"/>
    <cellStyle name="Labels 5 3 3 2" xfId="26796"/>
    <cellStyle name="Labels 5 3 4" xfId="26797"/>
    <cellStyle name="Labels 5 3 4 2" xfId="26798"/>
    <cellStyle name="Labels 5 3 5" xfId="26799"/>
    <cellStyle name="Labels 5 3 5 2" xfId="26800"/>
    <cellStyle name="Labels 5 3 6" xfId="26801"/>
    <cellStyle name="Labels 5 3 6 2" xfId="26802"/>
    <cellStyle name="Labels 5 3 7" xfId="26803"/>
    <cellStyle name="Labels 5 3 7 2" xfId="26804"/>
    <cellStyle name="Labels 5 3 8" xfId="26805"/>
    <cellStyle name="Labels 5 3 8 2" xfId="26806"/>
    <cellStyle name="Labels 5 3 9" xfId="26807"/>
    <cellStyle name="Labels 5 4" xfId="26808"/>
    <cellStyle name="Labels 5 4 2" xfId="26809"/>
    <cellStyle name="Labels 5 4 2 2" xfId="26810"/>
    <cellStyle name="Labels 5 4 3" xfId="26811"/>
    <cellStyle name="Labels 5 4 3 2" xfId="26812"/>
    <cellStyle name="Labels 5 4 4" xfId="26813"/>
    <cellStyle name="Labels 5 4 4 2" xfId="26814"/>
    <cellStyle name="Labels 5 4 5" xfId="26815"/>
    <cellStyle name="Labels 5 4 5 2" xfId="26816"/>
    <cellStyle name="Labels 5 4 6" xfId="26817"/>
    <cellStyle name="Labels 5 4 6 2" xfId="26818"/>
    <cellStyle name="Labels 5 4 7" xfId="26819"/>
    <cellStyle name="Labels 5 4 7 2" xfId="26820"/>
    <cellStyle name="Labels 5 4 8" xfId="26821"/>
    <cellStyle name="Labels 5 5" xfId="26822"/>
    <cellStyle name="Labels 5 5 2" xfId="26823"/>
    <cellStyle name="Labels 5 5 2 2" xfId="26824"/>
    <cellStyle name="Labels 5 5 3" xfId="26825"/>
    <cellStyle name="Labels 5 5 3 2" xfId="26826"/>
    <cellStyle name="Labels 5 5 4" xfId="26827"/>
    <cellStyle name="Labels 5 5 4 2" xfId="26828"/>
    <cellStyle name="Labels 5 5 5" xfId="26829"/>
    <cellStyle name="Labels 5 5 5 2" xfId="26830"/>
    <cellStyle name="Labels 5 5 6" xfId="26831"/>
    <cellStyle name="Labels 5 5 6 2" xfId="26832"/>
    <cellStyle name="Labels 5 5 7" xfId="26833"/>
    <cellStyle name="Labels 5 5 7 2" xfId="26834"/>
    <cellStyle name="Labels 5 5 8" xfId="26835"/>
    <cellStyle name="Labels 5 6" xfId="26836"/>
    <cellStyle name="Labels 5 6 2" xfId="26837"/>
    <cellStyle name="Labels 5 7" xfId="26838"/>
    <cellStyle name="Labels 5 7 2" xfId="26839"/>
    <cellStyle name="Labels 5 8" xfId="26840"/>
    <cellStyle name="Labels 5 8 2" xfId="26841"/>
    <cellStyle name="Labels 5 9" xfId="26842"/>
    <cellStyle name="Labels 5 9 2" xfId="26843"/>
    <cellStyle name="Labels 6" xfId="26844"/>
    <cellStyle name="Labels 6 10" xfId="26845"/>
    <cellStyle name="Labels 6 2" xfId="26846"/>
    <cellStyle name="Labels 6 2 2" xfId="26847"/>
    <cellStyle name="Labels 6 2 2 2" xfId="26848"/>
    <cellStyle name="Labels 6 2 2 2 2" xfId="26849"/>
    <cellStyle name="Labels 6 2 2 3" xfId="26850"/>
    <cellStyle name="Labels 6 2 2 3 2" xfId="26851"/>
    <cellStyle name="Labels 6 2 2 4" xfId="26852"/>
    <cellStyle name="Labels 6 2 2 4 2" xfId="26853"/>
    <cellStyle name="Labels 6 2 2 5" xfId="26854"/>
    <cellStyle name="Labels 6 2 2 5 2" xfId="26855"/>
    <cellStyle name="Labels 6 2 2 6" xfId="26856"/>
    <cellStyle name="Labels 6 2 2 6 2" xfId="26857"/>
    <cellStyle name="Labels 6 2 2 7" xfId="26858"/>
    <cellStyle name="Labels 6 2 2 7 2" xfId="26859"/>
    <cellStyle name="Labels 6 2 2 8" xfId="26860"/>
    <cellStyle name="Labels 6 2 3" xfId="26861"/>
    <cellStyle name="Labels 6 2 3 2" xfId="26862"/>
    <cellStyle name="Labels 6 2 4" xfId="26863"/>
    <cellStyle name="Labels 6 2 4 2" xfId="26864"/>
    <cellStyle name="Labels 6 2 5" xfId="26865"/>
    <cellStyle name="Labels 6 2 5 2" xfId="26866"/>
    <cellStyle name="Labels 6 2 6" xfId="26867"/>
    <cellStyle name="Labels 6 2 6 2" xfId="26868"/>
    <cellStyle name="Labels 6 2 7" xfId="26869"/>
    <cellStyle name="Labels 6 2 7 2" xfId="26870"/>
    <cellStyle name="Labels 6 2 8" xfId="26871"/>
    <cellStyle name="Labels 6 2 8 2" xfId="26872"/>
    <cellStyle name="Labels 6 2 9" xfId="26873"/>
    <cellStyle name="Labels 6 3" xfId="26874"/>
    <cellStyle name="Labels 6 3 2" xfId="26875"/>
    <cellStyle name="Labels 6 3 2 2" xfId="26876"/>
    <cellStyle name="Labels 6 3 2 2 2" xfId="26877"/>
    <cellStyle name="Labels 6 3 2 3" xfId="26878"/>
    <cellStyle name="Labels 6 3 2 3 2" xfId="26879"/>
    <cellStyle name="Labels 6 3 2 4" xfId="26880"/>
    <cellStyle name="Labels 6 3 2 4 2" xfId="26881"/>
    <cellStyle name="Labels 6 3 2 5" xfId="26882"/>
    <cellStyle name="Labels 6 3 2 5 2" xfId="26883"/>
    <cellStyle name="Labels 6 3 2 6" xfId="26884"/>
    <cellStyle name="Labels 6 3 2 6 2" xfId="26885"/>
    <cellStyle name="Labels 6 3 2 7" xfId="26886"/>
    <cellStyle name="Labels 6 3 2 7 2" xfId="26887"/>
    <cellStyle name="Labels 6 3 2 8" xfId="26888"/>
    <cellStyle name="Labels 6 3 3" xfId="26889"/>
    <cellStyle name="Labels 6 3 3 2" xfId="26890"/>
    <cellStyle name="Labels 6 3 4" xfId="26891"/>
    <cellStyle name="Labels 6 3 4 2" xfId="26892"/>
    <cellStyle name="Labels 6 3 5" xfId="26893"/>
    <cellStyle name="Labels 6 3 5 2" xfId="26894"/>
    <cellStyle name="Labels 6 3 6" xfId="26895"/>
    <cellStyle name="Labels 6 3 6 2" xfId="26896"/>
    <cellStyle name="Labels 6 3 7" xfId="26897"/>
    <cellStyle name="Labels 6 3 7 2" xfId="26898"/>
    <cellStyle name="Labels 6 3 8" xfId="26899"/>
    <cellStyle name="Labels 6 3 8 2" xfId="26900"/>
    <cellStyle name="Labels 6 3 9" xfId="26901"/>
    <cellStyle name="Labels 6 4" xfId="26902"/>
    <cellStyle name="Labels 6 4 2" xfId="26903"/>
    <cellStyle name="Labels 6 4 2 2" xfId="26904"/>
    <cellStyle name="Labels 6 4 3" xfId="26905"/>
    <cellStyle name="Labels 6 4 3 2" xfId="26906"/>
    <cellStyle name="Labels 6 4 4" xfId="26907"/>
    <cellStyle name="Labels 6 4 4 2" xfId="26908"/>
    <cellStyle name="Labels 6 4 5" xfId="26909"/>
    <cellStyle name="Labels 6 4 5 2" xfId="26910"/>
    <cellStyle name="Labels 6 4 6" xfId="26911"/>
    <cellStyle name="Labels 6 4 6 2" xfId="26912"/>
    <cellStyle name="Labels 6 4 7" xfId="26913"/>
    <cellStyle name="Labels 6 4 7 2" xfId="26914"/>
    <cellStyle name="Labels 6 4 8" xfId="26915"/>
    <cellStyle name="Labels 6 5" xfId="26916"/>
    <cellStyle name="Labels 6 5 2" xfId="26917"/>
    <cellStyle name="Labels 6 5 2 2" xfId="26918"/>
    <cellStyle name="Labels 6 5 3" xfId="26919"/>
    <cellStyle name="Labels 6 5 3 2" xfId="26920"/>
    <cellStyle name="Labels 6 5 4" xfId="26921"/>
    <cellStyle name="Labels 6 5 4 2" xfId="26922"/>
    <cellStyle name="Labels 6 5 5" xfId="26923"/>
    <cellStyle name="Labels 6 5 5 2" xfId="26924"/>
    <cellStyle name="Labels 6 5 6" xfId="26925"/>
    <cellStyle name="Labels 6 5 6 2" xfId="26926"/>
    <cellStyle name="Labels 6 5 7" xfId="26927"/>
    <cellStyle name="Labels 6 5 7 2" xfId="26928"/>
    <cellStyle name="Labels 6 5 8" xfId="26929"/>
    <cellStyle name="Labels 6 6" xfId="26930"/>
    <cellStyle name="Labels 6 6 2" xfId="26931"/>
    <cellStyle name="Labels 6 7" xfId="26932"/>
    <cellStyle name="Labels 6 7 2" xfId="26933"/>
    <cellStyle name="Labels 6 8" xfId="26934"/>
    <cellStyle name="Labels 6 8 2" xfId="26935"/>
    <cellStyle name="Labels 6 9" xfId="26936"/>
    <cellStyle name="Labels 6 9 2" xfId="26937"/>
    <cellStyle name="Labels 7" xfId="26938"/>
    <cellStyle name="Labels 7 10" xfId="26939"/>
    <cellStyle name="Labels 7 11" xfId="26940"/>
    <cellStyle name="Labels 7 2" xfId="26941"/>
    <cellStyle name="Labels 7 2 2" xfId="26942"/>
    <cellStyle name="Labels 7 2 2 2" xfId="26943"/>
    <cellStyle name="Labels 7 2 2 2 2" xfId="26944"/>
    <cellStyle name="Labels 7 2 2 3" xfId="26945"/>
    <cellStyle name="Labels 7 2 2 3 2" xfId="26946"/>
    <cellStyle name="Labels 7 2 2 4" xfId="26947"/>
    <cellStyle name="Labels 7 2 2 4 2" xfId="26948"/>
    <cellStyle name="Labels 7 2 2 5" xfId="26949"/>
    <cellStyle name="Labels 7 2 2 5 2" xfId="26950"/>
    <cellStyle name="Labels 7 2 2 6" xfId="26951"/>
    <cellStyle name="Labels 7 2 2 6 2" xfId="26952"/>
    <cellStyle name="Labels 7 2 2 7" xfId="26953"/>
    <cellStyle name="Labels 7 2 2 7 2" xfId="26954"/>
    <cellStyle name="Labels 7 2 2 8" xfId="26955"/>
    <cellStyle name="Labels 7 2 3" xfId="26956"/>
    <cellStyle name="Labels 7 2 3 2" xfId="26957"/>
    <cellStyle name="Labels 7 2 4" xfId="26958"/>
    <cellStyle name="Labels 7 2 4 2" xfId="26959"/>
    <cellStyle name="Labels 7 2 5" xfId="26960"/>
    <cellStyle name="Labels 7 2 5 2" xfId="26961"/>
    <cellStyle name="Labels 7 2 6" xfId="26962"/>
    <cellStyle name="Labels 7 2 6 2" xfId="26963"/>
    <cellStyle name="Labels 7 2 7" xfId="26964"/>
    <cellStyle name="Labels 7 2 7 2" xfId="26965"/>
    <cellStyle name="Labels 7 2 8" xfId="26966"/>
    <cellStyle name="Labels 7 2 8 2" xfId="26967"/>
    <cellStyle name="Labels 7 2 9" xfId="26968"/>
    <cellStyle name="Labels 7 3" xfId="26969"/>
    <cellStyle name="Labels 7 3 2" xfId="26970"/>
    <cellStyle name="Labels 7 3 2 2" xfId="26971"/>
    <cellStyle name="Labels 7 3 2 2 2" xfId="26972"/>
    <cellStyle name="Labels 7 3 2 3" xfId="26973"/>
    <cellStyle name="Labels 7 3 2 3 2" xfId="26974"/>
    <cellStyle name="Labels 7 3 2 4" xfId="26975"/>
    <cellStyle name="Labels 7 3 2 4 2" xfId="26976"/>
    <cellStyle name="Labels 7 3 2 5" xfId="26977"/>
    <cellStyle name="Labels 7 3 2 5 2" xfId="26978"/>
    <cellStyle name="Labels 7 3 2 6" xfId="26979"/>
    <cellStyle name="Labels 7 3 2 6 2" xfId="26980"/>
    <cellStyle name="Labels 7 3 2 7" xfId="26981"/>
    <cellStyle name="Labels 7 3 2 7 2" xfId="26982"/>
    <cellStyle name="Labels 7 3 2 8" xfId="26983"/>
    <cellStyle name="Labels 7 3 3" xfId="26984"/>
    <cellStyle name="Labels 7 3 3 2" xfId="26985"/>
    <cellStyle name="Labels 7 3 4" xfId="26986"/>
    <cellStyle name="Labels 7 3 4 2" xfId="26987"/>
    <cellStyle name="Labels 7 3 5" xfId="26988"/>
    <cellStyle name="Labels 7 3 5 2" xfId="26989"/>
    <cellStyle name="Labels 7 3 6" xfId="26990"/>
    <cellStyle name="Labels 7 3 6 2" xfId="26991"/>
    <cellStyle name="Labels 7 3 7" xfId="26992"/>
    <cellStyle name="Labels 7 3 7 2" xfId="26993"/>
    <cellStyle name="Labels 7 3 8" xfId="26994"/>
    <cellStyle name="Labels 7 3 8 2" xfId="26995"/>
    <cellStyle name="Labels 7 3 9" xfId="26996"/>
    <cellStyle name="Labels 7 4" xfId="26997"/>
    <cellStyle name="Labels 7 4 2" xfId="26998"/>
    <cellStyle name="Labels 7 4 2 2" xfId="26999"/>
    <cellStyle name="Labels 7 4 3" xfId="27000"/>
    <cellStyle name="Labels 7 4 3 2" xfId="27001"/>
    <cellStyle name="Labels 7 4 4" xfId="27002"/>
    <cellStyle name="Labels 7 4 4 2" xfId="27003"/>
    <cellStyle name="Labels 7 4 5" xfId="27004"/>
    <cellStyle name="Labels 7 4 5 2" xfId="27005"/>
    <cellStyle name="Labels 7 4 6" xfId="27006"/>
    <cellStyle name="Labels 7 4 6 2" xfId="27007"/>
    <cellStyle name="Labels 7 4 7" xfId="27008"/>
    <cellStyle name="Labels 7 4 7 2" xfId="27009"/>
    <cellStyle name="Labels 7 4 8" xfId="27010"/>
    <cellStyle name="Labels 7 5" xfId="27011"/>
    <cellStyle name="Labels 7 5 2" xfId="27012"/>
    <cellStyle name="Labels 7 5 2 2" xfId="27013"/>
    <cellStyle name="Labels 7 5 3" xfId="27014"/>
    <cellStyle name="Labels 7 5 3 2" xfId="27015"/>
    <cellStyle name="Labels 7 5 4" xfId="27016"/>
    <cellStyle name="Labels 7 5 4 2" xfId="27017"/>
    <cellStyle name="Labels 7 5 5" xfId="27018"/>
    <cellStyle name="Labels 7 5 5 2" xfId="27019"/>
    <cellStyle name="Labels 7 5 6" xfId="27020"/>
    <cellStyle name="Labels 7 5 6 2" xfId="27021"/>
    <cellStyle name="Labels 7 5 7" xfId="27022"/>
    <cellStyle name="Labels 7 5 7 2" xfId="27023"/>
    <cellStyle name="Labels 7 5 8" xfId="27024"/>
    <cellStyle name="Labels 7 6" xfId="27025"/>
    <cellStyle name="Labels 7 6 2" xfId="27026"/>
    <cellStyle name="Labels 7 7" xfId="27027"/>
    <cellStyle name="Labels 7 7 2" xfId="27028"/>
    <cellStyle name="Labels 7 8" xfId="27029"/>
    <cellStyle name="Labels 7 8 2" xfId="27030"/>
    <cellStyle name="Labels 7 9" xfId="27031"/>
    <cellStyle name="Labels 7 9 2" xfId="27032"/>
    <cellStyle name="Labels 8" xfId="27033"/>
    <cellStyle name="Labels 8 2" xfId="27034"/>
    <cellStyle name="Labels 8 2 2" xfId="27035"/>
    <cellStyle name="Labels 8 2 2 2" xfId="27036"/>
    <cellStyle name="Labels 8 2 3" xfId="27037"/>
    <cellStyle name="Labels 8 2 3 2" xfId="27038"/>
    <cellStyle name="Labels 8 2 4" xfId="27039"/>
    <cellStyle name="Labels 8 2 4 2" xfId="27040"/>
    <cellStyle name="Labels 8 2 5" xfId="27041"/>
    <cellStyle name="Labels 8 2 5 2" xfId="27042"/>
    <cellStyle name="Labels 8 2 6" xfId="27043"/>
    <cellStyle name="Labels 8 2 6 2" xfId="27044"/>
    <cellStyle name="Labels 8 2 7" xfId="27045"/>
    <cellStyle name="Labels 8 2 7 2" xfId="27046"/>
    <cellStyle name="Labels 8 2 8" xfId="27047"/>
    <cellStyle name="Labels 8 3" xfId="27048"/>
    <cellStyle name="Labels 8 3 2" xfId="27049"/>
    <cellStyle name="Labels 8 4" xfId="27050"/>
    <cellStyle name="Labels 8 4 2" xfId="27051"/>
    <cellStyle name="Labels 8 5" xfId="27052"/>
    <cellStyle name="Labels 8 5 2" xfId="27053"/>
    <cellStyle name="Labels 8 6" xfId="27054"/>
    <cellStyle name="Labels 8 6 2" xfId="27055"/>
    <cellStyle name="Labels 8 7" xfId="27056"/>
    <cellStyle name="Labels 8 7 2" xfId="27057"/>
    <cellStyle name="Labels 8 8" xfId="27058"/>
    <cellStyle name="Labels 8 8 2" xfId="27059"/>
    <cellStyle name="Labels 8 9" xfId="27060"/>
    <cellStyle name="Labels 9" xfId="27061"/>
    <cellStyle name="Labels 9 2" xfId="27062"/>
    <cellStyle name="Labels 9 2 2" xfId="27063"/>
    <cellStyle name="Labels 9 2 2 2" xfId="27064"/>
    <cellStyle name="Labels 9 2 3" xfId="27065"/>
    <cellStyle name="Labels 9 2 3 2" xfId="27066"/>
    <cellStyle name="Labels 9 2 4" xfId="27067"/>
    <cellStyle name="Labels 9 2 4 2" xfId="27068"/>
    <cellStyle name="Labels 9 2 5" xfId="27069"/>
    <cellStyle name="Labels 9 2 5 2" xfId="27070"/>
    <cellStyle name="Labels 9 2 6" xfId="27071"/>
    <cellStyle name="Labels 9 2 6 2" xfId="27072"/>
    <cellStyle name="Labels 9 2 7" xfId="27073"/>
    <cellStyle name="Labels 9 2 7 2" xfId="27074"/>
    <cellStyle name="Labels 9 2 8" xfId="27075"/>
    <cellStyle name="Labels 9 3" xfId="27076"/>
    <cellStyle name="Labels 9 3 2" xfId="27077"/>
    <cellStyle name="Labels 9 4" xfId="27078"/>
    <cellStyle name="Labels 9 4 2" xfId="27079"/>
    <cellStyle name="Labels 9 5" xfId="27080"/>
    <cellStyle name="Labels 9 5 2" xfId="27081"/>
    <cellStyle name="Labels 9 6" xfId="27082"/>
    <cellStyle name="Labels 9 6 2" xfId="27083"/>
    <cellStyle name="Labels 9 7" xfId="27084"/>
    <cellStyle name="Labels 9 7 2" xfId="27085"/>
    <cellStyle name="Labels 9 8" xfId="27086"/>
    <cellStyle name="Labels 9 8 2" xfId="27087"/>
    <cellStyle name="Labels 9 9" xfId="27088"/>
    <cellStyle name="Linked Cell 2" xfId="27089"/>
    <cellStyle name="Linked Cell 2 2" xfId="27090"/>
    <cellStyle name="Linked Cell 2 2 2" xfId="27091"/>
    <cellStyle name="Linked Cell 2 3" xfId="27092"/>
    <cellStyle name="Linked Cell 2 4" xfId="27093"/>
    <cellStyle name="Linked Cell 2 4 2" xfId="27094"/>
    <cellStyle name="Linked Cell 3" xfId="27095"/>
    <cellStyle name="Linked Cell 3 2" xfId="27096"/>
    <cellStyle name="Linked Cell 3 2 2" xfId="27097"/>
    <cellStyle name="Linked Cell 3 3" xfId="27098"/>
    <cellStyle name="Linked Cell 4" xfId="27099"/>
    <cellStyle name="Linked Cell 4 2" xfId="27100"/>
    <cellStyle name="Linked Cell 4 3" xfId="27101"/>
    <cellStyle name="Linked Cell 4 4" xfId="27102"/>
    <cellStyle name="Neutral 2" xfId="27103"/>
    <cellStyle name="Neutral 2 2" xfId="27104"/>
    <cellStyle name="Neutral 2 2 2" xfId="27105"/>
    <cellStyle name="Neutral 2 2 3" xfId="27106"/>
    <cellStyle name="Neutral 2 3" xfId="27107"/>
    <cellStyle name="Neutral 2 3 2" xfId="27108"/>
    <cellStyle name="Neutral 2 4" xfId="27109"/>
    <cellStyle name="Neutral 2 4 2" xfId="27110"/>
    <cellStyle name="Neutral 3" xfId="27111"/>
    <cellStyle name="Neutral 3 2" xfId="27112"/>
    <cellStyle name="Neutral 3 2 2" xfId="27113"/>
    <cellStyle name="Neutral 3 3" xfId="27114"/>
    <cellStyle name="Neutral 4" xfId="27115"/>
    <cellStyle name="Neutral 4 2" xfId="27116"/>
    <cellStyle name="Neutral 4 3" xfId="27117"/>
    <cellStyle name="Neutral 4 4" xfId="27118"/>
    <cellStyle name="New_normal" xfId="27119"/>
    <cellStyle name="Normal" xfId="0" builtinId="0"/>
    <cellStyle name="Normal - Style1" xfId="27120"/>
    <cellStyle name="Normal - Style2" xfId="27121"/>
    <cellStyle name="Normal - Style3" xfId="27122"/>
    <cellStyle name="Normal - Style4" xfId="27123"/>
    <cellStyle name="Normal - Style5" xfId="27124"/>
    <cellStyle name="Normal - Style6" xfId="27125"/>
    <cellStyle name="Normal - Style7" xfId="27126"/>
    <cellStyle name="Normal - Style8" xfId="27127"/>
    <cellStyle name="Normal 10" xfId="27128"/>
    <cellStyle name="Normal 10 10" xfId="27129"/>
    <cellStyle name="Normal 10 10 2" xfId="27130"/>
    <cellStyle name="Normal 10 11" xfId="27131"/>
    <cellStyle name="Normal 10 11 2" xfId="27132"/>
    <cellStyle name="Normal 10 12" xfId="27133"/>
    <cellStyle name="Normal 10 2" xfId="27134"/>
    <cellStyle name="Normal 10 2 2" xfId="27135"/>
    <cellStyle name="Normal 10 2 2 2" xfId="27136"/>
    <cellStyle name="Normal 10 2 2 2 2" xfId="27137"/>
    <cellStyle name="Normal 10 2 2 2 2 2" xfId="27138"/>
    <cellStyle name="Normal 10 2 2 2 2 2 2" xfId="27139"/>
    <cellStyle name="Normal 10 2 2 2 2 2 2 2" xfId="27140"/>
    <cellStyle name="Normal 10 2 2 2 2 2 2 2 2" xfId="27141"/>
    <cellStyle name="Normal 10 2 2 2 2 2 2 3" xfId="27142"/>
    <cellStyle name="Normal 10 2 2 2 2 2 3" xfId="27143"/>
    <cellStyle name="Normal 10 2 2 2 2 2 3 2" xfId="27144"/>
    <cellStyle name="Normal 10 2 2 2 2 2 3 2 2" xfId="27145"/>
    <cellStyle name="Normal 10 2 2 2 2 2 3 3" xfId="27146"/>
    <cellStyle name="Normal 10 2 2 2 2 2 4" xfId="27147"/>
    <cellStyle name="Normal 10 2 2 2 2 2 4 2" xfId="27148"/>
    <cellStyle name="Normal 10 2 2 2 2 2 5" xfId="27149"/>
    <cellStyle name="Normal 10 2 2 2 2 3" xfId="27150"/>
    <cellStyle name="Normal 10 2 2 2 2 3 2" xfId="27151"/>
    <cellStyle name="Normal 10 2 2 2 2 3 2 2" xfId="27152"/>
    <cellStyle name="Normal 10 2 2 2 2 3 3" xfId="27153"/>
    <cellStyle name="Normal 10 2 2 2 2 4" xfId="27154"/>
    <cellStyle name="Normal 10 2 2 2 2 4 2" xfId="27155"/>
    <cellStyle name="Normal 10 2 2 2 2 4 2 2" xfId="27156"/>
    <cellStyle name="Normal 10 2 2 2 2 4 3" xfId="27157"/>
    <cellStyle name="Normal 10 2 2 2 2 5" xfId="27158"/>
    <cellStyle name="Normal 10 2 2 2 2 5 2" xfId="27159"/>
    <cellStyle name="Normal 10 2 2 2 2 6" xfId="27160"/>
    <cellStyle name="Normal 10 2 2 2 2 7" xfId="27161"/>
    <cellStyle name="Normal 10 2 2 2 3" xfId="27162"/>
    <cellStyle name="Normal 10 2 2 2 3 2" xfId="27163"/>
    <cellStyle name="Normal 10 2 2 2 3 2 2" xfId="27164"/>
    <cellStyle name="Normal 10 2 2 2 3 2 2 2" xfId="27165"/>
    <cellStyle name="Normal 10 2 2 2 3 2 3" xfId="27166"/>
    <cellStyle name="Normal 10 2 2 2 3 3" xfId="27167"/>
    <cellStyle name="Normal 10 2 2 2 3 3 2" xfId="27168"/>
    <cellStyle name="Normal 10 2 2 2 3 3 2 2" xfId="27169"/>
    <cellStyle name="Normal 10 2 2 2 3 3 3" xfId="27170"/>
    <cellStyle name="Normal 10 2 2 2 3 4" xfId="27171"/>
    <cellStyle name="Normal 10 2 2 2 3 4 2" xfId="27172"/>
    <cellStyle name="Normal 10 2 2 2 3 5" xfId="27173"/>
    <cellStyle name="Normal 10 2 2 2 4" xfId="27174"/>
    <cellStyle name="Normal 10 2 2 2 4 2" xfId="27175"/>
    <cellStyle name="Normal 10 2 2 2 4 2 2" xfId="27176"/>
    <cellStyle name="Normal 10 2 2 2 4 3" xfId="27177"/>
    <cellStyle name="Normal 10 2 2 2 5" xfId="27178"/>
    <cellStyle name="Normal 10 2 2 2 5 2" xfId="27179"/>
    <cellStyle name="Normal 10 2 2 2 5 2 2" xfId="27180"/>
    <cellStyle name="Normal 10 2 2 2 5 3" xfId="27181"/>
    <cellStyle name="Normal 10 2 2 2 6" xfId="27182"/>
    <cellStyle name="Normal 10 2 2 2 6 2" xfId="27183"/>
    <cellStyle name="Normal 10 2 2 2 7" xfId="27184"/>
    <cellStyle name="Normal 10 2 2 2 8" xfId="27185"/>
    <cellStyle name="Normal 10 2 2 3" xfId="27186"/>
    <cellStyle name="Normal 10 2 2 3 2" xfId="27187"/>
    <cellStyle name="Normal 10 2 2 3 2 2" xfId="27188"/>
    <cellStyle name="Normal 10 2 2 3 2 2 2" xfId="27189"/>
    <cellStyle name="Normal 10 2 2 3 2 2 2 2" xfId="27190"/>
    <cellStyle name="Normal 10 2 2 3 2 2 3" xfId="27191"/>
    <cellStyle name="Normal 10 2 2 3 2 3" xfId="27192"/>
    <cellStyle name="Normal 10 2 2 3 2 3 2" xfId="27193"/>
    <cellStyle name="Normal 10 2 2 3 2 3 2 2" xfId="27194"/>
    <cellStyle name="Normal 10 2 2 3 2 3 3" xfId="27195"/>
    <cellStyle name="Normal 10 2 2 3 2 4" xfId="27196"/>
    <cellStyle name="Normal 10 2 2 3 2 4 2" xfId="27197"/>
    <cellStyle name="Normal 10 2 2 3 2 5" xfId="27198"/>
    <cellStyle name="Normal 10 2 2 3 3" xfId="27199"/>
    <cellStyle name="Normal 10 2 2 3 3 2" xfId="27200"/>
    <cellStyle name="Normal 10 2 2 3 3 2 2" xfId="27201"/>
    <cellStyle name="Normal 10 2 2 3 3 3" xfId="27202"/>
    <cellStyle name="Normal 10 2 2 3 4" xfId="27203"/>
    <cellStyle name="Normal 10 2 2 3 4 2" xfId="27204"/>
    <cellStyle name="Normal 10 2 2 3 4 2 2" xfId="27205"/>
    <cellStyle name="Normal 10 2 2 3 4 3" xfId="27206"/>
    <cellStyle name="Normal 10 2 2 3 5" xfId="27207"/>
    <cellStyle name="Normal 10 2 2 3 5 2" xfId="27208"/>
    <cellStyle name="Normal 10 2 2 3 6" xfId="27209"/>
    <cellStyle name="Normal 10 2 2 3 7" xfId="27210"/>
    <cellStyle name="Normal 10 2 2 4" xfId="27211"/>
    <cellStyle name="Normal 10 2 2 4 2" xfId="27212"/>
    <cellStyle name="Normal 10 2 2 4 2 2" xfId="27213"/>
    <cellStyle name="Normal 10 2 2 4 2 2 2" xfId="27214"/>
    <cellStyle name="Normal 10 2 2 4 2 3" xfId="27215"/>
    <cellStyle name="Normal 10 2 2 4 3" xfId="27216"/>
    <cellStyle name="Normal 10 2 2 4 3 2" xfId="27217"/>
    <cellStyle name="Normal 10 2 2 4 3 2 2" xfId="27218"/>
    <cellStyle name="Normal 10 2 2 4 3 3" xfId="27219"/>
    <cellStyle name="Normal 10 2 2 4 4" xfId="27220"/>
    <cellStyle name="Normal 10 2 2 4 4 2" xfId="27221"/>
    <cellStyle name="Normal 10 2 2 4 5" xfId="27222"/>
    <cellStyle name="Normal 10 2 2 5" xfId="27223"/>
    <cellStyle name="Normal 10 2 2 5 2" xfId="27224"/>
    <cellStyle name="Normal 10 2 2 5 2 2" xfId="27225"/>
    <cellStyle name="Normal 10 2 2 5 3" xfId="27226"/>
    <cellStyle name="Normal 10 2 2 6" xfId="27227"/>
    <cellStyle name="Normal 10 2 2 6 2" xfId="27228"/>
    <cellStyle name="Normal 10 2 2 6 2 2" xfId="27229"/>
    <cellStyle name="Normal 10 2 2 6 3" xfId="27230"/>
    <cellStyle name="Normal 10 2 2 7" xfId="27231"/>
    <cellStyle name="Normal 10 2 2 7 2" xfId="27232"/>
    <cellStyle name="Normal 10 2 2 8" xfId="27233"/>
    <cellStyle name="Normal 10 2 2 9" xfId="27234"/>
    <cellStyle name="Normal 10 2 3" xfId="27235"/>
    <cellStyle name="Normal 10 2 3 2" xfId="27236"/>
    <cellStyle name="Normal 10 2 3 2 2" xfId="27237"/>
    <cellStyle name="Normal 10 2 3 2 2 2" xfId="27238"/>
    <cellStyle name="Normal 10 2 3 2 2 2 2" xfId="27239"/>
    <cellStyle name="Normal 10 2 3 2 2 2 2 2" xfId="27240"/>
    <cellStyle name="Normal 10 2 3 2 2 2 3" xfId="27241"/>
    <cellStyle name="Normal 10 2 3 2 2 3" xfId="27242"/>
    <cellStyle name="Normal 10 2 3 2 2 3 2" xfId="27243"/>
    <cellStyle name="Normal 10 2 3 2 2 3 2 2" xfId="27244"/>
    <cellStyle name="Normal 10 2 3 2 2 3 3" xfId="27245"/>
    <cellStyle name="Normal 10 2 3 2 2 4" xfId="27246"/>
    <cellStyle name="Normal 10 2 3 2 2 4 2" xfId="27247"/>
    <cellStyle name="Normal 10 2 3 2 2 5" xfId="27248"/>
    <cellStyle name="Normal 10 2 3 2 3" xfId="27249"/>
    <cellStyle name="Normal 10 2 3 2 3 2" xfId="27250"/>
    <cellStyle name="Normal 10 2 3 2 3 2 2" xfId="27251"/>
    <cellStyle name="Normal 10 2 3 2 3 3" xfId="27252"/>
    <cellStyle name="Normal 10 2 3 2 4" xfId="27253"/>
    <cellStyle name="Normal 10 2 3 2 4 2" xfId="27254"/>
    <cellStyle name="Normal 10 2 3 2 4 2 2" xfId="27255"/>
    <cellStyle name="Normal 10 2 3 2 4 3" xfId="27256"/>
    <cellStyle name="Normal 10 2 3 2 5" xfId="27257"/>
    <cellStyle name="Normal 10 2 3 2 5 2" xfId="27258"/>
    <cellStyle name="Normal 10 2 3 2 6" xfId="27259"/>
    <cellStyle name="Normal 10 2 3 2 7" xfId="27260"/>
    <cellStyle name="Normal 10 2 3 3" xfId="27261"/>
    <cellStyle name="Normal 10 2 3 3 2" xfId="27262"/>
    <cellStyle name="Normal 10 2 3 3 2 2" xfId="27263"/>
    <cellStyle name="Normal 10 2 3 3 2 2 2" xfId="27264"/>
    <cellStyle name="Normal 10 2 3 3 2 3" xfId="27265"/>
    <cellStyle name="Normal 10 2 3 3 3" xfId="27266"/>
    <cellStyle name="Normal 10 2 3 3 3 2" xfId="27267"/>
    <cellStyle name="Normal 10 2 3 3 3 2 2" xfId="27268"/>
    <cellStyle name="Normal 10 2 3 3 3 3" xfId="27269"/>
    <cellStyle name="Normal 10 2 3 3 4" xfId="27270"/>
    <cellStyle name="Normal 10 2 3 3 4 2" xfId="27271"/>
    <cellStyle name="Normal 10 2 3 3 5" xfId="27272"/>
    <cellStyle name="Normal 10 2 3 3 6" xfId="27273"/>
    <cellStyle name="Normal 10 2 3 4" xfId="27274"/>
    <cellStyle name="Normal 10 2 3 4 2" xfId="27275"/>
    <cellStyle name="Normal 10 2 3 4 2 2" xfId="27276"/>
    <cellStyle name="Normal 10 2 3 4 3" xfId="27277"/>
    <cellStyle name="Normal 10 2 3 5" xfId="27278"/>
    <cellStyle name="Normal 10 2 3 5 2" xfId="27279"/>
    <cellStyle name="Normal 10 2 3 5 2 2" xfId="27280"/>
    <cellStyle name="Normal 10 2 3 5 3" xfId="27281"/>
    <cellStyle name="Normal 10 2 3 5 4" xfId="27282"/>
    <cellStyle name="Normal 10 2 3 5 5" xfId="27283"/>
    <cellStyle name="Normal 10 2 3 5 6" xfId="27284"/>
    <cellStyle name="Normal 10 2 3 6" xfId="27285"/>
    <cellStyle name="Normal 10 2 3 6 2" xfId="27286"/>
    <cellStyle name="Normal 10 2 3 7" xfId="27287"/>
    <cellStyle name="Normal 10 2 4" xfId="27288"/>
    <cellStyle name="Normal 10 2 4 2" xfId="27289"/>
    <cellStyle name="Normal 10 2 4 2 2" xfId="27290"/>
    <cellStyle name="Normal 10 2 4 2 2 2" xfId="27291"/>
    <cellStyle name="Normal 10 2 4 2 2 2 2" xfId="27292"/>
    <cellStyle name="Normal 10 2 4 2 2 3" xfId="27293"/>
    <cellStyle name="Normal 10 2 4 2 2 4" xfId="27294"/>
    <cellStyle name="Normal 10 2 4 2 2 5" xfId="27295"/>
    <cellStyle name="Normal 10 2 4 2 3" xfId="27296"/>
    <cellStyle name="Normal 10 2 4 2 3 2" xfId="27297"/>
    <cellStyle name="Normal 10 2 4 2 3 2 2" xfId="27298"/>
    <cellStyle name="Normal 10 2 4 2 3 3" xfId="27299"/>
    <cellStyle name="Normal 10 2 4 2 4" xfId="27300"/>
    <cellStyle name="Normal 10 2 4 2 4 2" xfId="27301"/>
    <cellStyle name="Normal 10 2 4 2 5" xfId="27302"/>
    <cellStyle name="Normal 10 2 4 3" xfId="27303"/>
    <cellStyle name="Normal 10 2 4 3 2" xfId="27304"/>
    <cellStyle name="Normal 10 2 4 3 2 2" xfId="27305"/>
    <cellStyle name="Normal 10 2 4 3 3" xfId="27306"/>
    <cellStyle name="Normal 10 2 4 4" xfId="27307"/>
    <cellStyle name="Normal 10 2 4 4 2" xfId="27308"/>
    <cellStyle name="Normal 10 2 4 4 2 2" xfId="27309"/>
    <cellStyle name="Normal 10 2 4 4 3" xfId="27310"/>
    <cellStyle name="Normal 10 2 4 5" xfId="27311"/>
    <cellStyle name="Normal 10 2 4 5 2" xfId="27312"/>
    <cellStyle name="Normal 10 2 4 6" xfId="27313"/>
    <cellStyle name="Normal 10 2 5" xfId="27314"/>
    <cellStyle name="Normal 10 2 5 2" xfId="27315"/>
    <cellStyle name="Normal 10 2 5 2 2" xfId="27316"/>
    <cellStyle name="Normal 10 2 5 2 2 2" xfId="27317"/>
    <cellStyle name="Normal 10 2 5 2 3" xfId="27318"/>
    <cellStyle name="Normal 10 2 5 3" xfId="27319"/>
    <cellStyle name="Normal 10 2 5 3 2" xfId="27320"/>
    <cellStyle name="Normal 10 2 5 3 2 2" xfId="27321"/>
    <cellStyle name="Normal 10 2 5 3 3" xfId="27322"/>
    <cellStyle name="Normal 10 2 5 4" xfId="27323"/>
    <cellStyle name="Normal 10 2 5 4 2" xfId="27324"/>
    <cellStyle name="Normal 10 2 5 5" xfId="27325"/>
    <cellStyle name="Normal 10 2 6" xfId="27326"/>
    <cellStyle name="Normal 10 2 6 2" xfId="27327"/>
    <cellStyle name="Normal 10 2 6 2 2" xfId="27328"/>
    <cellStyle name="Normal 10 2 6 3" xfId="27329"/>
    <cellStyle name="Normal 10 2 7" xfId="27330"/>
    <cellStyle name="Normal 10 2 7 2" xfId="27331"/>
    <cellStyle name="Normal 10 2 7 2 2" xfId="27332"/>
    <cellStyle name="Normal 10 2 7 3" xfId="27333"/>
    <cellStyle name="Normal 10 2 8" xfId="27334"/>
    <cellStyle name="Normal 10 2 8 2" xfId="27335"/>
    <cellStyle name="Normal 10 2 9" xfId="27336"/>
    <cellStyle name="Normal 10 3" xfId="27337"/>
    <cellStyle name="Normal 10 3 2" xfId="27338"/>
    <cellStyle name="Normal 10 3 2 2" xfId="27339"/>
    <cellStyle name="Normal 10 3 2 2 2" xfId="27340"/>
    <cellStyle name="Normal 10 3 2 2 2 2" xfId="27341"/>
    <cellStyle name="Normal 10 3 2 2 2 2 2" xfId="27342"/>
    <cellStyle name="Normal 10 3 2 2 2 2 2 2" xfId="27343"/>
    <cellStyle name="Normal 10 3 2 2 2 2 3" xfId="27344"/>
    <cellStyle name="Normal 10 3 2 2 2 3" xfId="27345"/>
    <cellStyle name="Normal 10 3 2 2 2 3 2" xfId="27346"/>
    <cellStyle name="Normal 10 3 2 2 2 3 2 2" xfId="27347"/>
    <cellStyle name="Normal 10 3 2 2 2 3 3" xfId="27348"/>
    <cellStyle name="Normal 10 3 2 2 2 4" xfId="27349"/>
    <cellStyle name="Normal 10 3 2 2 2 4 2" xfId="27350"/>
    <cellStyle name="Normal 10 3 2 2 2 5" xfId="27351"/>
    <cellStyle name="Normal 10 3 2 2 3" xfId="27352"/>
    <cellStyle name="Normal 10 3 2 2 3 2" xfId="27353"/>
    <cellStyle name="Normal 10 3 2 2 3 2 2" xfId="27354"/>
    <cellStyle name="Normal 10 3 2 2 3 3" xfId="27355"/>
    <cellStyle name="Normal 10 3 2 2 4" xfId="27356"/>
    <cellStyle name="Normal 10 3 2 2 4 2" xfId="27357"/>
    <cellStyle name="Normal 10 3 2 2 4 2 2" xfId="27358"/>
    <cellStyle name="Normal 10 3 2 2 4 3" xfId="27359"/>
    <cellStyle name="Normal 10 3 2 2 5" xfId="27360"/>
    <cellStyle name="Normal 10 3 2 2 5 2" xfId="27361"/>
    <cellStyle name="Normal 10 3 2 2 6" xfId="27362"/>
    <cellStyle name="Normal 10 3 2 2 7" xfId="27363"/>
    <cellStyle name="Normal 10 3 2 3" xfId="27364"/>
    <cellStyle name="Normal 10 3 2 3 2" xfId="27365"/>
    <cellStyle name="Normal 10 3 2 3 2 2" xfId="27366"/>
    <cellStyle name="Normal 10 3 2 3 2 2 2" xfId="27367"/>
    <cellStyle name="Normal 10 3 2 3 2 3" xfId="27368"/>
    <cellStyle name="Normal 10 3 2 3 3" xfId="27369"/>
    <cellStyle name="Normal 10 3 2 3 3 2" xfId="27370"/>
    <cellStyle name="Normal 10 3 2 3 3 2 2" xfId="27371"/>
    <cellStyle name="Normal 10 3 2 3 3 3" xfId="27372"/>
    <cellStyle name="Normal 10 3 2 3 4" xfId="27373"/>
    <cellStyle name="Normal 10 3 2 3 4 2" xfId="27374"/>
    <cellStyle name="Normal 10 3 2 3 5" xfId="27375"/>
    <cellStyle name="Normal 10 3 2 4" xfId="27376"/>
    <cellStyle name="Normal 10 3 2 4 2" xfId="27377"/>
    <cellStyle name="Normal 10 3 2 4 2 2" xfId="27378"/>
    <cellStyle name="Normal 10 3 2 4 3" xfId="27379"/>
    <cellStyle name="Normal 10 3 2 5" xfId="27380"/>
    <cellStyle name="Normal 10 3 2 5 2" xfId="27381"/>
    <cellStyle name="Normal 10 3 2 5 2 2" xfId="27382"/>
    <cellStyle name="Normal 10 3 2 5 3" xfId="27383"/>
    <cellStyle name="Normal 10 3 2 6" xfId="27384"/>
    <cellStyle name="Normal 10 3 2 6 2" xfId="27385"/>
    <cellStyle name="Normal 10 3 2 7" xfId="27386"/>
    <cellStyle name="Normal 10 3 2 8" xfId="27387"/>
    <cellStyle name="Normal 10 3 2 9" xfId="27388"/>
    <cellStyle name="Normal 10 3 3" xfId="27389"/>
    <cellStyle name="Normal 10 3 3 2" xfId="27390"/>
    <cellStyle name="Normal 10 3 3 2 2" xfId="27391"/>
    <cellStyle name="Normal 10 3 3 2 2 2" xfId="27392"/>
    <cellStyle name="Normal 10 3 3 2 2 2 2" xfId="27393"/>
    <cellStyle name="Normal 10 3 3 2 2 3" xfId="27394"/>
    <cellStyle name="Normal 10 3 3 2 3" xfId="27395"/>
    <cellStyle name="Normal 10 3 3 2 3 2" xfId="27396"/>
    <cellStyle name="Normal 10 3 3 2 3 2 2" xfId="27397"/>
    <cellStyle name="Normal 10 3 3 2 3 3" xfId="27398"/>
    <cellStyle name="Normal 10 3 3 2 4" xfId="27399"/>
    <cellStyle name="Normal 10 3 3 2 4 2" xfId="27400"/>
    <cellStyle name="Normal 10 3 3 2 5" xfId="27401"/>
    <cellStyle name="Normal 10 3 3 3" xfId="27402"/>
    <cellStyle name="Normal 10 3 3 3 2" xfId="27403"/>
    <cellStyle name="Normal 10 3 3 3 2 2" xfId="27404"/>
    <cellStyle name="Normal 10 3 3 3 3" xfId="27405"/>
    <cellStyle name="Normal 10 3 3 4" xfId="27406"/>
    <cellStyle name="Normal 10 3 3 4 2" xfId="27407"/>
    <cellStyle name="Normal 10 3 3 4 2 2" xfId="27408"/>
    <cellStyle name="Normal 10 3 3 4 3" xfId="27409"/>
    <cellStyle name="Normal 10 3 3 5" xfId="27410"/>
    <cellStyle name="Normal 10 3 3 5 2" xfId="27411"/>
    <cellStyle name="Normal 10 3 3 6" xfId="27412"/>
    <cellStyle name="Normal 10 3 3 7" xfId="27413"/>
    <cellStyle name="Normal 10 3 4" xfId="27414"/>
    <cellStyle name="Normal 10 3 4 2" xfId="27415"/>
    <cellStyle name="Normal 10 3 4 2 2" xfId="27416"/>
    <cellStyle name="Normal 10 3 4 2 2 2" xfId="27417"/>
    <cellStyle name="Normal 10 3 4 2 3" xfId="27418"/>
    <cellStyle name="Normal 10 3 4 3" xfId="27419"/>
    <cellStyle name="Normal 10 3 4 3 2" xfId="27420"/>
    <cellStyle name="Normal 10 3 4 3 2 2" xfId="27421"/>
    <cellStyle name="Normal 10 3 4 3 3" xfId="27422"/>
    <cellStyle name="Normal 10 3 4 4" xfId="27423"/>
    <cellStyle name="Normal 10 3 4 4 2" xfId="27424"/>
    <cellStyle name="Normal 10 3 4 5" xfId="27425"/>
    <cellStyle name="Normal 10 3 4 6" xfId="27426"/>
    <cellStyle name="Normal 10 3 5" xfId="27427"/>
    <cellStyle name="Normal 10 3 5 2" xfId="27428"/>
    <cellStyle name="Normal 10 3 5 2 2" xfId="27429"/>
    <cellStyle name="Normal 10 3 5 3" xfId="27430"/>
    <cellStyle name="Normal 10 3 5 4" xfId="27431"/>
    <cellStyle name="Normal 10 3 6" xfId="27432"/>
    <cellStyle name="Normal 10 3 6 2" xfId="27433"/>
    <cellStyle name="Normal 10 3 6 2 2" xfId="27434"/>
    <cellStyle name="Normal 10 3 6 3" xfId="27435"/>
    <cellStyle name="Normal 10 3 7" xfId="27436"/>
    <cellStyle name="Normal 10 3 7 2" xfId="27437"/>
    <cellStyle name="Normal 10 3 8" xfId="27438"/>
    <cellStyle name="Normal 10 4" xfId="27439"/>
    <cellStyle name="Normal 10 4 2" xfId="27440"/>
    <cellStyle name="Normal 10 4 2 2" xfId="27441"/>
    <cellStyle name="Normal 10 4 2 2 2" xfId="27442"/>
    <cellStyle name="Normal 10 4 2 2 2 2" xfId="27443"/>
    <cellStyle name="Normal 10 4 2 2 2 2 2" xfId="27444"/>
    <cellStyle name="Normal 10 4 2 2 2 2 2 2" xfId="27445"/>
    <cellStyle name="Normal 10 4 2 2 2 2 3" xfId="27446"/>
    <cellStyle name="Normal 10 4 2 2 2 3" xfId="27447"/>
    <cellStyle name="Normal 10 4 2 2 2 3 2" xfId="27448"/>
    <cellStyle name="Normal 10 4 2 2 2 3 2 2" xfId="27449"/>
    <cellStyle name="Normal 10 4 2 2 2 3 3" xfId="27450"/>
    <cellStyle name="Normal 10 4 2 2 2 4" xfId="27451"/>
    <cellStyle name="Normal 10 4 2 2 2 4 2" xfId="27452"/>
    <cellStyle name="Normal 10 4 2 2 2 5" xfId="27453"/>
    <cellStyle name="Normal 10 4 2 2 3" xfId="27454"/>
    <cellStyle name="Normal 10 4 2 2 3 2" xfId="27455"/>
    <cellStyle name="Normal 10 4 2 2 3 2 2" xfId="27456"/>
    <cellStyle name="Normal 10 4 2 2 3 3" xfId="27457"/>
    <cellStyle name="Normal 10 4 2 2 4" xfId="27458"/>
    <cellStyle name="Normal 10 4 2 2 4 2" xfId="27459"/>
    <cellStyle name="Normal 10 4 2 2 4 2 2" xfId="27460"/>
    <cellStyle name="Normal 10 4 2 2 4 3" xfId="27461"/>
    <cellStyle name="Normal 10 4 2 2 5" xfId="27462"/>
    <cellStyle name="Normal 10 4 2 2 5 2" xfId="27463"/>
    <cellStyle name="Normal 10 4 2 2 6" xfId="27464"/>
    <cellStyle name="Normal 10 4 2 3" xfId="27465"/>
    <cellStyle name="Normal 10 4 2 3 2" xfId="27466"/>
    <cellStyle name="Normal 10 4 2 3 2 2" xfId="27467"/>
    <cellStyle name="Normal 10 4 2 3 2 2 2" xfId="27468"/>
    <cellStyle name="Normal 10 4 2 3 2 3" xfId="27469"/>
    <cellStyle name="Normal 10 4 2 3 3" xfId="27470"/>
    <cellStyle name="Normal 10 4 2 3 3 2" xfId="27471"/>
    <cellStyle name="Normal 10 4 2 3 3 2 2" xfId="27472"/>
    <cellStyle name="Normal 10 4 2 3 3 3" xfId="27473"/>
    <cellStyle name="Normal 10 4 2 3 4" xfId="27474"/>
    <cellStyle name="Normal 10 4 2 3 4 2" xfId="27475"/>
    <cellStyle name="Normal 10 4 2 3 5" xfId="27476"/>
    <cellStyle name="Normal 10 4 2 4" xfId="27477"/>
    <cellStyle name="Normal 10 4 2 4 2" xfId="27478"/>
    <cellStyle name="Normal 10 4 2 4 2 2" xfId="27479"/>
    <cellStyle name="Normal 10 4 2 4 3" xfId="27480"/>
    <cellStyle name="Normal 10 4 2 5" xfId="27481"/>
    <cellStyle name="Normal 10 4 2 5 2" xfId="27482"/>
    <cellStyle name="Normal 10 4 2 5 2 2" xfId="27483"/>
    <cellStyle name="Normal 10 4 2 5 3" xfId="27484"/>
    <cellStyle name="Normal 10 4 2 6" xfId="27485"/>
    <cellStyle name="Normal 10 4 2 6 2" xfId="27486"/>
    <cellStyle name="Normal 10 4 2 7" xfId="27487"/>
    <cellStyle name="Normal 10 4 2 8" xfId="27488"/>
    <cellStyle name="Normal 10 4 3" xfId="27489"/>
    <cellStyle name="Normal 10 4 3 2" xfId="27490"/>
    <cellStyle name="Normal 10 4 3 2 2" xfId="27491"/>
    <cellStyle name="Normal 10 4 3 2 2 2" xfId="27492"/>
    <cellStyle name="Normal 10 4 3 2 2 2 2" xfId="27493"/>
    <cellStyle name="Normal 10 4 3 2 2 3" xfId="27494"/>
    <cellStyle name="Normal 10 4 3 2 3" xfId="27495"/>
    <cellStyle name="Normal 10 4 3 2 3 2" xfId="27496"/>
    <cellStyle name="Normal 10 4 3 2 3 2 2" xfId="27497"/>
    <cellStyle name="Normal 10 4 3 2 3 3" xfId="27498"/>
    <cellStyle name="Normal 10 4 3 2 4" xfId="27499"/>
    <cellStyle name="Normal 10 4 3 2 4 2" xfId="27500"/>
    <cellStyle name="Normal 10 4 3 2 5" xfId="27501"/>
    <cellStyle name="Normal 10 4 3 3" xfId="27502"/>
    <cellStyle name="Normal 10 4 3 3 2" xfId="27503"/>
    <cellStyle name="Normal 10 4 3 3 2 2" xfId="27504"/>
    <cellStyle name="Normal 10 4 3 3 3" xfId="27505"/>
    <cellStyle name="Normal 10 4 3 4" xfId="27506"/>
    <cellStyle name="Normal 10 4 3 4 2" xfId="27507"/>
    <cellStyle name="Normal 10 4 3 4 2 2" xfId="27508"/>
    <cellStyle name="Normal 10 4 3 4 3" xfId="27509"/>
    <cellStyle name="Normal 10 4 3 5" xfId="27510"/>
    <cellStyle name="Normal 10 4 3 5 2" xfId="27511"/>
    <cellStyle name="Normal 10 4 3 6" xfId="27512"/>
    <cellStyle name="Normal 10 4 3 7" xfId="27513"/>
    <cellStyle name="Normal 10 4 4" xfId="27514"/>
    <cellStyle name="Normal 10 4 4 2" xfId="27515"/>
    <cellStyle name="Normal 10 4 4 2 2" xfId="27516"/>
    <cellStyle name="Normal 10 4 4 2 2 2" xfId="27517"/>
    <cellStyle name="Normal 10 4 4 2 3" xfId="27518"/>
    <cellStyle name="Normal 10 4 4 3" xfId="27519"/>
    <cellStyle name="Normal 10 4 4 3 2" xfId="27520"/>
    <cellStyle name="Normal 10 4 4 3 2 2" xfId="27521"/>
    <cellStyle name="Normal 10 4 4 3 3" xfId="27522"/>
    <cellStyle name="Normal 10 4 4 4" xfId="27523"/>
    <cellStyle name="Normal 10 4 4 4 2" xfId="27524"/>
    <cellStyle name="Normal 10 4 4 5" xfId="27525"/>
    <cellStyle name="Normal 10 4 5" xfId="27526"/>
    <cellStyle name="Normal 10 4 5 2" xfId="27527"/>
    <cellStyle name="Normal 10 4 5 2 2" xfId="27528"/>
    <cellStyle name="Normal 10 4 5 3" xfId="27529"/>
    <cellStyle name="Normal 10 4 6" xfId="27530"/>
    <cellStyle name="Normal 10 4 6 2" xfId="27531"/>
    <cellStyle name="Normal 10 4 6 2 2" xfId="27532"/>
    <cellStyle name="Normal 10 4 6 3" xfId="27533"/>
    <cellStyle name="Normal 10 4 7" xfId="27534"/>
    <cellStyle name="Normal 10 4 7 2" xfId="27535"/>
    <cellStyle name="Normal 10 4 8" xfId="27536"/>
    <cellStyle name="Normal 10 4 9" xfId="27537"/>
    <cellStyle name="Normal 10 5" xfId="27538"/>
    <cellStyle name="Normal 10 5 2" xfId="27539"/>
    <cellStyle name="Normal 10 5 2 2" xfId="27540"/>
    <cellStyle name="Normal 10 5 2 2 2" xfId="27541"/>
    <cellStyle name="Normal 10 5 2 2 2 2" xfId="27542"/>
    <cellStyle name="Normal 10 5 2 2 2 2 2" xfId="27543"/>
    <cellStyle name="Normal 10 5 2 2 2 3" xfId="27544"/>
    <cellStyle name="Normal 10 5 2 2 3" xfId="27545"/>
    <cellStyle name="Normal 10 5 2 2 3 2" xfId="27546"/>
    <cellStyle name="Normal 10 5 2 2 3 2 2" xfId="27547"/>
    <cellStyle name="Normal 10 5 2 2 3 3" xfId="27548"/>
    <cellStyle name="Normal 10 5 2 2 4" xfId="27549"/>
    <cellStyle name="Normal 10 5 2 2 4 2" xfId="27550"/>
    <cellStyle name="Normal 10 5 2 2 5" xfId="27551"/>
    <cellStyle name="Normal 10 5 2 3" xfId="27552"/>
    <cellStyle name="Normal 10 5 2 3 2" xfId="27553"/>
    <cellStyle name="Normal 10 5 2 3 2 2" xfId="27554"/>
    <cellStyle name="Normal 10 5 2 3 3" xfId="27555"/>
    <cellStyle name="Normal 10 5 2 4" xfId="27556"/>
    <cellStyle name="Normal 10 5 2 4 2" xfId="27557"/>
    <cellStyle name="Normal 10 5 2 4 2 2" xfId="27558"/>
    <cellStyle name="Normal 10 5 2 4 3" xfId="27559"/>
    <cellStyle name="Normal 10 5 2 5" xfId="27560"/>
    <cellStyle name="Normal 10 5 2 5 2" xfId="27561"/>
    <cellStyle name="Normal 10 5 2 6" xfId="27562"/>
    <cellStyle name="Normal 10 5 2 7" xfId="27563"/>
    <cellStyle name="Normal 10 5 3" xfId="27564"/>
    <cellStyle name="Normal 10 5 3 2" xfId="27565"/>
    <cellStyle name="Normal 10 5 3 2 2" xfId="27566"/>
    <cellStyle name="Normal 10 5 3 2 2 2" xfId="27567"/>
    <cellStyle name="Normal 10 5 3 2 3" xfId="27568"/>
    <cellStyle name="Normal 10 5 3 3" xfId="27569"/>
    <cellStyle name="Normal 10 5 3 3 2" xfId="27570"/>
    <cellStyle name="Normal 10 5 3 3 2 2" xfId="27571"/>
    <cellStyle name="Normal 10 5 3 3 3" xfId="27572"/>
    <cellStyle name="Normal 10 5 3 4" xfId="27573"/>
    <cellStyle name="Normal 10 5 3 4 2" xfId="27574"/>
    <cellStyle name="Normal 10 5 3 5" xfId="27575"/>
    <cellStyle name="Normal 10 5 3 6" xfId="27576"/>
    <cellStyle name="Normal 10 5 4" xfId="27577"/>
    <cellStyle name="Normal 10 5 4 2" xfId="27578"/>
    <cellStyle name="Normal 10 5 4 2 2" xfId="27579"/>
    <cellStyle name="Normal 10 5 4 3" xfId="27580"/>
    <cellStyle name="Normal 10 5 5" xfId="27581"/>
    <cellStyle name="Normal 10 5 5 2" xfId="27582"/>
    <cellStyle name="Normal 10 5 5 2 2" xfId="27583"/>
    <cellStyle name="Normal 10 5 5 3" xfId="27584"/>
    <cellStyle name="Normal 10 5 6" xfId="27585"/>
    <cellStyle name="Normal 10 5 6 2" xfId="27586"/>
    <cellStyle name="Normal 10 5 7" xfId="27587"/>
    <cellStyle name="Normal 10 5 8" xfId="27588"/>
    <cellStyle name="Normal 10 6" xfId="27589"/>
    <cellStyle name="Normal 10 6 2" xfId="27590"/>
    <cellStyle name="Normal 10 6 2 2" xfId="27591"/>
    <cellStyle name="Normal 10 6 2 2 2" xfId="27592"/>
    <cellStyle name="Normal 10 6 2 2 2 2" xfId="27593"/>
    <cellStyle name="Normal 10 6 2 2 3" xfId="27594"/>
    <cellStyle name="Normal 10 6 2 3" xfId="27595"/>
    <cellStyle name="Normal 10 6 2 3 2" xfId="27596"/>
    <cellStyle name="Normal 10 6 2 3 2 2" xfId="27597"/>
    <cellStyle name="Normal 10 6 2 3 3" xfId="27598"/>
    <cellStyle name="Normal 10 6 2 4" xfId="27599"/>
    <cellStyle name="Normal 10 6 2 4 2" xfId="27600"/>
    <cellStyle name="Normal 10 6 2 5" xfId="27601"/>
    <cellStyle name="Normal 10 6 3" xfId="27602"/>
    <cellStyle name="Normal 10 6 3 2" xfId="27603"/>
    <cellStyle name="Normal 10 6 3 2 2" xfId="27604"/>
    <cellStyle name="Normal 10 6 3 3" xfId="27605"/>
    <cellStyle name="Normal 10 6 4" xfId="27606"/>
    <cellStyle name="Normal 10 6 4 2" xfId="27607"/>
    <cellStyle name="Normal 10 6 4 2 2" xfId="27608"/>
    <cellStyle name="Normal 10 6 4 3" xfId="27609"/>
    <cellStyle name="Normal 10 6 5" xfId="27610"/>
    <cellStyle name="Normal 10 6 5 2" xfId="27611"/>
    <cellStyle name="Normal 10 6 6" xfId="27612"/>
    <cellStyle name="Normal 10 6 7" xfId="27613"/>
    <cellStyle name="Normal 10 7" xfId="27614"/>
    <cellStyle name="Normal 10 7 2" xfId="27615"/>
    <cellStyle name="Normal 10 7 2 2" xfId="27616"/>
    <cellStyle name="Normal 10 7 2 2 2" xfId="27617"/>
    <cellStyle name="Normal 10 7 2 3" xfId="27618"/>
    <cellStyle name="Normal 10 7 3" xfId="27619"/>
    <cellStyle name="Normal 10 7 3 2" xfId="27620"/>
    <cellStyle name="Normal 10 7 3 2 2" xfId="27621"/>
    <cellStyle name="Normal 10 7 3 3" xfId="27622"/>
    <cellStyle name="Normal 10 7 4" xfId="27623"/>
    <cellStyle name="Normal 10 7 4 2" xfId="27624"/>
    <cellStyle name="Normal 10 7 5" xfId="27625"/>
    <cellStyle name="Normal 10 7 6" xfId="27626"/>
    <cellStyle name="Normal 10 8" xfId="27627"/>
    <cellStyle name="Normal 10 8 2" xfId="27628"/>
    <cellStyle name="Normal 10 8 2 2" xfId="27629"/>
    <cellStyle name="Normal 10 8 3" xfId="27630"/>
    <cellStyle name="Normal 10 8 3 2" xfId="27631"/>
    <cellStyle name="Normal 10 8 4" xfId="27632"/>
    <cellStyle name="Normal 10 8 4 2" xfId="27633"/>
    <cellStyle name="Normal 10 8 5" xfId="27634"/>
    <cellStyle name="Normal 10 9" xfId="27635"/>
    <cellStyle name="Normal 10 9 2" xfId="27636"/>
    <cellStyle name="Normal 10 9 2 2" xfId="27637"/>
    <cellStyle name="Normal 10 9 3" xfId="27638"/>
    <cellStyle name="Normal 10_2112 DF Schedule" xfId="27639"/>
    <cellStyle name="Normal 100" xfId="27640"/>
    <cellStyle name="Normal 100 2" xfId="27641"/>
    <cellStyle name="Normal 100 2 2" xfId="27642"/>
    <cellStyle name="Normal 100 2 3" xfId="27643"/>
    <cellStyle name="Normal 100 3" xfId="27644"/>
    <cellStyle name="Normal 101" xfId="27645"/>
    <cellStyle name="Normal 101 2" xfId="27646"/>
    <cellStyle name="Normal 101 2 2" xfId="27647"/>
    <cellStyle name="Normal 101 2 3" xfId="27648"/>
    <cellStyle name="Normal 102" xfId="27649"/>
    <cellStyle name="Normal 102 2" xfId="27650"/>
    <cellStyle name="Normal 102 2 2" xfId="27651"/>
    <cellStyle name="Normal 102 2 3" xfId="27652"/>
    <cellStyle name="Normal 103" xfId="27653"/>
    <cellStyle name="Normal 103 2" xfId="27654"/>
    <cellStyle name="Normal 103 2 2" xfId="27655"/>
    <cellStyle name="Normal 103 2 3" xfId="27656"/>
    <cellStyle name="Normal 104" xfId="27657"/>
    <cellStyle name="Normal 104 2" xfId="27658"/>
    <cellStyle name="Normal 104 2 2" xfId="27659"/>
    <cellStyle name="Normal 104 2 3" xfId="27660"/>
    <cellStyle name="Normal 105" xfId="27661"/>
    <cellStyle name="Normal 105 2" xfId="27662"/>
    <cellStyle name="Normal 105 2 2" xfId="27663"/>
    <cellStyle name="Normal 105 2 3" xfId="27664"/>
    <cellStyle name="Normal 106" xfId="27665"/>
    <cellStyle name="Normal 107" xfId="27666"/>
    <cellStyle name="Normal 107 2" xfId="27667"/>
    <cellStyle name="Normal 107 2 2" xfId="27668"/>
    <cellStyle name="Normal 107 2 3" xfId="27669"/>
    <cellStyle name="Normal 108" xfId="27670"/>
    <cellStyle name="Normal 108 2" xfId="27671"/>
    <cellStyle name="Normal 108 2 2" xfId="27672"/>
    <cellStyle name="Normal 108 2 3" xfId="27673"/>
    <cellStyle name="Normal 109" xfId="27674"/>
    <cellStyle name="Normal 109 2" xfId="27675"/>
    <cellStyle name="Normal 109 2 2" xfId="27676"/>
    <cellStyle name="Normal 109 2 3" xfId="27677"/>
    <cellStyle name="Normal 109 3" xfId="27678"/>
    <cellStyle name="Normal 109 3 2" xfId="27679"/>
    <cellStyle name="Normal 109 3 3" xfId="27680"/>
    <cellStyle name="Normal 109 3 4" xfId="27681"/>
    <cellStyle name="Normal 109 4" xfId="27682"/>
    <cellStyle name="Normal 109 5" xfId="27683"/>
    <cellStyle name="Normal 11" xfId="27684"/>
    <cellStyle name="Normal 11 10" xfId="27685"/>
    <cellStyle name="Normal 11 10 2" xfId="27686"/>
    <cellStyle name="Normal 11 10 3" xfId="27687"/>
    <cellStyle name="Normal 11 11" xfId="27688"/>
    <cellStyle name="Normal 11 11 2" xfId="27689"/>
    <cellStyle name="Normal 11 11 3" xfId="27690"/>
    <cellStyle name="Normal 11 12" xfId="27691"/>
    <cellStyle name="Normal 11 12 2" xfId="27692"/>
    <cellStyle name="Normal 11 13" xfId="27693"/>
    <cellStyle name="Normal 11 2" xfId="27694"/>
    <cellStyle name="Normal 11 2 2" xfId="27695"/>
    <cellStyle name="Normal 11 2 2 2" xfId="27696"/>
    <cellStyle name="Normal 11 2 2 2 10" xfId="27697"/>
    <cellStyle name="Normal 11 2 2 2 2" xfId="27698"/>
    <cellStyle name="Normal 11 2 2 2 2 2" xfId="27699"/>
    <cellStyle name="Normal 11 2 2 2 2 2 2" xfId="27700"/>
    <cellStyle name="Normal 11 2 2 2 2 2 2 2" xfId="27701"/>
    <cellStyle name="Normal 11 2 2 2 2 2 2 2 2" xfId="27702"/>
    <cellStyle name="Normal 11 2 2 2 2 2 2 3" xfId="27703"/>
    <cellStyle name="Normal 11 2 2 2 2 2 3" xfId="27704"/>
    <cellStyle name="Normal 11 2 2 2 2 2 3 2" xfId="27705"/>
    <cellStyle name="Normal 11 2 2 2 2 2 3 2 2" xfId="27706"/>
    <cellStyle name="Normal 11 2 2 2 2 2 3 3" xfId="27707"/>
    <cellStyle name="Normal 11 2 2 2 2 2 4" xfId="27708"/>
    <cellStyle name="Normal 11 2 2 2 2 2 4 2" xfId="27709"/>
    <cellStyle name="Normal 11 2 2 2 2 2 5" xfId="27710"/>
    <cellStyle name="Normal 11 2 2 2 2 3" xfId="27711"/>
    <cellStyle name="Normal 11 2 2 2 2 3 2" xfId="27712"/>
    <cellStyle name="Normal 11 2 2 2 2 3 2 2" xfId="27713"/>
    <cellStyle name="Normal 11 2 2 2 2 3 3" xfId="27714"/>
    <cellStyle name="Normal 11 2 2 2 2 4" xfId="27715"/>
    <cellStyle name="Normal 11 2 2 2 2 4 2" xfId="27716"/>
    <cellStyle name="Normal 11 2 2 2 2 4 2 2" xfId="27717"/>
    <cellStyle name="Normal 11 2 2 2 2 4 3" xfId="27718"/>
    <cellStyle name="Normal 11 2 2 2 2 5" xfId="27719"/>
    <cellStyle name="Normal 11 2 2 2 2 5 2" xfId="27720"/>
    <cellStyle name="Normal 11 2 2 2 2 6" xfId="27721"/>
    <cellStyle name="Normal 11 2 2 2 2 7" xfId="27722"/>
    <cellStyle name="Normal 11 2 2 2 3" xfId="27723"/>
    <cellStyle name="Normal 11 2 2 2 3 2" xfId="27724"/>
    <cellStyle name="Normal 11 2 2 2 3 2 2" xfId="27725"/>
    <cellStyle name="Normal 11 2 2 2 3 2 2 2" xfId="27726"/>
    <cellStyle name="Normal 11 2 2 2 3 2 3" xfId="27727"/>
    <cellStyle name="Normal 11 2 2 2 3 3" xfId="27728"/>
    <cellStyle name="Normal 11 2 2 2 3 3 2" xfId="27729"/>
    <cellStyle name="Normal 11 2 2 2 3 3 2 2" xfId="27730"/>
    <cellStyle name="Normal 11 2 2 2 3 3 3" xfId="27731"/>
    <cellStyle name="Normal 11 2 2 2 3 4" xfId="27732"/>
    <cellStyle name="Normal 11 2 2 2 3 4 2" xfId="27733"/>
    <cellStyle name="Normal 11 2 2 2 3 5" xfId="27734"/>
    <cellStyle name="Normal 11 2 2 2 4" xfId="27735"/>
    <cellStyle name="Normal 11 2 2 2 4 2" xfId="27736"/>
    <cellStyle name="Normal 11 2 2 2 4 2 2" xfId="27737"/>
    <cellStyle name="Normal 11 2 2 2 4 3" xfId="27738"/>
    <cellStyle name="Normal 11 2 2 2 5" xfId="27739"/>
    <cellStyle name="Normal 11 2 2 2 5 2" xfId="27740"/>
    <cellStyle name="Normal 11 2 2 2 5 2 2" xfId="27741"/>
    <cellStyle name="Normal 11 2 2 2 5 3" xfId="27742"/>
    <cellStyle name="Normal 11 2 2 2 6" xfId="27743"/>
    <cellStyle name="Normal 11 2 2 2 6 2" xfId="27744"/>
    <cellStyle name="Normal 11 2 2 2 7" xfId="27745"/>
    <cellStyle name="Normal 11 2 2 2 8" xfId="27746"/>
    <cellStyle name="Normal 11 2 2 2 9" xfId="27747"/>
    <cellStyle name="Normal 11 2 2 3" xfId="27748"/>
    <cellStyle name="Normal 11 2 2 3 2" xfId="27749"/>
    <cellStyle name="Normal 11 2 2 3 2 2" xfId="27750"/>
    <cellStyle name="Normal 11 2 2 3 2 2 2" xfId="27751"/>
    <cellStyle name="Normal 11 2 2 3 2 2 2 2" xfId="27752"/>
    <cellStyle name="Normal 11 2 2 3 2 2 3" xfId="27753"/>
    <cellStyle name="Normal 11 2 2 3 2 3" xfId="27754"/>
    <cellStyle name="Normal 11 2 2 3 2 3 2" xfId="27755"/>
    <cellStyle name="Normal 11 2 2 3 2 3 2 2" xfId="27756"/>
    <cellStyle name="Normal 11 2 2 3 2 3 3" xfId="27757"/>
    <cellStyle name="Normal 11 2 2 3 2 4" xfId="27758"/>
    <cellStyle name="Normal 11 2 2 3 2 4 2" xfId="27759"/>
    <cellStyle name="Normal 11 2 2 3 2 5" xfId="27760"/>
    <cellStyle name="Normal 11 2 2 3 3" xfId="27761"/>
    <cellStyle name="Normal 11 2 2 3 3 2" xfId="27762"/>
    <cellStyle name="Normal 11 2 2 3 3 2 2" xfId="27763"/>
    <cellStyle name="Normal 11 2 2 3 3 3" xfId="27764"/>
    <cellStyle name="Normal 11 2 2 3 4" xfId="27765"/>
    <cellStyle name="Normal 11 2 2 3 4 2" xfId="27766"/>
    <cellStyle name="Normal 11 2 2 3 4 2 2" xfId="27767"/>
    <cellStyle name="Normal 11 2 2 3 4 3" xfId="27768"/>
    <cellStyle name="Normal 11 2 2 3 5" xfId="27769"/>
    <cellStyle name="Normal 11 2 2 3 5 2" xfId="27770"/>
    <cellStyle name="Normal 11 2 2 3 6" xfId="27771"/>
    <cellStyle name="Normal 11 2 2 3 7" xfId="27772"/>
    <cellStyle name="Normal 11 2 2 4" xfId="27773"/>
    <cellStyle name="Normal 11 2 2 4 2" xfId="27774"/>
    <cellStyle name="Normal 11 2 2 4 2 2" xfId="27775"/>
    <cellStyle name="Normal 11 2 2 4 2 2 2" xfId="27776"/>
    <cellStyle name="Normal 11 2 2 4 2 3" xfId="27777"/>
    <cellStyle name="Normal 11 2 2 4 3" xfId="27778"/>
    <cellStyle name="Normal 11 2 2 4 3 2" xfId="27779"/>
    <cellStyle name="Normal 11 2 2 4 3 2 2" xfId="27780"/>
    <cellStyle name="Normal 11 2 2 4 3 3" xfId="27781"/>
    <cellStyle name="Normal 11 2 2 4 4" xfId="27782"/>
    <cellStyle name="Normal 11 2 2 4 4 2" xfId="27783"/>
    <cellStyle name="Normal 11 2 2 4 5" xfId="27784"/>
    <cellStyle name="Normal 11 2 2 4 6" xfId="27785"/>
    <cellStyle name="Normal 11 2 2 5" xfId="27786"/>
    <cellStyle name="Normal 11 2 2 5 2" xfId="27787"/>
    <cellStyle name="Normal 11 2 2 5 2 2" xfId="27788"/>
    <cellStyle name="Normal 11 2 2 5 3" xfId="27789"/>
    <cellStyle name="Normal 11 2 2 5 4" xfId="27790"/>
    <cellStyle name="Normal 11 2 2 6" xfId="27791"/>
    <cellStyle name="Normal 11 2 2 6 2" xfId="27792"/>
    <cellStyle name="Normal 11 2 2 6 2 2" xfId="27793"/>
    <cellStyle name="Normal 11 2 2 6 3" xfId="27794"/>
    <cellStyle name="Normal 11 2 2 7" xfId="27795"/>
    <cellStyle name="Normal 11 2 2 7 2" xfId="27796"/>
    <cellStyle name="Normal 11 2 2 8" xfId="27797"/>
    <cellStyle name="Normal 11 2 3" xfId="27798"/>
    <cellStyle name="Normal 11 2 3 2" xfId="27799"/>
    <cellStyle name="Normal 11 2 3 2 2" xfId="27800"/>
    <cellStyle name="Normal 11 2 3 2 2 2" xfId="27801"/>
    <cellStyle name="Normal 11 2 3 2 2 2 2" xfId="27802"/>
    <cellStyle name="Normal 11 2 3 2 2 2 2 2" xfId="27803"/>
    <cellStyle name="Normal 11 2 3 2 2 2 3" xfId="27804"/>
    <cellStyle name="Normal 11 2 3 2 2 3" xfId="27805"/>
    <cellStyle name="Normal 11 2 3 2 2 3 2" xfId="27806"/>
    <cellStyle name="Normal 11 2 3 2 2 3 2 2" xfId="27807"/>
    <cellStyle name="Normal 11 2 3 2 2 3 3" xfId="27808"/>
    <cellStyle name="Normal 11 2 3 2 2 4" xfId="27809"/>
    <cellStyle name="Normal 11 2 3 2 2 4 2" xfId="27810"/>
    <cellStyle name="Normal 11 2 3 2 2 5" xfId="27811"/>
    <cellStyle name="Normal 11 2 3 2 3" xfId="27812"/>
    <cellStyle name="Normal 11 2 3 2 3 2" xfId="27813"/>
    <cellStyle name="Normal 11 2 3 2 3 2 2" xfId="27814"/>
    <cellStyle name="Normal 11 2 3 2 3 3" xfId="27815"/>
    <cellStyle name="Normal 11 2 3 2 4" xfId="27816"/>
    <cellStyle name="Normal 11 2 3 2 4 2" xfId="27817"/>
    <cellStyle name="Normal 11 2 3 2 4 2 2" xfId="27818"/>
    <cellStyle name="Normal 11 2 3 2 4 3" xfId="27819"/>
    <cellStyle name="Normal 11 2 3 2 5" xfId="27820"/>
    <cellStyle name="Normal 11 2 3 2 5 2" xfId="27821"/>
    <cellStyle name="Normal 11 2 3 2 6" xfId="27822"/>
    <cellStyle name="Normal 11 2 3 2 7" xfId="27823"/>
    <cellStyle name="Normal 11 2 3 3" xfId="27824"/>
    <cellStyle name="Normal 11 2 3 3 2" xfId="27825"/>
    <cellStyle name="Normal 11 2 3 3 2 2" xfId="27826"/>
    <cellStyle name="Normal 11 2 3 3 2 2 2" xfId="27827"/>
    <cellStyle name="Normal 11 2 3 3 2 3" xfId="27828"/>
    <cellStyle name="Normal 11 2 3 3 3" xfId="27829"/>
    <cellStyle name="Normal 11 2 3 3 3 2" xfId="27830"/>
    <cellStyle name="Normal 11 2 3 3 3 2 2" xfId="27831"/>
    <cellStyle name="Normal 11 2 3 3 3 3" xfId="27832"/>
    <cellStyle name="Normal 11 2 3 3 4" xfId="27833"/>
    <cellStyle name="Normal 11 2 3 3 4 2" xfId="27834"/>
    <cellStyle name="Normal 11 2 3 3 5" xfId="27835"/>
    <cellStyle name="Normal 11 2 3 3 6" xfId="27836"/>
    <cellStyle name="Normal 11 2 3 4" xfId="27837"/>
    <cellStyle name="Normal 11 2 3 4 2" xfId="27838"/>
    <cellStyle name="Normal 11 2 3 4 2 2" xfId="27839"/>
    <cellStyle name="Normal 11 2 3 4 3" xfId="27840"/>
    <cellStyle name="Normal 11 2 3 5" xfId="27841"/>
    <cellStyle name="Normal 11 2 3 5 2" xfId="27842"/>
    <cellStyle name="Normal 11 2 3 5 2 2" xfId="27843"/>
    <cellStyle name="Normal 11 2 3 5 3" xfId="27844"/>
    <cellStyle name="Normal 11 2 3 6" xfId="27845"/>
    <cellStyle name="Normal 11 2 3 6 2" xfId="27846"/>
    <cellStyle name="Normal 11 2 3 7" xfId="27847"/>
    <cellStyle name="Normal 11 2 4" xfId="27848"/>
    <cellStyle name="Normal 11 2 4 2" xfId="27849"/>
    <cellStyle name="Normal 11 2 4 2 2" xfId="27850"/>
    <cellStyle name="Normal 11 2 4 2 2 2" xfId="27851"/>
    <cellStyle name="Normal 11 2 4 2 2 2 2" xfId="27852"/>
    <cellStyle name="Normal 11 2 4 2 2 3" xfId="27853"/>
    <cellStyle name="Normal 11 2 4 2 3" xfId="27854"/>
    <cellStyle name="Normal 11 2 4 2 3 2" xfId="27855"/>
    <cellStyle name="Normal 11 2 4 2 3 2 2" xfId="27856"/>
    <cellStyle name="Normal 11 2 4 2 3 3" xfId="27857"/>
    <cellStyle name="Normal 11 2 4 2 4" xfId="27858"/>
    <cellStyle name="Normal 11 2 4 2 4 2" xfId="27859"/>
    <cellStyle name="Normal 11 2 4 2 5" xfId="27860"/>
    <cellStyle name="Normal 11 2 4 2 6" xfId="27861"/>
    <cellStyle name="Normal 11 2 4 3" xfId="27862"/>
    <cellStyle name="Normal 11 2 4 3 2" xfId="27863"/>
    <cellStyle name="Normal 11 2 4 3 2 2" xfId="27864"/>
    <cellStyle name="Normal 11 2 4 3 3" xfId="27865"/>
    <cellStyle name="Normal 11 2 4 3 4" xfId="27866"/>
    <cellStyle name="Normal 11 2 4 4" xfId="27867"/>
    <cellStyle name="Normal 11 2 4 4 2" xfId="27868"/>
    <cellStyle name="Normal 11 2 4 4 2 2" xfId="27869"/>
    <cellStyle name="Normal 11 2 4 4 3" xfId="27870"/>
    <cellStyle name="Normal 11 2 4 5" xfId="27871"/>
    <cellStyle name="Normal 11 2 4 5 2" xfId="27872"/>
    <cellStyle name="Normal 11 2 4 6" xfId="27873"/>
    <cellStyle name="Normal 11 2 4 7" xfId="27874"/>
    <cellStyle name="Normal 11 2 5" xfId="27875"/>
    <cellStyle name="Normal 11 2 5 2" xfId="27876"/>
    <cellStyle name="Normal 11 2 5 2 2" xfId="27877"/>
    <cellStyle name="Normal 11 2 5 2 2 2" xfId="27878"/>
    <cellStyle name="Normal 11 2 5 2 3" xfId="27879"/>
    <cellStyle name="Normal 11 2 5 3" xfId="27880"/>
    <cellStyle name="Normal 11 2 5 3 2" xfId="27881"/>
    <cellStyle name="Normal 11 2 5 3 2 2" xfId="27882"/>
    <cellStyle name="Normal 11 2 5 3 3" xfId="27883"/>
    <cellStyle name="Normal 11 2 5 4" xfId="27884"/>
    <cellStyle name="Normal 11 2 5 4 2" xfId="27885"/>
    <cellStyle name="Normal 11 2 5 5" xfId="27886"/>
    <cellStyle name="Normal 11 2 5 6" xfId="27887"/>
    <cellStyle name="Normal 11 2 6" xfId="27888"/>
    <cellStyle name="Normal 11 2 6 2" xfId="27889"/>
    <cellStyle name="Normal 11 2 6 2 2" xfId="27890"/>
    <cellStyle name="Normal 11 2 6 3" xfId="27891"/>
    <cellStyle name="Normal 11 2 6 4" xfId="27892"/>
    <cellStyle name="Normal 11 2 7" xfId="27893"/>
    <cellStyle name="Normal 11 2 7 2" xfId="27894"/>
    <cellStyle name="Normal 11 2 7 2 2" xfId="27895"/>
    <cellStyle name="Normal 11 2 7 3" xfId="27896"/>
    <cellStyle name="Normal 11 2 8" xfId="27897"/>
    <cellStyle name="Normal 11 2 8 2" xfId="27898"/>
    <cellStyle name="Normal 11 2 9" xfId="27899"/>
    <cellStyle name="Normal 11 3" xfId="27900"/>
    <cellStyle name="Normal 11 3 10" xfId="27901"/>
    <cellStyle name="Normal 11 3 2" xfId="27902"/>
    <cellStyle name="Normal 11 3 2 2" xfId="27903"/>
    <cellStyle name="Normal 11 3 2 2 2" xfId="27904"/>
    <cellStyle name="Normal 11 3 2 2 2 2" xfId="27905"/>
    <cellStyle name="Normal 11 3 2 2 2 2 2" xfId="27906"/>
    <cellStyle name="Normal 11 3 2 2 2 2 2 2" xfId="27907"/>
    <cellStyle name="Normal 11 3 2 2 2 2 3" xfId="27908"/>
    <cellStyle name="Normal 11 3 2 2 2 3" xfId="27909"/>
    <cellStyle name="Normal 11 3 2 2 2 3 2" xfId="27910"/>
    <cellStyle name="Normal 11 3 2 2 2 3 2 2" xfId="27911"/>
    <cellStyle name="Normal 11 3 2 2 2 3 3" xfId="27912"/>
    <cellStyle name="Normal 11 3 2 2 2 4" xfId="27913"/>
    <cellStyle name="Normal 11 3 2 2 2 4 2" xfId="27914"/>
    <cellStyle name="Normal 11 3 2 2 2 5" xfId="27915"/>
    <cellStyle name="Normal 11 3 2 2 3" xfId="27916"/>
    <cellStyle name="Normal 11 3 2 2 3 2" xfId="27917"/>
    <cellStyle name="Normal 11 3 2 2 3 2 2" xfId="27918"/>
    <cellStyle name="Normal 11 3 2 2 3 3" xfId="27919"/>
    <cellStyle name="Normal 11 3 2 2 4" xfId="27920"/>
    <cellStyle name="Normal 11 3 2 2 4 2" xfId="27921"/>
    <cellStyle name="Normal 11 3 2 2 4 2 2" xfId="27922"/>
    <cellStyle name="Normal 11 3 2 2 4 3" xfId="27923"/>
    <cellStyle name="Normal 11 3 2 2 5" xfId="27924"/>
    <cellStyle name="Normal 11 3 2 2 5 2" xfId="27925"/>
    <cellStyle name="Normal 11 3 2 2 6" xfId="27926"/>
    <cellStyle name="Normal 11 3 2 2 7" xfId="27927"/>
    <cellStyle name="Normal 11 3 2 3" xfId="27928"/>
    <cellStyle name="Normal 11 3 2 3 2" xfId="27929"/>
    <cellStyle name="Normal 11 3 2 3 2 2" xfId="27930"/>
    <cellStyle name="Normal 11 3 2 3 2 2 2" xfId="27931"/>
    <cellStyle name="Normal 11 3 2 3 2 3" xfId="27932"/>
    <cellStyle name="Normal 11 3 2 3 3" xfId="27933"/>
    <cellStyle name="Normal 11 3 2 3 3 2" xfId="27934"/>
    <cellStyle name="Normal 11 3 2 3 3 2 2" xfId="27935"/>
    <cellStyle name="Normal 11 3 2 3 3 3" xfId="27936"/>
    <cellStyle name="Normal 11 3 2 3 4" xfId="27937"/>
    <cellStyle name="Normal 11 3 2 3 4 2" xfId="27938"/>
    <cellStyle name="Normal 11 3 2 3 5" xfId="27939"/>
    <cellStyle name="Normal 11 3 2 3 6" xfId="27940"/>
    <cellStyle name="Normal 11 3 2 4" xfId="27941"/>
    <cellStyle name="Normal 11 3 2 4 2" xfId="27942"/>
    <cellStyle name="Normal 11 3 2 4 2 2" xfId="27943"/>
    <cellStyle name="Normal 11 3 2 4 3" xfId="27944"/>
    <cellStyle name="Normal 11 3 2 4 4" xfId="27945"/>
    <cellStyle name="Normal 11 3 2 5" xfId="27946"/>
    <cellStyle name="Normal 11 3 2 5 2" xfId="27947"/>
    <cellStyle name="Normal 11 3 2 5 2 2" xfId="27948"/>
    <cellStyle name="Normal 11 3 2 5 3" xfId="27949"/>
    <cellStyle name="Normal 11 3 2 5 4" xfId="27950"/>
    <cellStyle name="Normal 11 3 2 6" xfId="27951"/>
    <cellStyle name="Normal 11 3 2 6 2" xfId="27952"/>
    <cellStyle name="Normal 11 3 2 7" xfId="27953"/>
    <cellStyle name="Normal 11 3 2 8" xfId="27954"/>
    <cellStyle name="Normal 11 3 3" xfId="27955"/>
    <cellStyle name="Normal 11 3 3 2" xfId="27956"/>
    <cellStyle name="Normal 11 3 3 2 2" xfId="27957"/>
    <cellStyle name="Normal 11 3 3 2 2 2" xfId="27958"/>
    <cellStyle name="Normal 11 3 3 2 2 2 2" xfId="27959"/>
    <cellStyle name="Normal 11 3 3 2 2 3" xfId="27960"/>
    <cellStyle name="Normal 11 3 3 2 3" xfId="27961"/>
    <cellStyle name="Normal 11 3 3 2 3 2" xfId="27962"/>
    <cellStyle name="Normal 11 3 3 2 3 2 2" xfId="27963"/>
    <cellStyle name="Normal 11 3 3 2 3 3" xfId="27964"/>
    <cellStyle name="Normal 11 3 3 2 4" xfId="27965"/>
    <cellStyle name="Normal 11 3 3 2 4 2" xfId="27966"/>
    <cellStyle name="Normal 11 3 3 2 5" xfId="27967"/>
    <cellStyle name="Normal 11 3 3 2 6" xfId="27968"/>
    <cellStyle name="Normal 11 3 3 3" xfId="27969"/>
    <cellStyle name="Normal 11 3 3 3 2" xfId="27970"/>
    <cellStyle name="Normal 11 3 3 3 2 2" xfId="27971"/>
    <cellStyle name="Normal 11 3 3 3 3" xfId="27972"/>
    <cellStyle name="Normal 11 3 3 3 4" xfId="27973"/>
    <cellStyle name="Normal 11 3 3 4" xfId="27974"/>
    <cellStyle name="Normal 11 3 3 4 2" xfId="27975"/>
    <cellStyle name="Normal 11 3 3 4 2 2" xfId="27976"/>
    <cellStyle name="Normal 11 3 3 4 3" xfId="27977"/>
    <cellStyle name="Normal 11 3 3 5" xfId="27978"/>
    <cellStyle name="Normal 11 3 3 5 2" xfId="27979"/>
    <cellStyle name="Normal 11 3 3 6" xfId="27980"/>
    <cellStyle name="Normal 11 3 3 7" xfId="27981"/>
    <cellStyle name="Normal 11 3 4" xfId="27982"/>
    <cellStyle name="Normal 11 3 4 2" xfId="27983"/>
    <cellStyle name="Normal 11 3 4 2 2" xfId="27984"/>
    <cellStyle name="Normal 11 3 4 2 2 2" xfId="27985"/>
    <cellStyle name="Normal 11 3 4 2 3" xfId="27986"/>
    <cellStyle name="Normal 11 3 4 2 4" xfId="27987"/>
    <cellStyle name="Normal 11 3 4 3" xfId="27988"/>
    <cellStyle name="Normal 11 3 4 3 2" xfId="27989"/>
    <cellStyle name="Normal 11 3 4 3 2 2" xfId="27990"/>
    <cellStyle name="Normal 11 3 4 3 3" xfId="27991"/>
    <cellStyle name="Normal 11 3 4 3 4" xfId="27992"/>
    <cellStyle name="Normal 11 3 4 4" xfId="27993"/>
    <cellStyle name="Normal 11 3 4 4 2" xfId="27994"/>
    <cellStyle name="Normal 11 3 4 5" xfId="27995"/>
    <cellStyle name="Normal 11 3 5" xfId="27996"/>
    <cellStyle name="Normal 11 3 5 2" xfId="27997"/>
    <cellStyle name="Normal 11 3 5 2 2" xfId="27998"/>
    <cellStyle name="Normal 11 3 5 3" xfId="27999"/>
    <cellStyle name="Normal 11 3 5 4" xfId="28000"/>
    <cellStyle name="Normal 11 3 6" xfId="28001"/>
    <cellStyle name="Normal 11 3 6 2" xfId="28002"/>
    <cellStyle name="Normal 11 3 6 2 2" xfId="28003"/>
    <cellStyle name="Normal 11 3 6 3" xfId="28004"/>
    <cellStyle name="Normal 11 3 6 4" xfId="28005"/>
    <cellStyle name="Normal 11 3 7" xfId="28006"/>
    <cellStyle name="Normal 11 3 7 2" xfId="28007"/>
    <cellStyle name="Normal 11 3 8" xfId="28008"/>
    <cellStyle name="Normal 11 3 9" xfId="28009"/>
    <cellStyle name="Normal 11 4" xfId="28010"/>
    <cellStyle name="Normal 11 4 2" xfId="28011"/>
    <cellStyle name="Normal 11 4 2 2" xfId="28012"/>
    <cellStyle name="Normal 11 4 2 2 2" xfId="28013"/>
    <cellStyle name="Normal 11 4 2 2 2 2" xfId="28014"/>
    <cellStyle name="Normal 11 4 2 2 2 2 2" xfId="28015"/>
    <cellStyle name="Normal 11 4 2 2 2 2 2 2" xfId="28016"/>
    <cellStyle name="Normal 11 4 2 2 2 2 3" xfId="28017"/>
    <cellStyle name="Normal 11 4 2 2 2 3" xfId="28018"/>
    <cellStyle name="Normal 11 4 2 2 2 3 2" xfId="28019"/>
    <cellStyle name="Normal 11 4 2 2 2 3 2 2" xfId="28020"/>
    <cellStyle name="Normal 11 4 2 2 2 3 3" xfId="28021"/>
    <cellStyle name="Normal 11 4 2 2 2 4" xfId="28022"/>
    <cellStyle name="Normal 11 4 2 2 2 4 2" xfId="28023"/>
    <cellStyle name="Normal 11 4 2 2 2 5" xfId="28024"/>
    <cellStyle name="Normal 11 4 2 2 3" xfId="28025"/>
    <cellStyle name="Normal 11 4 2 2 3 2" xfId="28026"/>
    <cellStyle name="Normal 11 4 2 2 3 2 2" xfId="28027"/>
    <cellStyle name="Normal 11 4 2 2 3 3" xfId="28028"/>
    <cellStyle name="Normal 11 4 2 2 4" xfId="28029"/>
    <cellStyle name="Normal 11 4 2 2 4 2" xfId="28030"/>
    <cellStyle name="Normal 11 4 2 2 4 2 2" xfId="28031"/>
    <cellStyle name="Normal 11 4 2 2 4 3" xfId="28032"/>
    <cellStyle name="Normal 11 4 2 2 5" xfId="28033"/>
    <cellStyle name="Normal 11 4 2 2 5 2" xfId="28034"/>
    <cellStyle name="Normal 11 4 2 2 6" xfId="28035"/>
    <cellStyle name="Normal 11 4 2 2 7" xfId="28036"/>
    <cellStyle name="Normal 11 4 2 3" xfId="28037"/>
    <cellStyle name="Normal 11 4 2 3 2" xfId="28038"/>
    <cellStyle name="Normal 11 4 2 3 2 2" xfId="28039"/>
    <cellStyle name="Normal 11 4 2 3 2 2 2" xfId="28040"/>
    <cellStyle name="Normal 11 4 2 3 2 3" xfId="28041"/>
    <cellStyle name="Normal 11 4 2 3 3" xfId="28042"/>
    <cellStyle name="Normal 11 4 2 3 3 2" xfId="28043"/>
    <cellStyle name="Normal 11 4 2 3 3 2 2" xfId="28044"/>
    <cellStyle name="Normal 11 4 2 3 3 3" xfId="28045"/>
    <cellStyle name="Normal 11 4 2 3 4" xfId="28046"/>
    <cellStyle name="Normal 11 4 2 3 4 2" xfId="28047"/>
    <cellStyle name="Normal 11 4 2 3 5" xfId="28048"/>
    <cellStyle name="Normal 11 4 2 3 6" xfId="28049"/>
    <cellStyle name="Normal 11 4 2 4" xfId="28050"/>
    <cellStyle name="Normal 11 4 2 4 2" xfId="28051"/>
    <cellStyle name="Normal 11 4 2 4 2 2" xfId="28052"/>
    <cellStyle name="Normal 11 4 2 4 3" xfId="28053"/>
    <cellStyle name="Normal 11 4 2 4 4" xfId="28054"/>
    <cellStyle name="Normal 11 4 2 5" xfId="28055"/>
    <cellStyle name="Normal 11 4 2 5 2" xfId="28056"/>
    <cellStyle name="Normal 11 4 2 5 2 2" xfId="28057"/>
    <cellStyle name="Normal 11 4 2 5 3" xfId="28058"/>
    <cellStyle name="Normal 11 4 2 5 4" xfId="28059"/>
    <cellStyle name="Normal 11 4 2 6" xfId="28060"/>
    <cellStyle name="Normal 11 4 2 6 2" xfId="28061"/>
    <cellStyle name="Normal 11 4 2 7" xfId="28062"/>
    <cellStyle name="Normal 11 4 2 8" xfId="28063"/>
    <cellStyle name="Normal 11 4 3" xfId="28064"/>
    <cellStyle name="Normal 11 4 3 2" xfId="28065"/>
    <cellStyle name="Normal 11 4 3 2 2" xfId="28066"/>
    <cellStyle name="Normal 11 4 3 2 2 2" xfId="28067"/>
    <cellStyle name="Normal 11 4 3 2 2 2 2" xfId="28068"/>
    <cellStyle name="Normal 11 4 3 2 2 3" xfId="28069"/>
    <cellStyle name="Normal 11 4 3 2 3" xfId="28070"/>
    <cellStyle name="Normal 11 4 3 2 3 2" xfId="28071"/>
    <cellStyle name="Normal 11 4 3 2 3 2 2" xfId="28072"/>
    <cellStyle name="Normal 11 4 3 2 3 3" xfId="28073"/>
    <cellStyle name="Normal 11 4 3 2 4" xfId="28074"/>
    <cellStyle name="Normal 11 4 3 2 4 2" xfId="28075"/>
    <cellStyle name="Normal 11 4 3 2 5" xfId="28076"/>
    <cellStyle name="Normal 11 4 3 2 6" xfId="28077"/>
    <cellStyle name="Normal 11 4 3 3" xfId="28078"/>
    <cellStyle name="Normal 11 4 3 3 2" xfId="28079"/>
    <cellStyle name="Normal 11 4 3 3 2 2" xfId="28080"/>
    <cellStyle name="Normal 11 4 3 3 3" xfId="28081"/>
    <cellStyle name="Normal 11 4 3 3 4" xfId="28082"/>
    <cellStyle name="Normal 11 4 3 4" xfId="28083"/>
    <cellStyle name="Normal 11 4 3 4 2" xfId="28084"/>
    <cellStyle name="Normal 11 4 3 4 2 2" xfId="28085"/>
    <cellStyle name="Normal 11 4 3 4 3" xfId="28086"/>
    <cellStyle name="Normal 11 4 3 5" xfId="28087"/>
    <cellStyle name="Normal 11 4 3 5 2" xfId="28088"/>
    <cellStyle name="Normal 11 4 3 6" xfId="28089"/>
    <cellStyle name="Normal 11 4 3 7" xfId="28090"/>
    <cellStyle name="Normal 11 4 4" xfId="28091"/>
    <cellStyle name="Normal 11 4 4 2" xfId="28092"/>
    <cellStyle name="Normal 11 4 4 2 2" xfId="28093"/>
    <cellStyle name="Normal 11 4 4 2 2 2" xfId="28094"/>
    <cellStyle name="Normal 11 4 4 2 3" xfId="28095"/>
    <cellStyle name="Normal 11 4 4 2 4" xfId="28096"/>
    <cellStyle name="Normal 11 4 4 3" xfId="28097"/>
    <cellStyle name="Normal 11 4 4 3 2" xfId="28098"/>
    <cellStyle name="Normal 11 4 4 3 2 2" xfId="28099"/>
    <cellStyle name="Normal 11 4 4 3 3" xfId="28100"/>
    <cellStyle name="Normal 11 4 4 3 4" xfId="28101"/>
    <cellStyle name="Normal 11 4 4 4" xfId="28102"/>
    <cellStyle name="Normal 11 4 4 4 2" xfId="28103"/>
    <cellStyle name="Normal 11 4 4 5" xfId="28104"/>
    <cellStyle name="Normal 11 4 4 6" xfId="28105"/>
    <cellStyle name="Normal 11 4 5" xfId="28106"/>
    <cellStyle name="Normal 11 4 5 2" xfId="28107"/>
    <cellStyle name="Normal 11 4 5 2 2" xfId="28108"/>
    <cellStyle name="Normal 11 4 5 3" xfId="28109"/>
    <cellStyle name="Normal 11 4 5 4" xfId="28110"/>
    <cellStyle name="Normal 11 4 6" xfId="28111"/>
    <cellStyle name="Normal 11 4 6 2" xfId="28112"/>
    <cellStyle name="Normal 11 4 6 2 2" xfId="28113"/>
    <cellStyle name="Normal 11 4 6 3" xfId="28114"/>
    <cellStyle name="Normal 11 4 6 4" xfId="28115"/>
    <cellStyle name="Normal 11 4 7" xfId="28116"/>
    <cellStyle name="Normal 11 4 7 2" xfId="28117"/>
    <cellStyle name="Normal 11 4 8" xfId="28118"/>
    <cellStyle name="Normal 11 4 9" xfId="28119"/>
    <cellStyle name="Normal 11 5" xfId="28120"/>
    <cellStyle name="Normal 11 5 10" xfId="28121"/>
    <cellStyle name="Normal 11 5 10 2" xfId="28122"/>
    <cellStyle name="Normal 11 5 10 2 2" xfId="28123"/>
    <cellStyle name="Normal 11 5 10 2 3" xfId="28124"/>
    <cellStyle name="Normal 11 5 10 3" xfId="28125"/>
    <cellStyle name="Normal 11 5 10 3 2" xfId="28126"/>
    <cellStyle name="Normal 11 5 10 3 3" xfId="28127"/>
    <cellStyle name="Normal 11 5 10 4" xfId="28128"/>
    <cellStyle name="Normal 11 5 10 5" xfId="28129"/>
    <cellStyle name="Normal 11 5 11" xfId="28130"/>
    <cellStyle name="Normal 11 5 11 2" xfId="28131"/>
    <cellStyle name="Normal 11 5 11 2 2" xfId="28132"/>
    <cellStyle name="Normal 11 5 11 2 3" xfId="28133"/>
    <cellStyle name="Normal 11 5 11 3" xfId="28134"/>
    <cellStyle name="Normal 11 5 11 4" xfId="28135"/>
    <cellStyle name="Normal 11 5 12" xfId="28136"/>
    <cellStyle name="Normal 11 5 12 2" xfId="28137"/>
    <cellStyle name="Normal 11 5 12 2 2" xfId="28138"/>
    <cellStyle name="Normal 11 5 12 2 3" xfId="28139"/>
    <cellStyle name="Normal 11 5 12 3" xfId="28140"/>
    <cellStyle name="Normal 11 5 12 4" xfId="28141"/>
    <cellStyle name="Normal 11 5 13" xfId="28142"/>
    <cellStyle name="Normal 11 5 13 2" xfId="28143"/>
    <cellStyle name="Normal 11 5 13 3" xfId="28144"/>
    <cellStyle name="Normal 11 5 14" xfId="28145"/>
    <cellStyle name="Normal 11 5 14 2" xfId="28146"/>
    <cellStyle name="Normal 11 5 14 3" xfId="28147"/>
    <cellStyle name="Normal 11 5 15" xfId="28148"/>
    <cellStyle name="Normal 11 5 15 2" xfId="28149"/>
    <cellStyle name="Normal 11 5 15 3" xfId="28150"/>
    <cellStyle name="Normal 11 5 16" xfId="28151"/>
    <cellStyle name="Normal 11 5 16 2" xfId="28152"/>
    <cellStyle name="Normal 11 5 16 3" xfId="28153"/>
    <cellStyle name="Normal 11 5 17" xfId="28154"/>
    <cellStyle name="Normal 11 5 17 2" xfId="28155"/>
    <cellStyle name="Normal 11 5 17 3" xfId="28156"/>
    <cellStyle name="Normal 11 5 18" xfId="28157"/>
    <cellStyle name="Normal 11 5 18 2" xfId="28158"/>
    <cellStyle name="Normal 11 5 18 3" xfId="28159"/>
    <cellStyle name="Normal 11 5 19" xfId="28160"/>
    <cellStyle name="Normal 11 5 19 2" xfId="28161"/>
    <cellStyle name="Normal 11 5 19 2 2" xfId="28162"/>
    <cellStyle name="Normal 11 5 19 2 3" xfId="28163"/>
    <cellStyle name="Normal 11 5 19 3" xfId="28164"/>
    <cellStyle name="Normal 11 5 19 3 2" xfId="28165"/>
    <cellStyle name="Normal 11 5 19 3 3" xfId="28166"/>
    <cellStyle name="Normal 11 5 19 4" xfId="28167"/>
    <cellStyle name="Normal 11 5 19 4 2" xfId="28168"/>
    <cellStyle name="Normal 11 5 19 4 3" xfId="28169"/>
    <cellStyle name="Normal 11 5 19 5" xfId="28170"/>
    <cellStyle name="Normal 11 5 19 5 2" xfId="28171"/>
    <cellStyle name="Normal 11 5 19 5 3" xfId="28172"/>
    <cellStyle name="Normal 11 5 19 6" xfId="28173"/>
    <cellStyle name="Normal 11 5 19 6 2" xfId="28174"/>
    <cellStyle name="Normal 11 5 19 6 3" xfId="28175"/>
    <cellStyle name="Normal 11 5 19 7" xfId="28176"/>
    <cellStyle name="Normal 11 5 19 8" xfId="28177"/>
    <cellStyle name="Normal 11 5 2" xfId="28178"/>
    <cellStyle name="Normal 11 5 2 2" xfId="28179"/>
    <cellStyle name="Normal 11 5 2 2 2" xfId="28180"/>
    <cellStyle name="Normal 11 5 2 2 2 2" xfId="28181"/>
    <cellStyle name="Normal 11 5 2 2 2 2 2" xfId="28182"/>
    <cellStyle name="Normal 11 5 2 2 2 3" xfId="28183"/>
    <cellStyle name="Normal 11 5 2 2 2 4" xfId="28184"/>
    <cellStyle name="Normal 11 5 2 2 3" xfId="28185"/>
    <cellStyle name="Normal 11 5 2 2 3 2" xfId="28186"/>
    <cellStyle name="Normal 11 5 2 2 3 2 2" xfId="28187"/>
    <cellStyle name="Normal 11 5 2 2 3 3" xfId="28188"/>
    <cellStyle name="Normal 11 5 2 2 3 4" xfId="28189"/>
    <cellStyle name="Normal 11 5 2 2 4" xfId="28190"/>
    <cellStyle name="Normal 11 5 2 2 4 2" xfId="28191"/>
    <cellStyle name="Normal 11 5 2 2 4 3" xfId="28192"/>
    <cellStyle name="Normal 11 5 2 2 5" xfId="28193"/>
    <cellStyle name="Normal 11 5 2 2 5 2" xfId="28194"/>
    <cellStyle name="Normal 11 5 2 2 5 3" xfId="28195"/>
    <cellStyle name="Normal 11 5 2 2 6" xfId="28196"/>
    <cellStyle name="Normal 11 5 2 2 7" xfId="28197"/>
    <cellStyle name="Normal 11 5 2 3" xfId="28198"/>
    <cellStyle name="Normal 11 5 2 3 2" xfId="28199"/>
    <cellStyle name="Normal 11 5 2 3 2 2" xfId="28200"/>
    <cellStyle name="Normal 11 5 2 3 2 3" xfId="28201"/>
    <cellStyle name="Normal 11 5 2 3 3" xfId="28202"/>
    <cellStyle name="Normal 11 5 2 3 3 2" xfId="28203"/>
    <cellStyle name="Normal 11 5 2 3 3 3" xfId="28204"/>
    <cellStyle name="Normal 11 5 2 3 4" xfId="28205"/>
    <cellStyle name="Normal 11 5 2 3 5" xfId="28206"/>
    <cellStyle name="Normal 11 5 2 4" xfId="28207"/>
    <cellStyle name="Normal 11 5 2 4 2" xfId="28208"/>
    <cellStyle name="Normal 11 5 2 4 2 2" xfId="28209"/>
    <cellStyle name="Normal 11 5 2 4 2 3" xfId="28210"/>
    <cellStyle name="Normal 11 5 2 4 3" xfId="28211"/>
    <cellStyle name="Normal 11 5 2 4 3 2" xfId="28212"/>
    <cellStyle name="Normal 11 5 2 4 3 3" xfId="28213"/>
    <cellStyle name="Normal 11 5 2 4 4" xfId="28214"/>
    <cellStyle name="Normal 11 5 2 4 5" xfId="28215"/>
    <cellStyle name="Normal 11 5 2 5" xfId="28216"/>
    <cellStyle name="Normal 11 5 2 5 2" xfId="28217"/>
    <cellStyle name="Normal 11 5 2 5 3" xfId="28218"/>
    <cellStyle name="Normal 11 5 2 6" xfId="28219"/>
    <cellStyle name="Normal 11 5 2 6 2" xfId="28220"/>
    <cellStyle name="Normal 11 5 2 6 3" xfId="28221"/>
    <cellStyle name="Normal 11 5 2 7" xfId="28222"/>
    <cellStyle name="Normal 11 5 2 8" xfId="28223"/>
    <cellStyle name="Normal 11 5 20" xfId="28224"/>
    <cellStyle name="Normal 11 5 20 2" xfId="28225"/>
    <cellStyle name="Normal 11 5 20 3" xfId="28226"/>
    <cellStyle name="Normal 11 5 21" xfId="28227"/>
    <cellStyle name="Normal 11 5 21 2" xfId="28228"/>
    <cellStyle name="Normal 11 5 21 3" xfId="28229"/>
    <cellStyle name="Normal 11 5 22" xfId="28230"/>
    <cellStyle name="Normal 11 5 22 2" xfId="28231"/>
    <cellStyle name="Normal 11 5 22 3" xfId="28232"/>
    <cellStyle name="Normal 11 5 23" xfId="28233"/>
    <cellStyle name="Normal 11 5 23 2" xfId="28234"/>
    <cellStyle name="Normal 11 5 23 3" xfId="28235"/>
    <cellStyle name="Normal 11 5 24" xfId="28236"/>
    <cellStyle name="Normal 11 5 24 2" xfId="28237"/>
    <cellStyle name="Normal 11 5 24 3" xfId="28238"/>
    <cellStyle name="Normal 11 5 25" xfId="28239"/>
    <cellStyle name="Normal 11 5 25 2" xfId="28240"/>
    <cellStyle name="Normal 11 5 25 3" xfId="28241"/>
    <cellStyle name="Normal 11 5 26" xfId="28242"/>
    <cellStyle name="Normal 11 5 26 2" xfId="28243"/>
    <cellStyle name="Normal 11 5 26 3" xfId="28244"/>
    <cellStyle name="Normal 11 5 27" xfId="28245"/>
    <cellStyle name="Normal 11 5 27 2" xfId="28246"/>
    <cellStyle name="Normal 11 5 27 3" xfId="28247"/>
    <cellStyle name="Normal 11 5 28" xfId="28248"/>
    <cellStyle name="Normal 11 5 28 2" xfId="28249"/>
    <cellStyle name="Normal 11 5 28 3" xfId="28250"/>
    <cellStyle name="Normal 11 5 29" xfId="28251"/>
    <cellStyle name="Normal 11 5 3" xfId="28252"/>
    <cellStyle name="Normal 11 5 3 2" xfId="28253"/>
    <cellStyle name="Normal 11 5 3 2 2" xfId="28254"/>
    <cellStyle name="Normal 11 5 3 2 2 2" xfId="28255"/>
    <cellStyle name="Normal 11 5 3 2 2 2 2" xfId="28256"/>
    <cellStyle name="Normal 11 5 3 2 2 2 3" xfId="28257"/>
    <cellStyle name="Normal 11 5 3 2 2 3" xfId="28258"/>
    <cellStyle name="Normal 11 5 3 2 2 3 2" xfId="28259"/>
    <cellStyle name="Normal 11 5 3 2 2 3 3" xfId="28260"/>
    <cellStyle name="Normal 11 5 3 2 2 4" xfId="28261"/>
    <cellStyle name="Normal 11 5 3 2 2 5" xfId="28262"/>
    <cellStyle name="Normal 11 5 3 2 3" xfId="28263"/>
    <cellStyle name="Normal 11 5 3 2 3 2" xfId="28264"/>
    <cellStyle name="Normal 11 5 3 2 3 2 2" xfId="28265"/>
    <cellStyle name="Normal 11 5 3 2 3 2 3" xfId="28266"/>
    <cellStyle name="Normal 11 5 3 2 3 3" xfId="28267"/>
    <cellStyle name="Normal 11 5 3 2 3 3 2" xfId="28268"/>
    <cellStyle name="Normal 11 5 3 2 3 3 3" xfId="28269"/>
    <cellStyle name="Normal 11 5 3 2 3 4" xfId="28270"/>
    <cellStyle name="Normal 11 5 3 2 3 5" xfId="28271"/>
    <cellStyle name="Normal 11 5 3 2 4" xfId="28272"/>
    <cellStyle name="Normal 11 5 3 2 4 2" xfId="28273"/>
    <cellStyle name="Normal 11 5 3 2 4 3" xfId="28274"/>
    <cellStyle name="Normal 11 5 3 2 5" xfId="28275"/>
    <cellStyle name="Normal 11 5 3 2 5 2" xfId="28276"/>
    <cellStyle name="Normal 11 5 3 2 5 3" xfId="28277"/>
    <cellStyle name="Normal 11 5 3 2 6" xfId="28278"/>
    <cellStyle name="Normal 11 5 3 2 7" xfId="28279"/>
    <cellStyle name="Normal 11 5 3 3" xfId="28280"/>
    <cellStyle name="Normal 11 5 3 3 2" xfId="28281"/>
    <cellStyle name="Normal 11 5 3 3 2 2" xfId="28282"/>
    <cellStyle name="Normal 11 5 3 3 2 3" xfId="28283"/>
    <cellStyle name="Normal 11 5 3 3 3" xfId="28284"/>
    <cellStyle name="Normal 11 5 3 3 3 2" xfId="28285"/>
    <cellStyle name="Normal 11 5 3 3 3 3" xfId="28286"/>
    <cellStyle name="Normal 11 5 3 3 4" xfId="28287"/>
    <cellStyle name="Normal 11 5 3 3 4 2" xfId="28288"/>
    <cellStyle name="Normal 11 5 3 3 4 3" xfId="28289"/>
    <cellStyle name="Normal 11 5 3 3 5" xfId="28290"/>
    <cellStyle name="Normal 11 5 3 3 5 2" xfId="28291"/>
    <cellStyle name="Normal 11 5 3 3 5 3" xfId="28292"/>
    <cellStyle name="Normal 11 5 3 3 6" xfId="28293"/>
    <cellStyle name="Normal 11 5 3 3 7" xfId="28294"/>
    <cellStyle name="Normal 11 5 3 4" xfId="28295"/>
    <cellStyle name="Normal 11 5 3 4 2" xfId="28296"/>
    <cellStyle name="Normal 11 5 3 4 2 2" xfId="28297"/>
    <cellStyle name="Normal 11 5 3 4 2 3" xfId="28298"/>
    <cellStyle name="Normal 11 5 3 4 3" xfId="28299"/>
    <cellStyle name="Normal 11 5 3 4 3 2" xfId="28300"/>
    <cellStyle name="Normal 11 5 3 4 3 3" xfId="28301"/>
    <cellStyle name="Normal 11 5 3 4 4" xfId="28302"/>
    <cellStyle name="Normal 11 5 3 4 5" xfId="28303"/>
    <cellStyle name="Normal 11 5 3 5" xfId="28304"/>
    <cellStyle name="Normal 11 5 3 5 2" xfId="28305"/>
    <cellStyle name="Normal 11 5 3 5 2 2" xfId="28306"/>
    <cellStyle name="Normal 11 5 3 5 2 3" xfId="28307"/>
    <cellStyle name="Normal 11 5 3 5 3" xfId="28308"/>
    <cellStyle name="Normal 11 5 3 5 3 2" xfId="28309"/>
    <cellStyle name="Normal 11 5 3 5 3 3" xfId="28310"/>
    <cellStyle name="Normal 11 5 3 5 4" xfId="28311"/>
    <cellStyle name="Normal 11 5 3 5 5" xfId="28312"/>
    <cellStyle name="Normal 11 5 3 6" xfId="28313"/>
    <cellStyle name="Normal 11 5 3 6 2" xfId="28314"/>
    <cellStyle name="Normal 11 5 3 6 3" xfId="28315"/>
    <cellStyle name="Normal 11 5 3 7" xfId="28316"/>
    <cellStyle name="Normal 11 5 3 7 2" xfId="28317"/>
    <cellStyle name="Normal 11 5 3 7 3" xfId="28318"/>
    <cellStyle name="Normal 11 5 3 8" xfId="28319"/>
    <cellStyle name="Normal 11 5 3 9" xfId="28320"/>
    <cellStyle name="Normal 11 5 30" xfId="28321"/>
    <cellStyle name="Normal 11 5 4" xfId="28322"/>
    <cellStyle name="Normal 11 5 4 2" xfId="28323"/>
    <cellStyle name="Normal 11 5 4 2 2" xfId="28324"/>
    <cellStyle name="Normal 11 5 4 2 2 2" xfId="28325"/>
    <cellStyle name="Normal 11 5 4 2 2 3" xfId="28326"/>
    <cellStyle name="Normal 11 5 4 2 3" xfId="28327"/>
    <cellStyle name="Normal 11 5 4 2 3 2" xfId="28328"/>
    <cellStyle name="Normal 11 5 4 2 3 3" xfId="28329"/>
    <cellStyle name="Normal 11 5 4 2 4" xfId="28330"/>
    <cellStyle name="Normal 11 5 4 2 4 2" xfId="28331"/>
    <cellStyle name="Normal 11 5 4 2 4 3" xfId="28332"/>
    <cellStyle name="Normal 11 5 4 2 5" xfId="28333"/>
    <cellStyle name="Normal 11 5 4 2 5 2" xfId="28334"/>
    <cellStyle name="Normal 11 5 4 2 5 3" xfId="28335"/>
    <cellStyle name="Normal 11 5 4 2 6" xfId="28336"/>
    <cellStyle name="Normal 11 5 4 2 7" xfId="28337"/>
    <cellStyle name="Normal 11 5 4 3" xfId="28338"/>
    <cellStyle name="Normal 11 5 4 3 2" xfId="28339"/>
    <cellStyle name="Normal 11 5 4 3 2 2" xfId="28340"/>
    <cellStyle name="Normal 11 5 4 3 2 3" xfId="28341"/>
    <cellStyle name="Normal 11 5 4 3 3" xfId="28342"/>
    <cellStyle name="Normal 11 5 4 3 3 2" xfId="28343"/>
    <cellStyle name="Normal 11 5 4 3 3 3" xfId="28344"/>
    <cellStyle name="Normal 11 5 4 3 4" xfId="28345"/>
    <cellStyle name="Normal 11 5 4 3 5" xfId="28346"/>
    <cellStyle name="Normal 11 5 4 4" xfId="28347"/>
    <cellStyle name="Normal 11 5 4 4 2" xfId="28348"/>
    <cellStyle name="Normal 11 5 4 4 2 2" xfId="28349"/>
    <cellStyle name="Normal 11 5 4 4 2 3" xfId="28350"/>
    <cellStyle name="Normal 11 5 4 4 3" xfId="28351"/>
    <cellStyle name="Normal 11 5 4 4 3 2" xfId="28352"/>
    <cellStyle name="Normal 11 5 4 4 3 3" xfId="28353"/>
    <cellStyle name="Normal 11 5 4 4 4" xfId="28354"/>
    <cellStyle name="Normal 11 5 4 4 5" xfId="28355"/>
    <cellStyle name="Normal 11 5 4 5" xfId="28356"/>
    <cellStyle name="Normal 11 5 4 5 2" xfId="28357"/>
    <cellStyle name="Normal 11 5 4 5 3" xfId="28358"/>
    <cellStyle name="Normal 11 5 4 6" xfId="28359"/>
    <cellStyle name="Normal 11 5 4 6 2" xfId="28360"/>
    <cellStyle name="Normal 11 5 4 6 3" xfId="28361"/>
    <cellStyle name="Normal 11 5 4 7" xfId="28362"/>
    <cellStyle name="Normal 11 5 4 8" xfId="28363"/>
    <cellStyle name="Normal 11 5 5" xfId="28364"/>
    <cellStyle name="Normal 11 5 5 2" xfId="28365"/>
    <cellStyle name="Normal 11 5 5 2 2" xfId="28366"/>
    <cellStyle name="Normal 11 5 5 2 2 2" xfId="28367"/>
    <cellStyle name="Normal 11 5 5 2 2 3" xfId="28368"/>
    <cellStyle name="Normal 11 5 5 2 3" xfId="28369"/>
    <cellStyle name="Normal 11 5 5 2 3 2" xfId="28370"/>
    <cellStyle name="Normal 11 5 5 2 3 3" xfId="28371"/>
    <cellStyle name="Normal 11 5 5 2 4" xfId="28372"/>
    <cellStyle name="Normal 11 5 5 2 4 2" xfId="28373"/>
    <cellStyle name="Normal 11 5 5 2 4 3" xfId="28374"/>
    <cellStyle name="Normal 11 5 5 2 5" xfId="28375"/>
    <cellStyle name="Normal 11 5 5 2 5 2" xfId="28376"/>
    <cellStyle name="Normal 11 5 5 2 5 3" xfId="28377"/>
    <cellStyle name="Normal 11 5 5 2 6" xfId="28378"/>
    <cellStyle name="Normal 11 5 5 2 7" xfId="28379"/>
    <cellStyle name="Normal 11 5 5 3" xfId="28380"/>
    <cellStyle name="Normal 11 5 5 3 2" xfId="28381"/>
    <cellStyle name="Normal 11 5 5 3 2 2" xfId="28382"/>
    <cellStyle name="Normal 11 5 5 3 2 3" xfId="28383"/>
    <cellStyle name="Normal 11 5 5 3 3" xfId="28384"/>
    <cellStyle name="Normal 11 5 5 3 3 2" xfId="28385"/>
    <cellStyle name="Normal 11 5 5 3 3 3" xfId="28386"/>
    <cellStyle name="Normal 11 5 5 3 4" xfId="28387"/>
    <cellStyle name="Normal 11 5 5 3 5" xfId="28388"/>
    <cellStyle name="Normal 11 5 5 4" xfId="28389"/>
    <cellStyle name="Normal 11 5 5 4 2" xfId="28390"/>
    <cellStyle name="Normal 11 5 5 4 2 2" xfId="28391"/>
    <cellStyle name="Normal 11 5 5 4 2 3" xfId="28392"/>
    <cellStyle name="Normal 11 5 5 4 3" xfId="28393"/>
    <cellStyle name="Normal 11 5 5 4 3 2" xfId="28394"/>
    <cellStyle name="Normal 11 5 5 4 3 3" xfId="28395"/>
    <cellStyle name="Normal 11 5 5 4 4" xfId="28396"/>
    <cellStyle name="Normal 11 5 5 4 5" xfId="28397"/>
    <cellStyle name="Normal 11 5 5 5" xfId="28398"/>
    <cellStyle name="Normal 11 5 5 5 2" xfId="28399"/>
    <cellStyle name="Normal 11 5 5 5 3" xfId="28400"/>
    <cellStyle name="Normal 11 5 5 6" xfId="28401"/>
    <cellStyle name="Normal 11 5 5 6 2" xfId="28402"/>
    <cellStyle name="Normal 11 5 5 6 3" xfId="28403"/>
    <cellStyle name="Normal 11 5 5 7" xfId="28404"/>
    <cellStyle name="Normal 11 5 5 8" xfId="28405"/>
    <cellStyle name="Normal 11 5 6" xfId="28406"/>
    <cellStyle name="Normal 11 5 6 2" xfId="28407"/>
    <cellStyle name="Normal 11 5 6 2 2" xfId="28408"/>
    <cellStyle name="Normal 11 5 6 2 2 2" xfId="28409"/>
    <cellStyle name="Normal 11 5 6 2 2 3" xfId="28410"/>
    <cellStyle name="Normal 11 5 6 2 3" xfId="28411"/>
    <cellStyle name="Normal 11 5 6 2 3 2" xfId="28412"/>
    <cellStyle name="Normal 11 5 6 2 3 3" xfId="28413"/>
    <cellStyle name="Normal 11 5 6 2 4" xfId="28414"/>
    <cellStyle name="Normal 11 5 6 2 4 2" xfId="28415"/>
    <cellStyle name="Normal 11 5 6 2 4 3" xfId="28416"/>
    <cellStyle name="Normal 11 5 6 2 5" xfId="28417"/>
    <cellStyle name="Normal 11 5 6 2 5 2" xfId="28418"/>
    <cellStyle name="Normal 11 5 6 2 5 3" xfId="28419"/>
    <cellStyle name="Normal 11 5 6 2 6" xfId="28420"/>
    <cellStyle name="Normal 11 5 6 2 7" xfId="28421"/>
    <cellStyle name="Normal 11 5 6 3" xfId="28422"/>
    <cellStyle name="Normal 11 5 6 3 2" xfId="28423"/>
    <cellStyle name="Normal 11 5 6 3 2 2" xfId="28424"/>
    <cellStyle name="Normal 11 5 6 3 2 3" xfId="28425"/>
    <cellStyle name="Normal 11 5 6 3 3" xfId="28426"/>
    <cellStyle name="Normal 11 5 6 3 3 2" xfId="28427"/>
    <cellStyle name="Normal 11 5 6 3 3 3" xfId="28428"/>
    <cellStyle name="Normal 11 5 6 3 4" xfId="28429"/>
    <cellStyle name="Normal 11 5 6 3 5" xfId="28430"/>
    <cellStyle name="Normal 11 5 6 4" xfId="28431"/>
    <cellStyle name="Normal 11 5 6 4 2" xfId="28432"/>
    <cellStyle name="Normal 11 5 6 4 2 2" xfId="28433"/>
    <cellStyle name="Normal 11 5 6 4 2 3" xfId="28434"/>
    <cellStyle name="Normal 11 5 6 4 3" xfId="28435"/>
    <cellStyle name="Normal 11 5 6 4 3 2" xfId="28436"/>
    <cellStyle name="Normal 11 5 6 4 3 3" xfId="28437"/>
    <cellStyle name="Normal 11 5 6 4 4" xfId="28438"/>
    <cellStyle name="Normal 11 5 6 4 5" xfId="28439"/>
    <cellStyle name="Normal 11 5 6 5" xfId="28440"/>
    <cellStyle name="Normal 11 5 6 5 2" xfId="28441"/>
    <cellStyle name="Normal 11 5 6 5 2 2" xfId="28442"/>
    <cellStyle name="Normal 11 5 6 5 2 3" xfId="28443"/>
    <cellStyle name="Normal 11 5 6 5 3" xfId="28444"/>
    <cellStyle name="Normal 11 5 6 5 4" xfId="28445"/>
    <cellStyle name="Normal 11 5 6 6" xfId="28446"/>
    <cellStyle name="Normal 11 5 6 6 2" xfId="28447"/>
    <cellStyle name="Normal 11 5 6 6 3" xfId="28448"/>
    <cellStyle name="Normal 11 5 6 7" xfId="28449"/>
    <cellStyle name="Normal 11 5 6 7 2" xfId="28450"/>
    <cellStyle name="Normal 11 5 6 7 3" xfId="28451"/>
    <cellStyle name="Normal 11 5 6 8" xfId="28452"/>
    <cellStyle name="Normal 11 5 6 9" xfId="28453"/>
    <cellStyle name="Normal 11 5 7" xfId="28454"/>
    <cellStyle name="Normal 11 5 7 2" xfId="28455"/>
    <cellStyle name="Normal 11 5 7 2 2" xfId="28456"/>
    <cellStyle name="Normal 11 5 7 2 2 2" xfId="28457"/>
    <cellStyle name="Normal 11 5 7 2 2 3" xfId="28458"/>
    <cellStyle name="Normal 11 5 7 2 3" xfId="28459"/>
    <cellStyle name="Normal 11 5 7 2 3 2" xfId="28460"/>
    <cellStyle name="Normal 11 5 7 2 3 3" xfId="28461"/>
    <cellStyle name="Normal 11 5 7 2 4" xfId="28462"/>
    <cellStyle name="Normal 11 5 7 2 5" xfId="28463"/>
    <cellStyle name="Normal 11 5 7 3" xfId="28464"/>
    <cellStyle name="Normal 11 5 7 3 2" xfId="28465"/>
    <cellStyle name="Normal 11 5 7 3 2 2" xfId="28466"/>
    <cellStyle name="Normal 11 5 7 3 2 3" xfId="28467"/>
    <cellStyle name="Normal 11 5 7 3 3" xfId="28468"/>
    <cellStyle name="Normal 11 5 7 3 3 2" xfId="28469"/>
    <cellStyle name="Normal 11 5 7 3 3 3" xfId="28470"/>
    <cellStyle name="Normal 11 5 7 3 4" xfId="28471"/>
    <cellStyle name="Normal 11 5 7 3 5" xfId="28472"/>
    <cellStyle name="Normal 11 5 7 4" xfId="28473"/>
    <cellStyle name="Normal 11 5 7 4 2" xfId="28474"/>
    <cellStyle name="Normal 11 5 7 4 2 2" xfId="28475"/>
    <cellStyle name="Normal 11 5 7 4 2 3" xfId="28476"/>
    <cellStyle name="Normal 11 5 7 4 3" xfId="28477"/>
    <cellStyle name="Normal 11 5 7 4 4" xfId="28478"/>
    <cellStyle name="Normal 11 5 7 5" xfId="28479"/>
    <cellStyle name="Normal 11 5 7 5 2" xfId="28480"/>
    <cellStyle name="Normal 11 5 7 5 3" xfId="28481"/>
    <cellStyle name="Normal 11 5 7 6" xfId="28482"/>
    <cellStyle name="Normal 11 5 7 6 2" xfId="28483"/>
    <cellStyle name="Normal 11 5 7 6 3" xfId="28484"/>
    <cellStyle name="Normal 11 5 7 7" xfId="28485"/>
    <cellStyle name="Normal 11 5 7 8" xfId="28486"/>
    <cellStyle name="Normal 11 5 8" xfId="28487"/>
    <cellStyle name="Normal 11 5 8 2" xfId="28488"/>
    <cellStyle name="Normal 11 5 8 2 2" xfId="28489"/>
    <cellStyle name="Normal 11 5 8 2 3" xfId="28490"/>
    <cellStyle name="Normal 11 5 8 3" xfId="28491"/>
    <cellStyle name="Normal 11 5 8 3 2" xfId="28492"/>
    <cellStyle name="Normal 11 5 8 3 3" xfId="28493"/>
    <cellStyle name="Normal 11 5 8 4" xfId="28494"/>
    <cellStyle name="Normal 11 5 8 4 2" xfId="28495"/>
    <cellStyle name="Normal 11 5 8 4 3" xfId="28496"/>
    <cellStyle name="Normal 11 5 8 5" xfId="28497"/>
    <cellStyle name="Normal 11 5 8 5 2" xfId="28498"/>
    <cellStyle name="Normal 11 5 8 5 3" xfId="28499"/>
    <cellStyle name="Normal 11 5 8 6" xfId="28500"/>
    <cellStyle name="Normal 11 5 8 7" xfId="28501"/>
    <cellStyle name="Normal 11 5 9" xfId="28502"/>
    <cellStyle name="Normal 11 5 9 2" xfId="28503"/>
    <cellStyle name="Normal 11 5 9 2 2" xfId="28504"/>
    <cellStyle name="Normal 11 5 9 2 3" xfId="28505"/>
    <cellStyle name="Normal 11 5 9 3" xfId="28506"/>
    <cellStyle name="Normal 11 5 9 3 2" xfId="28507"/>
    <cellStyle name="Normal 11 5 9 3 3" xfId="28508"/>
    <cellStyle name="Normal 11 5 9 4" xfId="28509"/>
    <cellStyle name="Normal 11 5 9 5" xfId="28510"/>
    <cellStyle name="Normal 11 5_10070" xfId="28511"/>
    <cellStyle name="Normal 11 6" xfId="28512"/>
    <cellStyle name="Normal 11 6 2" xfId="28513"/>
    <cellStyle name="Normal 11 6 2 2" xfId="28514"/>
    <cellStyle name="Normal 11 6 2 2 2" xfId="28515"/>
    <cellStyle name="Normal 11 6 2 2 2 2" xfId="28516"/>
    <cellStyle name="Normal 11 6 2 2 3" xfId="28517"/>
    <cellStyle name="Normal 11 6 2 2 4" xfId="28518"/>
    <cellStyle name="Normal 11 6 2 3" xfId="28519"/>
    <cellStyle name="Normal 11 6 2 3 2" xfId="28520"/>
    <cellStyle name="Normal 11 6 2 3 2 2" xfId="28521"/>
    <cellStyle name="Normal 11 6 2 3 3" xfId="28522"/>
    <cellStyle name="Normal 11 6 2 3 4" xfId="28523"/>
    <cellStyle name="Normal 11 6 2 4" xfId="28524"/>
    <cellStyle name="Normal 11 6 2 4 2" xfId="28525"/>
    <cellStyle name="Normal 11 6 2 5" xfId="28526"/>
    <cellStyle name="Normal 11 6 2 6" xfId="28527"/>
    <cellStyle name="Normal 11 6 3" xfId="28528"/>
    <cellStyle name="Normal 11 6 3 2" xfId="28529"/>
    <cellStyle name="Normal 11 6 3 2 2" xfId="28530"/>
    <cellStyle name="Normal 11 6 3 2 3" xfId="28531"/>
    <cellStyle name="Normal 11 6 3 3" xfId="28532"/>
    <cellStyle name="Normal 11 6 3 3 2" xfId="28533"/>
    <cellStyle name="Normal 11 6 3 3 3" xfId="28534"/>
    <cellStyle name="Normal 11 6 3 4" xfId="28535"/>
    <cellStyle name="Normal 11 6 3 5" xfId="28536"/>
    <cellStyle name="Normal 11 6 4" xfId="28537"/>
    <cellStyle name="Normal 11 6 4 2" xfId="28538"/>
    <cellStyle name="Normal 11 6 4 2 2" xfId="28539"/>
    <cellStyle name="Normal 11 6 4 3" xfId="28540"/>
    <cellStyle name="Normal 11 6 4 4" xfId="28541"/>
    <cellStyle name="Normal 11 6 5" xfId="28542"/>
    <cellStyle name="Normal 11 6 5 2" xfId="28543"/>
    <cellStyle name="Normal 11 6 5 3" xfId="28544"/>
    <cellStyle name="Normal 11 6 6" xfId="28545"/>
    <cellStyle name="Normal 11 6 7" xfId="28546"/>
    <cellStyle name="Normal 11 7" xfId="28547"/>
    <cellStyle name="Normal 11 7 2" xfId="28548"/>
    <cellStyle name="Normal 11 7 2 2" xfId="28549"/>
    <cellStyle name="Normal 11 7 2 2 2" xfId="28550"/>
    <cellStyle name="Normal 11 7 2 3" xfId="28551"/>
    <cellStyle name="Normal 11 7 2 4" xfId="28552"/>
    <cellStyle name="Normal 11 7 3" xfId="28553"/>
    <cellStyle name="Normal 11 7 3 2" xfId="28554"/>
    <cellStyle name="Normal 11 7 3 2 2" xfId="28555"/>
    <cellStyle name="Normal 11 7 3 3" xfId="28556"/>
    <cellStyle name="Normal 11 7 3 4" xfId="28557"/>
    <cellStyle name="Normal 11 7 4" xfId="28558"/>
    <cellStyle name="Normal 11 7 4 2" xfId="28559"/>
    <cellStyle name="Normal 11 7 4 3" xfId="28560"/>
    <cellStyle name="Normal 11 7 5" xfId="28561"/>
    <cellStyle name="Normal 11 7 5 2" xfId="28562"/>
    <cellStyle name="Normal 11 7 5 3" xfId="28563"/>
    <cellStyle name="Normal 11 7 6" xfId="28564"/>
    <cellStyle name="Normal 11 7 7" xfId="28565"/>
    <cellStyle name="Normal 11 8" xfId="28566"/>
    <cellStyle name="Normal 11 8 2" xfId="28567"/>
    <cellStyle name="Normal 11 8 2 2" xfId="28568"/>
    <cellStyle name="Normal 11 8 2 3" xfId="28569"/>
    <cellStyle name="Normal 11 8 3" xfId="28570"/>
    <cellStyle name="Normal 11 8 3 2" xfId="28571"/>
    <cellStyle name="Normal 11 8 3 3" xfId="28572"/>
    <cellStyle name="Normal 11 8 4" xfId="28573"/>
    <cellStyle name="Normal 11 8 4 2" xfId="28574"/>
    <cellStyle name="Normal 11 8 5" xfId="28575"/>
    <cellStyle name="Normal 11 8 6" xfId="28576"/>
    <cellStyle name="Normal 11 9" xfId="28577"/>
    <cellStyle name="Normal 11 9 2" xfId="28578"/>
    <cellStyle name="Normal 11 9 2 2" xfId="28579"/>
    <cellStyle name="Normal 11 9 3" xfId="28580"/>
    <cellStyle name="Normal 11 9 3 2" xfId="28581"/>
    <cellStyle name="Normal 11 9 4" xfId="28582"/>
    <cellStyle name="Normal 11 9 4 2" xfId="28583"/>
    <cellStyle name="Normal 11 9 5" xfId="28584"/>
    <cellStyle name="Normal 11 9 6" xfId="28585"/>
    <cellStyle name="Normal 11_2112 2148 Reg Labor" xfId="28586"/>
    <cellStyle name="Normal 110" xfId="28587"/>
    <cellStyle name="Normal 110 2" xfId="28588"/>
    <cellStyle name="Normal 110 2 2" xfId="28589"/>
    <cellStyle name="Normal 110 2 3" xfId="28590"/>
    <cellStyle name="Normal 111" xfId="28591"/>
    <cellStyle name="Normal 111 2" xfId="28592"/>
    <cellStyle name="Normal 111 2 2" xfId="28593"/>
    <cellStyle name="Normal 111 2 3" xfId="28594"/>
    <cellStyle name="Normal 111 3" xfId="28595"/>
    <cellStyle name="Normal 111 4" xfId="28596"/>
    <cellStyle name="Normal 112" xfId="28597"/>
    <cellStyle name="Normal 112 2" xfId="28598"/>
    <cellStyle name="Normal 112 2 2" xfId="28599"/>
    <cellStyle name="Normal 112 2 3" xfId="28600"/>
    <cellStyle name="Normal 112 3" xfId="28601"/>
    <cellStyle name="Normal 112 4" xfId="28602"/>
    <cellStyle name="Normal 113" xfId="28603"/>
    <cellStyle name="Normal 113 2" xfId="28604"/>
    <cellStyle name="Normal 113 3" xfId="28605"/>
    <cellStyle name="Normal 113 3 2" xfId="28606"/>
    <cellStyle name="Normal 113 3 3" xfId="28607"/>
    <cellStyle name="Normal 113 4" xfId="28608"/>
    <cellStyle name="Normal 113 5" xfId="28609"/>
    <cellStyle name="Normal 114" xfId="28610"/>
    <cellStyle name="Normal 114 2" xfId="28611"/>
    <cellStyle name="Normal 114 2 2" xfId="28612"/>
    <cellStyle name="Normal 114 3" xfId="28613"/>
    <cellStyle name="Normal 114 4" xfId="28614"/>
    <cellStyle name="Normal 115" xfId="28615"/>
    <cellStyle name="Normal 115 2" xfId="28616"/>
    <cellStyle name="Normal 115 3" xfId="28617"/>
    <cellStyle name="Normal 116" xfId="28618"/>
    <cellStyle name="Normal 116 2" xfId="28619"/>
    <cellStyle name="Normal 117" xfId="28620"/>
    <cellStyle name="Normal 117 2" xfId="28621"/>
    <cellStyle name="Normal 117 3" xfId="28622"/>
    <cellStyle name="Normal 117 4" xfId="28623"/>
    <cellStyle name="Normal 118" xfId="28624"/>
    <cellStyle name="Normal 118 2" xfId="28625"/>
    <cellStyle name="Normal 118 3" xfId="28626"/>
    <cellStyle name="Normal 119" xfId="28627"/>
    <cellStyle name="Normal 119 2" xfId="28628"/>
    <cellStyle name="Normal 119 3" xfId="28629"/>
    <cellStyle name="Normal 12" xfId="28630"/>
    <cellStyle name="Normal 12 10" xfId="28631"/>
    <cellStyle name="Normal 12 10 2" xfId="28632"/>
    <cellStyle name="Normal 12 11" xfId="28633"/>
    <cellStyle name="Normal 12 2" xfId="28634"/>
    <cellStyle name="Normal 12 2 2" xfId="28635"/>
    <cellStyle name="Normal 12 2 2 2" xfId="28636"/>
    <cellStyle name="Normal 12 2 2 2 10" xfId="28637"/>
    <cellStyle name="Normal 12 2 2 2 2" xfId="28638"/>
    <cellStyle name="Normal 12 2 2 2 2 2" xfId="28639"/>
    <cellStyle name="Normal 12 2 2 2 2 2 2" xfId="28640"/>
    <cellStyle name="Normal 12 2 2 2 2 2 2 2" xfId="28641"/>
    <cellStyle name="Normal 12 2 2 2 2 2 2 2 2" xfId="28642"/>
    <cellStyle name="Normal 12 2 2 2 2 2 2 3" xfId="28643"/>
    <cellStyle name="Normal 12 2 2 2 2 2 3" xfId="28644"/>
    <cellStyle name="Normal 12 2 2 2 2 2 3 2" xfId="28645"/>
    <cellStyle name="Normal 12 2 2 2 2 2 3 2 2" xfId="28646"/>
    <cellStyle name="Normal 12 2 2 2 2 2 3 3" xfId="28647"/>
    <cellStyle name="Normal 12 2 2 2 2 2 4" xfId="28648"/>
    <cellStyle name="Normal 12 2 2 2 2 2 4 2" xfId="28649"/>
    <cellStyle name="Normal 12 2 2 2 2 2 5" xfId="28650"/>
    <cellStyle name="Normal 12 2 2 2 2 3" xfId="28651"/>
    <cellStyle name="Normal 12 2 2 2 2 3 2" xfId="28652"/>
    <cellStyle name="Normal 12 2 2 2 2 3 2 2" xfId="28653"/>
    <cellStyle name="Normal 12 2 2 2 2 3 3" xfId="28654"/>
    <cellStyle name="Normal 12 2 2 2 2 4" xfId="28655"/>
    <cellStyle name="Normal 12 2 2 2 2 4 2" xfId="28656"/>
    <cellStyle name="Normal 12 2 2 2 2 4 2 2" xfId="28657"/>
    <cellStyle name="Normal 12 2 2 2 2 4 3" xfId="28658"/>
    <cellStyle name="Normal 12 2 2 2 2 5" xfId="28659"/>
    <cellStyle name="Normal 12 2 2 2 2 5 2" xfId="28660"/>
    <cellStyle name="Normal 12 2 2 2 2 6" xfId="28661"/>
    <cellStyle name="Normal 12 2 2 2 2 7" xfId="28662"/>
    <cellStyle name="Normal 12 2 2 2 3" xfId="28663"/>
    <cellStyle name="Normal 12 2 2 2 3 2" xfId="28664"/>
    <cellStyle name="Normal 12 2 2 2 3 2 2" xfId="28665"/>
    <cellStyle name="Normal 12 2 2 2 3 2 2 2" xfId="28666"/>
    <cellStyle name="Normal 12 2 2 2 3 2 3" xfId="28667"/>
    <cellStyle name="Normal 12 2 2 2 3 3" xfId="28668"/>
    <cellStyle name="Normal 12 2 2 2 3 3 2" xfId="28669"/>
    <cellStyle name="Normal 12 2 2 2 3 3 2 2" xfId="28670"/>
    <cellStyle name="Normal 12 2 2 2 3 3 3" xfId="28671"/>
    <cellStyle name="Normal 12 2 2 2 3 4" xfId="28672"/>
    <cellStyle name="Normal 12 2 2 2 3 4 2" xfId="28673"/>
    <cellStyle name="Normal 12 2 2 2 3 5" xfId="28674"/>
    <cellStyle name="Normal 12 2 2 2 4" xfId="28675"/>
    <cellStyle name="Normal 12 2 2 2 4 2" xfId="28676"/>
    <cellStyle name="Normal 12 2 2 2 4 2 2" xfId="28677"/>
    <cellStyle name="Normal 12 2 2 2 4 3" xfId="28678"/>
    <cellStyle name="Normal 12 2 2 2 5" xfId="28679"/>
    <cellStyle name="Normal 12 2 2 2 5 2" xfId="28680"/>
    <cellStyle name="Normal 12 2 2 2 5 2 2" xfId="28681"/>
    <cellStyle name="Normal 12 2 2 2 5 3" xfId="28682"/>
    <cellStyle name="Normal 12 2 2 2 6" xfId="28683"/>
    <cellStyle name="Normal 12 2 2 2 6 2" xfId="28684"/>
    <cellStyle name="Normal 12 2 2 2 7" xfId="28685"/>
    <cellStyle name="Normal 12 2 2 2 8" xfId="28686"/>
    <cellStyle name="Normal 12 2 2 2 9" xfId="28687"/>
    <cellStyle name="Normal 12 2 2 3" xfId="28688"/>
    <cellStyle name="Normal 12 2 2 3 2" xfId="28689"/>
    <cellStyle name="Normal 12 2 2 3 2 2" xfId="28690"/>
    <cellStyle name="Normal 12 2 2 3 2 2 2" xfId="28691"/>
    <cellStyle name="Normal 12 2 2 3 2 2 2 2" xfId="28692"/>
    <cellStyle name="Normal 12 2 2 3 2 2 3" xfId="28693"/>
    <cellStyle name="Normal 12 2 2 3 2 3" xfId="28694"/>
    <cellStyle name="Normal 12 2 2 3 2 3 2" xfId="28695"/>
    <cellStyle name="Normal 12 2 2 3 2 3 2 2" xfId="28696"/>
    <cellStyle name="Normal 12 2 2 3 2 3 3" xfId="28697"/>
    <cellStyle name="Normal 12 2 2 3 2 4" xfId="28698"/>
    <cellStyle name="Normal 12 2 2 3 2 4 2" xfId="28699"/>
    <cellStyle name="Normal 12 2 2 3 2 5" xfId="28700"/>
    <cellStyle name="Normal 12 2 2 3 3" xfId="28701"/>
    <cellStyle name="Normal 12 2 2 3 3 2" xfId="28702"/>
    <cellStyle name="Normal 12 2 2 3 3 2 2" xfId="28703"/>
    <cellStyle name="Normal 12 2 2 3 3 3" xfId="28704"/>
    <cellStyle name="Normal 12 2 2 3 4" xfId="28705"/>
    <cellStyle name="Normal 12 2 2 3 4 2" xfId="28706"/>
    <cellStyle name="Normal 12 2 2 3 4 2 2" xfId="28707"/>
    <cellStyle name="Normal 12 2 2 3 4 3" xfId="28708"/>
    <cellStyle name="Normal 12 2 2 3 5" xfId="28709"/>
    <cellStyle name="Normal 12 2 2 3 5 2" xfId="28710"/>
    <cellStyle name="Normal 12 2 2 3 6" xfId="28711"/>
    <cellStyle name="Normal 12 2 2 3 7" xfId="28712"/>
    <cellStyle name="Normal 12 2 2 4" xfId="28713"/>
    <cellStyle name="Normal 12 2 2 4 2" xfId="28714"/>
    <cellStyle name="Normal 12 2 2 4 2 2" xfId="28715"/>
    <cellStyle name="Normal 12 2 2 4 2 2 2" xfId="28716"/>
    <cellStyle name="Normal 12 2 2 4 2 3" xfId="28717"/>
    <cellStyle name="Normal 12 2 2 4 3" xfId="28718"/>
    <cellStyle name="Normal 12 2 2 4 3 2" xfId="28719"/>
    <cellStyle name="Normal 12 2 2 4 3 2 2" xfId="28720"/>
    <cellStyle name="Normal 12 2 2 4 3 3" xfId="28721"/>
    <cellStyle name="Normal 12 2 2 4 4" xfId="28722"/>
    <cellStyle name="Normal 12 2 2 4 4 2" xfId="28723"/>
    <cellStyle name="Normal 12 2 2 4 5" xfId="28724"/>
    <cellStyle name="Normal 12 2 2 5" xfId="28725"/>
    <cellStyle name="Normal 12 2 2 5 2" xfId="28726"/>
    <cellStyle name="Normal 12 2 2 5 2 2" xfId="28727"/>
    <cellStyle name="Normal 12 2 2 5 3" xfId="28728"/>
    <cellStyle name="Normal 12 2 2 6" xfId="28729"/>
    <cellStyle name="Normal 12 2 2 6 2" xfId="28730"/>
    <cellStyle name="Normal 12 2 2 6 2 2" xfId="28731"/>
    <cellStyle name="Normal 12 2 2 6 3" xfId="28732"/>
    <cellStyle name="Normal 12 2 2 7" xfId="28733"/>
    <cellStyle name="Normal 12 2 2 7 2" xfId="28734"/>
    <cellStyle name="Normal 12 2 2 8" xfId="28735"/>
    <cellStyle name="Normal 12 2 2 9" xfId="28736"/>
    <cellStyle name="Normal 12 2 3" xfId="28737"/>
    <cellStyle name="Normal 12 2 3 2" xfId="28738"/>
    <cellStyle name="Normal 12 2 3 2 2" xfId="28739"/>
    <cellStyle name="Normal 12 2 3 2 2 2" xfId="28740"/>
    <cellStyle name="Normal 12 2 3 2 2 2 2" xfId="28741"/>
    <cellStyle name="Normal 12 2 3 2 2 2 2 2" xfId="28742"/>
    <cellStyle name="Normal 12 2 3 2 2 2 3" xfId="28743"/>
    <cellStyle name="Normal 12 2 3 2 2 3" xfId="28744"/>
    <cellStyle name="Normal 12 2 3 2 2 3 2" xfId="28745"/>
    <cellStyle name="Normal 12 2 3 2 2 3 2 2" xfId="28746"/>
    <cellStyle name="Normal 12 2 3 2 2 3 3" xfId="28747"/>
    <cellStyle name="Normal 12 2 3 2 2 4" xfId="28748"/>
    <cellStyle name="Normal 12 2 3 2 2 4 2" xfId="28749"/>
    <cellStyle name="Normal 12 2 3 2 2 5" xfId="28750"/>
    <cellStyle name="Normal 12 2 3 2 3" xfId="28751"/>
    <cellStyle name="Normal 12 2 3 2 3 2" xfId="28752"/>
    <cellStyle name="Normal 12 2 3 2 3 2 2" xfId="28753"/>
    <cellStyle name="Normal 12 2 3 2 3 3" xfId="28754"/>
    <cellStyle name="Normal 12 2 3 2 4" xfId="28755"/>
    <cellStyle name="Normal 12 2 3 2 4 2" xfId="28756"/>
    <cellStyle name="Normal 12 2 3 2 4 2 2" xfId="28757"/>
    <cellStyle name="Normal 12 2 3 2 4 3" xfId="28758"/>
    <cellStyle name="Normal 12 2 3 2 5" xfId="28759"/>
    <cellStyle name="Normal 12 2 3 2 5 2" xfId="28760"/>
    <cellStyle name="Normal 12 2 3 2 6" xfId="28761"/>
    <cellStyle name="Normal 12 2 3 2 7" xfId="28762"/>
    <cellStyle name="Normal 12 2 3 3" xfId="28763"/>
    <cellStyle name="Normal 12 2 3 3 2" xfId="28764"/>
    <cellStyle name="Normal 12 2 3 3 2 2" xfId="28765"/>
    <cellStyle name="Normal 12 2 3 3 2 2 2" xfId="28766"/>
    <cellStyle name="Normal 12 2 3 3 2 3" xfId="28767"/>
    <cellStyle name="Normal 12 2 3 3 3" xfId="28768"/>
    <cellStyle name="Normal 12 2 3 3 3 2" xfId="28769"/>
    <cellStyle name="Normal 12 2 3 3 3 2 2" xfId="28770"/>
    <cellStyle name="Normal 12 2 3 3 3 3" xfId="28771"/>
    <cellStyle name="Normal 12 2 3 3 4" xfId="28772"/>
    <cellStyle name="Normal 12 2 3 3 4 2" xfId="28773"/>
    <cellStyle name="Normal 12 2 3 3 5" xfId="28774"/>
    <cellStyle name="Normal 12 2 3 4" xfId="28775"/>
    <cellStyle name="Normal 12 2 3 4 2" xfId="28776"/>
    <cellStyle name="Normal 12 2 3 4 2 2" xfId="28777"/>
    <cellStyle name="Normal 12 2 3 4 3" xfId="28778"/>
    <cellStyle name="Normal 12 2 3 5" xfId="28779"/>
    <cellStyle name="Normal 12 2 3 5 2" xfId="28780"/>
    <cellStyle name="Normal 12 2 3 5 2 2" xfId="28781"/>
    <cellStyle name="Normal 12 2 3 5 3" xfId="28782"/>
    <cellStyle name="Normal 12 2 3 6" xfId="28783"/>
    <cellStyle name="Normal 12 2 3 6 2" xfId="28784"/>
    <cellStyle name="Normal 12 2 3 7" xfId="28785"/>
    <cellStyle name="Normal 12 2 3 8" xfId="28786"/>
    <cellStyle name="Normal 12 2 4" xfId="28787"/>
    <cellStyle name="Normal 12 2 4 2" xfId="28788"/>
    <cellStyle name="Normal 12 2 4 2 2" xfId="28789"/>
    <cellStyle name="Normal 12 2 4 2 2 2" xfId="28790"/>
    <cellStyle name="Normal 12 2 4 2 2 2 2" xfId="28791"/>
    <cellStyle name="Normal 12 2 4 2 2 3" xfId="28792"/>
    <cellStyle name="Normal 12 2 4 2 3" xfId="28793"/>
    <cellStyle name="Normal 12 2 4 2 3 2" xfId="28794"/>
    <cellStyle name="Normal 12 2 4 2 3 2 2" xfId="28795"/>
    <cellStyle name="Normal 12 2 4 2 3 3" xfId="28796"/>
    <cellStyle name="Normal 12 2 4 2 4" xfId="28797"/>
    <cellStyle name="Normal 12 2 4 2 4 2" xfId="28798"/>
    <cellStyle name="Normal 12 2 4 2 5" xfId="28799"/>
    <cellStyle name="Normal 12 2 4 3" xfId="28800"/>
    <cellStyle name="Normal 12 2 4 3 2" xfId="28801"/>
    <cellStyle name="Normal 12 2 4 3 2 2" xfId="28802"/>
    <cellStyle name="Normal 12 2 4 3 3" xfId="28803"/>
    <cellStyle name="Normal 12 2 4 4" xfId="28804"/>
    <cellStyle name="Normal 12 2 4 4 2" xfId="28805"/>
    <cellStyle name="Normal 12 2 4 4 2 2" xfId="28806"/>
    <cellStyle name="Normal 12 2 4 4 3" xfId="28807"/>
    <cellStyle name="Normal 12 2 4 5" xfId="28808"/>
    <cellStyle name="Normal 12 2 4 5 2" xfId="28809"/>
    <cellStyle name="Normal 12 2 4 6" xfId="28810"/>
    <cellStyle name="Normal 12 2 4 7" xfId="28811"/>
    <cellStyle name="Normal 12 2 5" xfId="28812"/>
    <cellStyle name="Normal 12 2 5 2" xfId="28813"/>
    <cellStyle name="Normal 12 2 5 2 2" xfId="28814"/>
    <cellStyle name="Normal 12 2 5 2 2 2" xfId="28815"/>
    <cellStyle name="Normal 12 2 5 2 3" xfId="28816"/>
    <cellStyle name="Normal 12 2 5 3" xfId="28817"/>
    <cellStyle name="Normal 12 2 5 3 2" xfId="28818"/>
    <cellStyle name="Normal 12 2 5 3 2 2" xfId="28819"/>
    <cellStyle name="Normal 12 2 5 3 3" xfId="28820"/>
    <cellStyle name="Normal 12 2 5 4" xfId="28821"/>
    <cellStyle name="Normal 12 2 5 4 2" xfId="28822"/>
    <cellStyle name="Normal 12 2 5 5" xfId="28823"/>
    <cellStyle name="Normal 12 2 5 6" xfId="28824"/>
    <cellStyle name="Normal 12 2 5 7" xfId="28825"/>
    <cellStyle name="Normal 12 2 6" xfId="28826"/>
    <cellStyle name="Normal 12 2 6 2" xfId="28827"/>
    <cellStyle name="Normal 12 2 6 2 2" xfId="28828"/>
    <cellStyle name="Normal 12 2 6 3" xfId="28829"/>
    <cellStyle name="Normal 12 2 7" xfId="28830"/>
    <cellStyle name="Normal 12 2 7 2" xfId="28831"/>
    <cellStyle name="Normal 12 2 7 2 2" xfId="28832"/>
    <cellStyle name="Normal 12 2 7 3" xfId="28833"/>
    <cellStyle name="Normal 12 2 8" xfId="28834"/>
    <cellStyle name="Normal 12 2 8 2" xfId="28835"/>
    <cellStyle name="Normal 12 2 9" xfId="28836"/>
    <cellStyle name="Normal 12 3" xfId="28837"/>
    <cellStyle name="Normal 12 3 2" xfId="28838"/>
    <cellStyle name="Normal 12 3 2 2" xfId="28839"/>
    <cellStyle name="Normal 12 3 2 2 2" xfId="28840"/>
    <cellStyle name="Normal 12 3 2 2 2 2" xfId="28841"/>
    <cellStyle name="Normal 12 3 2 2 2 2 2" xfId="28842"/>
    <cellStyle name="Normal 12 3 2 2 2 2 2 2" xfId="28843"/>
    <cellStyle name="Normal 12 3 2 2 2 2 3" xfId="28844"/>
    <cellStyle name="Normal 12 3 2 2 2 3" xfId="28845"/>
    <cellStyle name="Normal 12 3 2 2 2 3 2" xfId="28846"/>
    <cellStyle name="Normal 12 3 2 2 2 3 2 2" xfId="28847"/>
    <cellStyle name="Normal 12 3 2 2 2 3 3" xfId="28848"/>
    <cellStyle name="Normal 12 3 2 2 2 4" xfId="28849"/>
    <cellStyle name="Normal 12 3 2 2 2 4 2" xfId="28850"/>
    <cellStyle name="Normal 12 3 2 2 2 5" xfId="28851"/>
    <cellStyle name="Normal 12 3 2 2 3" xfId="28852"/>
    <cellStyle name="Normal 12 3 2 2 3 2" xfId="28853"/>
    <cellStyle name="Normal 12 3 2 2 3 2 2" xfId="28854"/>
    <cellStyle name="Normal 12 3 2 2 3 3" xfId="28855"/>
    <cellStyle name="Normal 12 3 2 2 4" xfId="28856"/>
    <cellStyle name="Normal 12 3 2 2 4 2" xfId="28857"/>
    <cellStyle name="Normal 12 3 2 2 4 2 2" xfId="28858"/>
    <cellStyle name="Normal 12 3 2 2 4 3" xfId="28859"/>
    <cellStyle name="Normal 12 3 2 2 5" xfId="28860"/>
    <cellStyle name="Normal 12 3 2 2 5 2" xfId="28861"/>
    <cellStyle name="Normal 12 3 2 2 6" xfId="28862"/>
    <cellStyle name="Normal 12 3 2 3" xfId="28863"/>
    <cellStyle name="Normal 12 3 2 3 2" xfId="28864"/>
    <cellStyle name="Normal 12 3 2 3 2 2" xfId="28865"/>
    <cellStyle name="Normal 12 3 2 3 2 2 2" xfId="28866"/>
    <cellStyle name="Normal 12 3 2 3 2 3" xfId="28867"/>
    <cellStyle name="Normal 12 3 2 3 3" xfId="28868"/>
    <cellStyle name="Normal 12 3 2 3 3 2" xfId="28869"/>
    <cellStyle name="Normal 12 3 2 3 3 2 2" xfId="28870"/>
    <cellStyle name="Normal 12 3 2 3 3 3" xfId="28871"/>
    <cellStyle name="Normal 12 3 2 3 4" xfId="28872"/>
    <cellStyle name="Normal 12 3 2 3 4 2" xfId="28873"/>
    <cellStyle name="Normal 12 3 2 3 5" xfId="28874"/>
    <cellStyle name="Normal 12 3 2 4" xfId="28875"/>
    <cellStyle name="Normal 12 3 2 4 2" xfId="28876"/>
    <cellStyle name="Normal 12 3 2 4 2 2" xfId="28877"/>
    <cellStyle name="Normal 12 3 2 4 3" xfId="28878"/>
    <cellStyle name="Normal 12 3 2 5" xfId="28879"/>
    <cellStyle name="Normal 12 3 2 5 2" xfId="28880"/>
    <cellStyle name="Normal 12 3 2 5 2 2" xfId="28881"/>
    <cellStyle name="Normal 12 3 2 5 3" xfId="28882"/>
    <cellStyle name="Normal 12 3 2 6" xfId="28883"/>
    <cellStyle name="Normal 12 3 2 6 2" xfId="28884"/>
    <cellStyle name="Normal 12 3 2 7" xfId="28885"/>
    <cellStyle name="Normal 12 3 2 8" xfId="28886"/>
    <cellStyle name="Normal 12 3 3" xfId="28887"/>
    <cellStyle name="Normal 12 3 3 2" xfId="28888"/>
    <cellStyle name="Normal 12 3 3 2 2" xfId="28889"/>
    <cellStyle name="Normal 12 3 3 2 2 2" xfId="28890"/>
    <cellStyle name="Normal 12 3 3 2 2 2 2" xfId="28891"/>
    <cellStyle name="Normal 12 3 3 2 2 3" xfId="28892"/>
    <cellStyle name="Normal 12 3 3 2 3" xfId="28893"/>
    <cellStyle name="Normal 12 3 3 2 3 2" xfId="28894"/>
    <cellStyle name="Normal 12 3 3 2 3 2 2" xfId="28895"/>
    <cellStyle name="Normal 12 3 3 2 3 3" xfId="28896"/>
    <cellStyle name="Normal 12 3 3 2 4" xfId="28897"/>
    <cellStyle name="Normal 12 3 3 2 4 2" xfId="28898"/>
    <cellStyle name="Normal 12 3 3 2 5" xfId="28899"/>
    <cellStyle name="Normal 12 3 3 3" xfId="28900"/>
    <cellStyle name="Normal 12 3 3 3 2" xfId="28901"/>
    <cellStyle name="Normal 12 3 3 3 2 2" xfId="28902"/>
    <cellStyle name="Normal 12 3 3 3 3" xfId="28903"/>
    <cellStyle name="Normal 12 3 3 4" xfId="28904"/>
    <cellStyle name="Normal 12 3 3 4 2" xfId="28905"/>
    <cellStyle name="Normal 12 3 3 4 2 2" xfId="28906"/>
    <cellStyle name="Normal 12 3 3 4 3" xfId="28907"/>
    <cellStyle name="Normal 12 3 3 5" xfId="28908"/>
    <cellStyle name="Normal 12 3 3 5 2" xfId="28909"/>
    <cellStyle name="Normal 12 3 3 6" xfId="28910"/>
    <cellStyle name="Normal 12 3 3 7" xfId="28911"/>
    <cellStyle name="Normal 12 3 4" xfId="28912"/>
    <cellStyle name="Normal 12 3 4 2" xfId="28913"/>
    <cellStyle name="Normal 12 3 4 2 2" xfId="28914"/>
    <cellStyle name="Normal 12 3 4 2 2 2" xfId="28915"/>
    <cellStyle name="Normal 12 3 4 2 3" xfId="28916"/>
    <cellStyle name="Normal 12 3 4 3" xfId="28917"/>
    <cellStyle name="Normal 12 3 4 3 2" xfId="28918"/>
    <cellStyle name="Normal 12 3 4 3 2 2" xfId="28919"/>
    <cellStyle name="Normal 12 3 4 3 3" xfId="28920"/>
    <cellStyle name="Normal 12 3 4 4" xfId="28921"/>
    <cellStyle name="Normal 12 3 4 4 2" xfId="28922"/>
    <cellStyle name="Normal 12 3 4 5" xfId="28923"/>
    <cellStyle name="Normal 12 3 4 6" xfId="28924"/>
    <cellStyle name="Normal 12 3 4 7" xfId="28925"/>
    <cellStyle name="Normal 12 3 5" xfId="28926"/>
    <cellStyle name="Normal 12 3 5 2" xfId="28927"/>
    <cellStyle name="Normal 12 3 5 2 2" xfId="28928"/>
    <cellStyle name="Normal 12 3 5 3" xfId="28929"/>
    <cellStyle name="Normal 12 3 6" xfId="28930"/>
    <cellStyle name="Normal 12 3 6 2" xfId="28931"/>
    <cellStyle name="Normal 12 3 6 2 2" xfId="28932"/>
    <cellStyle name="Normal 12 3 6 3" xfId="28933"/>
    <cellStyle name="Normal 12 3 7" xfId="28934"/>
    <cellStyle name="Normal 12 3 7 2" xfId="28935"/>
    <cellStyle name="Normal 12 3 8" xfId="28936"/>
    <cellStyle name="Normal 12 3 9" xfId="28937"/>
    <cellStyle name="Normal 12 4" xfId="28938"/>
    <cellStyle name="Normal 12 4 2" xfId="28939"/>
    <cellStyle name="Normal 12 4 2 2" xfId="28940"/>
    <cellStyle name="Normal 12 4 2 2 2" xfId="28941"/>
    <cellStyle name="Normal 12 4 2 2 2 2" xfId="28942"/>
    <cellStyle name="Normal 12 4 2 2 2 2 2" xfId="28943"/>
    <cellStyle name="Normal 12 4 2 2 2 2 2 2" xfId="28944"/>
    <cellStyle name="Normal 12 4 2 2 2 2 3" xfId="28945"/>
    <cellStyle name="Normal 12 4 2 2 2 3" xfId="28946"/>
    <cellStyle name="Normal 12 4 2 2 2 3 2" xfId="28947"/>
    <cellStyle name="Normal 12 4 2 2 2 3 2 2" xfId="28948"/>
    <cellStyle name="Normal 12 4 2 2 2 3 3" xfId="28949"/>
    <cellStyle name="Normal 12 4 2 2 2 4" xfId="28950"/>
    <cellStyle name="Normal 12 4 2 2 2 4 2" xfId="28951"/>
    <cellStyle name="Normal 12 4 2 2 2 5" xfId="28952"/>
    <cellStyle name="Normal 12 4 2 2 3" xfId="28953"/>
    <cellStyle name="Normal 12 4 2 2 3 2" xfId="28954"/>
    <cellStyle name="Normal 12 4 2 2 3 2 2" xfId="28955"/>
    <cellStyle name="Normal 12 4 2 2 3 3" xfId="28956"/>
    <cellStyle name="Normal 12 4 2 2 4" xfId="28957"/>
    <cellStyle name="Normal 12 4 2 2 4 2" xfId="28958"/>
    <cellStyle name="Normal 12 4 2 2 4 2 2" xfId="28959"/>
    <cellStyle name="Normal 12 4 2 2 4 3" xfId="28960"/>
    <cellStyle name="Normal 12 4 2 2 5" xfId="28961"/>
    <cellStyle name="Normal 12 4 2 2 5 2" xfId="28962"/>
    <cellStyle name="Normal 12 4 2 2 6" xfId="28963"/>
    <cellStyle name="Normal 12 4 2 3" xfId="28964"/>
    <cellStyle name="Normal 12 4 2 3 2" xfId="28965"/>
    <cellStyle name="Normal 12 4 2 3 2 2" xfId="28966"/>
    <cellStyle name="Normal 12 4 2 3 2 2 2" xfId="28967"/>
    <cellStyle name="Normal 12 4 2 3 2 3" xfId="28968"/>
    <cellStyle name="Normal 12 4 2 3 3" xfId="28969"/>
    <cellStyle name="Normal 12 4 2 3 3 2" xfId="28970"/>
    <cellStyle name="Normal 12 4 2 3 3 2 2" xfId="28971"/>
    <cellStyle name="Normal 12 4 2 3 3 3" xfId="28972"/>
    <cellStyle name="Normal 12 4 2 3 4" xfId="28973"/>
    <cellStyle name="Normal 12 4 2 3 4 2" xfId="28974"/>
    <cellStyle name="Normal 12 4 2 3 5" xfId="28975"/>
    <cellStyle name="Normal 12 4 2 4" xfId="28976"/>
    <cellStyle name="Normal 12 4 2 4 2" xfId="28977"/>
    <cellStyle name="Normal 12 4 2 4 2 2" xfId="28978"/>
    <cellStyle name="Normal 12 4 2 4 3" xfId="28979"/>
    <cellStyle name="Normal 12 4 2 5" xfId="28980"/>
    <cellStyle name="Normal 12 4 2 5 2" xfId="28981"/>
    <cellStyle name="Normal 12 4 2 5 2 2" xfId="28982"/>
    <cellStyle name="Normal 12 4 2 5 3" xfId="28983"/>
    <cellStyle name="Normal 12 4 2 6" xfId="28984"/>
    <cellStyle name="Normal 12 4 2 6 2" xfId="28985"/>
    <cellStyle name="Normal 12 4 2 7" xfId="28986"/>
    <cellStyle name="Normal 12 4 2 8" xfId="28987"/>
    <cellStyle name="Normal 12 4 3" xfId="28988"/>
    <cellStyle name="Normal 12 4 3 2" xfId="28989"/>
    <cellStyle name="Normal 12 4 3 2 2" xfId="28990"/>
    <cellStyle name="Normal 12 4 3 2 2 2" xfId="28991"/>
    <cellStyle name="Normal 12 4 3 2 2 2 2" xfId="28992"/>
    <cellStyle name="Normal 12 4 3 2 2 3" xfId="28993"/>
    <cellStyle name="Normal 12 4 3 2 3" xfId="28994"/>
    <cellStyle name="Normal 12 4 3 2 3 2" xfId="28995"/>
    <cellStyle name="Normal 12 4 3 2 3 2 2" xfId="28996"/>
    <cellStyle name="Normal 12 4 3 2 3 3" xfId="28997"/>
    <cellStyle name="Normal 12 4 3 2 4" xfId="28998"/>
    <cellStyle name="Normal 12 4 3 2 4 2" xfId="28999"/>
    <cellStyle name="Normal 12 4 3 2 5" xfId="29000"/>
    <cellStyle name="Normal 12 4 3 3" xfId="29001"/>
    <cellStyle name="Normal 12 4 3 3 2" xfId="29002"/>
    <cellStyle name="Normal 12 4 3 3 2 2" xfId="29003"/>
    <cellStyle name="Normal 12 4 3 3 3" xfId="29004"/>
    <cellStyle name="Normal 12 4 3 4" xfId="29005"/>
    <cellStyle name="Normal 12 4 3 4 2" xfId="29006"/>
    <cellStyle name="Normal 12 4 3 4 2 2" xfId="29007"/>
    <cellStyle name="Normal 12 4 3 4 3" xfId="29008"/>
    <cellStyle name="Normal 12 4 3 5" xfId="29009"/>
    <cellStyle name="Normal 12 4 3 5 2" xfId="29010"/>
    <cellStyle name="Normal 12 4 3 6" xfId="29011"/>
    <cellStyle name="Normal 12 4 3 7" xfId="29012"/>
    <cellStyle name="Normal 12 4 3 8" xfId="29013"/>
    <cellStyle name="Normal 12 4 4" xfId="29014"/>
    <cellStyle name="Normal 12 4 4 2" xfId="29015"/>
    <cellStyle name="Normal 12 4 4 2 2" xfId="29016"/>
    <cellStyle name="Normal 12 4 4 2 2 2" xfId="29017"/>
    <cellStyle name="Normal 12 4 4 2 3" xfId="29018"/>
    <cellStyle name="Normal 12 4 4 3" xfId="29019"/>
    <cellStyle name="Normal 12 4 4 3 2" xfId="29020"/>
    <cellStyle name="Normal 12 4 4 3 2 2" xfId="29021"/>
    <cellStyle name="Normal 12 4 4 3 3" xfId="29022"/>
    <cellStyle name="Normal 12 4 4 4" xfId="29023"/>
    <cellStyle name="Normal 12 4 4 4 2" xfId="29024"/>
    <cellStyle name="Normal 12 4 4 5" xfId="29025"/>
    <cellStyle name="Normal 12 4 5" xfId="29026"/>
    <cellStyle name="Normal 12 4 5 2" xfId="29027"/>
    <cellStyle name="Normal 12 4 5 2 2" xfId="29028"/>
    <cellStyle name="Normal 12 4 5 3" xfId="29029"/>
    <cellStyle name="Normal 12 4 6" xfId="29030"/>
    <cellStyle name="Normal 12 4 6 2" xfId="29031"/>
    <cellStyle name="Normal 12 4 6 2 2" xfId="29032"/>
    <cellStyle name="Normal 12 4 6 3" xfId="29033"/>
    <cellStyle name="Normal 12 4 7" xfId="29034"/>
    <cellStyle name="Normal 12 4 7 2" xfId="29035"/>
    <cellStyle name="Normal 12 4 8" xfId="29036"/>
    <cellStyle name="Normal 12 5" xfId="29037"/>
    <cellStyle name="Normal 12 5 2" xfId="29038"/>
    <cellStyle name="Normal 12 5 2 2" xfId="29039"/>
    <cellStyle name="Normal 12 5 2 2 2" xfId="29040"/>
    <cellStyle name="Normal 12 5 2 2 2 2" xfId="29041"/>
    <cellStyle name="Normal 12 5 2 2 2 2 2" xfId="29042"/>
    <cellStyle name="Normal 12 5 2 2 2 3" xfId="29043"/>
    <cellStyle name="Normal 12 5 2 2 3" xfId="29044"/>
    <cellStyle name="Normal 12 5 2 2 3 2" xfId="29045"/>
    <cellStyle name="Normal 12 5 2 2 3 2 2" xfId="29046"/>
    <cellStyle name="Normal 12 5 2 2 3 3" xfId="29047"/>
    <cellStyle name="Normal 12 5 2 2 4" xfId="29048"/>
    <cellStyle name="Normal 12 5 2 2 4 2" xfId="29049"/>
    <cellStyle name="Normal 12 5 2 2 5" xfId="29050"/>
    <cellStyle name="Normal 12 5 2 3" xfId="29051"/>
    <cellStyle name="Normal 12 5 2 3 2" xfId="29052"/>
    <cellStyle name="Normal 12 5 2 3 2 2" xfId="29053"/>
    <cellStyle name="Normal 12 5 2 3 3" xfId="29054"/>
    <cellStyle name="Normal 12 5 2 4" xfId="29055"/>
    <cellStyle name="Normal 12 5 2 4 2" xfId="29056"/>
    <cellStyle name="Normal 12 5 2 4 2 2" xfId="29057"/>
    <cellStyle name="Normal 12 5 2 4 3" xfId="29058"/>
    <cellStyle name="Normal 12 5 2 5" xfId="29059"/>
    <cellStyle name="Normal 12 5 2 5 2" xfId="29060"/>
    <cellStyle name="Normal 12 5 2 6" xfId="29061"/>
    <cellStyle name="Normal 12 5 3" xfId="29062"/>
    <cellStyle name="Normal 12 5 3 2" xfId="29063"/>
    <cellStyle name="Normal 12 5 3 2 2" xfId="29064"/>
    <cellStyle name="Normal 12 5 3 2 2 2" xfId="29065"/>
    <cellStyle name="Normal 12 5 3 2 3" xfId="29066"/>
    <cellStyle name="Normal 12 5 3 3" xfId="29067"/>
    <cellStyle name="Normal 12 5 3 3 2" xfId="29068"/>
    <cellStyle name="Normal 12 5 3 3 2 2" xfId="29069"/>
    <cellStyle name="Normal 12 5 3 3 3" xfId="29070"/>
    <cellStyle name="Normal 12 5 3 4" xfId="29071"/>
    <cellStyle name="Normal 12 5 3 4 2" xfId="29072"/>
    <cellStyle name="Normal 12 5 3 5" xfId="29073"/>
    <cellStyle name="Normal 12 5 4" xfId="29074"/>
    <cellStyle name="Normal 12 5 4 2" xfId="29075"/>
    <cellStyle name="Normal 12 5 4 2 2" xfId="29076"/>
    <cellStyle name="Normal 12 5 4 3" xfId="29077"/>
    <cellStyle name="Normal 12 5 5" xfId="29078"/>
    <cellStyle name="Normal 12 5 5 2" xfId="29079"/>
    <cellStyle name="Normal 12 5 5 2 2" xfId="29080"/>
    <cellStyle name="Normal 12 5 5 3" xfId="29081"/>
    <cellStyle name="Normal 12 5 6" xfId="29082"/>
    <cellStyle name="Normal 12 5 6 2" xfId="29083"/>
    <cellStyle name="Normal 12 5 7" xfId="29084"/>
    <cellStyle name="Normal 12 5 8" xfId="29085"/>
    <cellStyle name="Normal 12 6" xfId="29086"/>
    <cellStyle name="Normal 12 6 2" xfId="29087"/>
    <cellStyle name="Normal 12 6 2 2" xfId="29088"/>
    <cellStyle name="Normal 12 6 2 2 2" xfId="29089"/>
    <cellStyle name="Normal 12 6 2 2 2 2" xfId="29090"/>
    <cellStyle name="Normal 12 6 2 2 3" xfId="29091"/>
    <cellStyle name="Normal 12 6 2 3" xfId="29092"/>
    <cellStyle name="Normal 12 6 2 3 2" xfId="29093"/>
    <cellStyle name="Normal 12 6 2 3 2 2" xfId="29094"/>
    <cellStyle name="Normal 12 6 2 3 3" xfId="29095"/>
    <cellStyle name="Normal 12 6 2 4" xfId="29096"/>
    <cellStyle name="Normal 12 6 2 4 2" xfId="29097"/>
    <cellStyle name="Normal 12 6 2 5" xfId="29098"/>
    <cellStyle name="Normal 12 6 3" xfId="29099"/>
    <cellStyle name="Normal 12 6 3 2" xfId="29100"/>
    <cellStyle name="Normal 12 6 3 2 2" xfId="29101"/>
    <cellStyle name="Normal 12 6 3 3" xfId="29102"/>
    <cellStyle name="Normal 12 6 4" xfId="29103"/>
    <cellStyle name="Normal 12 6 4 2" xfId="29104"/>
    <cellStyle name="Normal 12 6 4 2 2" xfId="29105"/>
    <cellStyle name="Normal 12 6 4 3" xfId="29106"/>
    <cellStyle name="Normal 12 6 5" xfId="29107"/>
    <cellStyle name="Normal 12 6 5 2" xfId="29108"/>
    <cellStyle name="Normal 12 6 6" xfId="29109"/>
    <cellStyle name="Normal 12 6 7" xfId="29110"/>
    <cellStyle name="Normal 12 6 8" xfId="29111"/>
    <cellStyle name="Normal 12 7" xfId="29112"/>
    <cellStyle name="Normal 12 7 2" xfId="29113"/>
    <cellStyle name="Normal 12 7 2 2" xfId="29114"/>
    <cellStyle name="Normal 12 7 2 2 2" xfId="29115"/>
    <cellStyle name="Normal 12 7 2 3" xfId="29116"/>
    <cellStyle name="Normal 12 7 2 4" xfId="29117"/>
    <cellStyle name="Normal 12 7 2 5" xfId="29118"/>
    <cellStyle name="Normal 12 7 3" xfId="29119"/>
    <cellStyle name="Normal 12 7 3 2" xfId="29120"/>
    <cellStyle name="Normal 12 7 3 2 2" xfId="29121"/>
    <cellStyle name="Normal 12 7 3 3" xfId="29122"/>
    <cellStyle name="Normal 12 7 4" xfId="29123"/>
    <cellStyle name="Normal 12 7 4 2" xfId="29124"/>
    <cellStyle name="Normal 12 7 5" xfId="29125"/>
    <cellStyle name="Normal 12 8" xfId="29126"/>
    <cellStyle name="Normal 12 8 2" xfId="29127"/>
    <cellStyle name="Normal 12 8 2 2" xfId="29128"/>
    <cellStyle name="Normal 12 8 3" xfId="29129"/>
    <cellStyle name="Normal 12 8 4" xfId="29130"/>
    <cellStyle name="Normal 12 9" xfId="29131"/>
    <cellStyle name="Normal 12 9 2" xfId="29132"/>
    <cellStyle name="Normal 12 9 2 2" xfId="29133"/>
    <cellStyle name="Normal 12 9 3" xfId="29134"/>
    <cellStyle name="Normal 12_2112 2148 Reg Labor" xfId="29135"/>
    <cellStyle name="Normal 120" xfId="29136"/>
    <cellStyle name="Normal 120 2" xfId="29137"/>
    <cellStyle name="Normal 120 2 2" xfId="29138"/>
    <cellStyle name="Normal 120 2 3" xfId="29139"/>
    <cellStyle name="Normal 120 3" xfId="29140"/>
    <cellStyle name="Normal 121" xfId="29141"/>
    <cellStyle name="Normal 121 2" xfId="29142"/>
    <cellStyle name="Normal 121 3" xfId="29143"/>
    <cellStyle name="Normal 122" xfId="29144"/>
    <cellStyle name="Normal 122 2" xfId="29145"/>
    <cellStyle name="Normal 122 3" xfId="29146"/>
    <cellStyle name="Normal 123" xfId="29147"/>
    <cellStyle name="Normal 123 2" xfId="29148"/>
    <cellStyle name="Normal 123 3" xfId="29149"/>
    <cellStyle name="Normal 124" xfId="29150"/>
    <cellStyle name="Normal 124 2" xfId="29151"/>
    <cellStyle name="Normal 124 3" xfId="29152"/>
    <cellStyle name="Normal 125" xfId="29153"/>
    <cellStyle name="Normal 125 2" xfId="29154"/>
    <cellStyle name="Normal 125 3" xfId="29155"/>
    <cellStyle name="Normal 126" xfId="29156"/>
    <cellStyle name="Normal 126 2" xfId="29157"/>
    <cellStyle name="Normal 126 3" xfId="29158"/>
    <cellStyle name="Normal 127" xfId="29159"/>
    <cellStyle name="Normal 127 2" xfId="29160"/>
    <cellStyle name="Normal 127 3" xfId="29161"/>
    <cellStyle name="Normal 128" xfId="29162"/>
    <cellStyle name="Normal 128 2" xfId="29163"/>
    <cellStyle name="Normal 128 3" xfId="29164"/>
    <cellStyle name="Normal 129" xfId="29165"/>
    <cellStyle name="Normal 129 2" xfId="29166"/>
    <cellStyle name="Normal 129 3" xfId="29167"/>
    <cellStyle name="Normal 129 4" xfId="29168"/>
    <cellStyle name="Normal 13" xfId="29169"/>
    <cellStyle name="Normal 13 10" xfId="29170"/>
    <cellStyle name="Normal 13 10 2" xfId="29171"/>
    <cellStyle name="Normal 13 11" xfId="29172"/>
    <cellStyle name="Normal 13 12" xfId="29173"/>
    <cellStyle name="Normal 13 2" xfId="29174"/>
    <cellStyle name="Normal 13 2 2" xfId="29175"/>
    <cellStyle name="Normal 13 2 2 10" xfId="29176"/>
    <cellStyle name="Normal 13 2 2 2" xfId="29177"/>
    <cellStyle name="Normal 13 2 2 2 10" xfId="29178"/>
    <cellStyle name="Normal 13 2 2 2 2" xfId="29179"/>
    <cellStyle name="Normal 13 2 2 2 2 2" xfId="29180"/>
    <cellStyle name="Normal 13 2 2 2 2 2 2" xfId="29181"/>
    <cellStyle name="Normal 13 2 2 2 2 2 2 2" xfId="29182"/>
    <cellStyle name="Normal 13 2 2 2 2 2 2 2 2" xfId="29183"/>
    <cellStyle name="Normal 13 2 2 2 2 2 2 3" xfId="29184"/>
    <cellStyle name="Normal 13 2 2 2 2 2 3" xfId="29185"/>
    <cellStyle name="Normal 13 2 2 2 2 2 3 2" xfId="29186"/>
    <cellStyle name="Normal 13 2 2 2 2 2 3 2 2" xfId="29187"/>
    <cellStyle name="Normal 13 2 2 2 2 2 3 3" xfId="29188"/>
    <cellStyle name="Normal 13 2 2 2 2 2 4" xfId="29189"/>
    <cellStyle name="Normal 13 2 2 2 2 2 4 2" xfId="29190"/>
    <cellStyle name="Normal 13 2 2 2 2 2 5" xfId="29191"/>
    <cellStyle name="Normal 13 2 2 2 2 3" xfId="29192"/>
    <cellStyle name="Normal 13 2 2 2 2 3 2" xfId="29193"/>
    <cellStyle name="Normal 13 2 2 2 2 3 2 2" xfId="29194"/>
    <cellStyle name="Normal 13 2 2 2 2 3 3" xfId="29195"/>
    <cellStyle name="Normal 13 2 2 2 2 4" xfId="29196"/>
    <cellStyle name="Normal 13 2 2 2 2 4 2" xfId="29197"/>
    <cellStyle name="Normal 13 2 2 2 2 4 2 2" xfId="29198"/>
    <cellStyle name="Normal 13 2 2 2 2 4 3" xfId="29199"/>
    <cellStyle name="Normal 13 2 2 2 2 5" xfId="29200"/>
    <cellStyle name="Normal 13 2 2 2 2 5 2" xfId="29201"/>
    <cellStyle name="Normal 13 2 2 2 2 6" xfId="29202"/>
    <cellStyle name="Normal 13 2 2 2 2 7" xfId="29203"/>
    <cellStyle name="Normal 13 2 2 2 3" xfId="29204"/>
    <cellStyle name="Normal 13 2 2 2 3 2" xfId="29205"/>
    <cellStyle name="Normal 13 2 2 2 3 2 2" xfId="29206"/>
    <cellStyle name="Normal 13 2 2 2 3 2 2 2" xfId="29207"/>
    <cellStyle name="Normal 13 2 2 2 3 2 3" xfId="29208"/>
    <cellStyle name="Normal 13 2 2 2 3 3" xfId="29209"/>
    <cellStyle name="Normal 13 2 2 2 3 3 2" xfId="29210"/>
    <cellStyle name="Normal 13 2 2 2 3 3 2 2" xfId="29211"/>
    <cellStyle name="Normal 13 2 2 2 3 3 3" xfId="29212"/>
    <cellStyle name="Normal 13 2 2 2 3 4" xfId="29213"/>
    <cellStyle name="Normal 13 2 2 2 3 4 2" xfId="29214"/>
    <cellStyle name="Normal 13 2 2 2 3 5" xfId="29215"/>
    <cellStyle name="Normal 13 2 2 2 4" xfId="29216"/>
    <cellStyle name="Normal 13 2 2 2 4 2" xfId="29217"/>
    <cellStyle name="Normal 13 2 2 2 4 2 2" xfId="29218"/>
    <cellStyle name="Normal 13 2 2 2 4 3" xfId="29219"/>
    <cellStyle name="Normal 13 2 2 2 5" xfId="29220"/>
    <cellStyle name="Normal 13 2 2 2 5 2" xfId="29221"/>
    <cellStyle name="Normal 13 2 2 2 5 2 2" xfId="29222"/>
    <cellStyle name="Normal 13 2 2 2 5 3" xfId="29223"/>
    <cellStyle name="Normal 13 2 2 2 6" xfId="29224"/>
    <cellStyle name="Normal 13 2 2 2 6 2" xfId="29225"/>
    <cellStyle name="Normal 13 2 2 2 7" xfId="29226"/>
    <cellStyle name="Normal 13 2 2 2 8" xfId="29227"/>
    <cellStyle name="Normal 13 2 2 2 9" xfId="29228"/>
    <cellStyle name="Normal 13 2 2 3" xfId="29229"/>
    <cellStyle name="Normal 13 2 2 3 2" xfId="29230"/>
    <cellStyle name="Normal 13 2 2 3 2 2" xfId="29231"/>
    <cellStyle name="Normal 13 2 2 3 2 2 2" xfId="29232"/>
    <cellStyle name="Normal 13 2 2 3 2 2 2 2" xfId="29233"/>
    <cellStyle name="Normal 13 2 2 3 2 2 3" xfId="29234"/>
    <cellStyle name="Normal 13 2 2 3 2 3" xfId="29235"/>
    <cellStyle name="Normal 13 2 2 3 2 3 2" xfId="29236"/>
    <cellStyle name="Normal 13 2 2 3 2 3 2 2" xfId="29237"/>
    <cellStyle name="Normal 13 2 2 3 2 3 3" xfId="29238"/>
    <cellStyle name="Normal 13 2 2 3 2 4" xfId="29239"/>
    <cellStyle name="Normal 13 2 2 3 2 4 2" xfId="29240"/>
    <cellStyle name="Normal 13 2 2 3 2 5" xfId="29241"/>
    <cellStyle name="Normal 13 2 2 3 2 6" xfId="29242"/>
    <cellStyle name="Normal 13 2 2 3 2 7" xfId="29243"/>
    <cellStyle name="Normal 13 2 2 3 3" xfId="29244"/>
    <cellStyle name="Normal 13 2 2 3 3 2" xfId="29245"/>
    <cellStyle name="Normal 13 2 2 3 3 2 2" xfId="29246"/>
    <cellStyle name="Normal 13 2 2 3 3 3" xfId="29247"/>
    <cellStyle name="Normal 13 2 2 3 4" xfId="29248"/>
    <cellStyle name="Normal 13 2 2 3 4 2" xfId="29249"/>
    <cellStyle name="Normal 13 2 2 3 4 2 2" xfId="29250"/>
    <cellStyle name="Normal 13 2 2 3 4 3" xfId="29251"/>
    <cellStyle name="Normal 13 2 2 3 5" xfId="29252"/>
    <cellStyle name="Normal 13 2 2 3 5 2" xfId="29253"/>
    <cellStyle name="Normal 13 2 2 3 6" xfId="29254"/>
    <cellStyle name="Normal 13 2 2 4" xfId="29255"/>
    <cellStyle name="Normal 13 2 2 4 2" xfId="29256"/>
    <cellStyle name="Normal 13 2 2 4 2 2" xfId="29257"/>
    <cellStyle name="Normal 13 2 2 4 2 2 2" xfId="29258"/>
    <cellStyle name="Normal 13 2 2 4 2 3" xfId="29259"/>
    <cellStyle name="Normal 13 2 2 4 3" xfId="29260"/>
    <cellStyle name="Normal 13 2 2 4 3 2" xfId="29261"/>
    <cellStyle name="Normal 13 2 2 4 3 2 2" xfId="29262"/>
    <cellStyle name="Normal 13 2 2 4 3 3" xfId="29263"/>
    <cellStyle name="Normal 13 2 2 4 4" xfId="29264"/>
    <cellStyle name="Normal 13 2 2 4 4 2" xfId="29265"/>
    <cellStyle name="Normal 13 2 2 4 5" xfId="29266"/>
    <cellStyle name="Normal 13 2 2 5" xfId="29267"/>
    <cellStyle name="Normal 13 2 2 5 2" xfId="29268"/>
    <cellStyle name="Normal 13 2 2 5 2 2" xfId="29269"/>
    <cellStyle name="Normal 13 2 2 5 3" xfId="29270"/>
    <cellStyle name="Normal 13 2 2 6" xfId="29271"/>
    <cellStyle name="Normal 13 2 2 6 2" xfId="29272"/>
    <cellStyle name="Normal 13 2 2 6 2 2" xfId="29273"/>
    <cellStyle name="Normal 13 2 2 6 3" xfId="29274"/>
    <cellStyle name="Normal 13 2 2 7" xfId="29275"/>
    <cellStyle name="Normal 13 2 2 7 2" xfId="29276"/>
    <cellStyle name="Normal 13 2 2 8" xfId="29277"/>
    <cellStyle name="Normal 13 2 2 9" xfId="29278"/>
    <cellStyle name="Normal 13 2 3" xfId="29279"/>
    <cellStyle name="Normal 13 2 3 2" xfId="29280"/>
    <cellStyle name="Normal 13 2 3 2 2" xfId="29281"/>
    <cellStyle name="Normal 13 2 3 2 2 2" xfId="29282"/>
    <cellStyle name="Normal 13 2 3 2 2 2 2" xfId="29283"/>
    <cellStyle name="Normal 13 2 3 2 2 2 2 2" xfId="29284"/>
    <cellStyle name="Normal 13 2 3 2 2 2 3" xfId="29285"/>
    <cellStyle name="Normal 13 2 3 2 2 3" xfId="29286"/>
    <cellStyle name="Normal 13 2 3 2 2 3 2" xfId="29287"/>
    <cellStyle name="Normal 13 2 3 2 2 3 2 2" xfId="29288"/>
    <cellStyle name="Normal 13 2 3 2 2 3 3" xfId="29289"/>
    <cellStyle name="Normal 13 2 3 2 2 4" xfId="29290"/>
    <cellStyle name="Normal 13 2 3 2 2 4 2" xfId="29291"/>
    <cellStyle name="Normal 13 2 3 2 2 5" xfId="29292"/>
    <cellStyle name="Normal 13 2 3 2 3" xfId="29293"/>
    <cellStyle name="Normal 13 2 3 2 3 2" xfId="29294"/>
    <cellStyle name="Normal 13 2 3 2 3 2 2" xfId="29295"/>
    <cellStyle name="Normal 13 2 3 2 3 3" xfId="29296"/>
    <cellStyle name="Normal 13 2 3 2 4" xfId="29297"/>
    <cellStyle name="Normal 13 2 3 2 4 2" xfId="29298"/>
    <cellStyle name="Normal 13 2 3 2 4 2 2" xfId="29299"/>
    <cellStyle name="Normal 13 2 3 2 4 3" xfId="29300"/>
    <cellStyle name="Normal 13 2 3 2 5" xfId="29301"/>
    <cellStyle name="Normal 13 2 3 2 5 2" xfId="29302"/>
    <cellStyle name="Normal 13 2 3 2 6" xfId="29303"/>
    <cellStyle name="Normal 13 2 3 2 7" xfId="29304"/>
    <cellStyle name="Normal 13 2 3 3" xfId="29305"/>
    <cellStyle name="Normal 13 2 3 3 2" xfId="29306"/>
    <cellStyle name="Normal 13 2 3 3 2 2" xfId="29307"/>
    <cellStyle name="Normal 13 2 3 3 2 2 2" xfId="29308"/>
    <cellStyle name="Normal 13 2 3 3 2 3" xfId="29309"/>
    <cellStyle name="Normal 13 2 3 3 3" xfId="29310"/>
    <cellStyle name="Normal 13 2 3 3 3 2" xfId="29311"/>
    <cellStyle name="Normal 13 2 3 3 3 2 2" xfId="29312"/>
    <cellStyle name="Normal 13 2 3 3 3 3" xfId="29313"/>
    <cellStyle name="Normal 13 2 3 3 4" xfId="29314"/>
    <cellStyle name="Normal 13 2 3 3 4 2" xfId="29315"/>
    <cellStyle name="Normal 13 2 3 3 5" xfId="29316"/>
    <cellStyle name="Normal 13 2 3 4" xfId="29317"/>
    <cellStyle name="Normal 13 2 3 4 2" xfId="29318"/>
    <cellStyle name="Normal 13 2 3 4 2 2" xfId="29319"/>
    <cellStyle name="Normal 13 2 3 4 3" xfId="29320"/>
    <cellStyle name="Normal 13 2 3 5" xfId="29321"/>
    <cellStyle name="Normal 13 2 3 5 2" xfId="29322"/>
    <cellStyle name="Normal 13 2 3 5 2 2" xfId="29323"/>
    <cellStyle name="Normal 13 2 3 5 3" xfId="29324"/>
    <cellStyle name="Normal 13 2 3 6" xfId="29325"/>
    <cellStyle name="Normal 13 2 3 6 2" xfId="29326"/>
    <cellStyle name="Normal 13 2 3 7" xfId="29327"/>
    <cellStyle name="Normal 13 2 3 8" xfId="29328"/>
    <cellStyle name="Normal 13 2 3 9" xfId="29329"/>
    <cellStyle name="Normal 13 2 4" xfId="29330"/>
    <cellStyle name="Normal 13 2 4 2" xfId="29331"/>
    <cellStyle name="Normal 13 2 4 2 2" xfId="29332"/>
    <cellStyle name="Normal 13 2 4 2 2 2" xfId="29333"/>
    <cellStyle name="Normal 13 2 4 2 2 2 2" xfId="29334"/>
    <cellStyle name="Normal 13 2 4 2 2 3" xfId="29335"/>
    <cellStyle name="Normal 13 2 4 2 3" xfId="29336"/>
    <cellStyle name="Normal 13 2 4 2 3 2" xfId="29337"/>
    <cellStyle name="Normal 13 2 4 2 3 2 2" xfId="29338"/>
    <cellStyle name="Normal 13 2 4 2 3 3" xfId="29339"/>
    <cellStyle name="Normal 13 2 4 2 4" xfId="29340"/>
    <cellStyle name="Normal 13 2 4 2 4 2" xfId="29341"/>
    <cellStyle name="Normal 13 2 4 2 5" xfId="29342"/>
    <cellStyle name="Normal 13 2 4 3" xfId="29343"/>
    <cellStyle name="Normal 13 2 4 3 2" xfId="29344"/>
    <cellStyle name="Normal 13 2 4 3 2 2" xfId="29345"/>
    <cellStyle name="Normal 13 2 4 3 3" xfId="29346"/>
    <cellStyle name="Normal 13 2 4 4" xfId="29347"/>
    <cellStyle name="Normal 13 2 4 4 2" xfId="29348"/>
    <cellStyle name="Normal 13 2 4 4 2 2" xfId="29349"/>
    <cellStyle name="Normal 13 2 4 4 3" xfId="29350"/>
    <cellStyle name="Normal 13 2 4 5" xfId="29351"/>
    <cellStyle name="Normal 13 2 4 5 2" xfId="29352"/>
    <cellStyle name="Normal 13 2 4 6" xfId="29353"/>
    <cellStyle name="Normal 13 2 4 7" xfId="29354"/>
    <cellStyle name="Normal 13 2 5" xfId="29355"/>
    <cellStyle name="Normal 13 2 5 2" xfId="29356"/>
    <cellStyle name="Normal 13 2 5 2 2" xfId="29357"/>
    <cellStyle name="Normal 13 2 5 2 2 2" xfId="29358"/>
    <cellStyle name="Normal 13 2 5 2 3" xfId="29359"/>
    <cellStyle name="Normal 13 2 5 3" xfId="29360"/>
    <cellStyle name="Normal 13 2 5 3 2" xfId="29361"/>
    <cellStyle name="Normal 13 2 5 3 2 2" xfId="29362"/>
    <cellStyle name="Normal 13 2 5 3 3" xfId="29363"/>
    <cellStyle name="Normal 13 2 5 4" xfId="29364"/>
    <cellStyle name="Normal 13 2 5 4 2" xfId="29365"/>
    <cellStyle name="Normal 13 2 5 5" xfId="29366"/>
    <cellStyle name="Normal 13 2 5 6" xfId="29367"/>
    <cellStyle name="Normal 13 2 5 7" xfId="29368"/>
    <cellStyle name="Normal 13 2 6" xfId="29369"/>
    <cellStyle name="Normal 13 2 6 2" xfId="29370"/>
    <cellStyle name="Normal 13 2 6 2 2" xfId="29371"/>
    <cellStyle name="Normal 13 2 6 3" xfId="29372"/>
    <cellStyle name="Normal 13 2 7" xfId="29373"/>
    <cellStyle name="Normal 13 2 7 2" xfId="29374"/>
    <cellStyle name="Normal 13 2 7 2 2" xfId="29375"/>
    <cellStyle name="Normal 13 2 7 3" xfId="29376"/>
    <cellStyle name="Normal 13 2 8" xfId="29377"/>
    <cellStyle name="Normal 13 2 8 2" xfId="29378"/>
    <cellStyle name="Normal 13 2 9" xfId="29379"/>
    <cellStyle name="Normal 13 3" xfId="29380"/>
    <cellStyle name="Normal 13 3 10" xfId="29381"/>
    <cellStyle name="Normal 13 3 2" xfId="29382"/>
    <cellStyle name="Normal 13 3 2 2" xfId="29383"/>
    <cellStyle name="Normal 13 3 2 2 2" xfId="29384"/>
    <cellStyle name="Normal 13 3 2 2 2 2" xfId="29385"/>
    <cellStyle name="Normal 13 3 2 2 2 2 2" xfId="29386"/>
    <cellStyle name="Normal 13 3 2 2 2 2 2 2" xfId="29387"/>
    <cellStyle name="Normal 13 3 2 2 2 2 3" xfId="29388"/>
    <cellStyle name="Normal 13 3 2 2 2 3" xfId="29389"/>
    <cellStyle name="Normal 13 3 2 2 2 3 2" xfId="29390"/>
    <cellStyle name="Normal 13 3 2 2 2 3 2 2" xfId="29391"/>
    <cellStyle name="Normal 13 3 2 2 2 3 3" xfId="29392"/>
    <cellStyle name="Normal 13 3 2 2 2 4" xfId="29393"/>
    <cellStyle name="Normal 13 3 2 2 2 4 2" xfId="29394"/>
    <cellStyle name="Normal 13 3 2 2 2 5" xfId="29395"/>
    <cellStyle name="Normal 13 3 2 2 3" xfId="29396"/>
    <cellStyle name="Normal 13 3 2 2 3 2" xfId="29397"/>
    <cellStyle name="Normal 13 3 2 2 3 2 2" xfId="29398"/>
    <cellStyle name="Normal 13 3 2 2 3 3" xfId="29399"/>
    <cellStyle name="Normal 13 3 2 2 4" xfId="29400"/>
    <cellStyle name="Normal 13 3 2 2 4 2" xfId="29401"/>
    <cellStyle name="Normal 13 3 2 2 4 2 2" xfId="29402"/>
    <cellStyle name="Normal 13 3 2 2 4 3" xfId="29403"/>
    <cellStyle name="Normal 13 3 2 2 5" xfId="29404"/>
    <cellStyle name="Normal 13 3 2 2 5 2" xfId="29405"/>
    <cellStyle name="Normal 13 3 2 2 6" xfId="29406"/>
    <cellStyle name="Normal 13 3 2 2 7" xfId="29407"/>
    <cellStyle name="Normal 13 3 2 3" xfId="29408"/>
    <cellStyle name="Normal 13 3 2 3 2" xfId="29409"/>
    <cellStyle name="Normal 13 3 2 3 2 2" xfId="29410"/>
    <cellStyle name="Normal 13 3 2 3 2 2 2" xfId="29411"/>
    <cellStyle name="Normal 13 3 2 3 2 3" xfId="29412"/>
    <cellStyle name="Normal 13 3 2 3 3" xfId="29413"/>
    <cellStyle name="Normal 13 3 2 3 3 2" xfId="29414"/>
    <cellStyle name="Normal 13 3 2 3 3 2 2" xfId="29415"/>
    <cellStyle name="Normal 13 3 2 3 3 3" xfId="29416"/>
    <cellStyle name="Normal 13 3 2 3 4" xfId="29417"/>
    <cellStyle name="Normal 13 3 2 3 4 2" xfId="29418"/>
    <cellStyle name="Normal 13 3 2 3 5" xfId="29419"/>
    <cellStyle name="Normal 13 3 2 4" xfId="29420"/>
    <cellStyle name="Normal 13 3 2 4 2" xfId="29421"/>
    <cellStyle name="Normal 13 3 2 4 2 2" xfId="29422"/>
    <cellStyle name="Normal 13 3 2 4 3" xfId="29423"/>
    <cellStyle name="Normal 13 3 2 5" xfId="29424"/>
    <cellStyle name="Normal 13 3 2 5 2" xfId="29425"/>
    <cellStyle name="Normal 13 3 2 5 2 2" xfId="29426"/>
    <cellStyle name="Normal 13 3 2 5 3" xfId="29427"/>
    <cellStyle name="Normal 13 3 2 6" xfId="29428"/>
    <cellStyle name="Normal 13 3 2 6 2" xfId="29429"/>
    <cellStyle name="Normal 13 3 2 7" xfId="29430"/>
    <cellStyle name="Normal 13 3 2 8" xfId="29431"/>
    <cellStyle name="Normal 13 3 3" xfId="29432"/>
    <cellStyle name="Normal 13 3 3 2" xfId="29433"/>
    <cellStyle name="Normal 13 3 3 2 2" xfId="29434"/>
    <cellStyle name="Normal 13 3 3 2 2 2" xfId="29435"/>
    <cellStyle name="Normal 13 3 3 2 2 2 2" xfId="29436"/>
    <cellStyle name="Normal 13 3 3 2 2 3" xfId="29437"/>
    <cellStyle name="Normal 13 3 3 2 3" xfId="29438"/>
    <cellStyle name="Normal 13 3 3 2 3 2" xfId="29439"/>
    <cellStyle name="Normal 13 3 3 2 3 2 2" xfId="29440"/>
    <cellStyle name="Normal 13 3 3 2 3 3" xfId="29441"/>
    <cellStyle name="Normal 13 3 3 2 4" xfId="29442"/>
    <cellStyle name="Normal 13 3 3 2 4 2" xfId="29443"/>
    <cellStyle name="Normal 13 3 3 2 5" xfId="29444"/>
    <cellStyle name="Normal 13 3 3 3" xfId="29445"/>
    <cellStyle name="Normal 13 3 3 3 2" xfId="29446"/>
    <cellStyle name="Normal 13 3 3 3 2 2" xfId="29447"/>
    <cellStyle name="Normal 13 3 3 3 3" xfId="29448"/>
    <cellStyle name="Normal 13 3 3 4" xfId="29449"/>
    <cellStyle name="Normal 13 3 3 4 2" xfId="29450"/>
    <cellStyle name="Normal 13 3 3 4 2 2" xfId="29451"/>
    <cellStyle name="Normal 13 3 3 4 3" xfId="29452"/>
    <cellStyle name="Normal 13 3 3 5" xfId="29453"/>
    <cellStyle name="Normal 13 3 3 5 2" xfId="29454"/>
    <cellStyle name="Normal 13 3 3 6" xfId="29455"/>
    <cellStyle name="Normal 13 3 3 7" xfId="29456"/>
    <cellStyle name="Normal 13 3 4" xfId="29457"/>
    <cellStyle name="Normal 13 3 4 2" xfId="29458"/>
    <cellStyle name="Normal 13 3 4 2 2" xfId="29459"/>
    <cellStyle name="Normal 13 3 4 2 2 2" xfId="29460"/>
    <cellStyle name="Normal 13 3 4 2 3" xfId="29461"/>
    <cellStyle name="Normal 13 3 4 3" xfId="29462"/>
    <cellStyle name="Normal 13 3 4 3 2" xfId="29463"/>
    <cellStyle name="Normal 13 3 4 3 2 2" xfId="29464"/>
    <cellStyle name="Normal 13 3 4 3 3" xfId="29465"/>
    <cellStyle name="Normal 13 3 4 4" xfId="29466"/>
    <cellStyle name="Normal 13 3 4 4 2" xfId="29467"/>
    <cellStyle name="Normal 13 3 4 5" xfId="29468"/>
    <cellStyle name="Normal 13 3 4 6" xfId="29469"/>
    <cellStyle name="Normal 13 3 4 7" xfId="29470"/>
    <cellStyle name="Normal 13 3 5" xfId="29471"/>
    <cellStyle name="Normal 13 3 5 2" xfId="29472"/>
    <cellStyle name="Normal 13 3 5 2 2" xfId="29473"/>
    <cellStyle name="Normal 13 3 5 3" xfId="29474"/>
    <cellStyle name="Normal 13 3 6" xfId="29475"/>
    <cellStyle name="Normal 13 3 6 2" xfId="29476"/>
    <cellStyle name="Normal 13 3 6 2 2" xfId="29477"/>
    <cellStyle name="Normal 13 3 6 3" xfId="29478"/>
    <cellStyle name="Normal 13 3 7" xfId="29479"/>
    <cellStyle name="Normal 13 3 7 2" xfId="29480"/>
    <cellStyle name="Normal 13 3 8" xfId="29481"/>
    <cellStyle name="Normal 13 3 9" xfId="29482"/>
    <cellStyle name="Normal 13 4" xfId="29483"/>
    <cellStyle name="Normal 13 4 2" xfId="29484"/>
    <cellStyle name="Normal 13 4 2 2" xfId="29485"/>
    <cellStyle name="Normal 13 4 2 2 2" xfId="29486"/>
    <cellStyle name="Normal 13 4 2 2 2 2" xfId="29487"/>
    <cellStyle name="Normal 13 4 2 2 2 2 2" xfId="29488"/>
    <cellStyle name="Normal 13 4 2 2 2 2 2 2" xfId="29489"/>
    <cellStyle name="Normal 13 4 2 2 2 2 3" xfId="29490"/>
    <cellStyle name="Normal 13 4 2 2 2 3" xfId="29491"/>
    <cellStyle name="Normal 13 4 2 2 2 3 2" xfId="29492"/>
    <cellStyle name="Normal 13 4 2 2 2 3 2 2" xfId="29493"/>
    <cellStyle name="Normal 13 4 2 2 2 3 3" xfId="29494"/>
    <cellStyle name="Normal 13 4 2 2 2 4" xfId="29495"/>
    <cellStyle name="Normal 13 4 2 2 2 4 2" xfId="29496"/>
    <cellStyle name="Normal 13 4 2 2 2 5" xfId="29497"/>
    <cellStyle name="Normal 13 4 2 2 3" xfId="29498"/>
    <cellStyle name="Normal 13 4 2 2 3 2" xfId="29499"/>
    <cellStyle name="Normal 13 4 2 2 3 2 2" xfId="29500"/>
    <cellStyle name="Normal 13 4 2 2 3 3" xfId="29501"/>
    <cellStyle name="Normal 13 4 2 2 4" xfId="29502"/>
    <cellStyle name="Normal 13 4 2 2 4 2" xfId="29503"/>
    <cellStyle name="Normal 13 4 2 2 4 2 2" xfId="29504"/>
    <cellStyle name="Normal 13 4 2 2 4 3" xfId="29505"/>
    <cellStyle name="Normal 13 4 2 2 5" xfId="29506"/>
    <cellStyle name="Normal 13 4 2 2 5 2" xfId="29507"/>
    <cellStyle name="Normal 13 4 2 2 6" xfId="29508"/>
    <cellStyle name="Normal 13 4 2 3" xfId="29509"/>
    <cellStyle name="Normal 13 4 2 3 2" xfId="29510"/>
    <cellStyle name="Normal 13 4 2 3 2 2" xfId="29511"/>
    <cellStyle name="Normal 13 4 2 3 2 2 2" xfId="29512"/>
    <cellStyle name="Normal 13 4 2 3 2 3" xfId="29513"/>
    <cellStyle name="Normal 13 4 2 3 3" xfId="29514"/>
    <cellStyle name="Normal 13 4 2 3 3 2" xfId="29515"/>
    <cellStyle name="Normal 13 4 2 3 3 2 2" xfId="29516"/>
    <cellStyle name="Normal 13 4 2 3 3 3" xfId="29517"/>
    <cellStyle name="Normal 13 4 2 3 4" xfId="29518"/>
    <cellStyle name="Normal 13 4 2 3 4 2" xfId="29519"/>
    <cellStyle name="Normal 13 4 2 3 5" xfId="29520"/>
    <cellStyle name="Normal 13 4 2 4" xfId="29521"/>
    <cellStyle name="Normal 13 4 2 4 2" xfId="29522"/>
    <cellStyle name="Normal 13 4 2 4 2 2" xfId="29523"/>
    <cellStyle name="Normal 13 4 2 4 3" xfId="29524"/>
    <cellStyle name="Normal 13 4 2 5" xfId="29525"/>
    <cellStyle name="Normal 13 4 2 5 2" xfId="29526"/>
    <cellStyle name="Normal 13 4 2 5 2 2" xfId="29527"/>
    <cellStyle name="Normal 13 4 2 5 3" xfId="29528"/>
    <cellStyle name="Normal 13 4 2 6" xfId="29529"/>
    <cellStyle name="Normal 13 4 2 6 2" xfId="29530"/>
    <cellStyle name="Normal 13 4 2 7" xfId="29531"/>
    <cellStyle name="Normal 13 4 2 8" xfId="29532"/>
    <cellStyle name="Normal 13 4 3" xfId="29533"/>
    <cellStyle name="Normal 13 4 3 2" xfId="29534"/>
    <cellStyle name="Normal 13 4 3 2 2" xfId="29535"/>
    <cellStyle name="Normal 13 4 3 2 2 2" xfId="29536"/>
    <cellStyle name="Normal 13 4 3 2 2 2 2" xfId="29537"/>
    <cellStyle name="Normal 13 4 3 2 2 3" xfId="29538"/>
    <cellStyle name="Normal 13 4 3 2 3" xfId="29539"/>
    <cellStyle name="Normal 13 4 3 2 3 2" xfId="29540"/>
    <cellStyle name="Normal 13 4 3 2 3 2 2" xfId="29541"/>
    <cellStyle name="Normal 13 4 3 2 3 3" xfId="29542"/>
    <cellStyle name="Normal 13 4 3 2 4" xfId="29543"/>
    <cellStyle name="Normal 13 4 3 2 4 2" xfId="29544"/>
    <cellStyle name="Normal 13 4 3 2 5" xfId="29545"/>
    <cellStyle name="Normal 13 4 3 3" xfId="29546"/>
    <cellStyle name="Normal 13 4 3 3 2" xfId="29547"/>
    <cellStyle name="Normal 13 4 3 3 2 2" xfId="29548"/>
    <cellStyle name="Normal 13 4 3 3 3" xfId="29549"/>
    <cellStyle name="Normal 13 4 3 4" xfId="29550"/>
    <cellStyle name="Normal 13 4 3 4 2" xfId="29551"/>
    <cellStyle name="Normal 13 4 3 4 2 2" xfId="29552"/>
    <cellStyle name="Normal 13 4 3 4 3" xfId="29553"/>
    <cellStyle name="Normal 13 4 3 5" xfId="29554"/>
    <cellStyle name="Normal 13 4 3 5 2" xfId="29555"/>
    <cellStyle name="Normal 13 4 3 6" xfId="29556"/>
    <cellStyle name="Normal 13 4 3 7" xfId="29557"/>
    <cellStyle name="Normal 13 4 3 8" xfId="29558"/>
    <cellStyle name="Normal 13 4 4" xfId="29559"/>
    <cellStyle name="Normal 13 4 4 2" xfId="29560"/>
    <cellStyle name="Normal 13 4 4 2 2" xfId="29561"/>
    <cellStyle name="Normal 13 4 4 2 2 2" xfId="29562"/>
    <cellStyle name="Normal 13 4 4 2 3" xfId="29563"/>
    <cellStyle name="Normal 13 4 4 3" xfId="29564"/>
    <cellStyle name="Normal 13 4 4 3 2" xfId="29565"/>
    <cellStyle name="Normal 13 4 4 3 2 2" xfId="29566"/>
    <cellStyle name="Normal 13 4 4 3 3" xfId="29567"/>
    <cellStyle name="Normal 13 4 4 4" xfId="29568"/>
    <cellStyle name="Normal 13 4 4 4 2" xfId="29569"/>
    <cellStyle name="Normal 13 4 4 5" xfId="29570"/>
    <cellStyle name="Normal 13 4 5" xfId="29571"/>
    <cellStyle name="Normal 13 4 5 2" xfId="29572"/>
    <cellStyle name="Normal 13 4 5 2 2" xfId="29573"/>
    <cellStyle name="Normal 13 4 5 3" xfId="29574"/>
    <cellStyle name="Normal 13 4 6" xfId="29575"/>
    <cellStyle name="Normal 13 4 6 2" xfId="29576"/>
    <cellStyle name="Normal 13 4 6 2 2" xfId="29577"/>
    <cellStyle name="Normal 13 4 6 3" xfId="29578"/>
    <cellStyle name="Normal 13 4 7" xfId="29579"/>
    <cellStyle name="Normal 13 4 7 2" xfId="29580"/>
    <cellStyle name="Normal 13 4 8" xfId="29581"/>
    <cellStyle name="Normal 13 5" xfId="29582"/>
    <cellStyle name="Normal 13 5 2" xfId="29583"/>
    <cellStyle name="Normal 13 5 2 2" xfId="29584"/>
    <cellStyle name="Normal 13 5 2 2 2" xfId="29585"/>
    <cellStyle name="Normal 13 5 2 2 2 2" xfId="29586"/>
    <cellStyle name="Normal 13 5 2 2 2 2 2" xfId="29587"/>
    <cellStyle name="Normal 13 5 2 2 2 3" xfId="29588"/>
    <cellStyle name="Normal 13 5 2 2 3" xfId="29589"/>
    <cellStyle name="Normal 13 5 2 2 3 2" xfId="29590"/>
    <cellStyle name="Normal 13 5 2 2 3 2 2" xfId="29591"/>
    <cellStyle name="Normal 13 5 2 2 3 3" xfId="29592"/>
    <cellStyle name="Normal 13 5 2 2 4" xfId="29593"/>
    <cellStyle name="Normal 13 5 2 2 4 2" xfId="29594"/>
    <cellStyle name="Normal 13 5 2 2 5" xfId="29595"/>
    <cellStyle name="Normal 13 5 2 3" xfId="29596"/>
    <cellStyle name="Normal 13 5 2 3 2" xfId="29597"/>
    <cellStyle name="Normal 13 5 2 3 2 2" xfId="29598"/>
    <cellStyle name="Normal 13 5 2 3 3" xfId="29599"/>
    <cellStyle name="Normal 13 5 2 4" xfId="29600"/>
    <cellStyle name="Normal 13 5 2 4 2" xfId="29601"/>
    <cellStyle name="Normal 13 5 2 4 2 2" xfId="29602"/>
    <cellStyle name="Normal 13 5 2 4 3" xfId="29603"/>
    <cellStyle name="Normal 13 5 2 5" xfId="29604"/>
    <cellStyle name="Normal 13 5 2 5 2" xfId="29605"/>
    <cellStyle name="Normal 13 5 2 6" xfId="29606"/>
    <cellStyle name="Normal 13 5 3" xfId="29607"/>
    <cellStyle name="Normal 13 5 3 2" xfId="29608"/>
    <cellStyle name="Normal 13 5 3 2 2" xfId="29609"/>
    <cellStyle name="Normal 13 5 3 2 2 2" xfId="29610"/>
    <cellStyle name="Normal 13 5 3 2 3" xfId="29611"/>
    <cellStyle name="Normal 13 5 3 3" xfId="29612"/>
    <cellStyle name="Normal 13 5 3 3 2" xfId="29613"/>
    <cellStyle name="Normal 13 5 3 3 2 2" xfId="29614"/>
    <cellStyle name="Normal 13 5 3 3 3" xfId="29615"/>
    <cellStyle name="Normal 13 5 3 4" xfId="29616"/>
    <cellStyle name="Normal 13 5 3 4 2" xfId="29617"/>
    <cellStyle name="Normal 13 5 3 5" xfId="29618"/>
    <cellStyle name="Normal 13 5 4" xfId="29619"/>
    <cellStyle name="Normal 13 5 4 2" xfId="29620"/>
    <cellStyle name="Normal 13 5 4 2 2" xfId="29621"/>
    <cellStyle name="Normal 13 5 4 3" xfId="29622"/>
    <cellStyle name="Normal 13 5 5" xfId="29623"/>
    <cellStyle name="Normal 13 5 5 2" xfId="29624"/>
    <cellStyle name="Normal 13 5 5 2 2" xfId="29625"/>
    <cellStyle name="Normal 13 5 5 3" xfId="29626"/>
    <cellStyle name="Normal 13 5 6" xfId="29627"/>
    <cellStyle name="Normal 13 5 6 2" xfId="29628"/>
    <cellStyle name="Normal 13 5 7" xfId="29629"/>
    <cellStyle name="Normal 13 5 8" xfId="29630"/>
    <cellStyle name="Normal 13 6" xfId="29631"/>
    <cellStyle name="Normal 13 6 2" xfId="29632"/>
    <cellStyle name="Normal 13 6 2 2" xfId="29633"/>
    <cellStyle name="Normal 13 6 2 2 2" xfId="29634"/>
    <cellStyle name="Normal 13 6 2 2 2 2" xfId="29635"/>
    <cellStyle name="Normal 13 6 2 2 3" xfId="29636"/>
    <cellStyle name="Normal 13 6 2 3" xfId="29637"/>
    <cellStyle name="Normal 13 6 2 3 2" xfId="29638"/>
    <cellStyle name="Normal 13 6 2 3 2 2" xfId="29639"/>
    <cellStyle name="Normal 13 6 2 3 3" xfId="29640"/>
    <cellStyle name="Normal 13 6 2 4" xfId="29641"/>
    <cellStyle name="Normal 13 6 2 4 2" xfId="29642"/>
    <cellStyle name="Normal 13 6 2 5" xfId="29643"/>
    <cellStyle name="Normal 13 6 2 6" xfId="29644"/>
    <cellStyle name="Normal 13 6 2 7" xfId="29645"/>
    <cellStyle name="Normal 13 6 3" xfId="29646"/>
    <cellStyle name="Normal 13 6 3 2" xfId="29647"/>
    <cellStyle name="Normal 13 6 3 2 2" xfId="29648"/>
    <cellStyle name="Normal 13 6 3 3" xfId="29649"/>
    <cellStyle name="Normal 13 6 4" xfId="29650"/>
    <cellStyle name="Normal 13 6 4 2" xfId="29651"/>
    <cellStyle name="Normal 13 6 4 2 2" xfId="29652"/>
    <cellStyle name="Normal 13 6 4 3" xfId="29653"/>
    <cellStyle name="Normal 13 6 5" xfId="29654"/>
    <cellStyle name="Normal 13 6 5 2" xfId="29655"/>
    <cellStyle name="Normal 13 6 6" xfId="29656"/>
    <cellStyle name="Normal 13 6 7" xfId="29657"/>
    <cellStyle name="Normal 13 7" xfId="29658"/>
    <cellStyle name="Normal 13 7 2" xfId="29659"/>
    <cellStyle name="Normal 13 7 2 2" xfId="29660"/>
    <cellStyle name="Normal 13 7 2 2 2" xfId="29661"/>
    <cellStyle name="Normal 13 7 2 3" xfId="29662"/>
    <cellStyle name="Normal 13 7 2 4" xfId="29663"/>
    <cellStyle name="Normal 13 7 2 5" xfId="29664"/>
    <cellStyle name="Normal 13 7 3" xfId="29665"/>
    <cellStyle name="Normal 13 7 3 2" xfId="29666"/>
    <cellStyle name="Normal 13 7 3 2 2" xfId="29667"/>
    <cellStyle name="Normal 13 7 3 3" xfId="29668"/>
    <cellStyle name="Normal 13 7 4" xfId="29669"/>
    <cellStyle name="Normal 13 7 4 2" xfId="29670"/>
    <cellStyle name="Normal 13 7 5" xfId="29671"/>
    <cellStyle name="Normal 13 8" xfId="29672"/>
    <cellStyle name="Normal 13 8 2" xfId="29673"/>
    <cellStyle name="Normal 13 8 2 2" xfId="29674"/>
    <cellStyle name="Normal 13 8 3" xfId="29675"/>
    <cellStyle name="Normal 13 8 4" xfId="29676"/>
    <cellStyle name="Normal 13 8 5" xfId="29677"/>
    <cellStyle name="Normal 13 8 6" xfId="29678"/>
    <cellStyle name="Normal 13 9" xfId="29679"/>
    <cellStyle name="Normal 13 9 2" xfId="29680"/>
    <cellStyle name="Normal 13 9 2 2" xfId="29681"/>
    <cellStyle name="Normal 13 9 3" xfId="29682"/>
    <cellStyle name="Normal 13 9 4" xfId="29683"/>
    <cellStyle name="Normal 13 9 5" xfId="29684"/>
    <cellStyle name="Normal 13_2112 2148 Reg Labor" xfId="29685"/>
    <cellStyle name="Normal 130" xfId="29686"/>
    <cellStyle name="Normal 130 2" xfId="29687"/>
    <cellStyle name="Normal 130 3" xfId="29688"/>
    <cellStyle name="Normal 130 4" xfId="29689"/>
    <cellStyle name="Normal 130 5" xfId="29690"/>
    <cellStyle name="Normal 131" xfId="29691"/>
    <cellStyle name="Normal 131 2" xfId="29692"/>
    <cellStyle name="Normal 131 3" xfId="29693"/>
    <cellStyle name="Normal 132" xfId="29694"/>
    <cellStyle name="Normal 132 2" xfId="29695"/>
    <cellStyle name="Normal 132 3" xfId="29696"/>
    <cellStyle name="Normal 133" xfId="29697"/>
    <cellStyle name="Normal 133 2" xfId="29698"/>
    <cellStyle name="Normal 133 3" xfId="29699"/>
    <cellStyle name="Normal 134" xfId="29700"/>
    <cellStyle name="Normal 134 2" xfId="29701"/>
    <cellStyle name="Normal 134 3" xfId="29702"/>
    <cellStyle name="Normal 135" xfId="29703"/>
    <cellStyle name="Normal 135 2" xfId="29704"/>
    <cellStyle name="Normal 135 3" xfId="29705"/>
    <cellStyle name="Normal 136" xfId="29706"/>
    <cellStyle name="Normal 137" xfId="29707"/>
    <cellStyle name="Normal 138" xfId="29708"/>
    <cellStyle name="Normal 139" xfId="29709"/>
    <cellStyle name="Normal 14" xfId="29710"/>
    <cellStyle name="Normal 14 10" xfId="29711"/>
    <cellStyle name="Normal 14 11" xfId="29712"/>
    <cellStyle name="Normal 14 12" xfId="29713"/>
    <cellStyle name="Normal 14 2" xfId="29714"/>
    <cellStyle name="Normal 14 2 2" xfId="29715"/>
    <cellStyle name="Normal 14 2 2 2" xfId="29716"/>
    <cellStyle name="Normal 14 2 2 2 2" xfId="29717"/>
    <cellStyle name="Normal 14 2 2 2 2 2" xfId="29718"/>
    <cellStyle name="Normal 14 2 2 2 2 2 2" xfId="29719"/>
    <cellStyle name="Normal 14 2 2 2 2 2 2 2" xfId="29720"/>
    <cellStyle name="Normal 14 2 2 2 2 2 3" xfId="29721"/>
    <cellStyle name="Normal 14 2 2 2 2 3" xfId="29722"/>
    <cellStyle name="Normal 14 2 2 2 2 3 2" xfId="29723"/>
    <cellStyle name="Normal 14 2 2 2 2 3 2 2" xfId="29724"/>
    <cellStyle name="Normal 14 2 2 2 2 3 3" xfId="29725"/>
    <cellStyle name="Normal 14 2 2 2 2 4" xfId="29726"/>
    <cellStyle name="Normal 14 2 2 2 2 4 2" xfId="29727"/>
    <cellStyle name="Normal 14 2 2 2 2 5" xfId="29728"/>
    <cellStyle name="Normal 14 2 2 2 2 6" xfId="29729"/>
    <cellStyle name="Normal 14 2 2 2 2 7" xfId="29730"/>
    <cellStyle name="Normal 14 2 2 2 3" xfId="29731"/>
    <cellStyle name="Normal 14 2 2 2 3 2" xfId="29732"/>
    <cellStyle name="Normal 14 2 2 2 3 2 2" xfId="29733"/>
    <cellStyle name="Normal 14 2 2 2 3 3" xfId="29734"/>
    <cellStyle name="Normal 14 2 2 2 4" xfId="29735"/>
    <cellStyle name="Normal 14 2 2 2 4 2" xfId="29736"/>
    <cellStyle name="Normal 14 2 2 2 4 2 2" xfId="29737"/>
    <cellStyle name="Normal 14 2 2 2 4 3" xfId="29738"/>
    <cellStyle name="Normal 14 2 2 2 5" xfId="29739"/>
    <cellStyle name="Normal 14 2 2 2 5 2" xfId="29740"/>
    <cellStyle name="Normal 14 2 2 2 6" xfId="29741"/>
    <cellStyle name="Normal 14 2 2 3" xfId="29742"/>
    <cellStyle name="Normal 14 2 2 3 2" xfId="29743"/>
    <cellStyle name="Normal 14 2 2 3 2 2" xfId="29744"/>
    <cellStyle name="Normal 14 2 2 3 2 2 2" xfId="29745"/>
    <cellStyle name="Normal 14 2 2 3 2 3" xfId="29746"/>
    <cellStyle name="Normal 14 2 2 3 3" xfId="29747"/>
    <cellStyle name="Normal 14 2 2 3 3 2" xfId="29748"/>
    <cellStyle name="Normal 14 2 2 3 3 2 2" xfId="29749"/>
    <cellStyle name="Normal 14 2 2 3 3 3" xfId="29750"/>
    <cellStyle name="Normal 14 2 2 3 4" xfId="29751"/>
    <cellStyle name="Normal 14 2 2 3 4 2" xfId="29752"/>
    <cellStyle name="Normal 14 2 2 3 5" xfId="29753"/>
    <cellStyle name="Normal 14 2 2 4" xfId="29754"/>
    <cellStyle name="Normal 14 2 2 4 2" xfId="29755"/>
    <cellStyle name="Normal 14 2 2 4 2 2" xfId="29756"/>
    <cellStyle name="Normal 14 2 2 4 3" xfId="29757"/>
    <cellStyle name="Normal 14 2 2 5" xfId="29758"/>
    <cellStyle name="Normal 14 2 2 5 2" xfId="29759"/>
    <cellStyle name="Normal 14 2 2 5 2 2" xfId="29760"/>
    <cellStyle name="Normal 14 2 2 5 3" xfId="29761"/>
    <cellStyle name="Normal 14 2 2 6" xfId="29762"/>
    <cellStyle name="Normal 14 2 2 6 2" xfId="29763"/>
    <cellStyle name="Normal 14 2 2 7" xfId="29764"/>
    <cellStyle name="Normal 14 2 2 8" xfId="29765"/>
    <cellStyle name="Normal 14 2 2 9" xfId="29766"/>
    <cellStyle name="Normal 14 2 3" xfId="29767"/>
    <cellStyle name="Normal 14 2 3 2" xfId="29768"/>
    <cellStyle name="Normal 14 2 3 2 2" xfId="29769"/>
    <cellStyle name="Normal 14 2 3 2 2 2" xfId="29770"/>
    <cellStyle name="Normal 14 2 3 2 2 2 2" xfId="29771"/>
    <cellStyle name="Normal 14 2 3 2 2 3" xfId="29772"/>
    <cellStyle name="Normal 14 2 3 2 3" xfId="29773"/>
    <cellStyle name="Normal 14 2 3 2 3 2" xfId="29774"/>
    <cellStyle name="Normal 14 2 3 2 3 2 2" xfId="29775"/>
    <cellStyle name="Normal 14 2 3 2 3 3" xfId="29776"/>
    <cellStyle name="Normal 14 2 3 2 4" xfId="29777"/>
    <cellStyle name="Normal 14 2 3 2 4 2" xfId="29778"/>
    <cellStyle name="Normal 14 2 3 2 5" xfId="29779"/>
    <cellStyle name="Normal 14 2 3 3" xfId="29780"/>
    <cellStyle name="Normal 14 2 3 3 2" xfId="29781"/>
    <cellStyle name="Normal 14 2 3 3 2 2" xfId="29782"/>
    <cellStyle name="Normal 14 2 3 3 3" xfId="29783"/>
    <cellStyle name="Normal 14 2 3 4" xfId="29784"/>
    <cellStyle name="Normal 14 2 3 4 2" xfId="29785"/>
    <cellStyle name="Normal 14 2 3 4 2 2" xfId="29786"/>
    <cellStyle name="Normal 14 2 3 4 3" xfId="29787"/>
    <cellStyle name="Normal 14 2 3 5" xfId="29788"/>
    <cellStyle name="Normal 14 2 3 5 2" xfId="29789"/>
    <cellStyle name="Normal 14 2 3 6" xfId="29790"/>
    <cellStyle name="Normal 14 2 3 7" xfId="29791"/>
    <cellStyle name="Normal 14 2 3 8" xfId="29792"/>
    <cellStyle name="Normal 14 2 4" xfId="29793"/>
    <cellStyle name="Normal 14 2 4 2" xfId="29794"/>
    <cellStyle name="Normal 14 2 4 2 2" xfId="29795"/>
    <cellStyle name="Normal 14 2 4 2 2 2" xfId="29796"/>
    <cellStyle name="Normal 14 2 4 2 3" xfId="29797"/>
    <cellStyle name="Normal 14 2 4 3" xfId="29798"/>
    <cellStyle name="Normal 14 2 4 3 2" xfId="29799"/>
    <cellStyle name="Normal 14 2 4 3 2 2" xfId="29800"/>
    <cellStyle name="Normal 14 2 4 3 3" xfId="29801"/>
    <cellStyle name="Normal 14 2 4 4" xfId="29802"/>
    <cellStyle name="Normal 14 2 4 4 2" xfId="29803"/>
    <cellStyle name="Normal 14 2 4 5" xfId="29804"/>
    <cellStyle name="Normal 14 2 5" xfId="29805"/>
    <cellStyle name="Normal 14 2 5 2" xfId="29806"/>
    <cellStyle name="Normal 14 2 5 2 2" xfId="29807"/>
    <cellStyle name="Normal 14 2 5 3" xfId="29808"/>
    <cellStyle name="Normal 14 2 6" xfId="29809"/>
    <cellStyle name="Normal 14 2 6 2" xfId="29810"/>
    <cellStyle name="Normal 14 2 6 2 2" xfId="29811"/>
    <cellStyle name="Normal 14 2 6 3" xfId="29812"/>
    <cellStyle name="Normal 14 2 7" xfId="29813"/>
    <cellStyle name="Normal 14 2 7 2" xfId="29814"/>
    <cellStyle name="Normal 14 2 8" xfId="29815"/>
    <cellStyle name="Normal 14 3" xfId="29816"/>
    <cellStyle name="Normal 14 3 10" xfId="29817"/>
    <cellStyle name="Normal 14 3 11" xfId="29818"/>
    <cellStyle name="Normal 14 3 2" xfId="29819"/>
    <cellStyle name="Normal 14 3 2 2" xfId="29820"/>
    <cellStyle name="Normal 14 3 2 2 2" xfId="29821"/>
    <cellStyle name="Normal 14 3 2 2 2 2" xfId="29822"/>
    <cellStyle name="Normal 14 3 2 2 2 2 2" xfId="29823"/>
    <cellStyle name="Normal 14 3 2 2 2 2 2 2" xfId="29824"/>
    <cellStyle name="Normal 14 3 2 2 2 2 3" xfId="29825"/>
    <cellStyle name="Normal 14 3 2 2 2 3" xfId="29826"/>
    <cellStyle name="Normal 14 3 2 2 2 3 2" xfId="29827"/>
    <cellStyle name="Normal 14 3 2 2 2 3 2 2" xfId="29828"/>
    <cellStyle name="Normal 14 3 2 2 2 3 3" xfId="29829"/>
    <cellStyle name="Normal 14 3 2 2 2 4" xfId="29830"/>
    <cellStyle name="Normal 14 3 2 2 2 4 2" xfId="29831"/>
    <cellStyle name="Normal 14 3 2 2 2 5" xfId="29832"/>
    <cellStyle name="Normal 14 3 2 2 3" xfId="29833"/>
    <cellStyle name="Normal 14 3 2 2 3 2" xfId="29834"/>
    <cellStyle name="Normal 14 3 2 2 3 2 2" xfId="29835"/>
    <cellStyle name="Normal 14 3 2 2 3 3" xfId="29836"/>
    <cellStyle name="Normal 14 3 2 2 4" xfId="29837"/>
    <cellStyle name="Normal 14 3 2 2 4 2" xfId="29838"/>
    <cellStyle name="Normal 14 3 2 2 4 2 2" xfId="29839"/>
    <cellStyle name="Normal 14 3 2 2 4 3" xfId="29840"/>
    <cellStyle name="Normal 14 3 2 2 5" xfId="29841"/>
    <cellStyle name="Normal 14 3 2 2 5 2" xfId="29842"/>
    <cellStyle name="Normal 14 3 2 2 6" xfId="29843"/>
    <cellStyle name="Normal 14 3 2 3" xfId="29844"/>
    <cellStyle name="Normal 14 3 2 3 2" xfId="29845"/>
    <cellStyle name="Normal 14 3 2 3 2 2" xfId="29846"/>
    <cellStyle name="Normal 14 3 2 3 2 2 2" xfId="29847"/>
    <cellStyle name="Normal 14 3 2 3 2 3" xfId="29848"/>
    <cellStyle name="Normal 14 3 2 3 3" xfId="29849"/>
    <cellStyle name="Normal 14 3 2 3 3 2" xfId="29850"/>
    <cellStyle name="Normal 14 3 2 3 3 2 2" xfId="29851"/>
    <cellStyle name="Normal 14 3 2 3 3 3" xfId="29852"/>
    <cellStyle name="Normal 14 3 2 3 4" xfId="29853"/>
    <cellStyle name="Normal 14 3 2 3 4 2" xfId="29854"/>
    <cellStyle name="Normal 14 3 2 3 5" xfId="29855"/>
    <cellStyle name="Normal 14 3 2 4" xfId="29856"/>
    <cellStyle name="Normal 14 3 2 4 2" xfId="29857"/>
    <cellStyle name="Normal 14 3 2 4 2 2" xfId="29858"/>
    <cellStyle name="Normal 14 3 2 4 3" xfId="29859"/>
    <cellStyle name="Normal 14 3 2 5" xfId="29860"/>
    <cellStyle name="Normal 14 3 2 5 2" xfId="29861"/>
    <cellStyle name="Normal 14 3 2 5 2 2" xfId="29862"/>
    <cellStyle name="Normal 14 3 2 5 3" xfId="29863"/>
    <cellStyle name="Normal 14 3 2 6" xfId="29864"/>
    <cellStyle name="Normal 14 3 2 6 2" xfId="29865"/>
    <cellStyle name="Normal 14 3 2 7" xfId="29866"/>
    <cellStyle name="Normal 14 3 2 8" xfId="29867"/>
    <cellStyle name="Normal 14 3 3" xfId="29868"/>
    <cellStyle name="Normal 14 3 3 2" xfId="29869"/>
    <cellStyle name="Normal 14 3 3 2 2" xfId="29870"/>
    <cellStyle name="Normal 14 3 3 2 2 2" xfId="29871"/>
    <cellStyle name="Normal 14 3 3 2 2 2 2" xfId="29872"/>
    <cellStyle name="Normal 14 3 3 2 2 3" xfId="29873"/>
    <cellStyle name="Normal 14 3 3 2 3" xfId="29874"/>
    <cellStyle name="Normal 14 3 3 2 3 2" xfId="29875"/>
    <cellStyle name="Normal 14 3 3 2 3 2 2" xfId="29876"/>
    <cellStyle name="Normal 14 3 3 2 3 3" xfId="29877"/>
    <cellStyle name="Normal 14 3 3 2 4" xfId="29878"/>
    <cellStyle name="Normal 14 3 3 2 4 2" xfId="29879"/>
    <cellStyle name="Normal 14 3 3 2 5" xfId="29880"/>
    <cellStyle name="Normal 14 3 3 3" xfId="29881"/>
    <cellStyle name="Normal 14 3 3 3 2" xfId="29882"/>
    <cellStyle name="Normal 14 3 3 3 2 2" xfId="29883"/>
    <cellStyle name="Normal 14 3 3 3 3" xfId="29884"/>
    <cellStyle name="Normal 14 3 3 4" xfId="29885"/>
    <cellStyle name="Normal 14 3 3 4 2" xfId="29886"/>
    <cellStyle name="Normal 14 3 3 4 2 2" xfId="29887"/>
    <cellStyle name="Normal 14 3 3 4 3" xfId="29888"/>
    <cellStyle name="Normal 14 3 3 5" xfId="29889"/>
    <cellStyle name="Normal 14 3 3 5 2" xfId="29890"/>
    <cellStyle name="Normal 14 3 3 6" xfId="29891"/>
    <cellStyle name="Normal 14 3 4" xfId="29892"/>
    <cellStyle name="Normal 14 3 4 2" xfId="29893"/>
    <cellStyle name="Normal 14 3 4 2 2" xfId="29894"/>
    <cellStyle name="Normal 14 3 4 2 2 2" xfId="29895"/>
    <cellStyle name="Normal 14 3 4 2 3" xfId="29896"/>
    <cellStyle name="Normal 14 3 4 3" xfId="29897"/>
    <cellStyle name="Normal 14 3 4 3 2" xfId="29898"/>
    <cellStyle name="Normal 14 3 4 3 2 2" xfId="29899"/>
    <cellStyle name="Normal 14 3 4 3 3" xfId="29900"/>
    <cellStyle name="Normal 14 3 4 4" xfId="29901"/>
    <cellStyle name="Normal 14 3 4 4 2" xfId="29902"/>
    <cellStyle name="Normal 14 3 4 5" xfId="29903"/>
    <cellStyle name="Normal 14 3 5" xfId="29904"/>
    <cellStyle name="Normal 14 3 5 2" xfId="29905"/>
    <cellStyle name="Normal 14 3 5 2 2" xfId="29906"/>
    <cellStyle name="Normal 14 3 5 3" xfId="29907"/>
    <cellStyle name="Normal 14 3 6" xfId="29908"/>
    <cellStyle name="Normal 14 3 6 2" xfId="29909"/>
    <cellStyle name="Normal 14 3 6 2 2" xfId="29910"/>
    <cellStyle name="Normal 14 3 6 3" xfId="29911"/>
    <cellStyle name="Normal 14 3 7" xfId="29912"/>
    <cellStyle name="Normal 14 3 7 2" xfId="29913"/>
    <cellStyle name="Normal 14 3 8" xfId="29914"/>
    <cellStyle name="Normal 14 3 8 2" xfId="29915"/>
    <cellStyle name="Normal 14 3 9" xfId="29916"/>
    <cellStyle name="Normal 14 4" xfId="29917"/>
    <cellStyle name="Normal 14 4 2" xfId="29918"/>
    <cellStyle name="Normal 14 4 2 2" xfId="29919"/>
    <cellStyle name="Normal 14 4 2 2 2" xfId="29920"/>
    <cellStyle name="Normal 14 4 2 2 2 2" xfId="29921"/>
    <cellStyle name="Normal 14 4 2 2 2 2 2" xfId="29922"/>
    <cellStyle name="Normal 14 4 2 2 2 3" xfId="29923"/>
    <cellStyle name="Normal 14 4 2 2 3" xfId="29924"/>
    <cellStyle name="Normal 14 4 2 2 3 2" xfId="29925"/>
    <cellStyle name="Normal 14 4 2 2 3 2 2" xfId="29926"/>
    <cellStyle name="Normal 14 4 2 2 3 3" xfId="29927"/>
    <cellStyle name="Normal 14 4 2 2 4" xfId="29928"/>
    <cellStyle name="Normal 14 4 2 2 4 2" xfId="29929"/>
    <cellStyle name="Normal 14 4 2 2 5" xfId="29930"/>
    <cellStyle name="Normal 14 4 2 3" xfId="29931"/>
    <cellStyle name="Normal 14 4 2 3 2" xfId="29932"/>
    <cellStyle name="Normal 14 4 2 3 2 2" xfId="29933"/>
    <cellStyle name="Normal 14 4 2 3 3" xfId="29934"/>
    <cellStyle name="Normal 14 4 2 4" xfId="29935"/>
    <cellStyle name="Normal 14 4 2 4 2" xfId="29936"/>
    <cellStyle name="Normal 14 4 2 4 2 2" xfId="29937"/>
    <cellStyle name="Normal 14 4 2 4 3" xfId="29938"/>
    <cellStyle name="Normal 14 4 2 5" xfId="29939"/>
    <cellStyle name="Normal 14 4 2 5 2" xfId="29940"/>
    <cellStyle name="Normal 14 4 2 6" xfId="29941"/>
    <cellStyle name="Normal 14 4 2 7" xfId="29942"/>
    <cellStyle name="Normal 14 4 2 8" xfId="29943"/>
    <cellStyle name="Normal 14 4 3" xfId="29944"/>
    <cellStyle name="Normal 14 4 3 2" xfId="29945"/>
    <cellStyle name="Normal 14 4 3 2 2" xfId="29946"/>
    <cellStyle name="Normal 14 4 3 2 2 2" xfId="29947"/>
    <cellStyle name="Normal 14 4 3 2 3" xfId="29948"/>
    <cellStyle name="Normal 14 4 3 3" xfId="29949"/>
    <cellStyle name="Normal 14 4 3 3 2" xfId="29950"/>
    <cellStyle name="Normal 14 4 3 3 2 2" xfId="29951"/>
    <cellStyle name="Normal 14 4 3 3 3" xfId="29952"/>
    <cellStyle name="Normal 14 4 3 4" xfId="29953"/>
    <cellStyle name="Normal 14 4 3 4 2" xfId="29954"/>
    <cellStyle name="Normal 14 4 3 5" xfId="29955"/>
    <cellStyle name="Normal 14 4 4" xfId="29956"/>
    <cellStyle name="Normal 14 4 4 2" xfId="29957"/>
    <cellStyle name="Normal 14 4 4 2 2" xfId="29958"/>
    <cellStyle name="Normal 14 4 4 3" xfId="29959"/>
    <cellStyle name="Normal 14 4 5" xfId="29960"/>
    <cellStyle name="Normal 14 4 5 2" xfId="29961"/>
    <cellStyle name="Normal 14 4 5 2 2" xfId="29962"/>
    <cellStyle name="Normal 14 4 5 3" xfId="29963"/>
    <cellStyle name="Normal 14 4 6" xfId="29964"/>
    <cellStyle name="Normal 14 4 6 2" xfId="29965"/>
    <cellStyle name="Normal 14 4 7" xfId="29966"/>
    <cellStyle name="Normal 14 4 8" xfId="29967"/>
    <cellStyle name="Normal 14 5" xfId="29968"/>
    <cellStyle name="Normal 14 5 2" xfId="29969"/>
    <cellStyle name="Normal 14 5 2 2" xfId="29970"/>
    <cellStyle name="Normal 14 5 2 2 2" xfId="29971"/>
    <cellStyle name="Normal 14 5 2 2 2 2" xfId="29972"/>
    <cellStyle name="Normal 14 5 2 2 3" xfId="29973"/>
    <cellStyle name="Normal 14 5 2 3" xfId="29974"/>
    <cellStyle name="Normal 14 5 2 3 2" xfId="29975"/>
    <cellStyle name="Normal 14 5 2 3 2 2" xfId="29976"/>
    <cellStyle name="Normal 14 5 2 3 3" xfId="29977"/>
    <cellStyle name="Normal 14 5 2 4" xfId="29978"/>
    <cellStyle name="Normal 14 5 2 4 2" xfId="29979"/>
    <cellStyle name="Normal 14 5 2 5" xfId="29980"/>
    <cellStyle name="Normal 14 5 2 6" xfId="29981"/>
    <cellStyle name="Normal 14 5 2 7" xfId="29982"/>
    <cellStyle name="Normal 14 5 3" xfId="29983"/>
    <cellStyle name="Normal 14 5 3 2" xfId="29984"/>
    <cellStyle name="Normal 14 5 3 2 2" xfId="29985"/>
    <cellStyle name="Normal 14 5 3 3" xfId="29986"/>
    <cellStyle name="Normal 14 5 4" xfId="29987"/>
    <cellStyle name="Normal 14 5 4 2" xfId="29988"/>
    <cellStyle name="Normal 14 5 4 2 2" xfId="29989"/>
    <cellStyle name="Normal 14 5 4 3" xfId="29990"/>
    <cellStyle name="Normal 14 5 5" xfId="29991"/>
    <cellStyle name="Normal 14 5 5 2" xfId="29992"/>
    <cellStyle name="Normal 14 5 6" xfId="29993"/>
    <cellStyle name="Normal 14 5 7" xfId="29994"/>
    <cellStyle name="Normal 14 6" xfId="29995"/>
    <cellStyle name="Normal 14 6 2" xfId="29996"/>
    <cellStyle name="Normal 14 6 2 2" xfId="29997"/>
    <cellStyle name="Normal 14 6 2 2 2" xfId="29998"/>
    <cellStyle name="Normal 14 6 2 3" xfId="29999"/>
    <cellStyle name="Normal 14 6 3" xfId="30000"/>
    <cellStyle name="Normal 14 6 3 2" xfId="30001"/>
    <cellStyle name="Normal 14 6 3 2 2" xfId="30002"/>
    <cellStyle name="Normal 14 6 3 3" xfId="30003"/>
    <cellStyle name="Normal 14 6 4" xfId="30004"/>
    <cellStyle name="Normal 14 6 4 2" xfId="30005"/>
    <cellStyle name="Normal 14 6 5" xfId="30006"/>
    <cellStyle name="Normal 14 7" xfId="30007"/>
    <cellStyle name="Normal 14 7 2" xfId="30008"/>
    <cellStyle name="Normal 14 7 2 2" xfId="30009"/>
    <cellStyle name="Normal 14 7 3" xfId="30010"/>
    <cellStyle name="Normal 14 7 4" xfId="30011"/>
    <cellStyle name="Normal 14 7 5" xfId="30012"/>
    <cellStyle name="Normal 14 8" xfId="30013"/>
    <cellStyle name="Normal 14 8 2" xfId="30014"/>
    <cellStyle name="Normal 14 8 2 2" xfId="30015"/>
    <cellStyle name="Normal 14 8 3" xfId="30016"/>
    <cellStyle name="Normal 14 9" xfId="30017"/>
    <cellStyle name="Normal 14 9 2" xfId="30018"/>
    <cellStyle name="Normal 14_2112 2148 Reg Labor" xfId="30019"/>
    <cellStyle name="Normal 140" xfId="30020"/>
    <cellStyle name="Normal 141" xfId="30021"/>
    <cellStyle name="Normal 142" xfId="30022"/>
    <cellStyle name="Normal 143" xfId="30023"/>
    <cellStyle name="Normal 144" xfId="30024"/>
    <cellStyle name="Normal 145" xfId="30025"/>
    <cellStyle name="Normal 146" xfId="30026"/>
    <cellStyle name="Normal 147" xfId="30027"/>
    <cellStyle name="Normal 148" xfId="30028"/>
    <cellStyle name="Normal 149" xfId="30029"/>
    <cellStyle name="Normal 15" xfId="30030"/>
    <cellStyle name="Normal 15 2" xfId="30031"/>
    <cellStyle name="Normal 15 2 2" xfId="30032"/>
    <cellStyle name="Normal 15 2 2 2" xfId="30033"/>
    <cellStyle name="Normal 15 2 2 2 2" xfId="30034"/>
    <cellStyle name="Normal 15 2 2 3" xfId="30035"/>
    <cellStyle name="Normal 15 2 2 4" xfId="30036"/>
    <cellStyle name="Normal 15 2 3" xfId="30037"/>
    <cellStyle name="Normal 15 2 3 2" xfId="30038"/>
    <cellStyle name="Normal 15 2 4" xfId="30039"/>
    <cellStyle name="Normal 15 3" xfId="30040"/>
    <cellStyle name="Normal 15 3 2" xfId="30041"/>
    <cellStyle name="Normal 15 3 2 2" xfId="30042"/>
    <cellStyle name="Normal 15 3 3" xfId="30043"/>
    <cellStyle name="Normal 15 3 3 2" xfId="30044"/>
    <cellStyle name="Normal 15 3 3 3" xfId="30045"/>
    <cellStyle name="Normal 15 3 4" xfId="30046"/>
    <cellStyle name="Normal 15 3 5" xfId="30047"/>
    <cellStyle name="Normal 15 4" xfId="30048"/>
    <cellStyle name="Normal 15 4 2" xfId="30049"/>
    <cellStyle name="Normal 15 4 2 2" xfId="30050"/>
    <cellStyle name="Normal 15 4 3" xfId="30051"/>
    <cellStyle name="Normal 15 4 4" xfId="30052"/>
    <cellStyle name="Normal 15 4 5" xfId="30053"/>
    <cellStyle name="Normal 15 5" xfId="30054"/>
    <cellStyle name="Normal 15 5 2" xfId="30055"/>
    <cellStyle name="Normal 15 5 3" xfId="30056"/>
    <cellStyle name="Normal 15 6" xfId="30057"/>
    <cellStyle name="Normal 15 6 2" xfId="30058"/>
    <cellStyle name="Normal 15 6 3" xfId="30059"/>
    <cellStyle name="Normal 15 6 4" xfId="30060"/>
    <cellStyle name="Normal 15 7" xfId="30061"/>
    <cellStyle name="Normal 15 8" xfId="30062"/>
    <cellStyle name="Normal 15 9" xfId="30063"/>
    <cellStyle name="Normal 15_2112 2148 Reg Labor" xfId="30064"/>
    <cellStyle name="Normal 150" xfId="30065"/>
    <cellStyle name="Normal 151" xfId="30066"/>
    <cellStyle name="Normal 152" xfId="30067"/>
    <cellStyle name="Normal 153" xfId="30068"/>
    <cellStyle name="Normal 154" xfId="30069"/>
    <cellStyle name="Normal 155" xfId="30070"/>
    <cellStyle name="Normal 156" xfId="30071"/>
    <cellStyle name="Normal 157" xfId="30072"/>
    <cellStyle name="Normal 158" xfId="30073"/>
    <cellStyle name="Normal 159" xfId="30074"/>
    <cellStyle name="Normal 16" xfId="30075"/>
    <cellStyle name="Normal 16 10" xfId="30076"/>
    <cellStyle name="Normal 16 11" xfId="30077"/>
    <cellStyle name="Normal 16 2" xfId="30078"/>
    <cellStyle name="Normal 16 2 2" xfId="30079"/>
    <cellStyle name="Normal 16 2 2 2" xfId="30080"/>
    <cellStyle name="Normal 16 2 2 2 2" xfId="30081"/>
    <cellStyle name="Normal 16 2 2 3" xfId="30082"/>
    <cellStyle name="Normal 16 2 3" xfId="30083"/>
    <cellStyle name="Normal 16 2 3 2" xfId="30084"/>
    <cellStyle name="Normal 16 2 4" xfId="30085"/>
    <cellStyle name="Normal 16 3" xfId="30086"/>
    <cellStyle name="Normal 16 3 10" xfId="30087"/>
    <cellStyle name="Normal 16 3 2" xfId="30088"/>
    <cellStyle name="Normal 16 3 2 2" xfId="30089"/>
    <cellStyle name="Normal 16 3 2 2 2" xfId="30090"/>
    <cellStyle name="Normal 16 3 2 2 2 2" xfId="30091"/>
    <cellStyle name="Normal 16 3 2 2 2 2 2" xfId="30092"/>
    <cellStyle name="Normal 16 3 2 2 2 2 2 2" xfId="30093"/>
    <cellStyle name="Normal 16 3 2 2 2 2 3" xfId="30094"/>
    <cellStyle name="Normal 16 3 2 2 2 3" xfId="30095"/>
    <cellStyle name="Normal 16 3 2 2 2 3 2" xfId="30096"/>
    <cellStyle name="Normal 16 3 2 2 2 3 2 2" xfId="30097"/>
    <cellStyle name="Normal 16 3 2 2 2 3 3" xfId="30098"/>
    <cellStyle name="Normal 16 3 2 2 2 4" xfId="30099"/>
    <cellStyle name="Normal 16 3 2 2 2 4 2" xfId="30100"/>
    <cellStyle name="Normal 16 3 2 2 2 5" xfId="30101"/>
    <cellStyle name="Normal 16 3 2 2 3" xfId="30102"/>
    <cellStyle name="Normal 16 3 2 2 3 2" xfId="30103"/>
    <cellStyle name="Normal 16 3 2 2 3 2 2" xfId="30104"/>
    <cellStyle name="Normal 16 3 2 2 3 3" xfId="30105"/>
    <cellStyle name="Normal 16 3 2 2 4" xfId="30106"/>
    <cellStyle name="Normal 16 3 2 2 4 2" xfId="30107"/>
    <cellStyle name="Normal 16 3 2 2 4 2 2" xfId="30108"/>
    <cellStyle name="Normal 16 3 2 2 4 3" xfId="30109"/>
    <cellStyle name="Normal 16 3 2 2 5" xfId="30110"/>
    <cellStyle name="Normal 16 3 2 2 5 2" xfId="30111"/>
    <cellStyle name="Normal 16 3 2 2 6" xfId="30112"/>
    <cellStyle name="Normal 16 3 2 2 7" xfId="30113"/>
    <cellStyle name="Normal 16 3 2 3" xfId="30114"/>
    <cellStyle name="Normal 16 3 2 3 2" xfId="30115"/>
    <cellStyle name="Normal 16 3 2 3 2 2" xfId="30116"/>
    <cellStyle name="Normal 16 3 2 3 2 2 2" xfId="30117"/>
    <cellStyle name="Normal 16 3 2 3 2 3" xfId="30118"/>
    <cellStyle name="Normal 16 3 2 3 3" xfId="30119"/>
    <cellStyle name="Normal 16 3 2 3 3 2" xfId="30120"/>
    <cellStyle name="Normal 16 3 2 3 3 2 2" xfId="30121"/>
    <cellStyle name="Normal 16 3 2 3 3 3" xfId="30122"/>
    <cellStyle name="Normal 16 3 2 3 4" xfId="30123"/>
    <cellStyle name="Normal 16 3 2 3 4 2" xfId="30124"/>
    <cellStyle name="Normal 16 3 2 3 5" xfId="30125"/>
    <cellStyle name="Normal 16 3 2 4" xfId="30126"/>
    <cellStyle name="Normal 16 3 2 4 2" xfId="30127"/>
    <cellStyle name="Normal 16 3 2 4 2 2" xfId="30128"/>
    <cellStyle name="Normal 16 3 2 4 3" xfId="30129"/>
    <cellStyle name="Normal 16 3 2 5" xfId="30130"/>
    <cellStyle name="Normal 16 3 2 5 2" xfId="30131"/>
    <cellStyle name="Normal 16 3 2 5 2 2" xfId="30132"/>
    <cellStyle name="Normal 16 3 2 5 3" xfId="30133"/>
    <cellStyle name="Normal 16 3 2 6" xfId="30134"/>
    <cellStyle name="Normal 16 3 2 6 2" xfId="30135"/>
    <cellStyle name="Normal 16 3 2 7" xfId="30136"/>
    <cellStyle name="Normal 16 3 2 8" xfId="30137"/>
    <cellStyle name="Normal 16 3 3" xfId="30138"/>
    <cellStyle name="Normal 16 3 3 2" xfId="30139"/>
    <cellStyle name="Normal 16 3 3 2 2" xfId="30140"/>
    <cellStyle name="Normal 16 3 3 2 2 2" xfId="30141"/>
    <cellStyle name="Normal 16 3 3 2 2 2 2" xfId="30142"/>
    <cellStyle name="Normal 16 3 3 2 2 3" xfId="30143"/>
    <cellStyle name="Normal 16 3 3 2 3" xfId="30144"/>
    <cellStyle name="Normal 16 3 3 2 3 2" xfId="30145"/>
    <cellStyle name="Normal 16 3 3 2 3 2 2" xfId="30146"/>
    <cellStyle name="Normal 16 3 3 2 3 3" xfId="30147"/>
    <cellStyle name="Normal 16 3 3 2 4" xfId="30148"/>
    <cellStyle name="Normal 16 3 3 2 4 2" xfId="30149"/>
    <cellStyle name="Normal 16 3 3 2 5" xfId="30150"/>
    <cellStyle name="Normal 16 3 3 3" xfId="30151"/>
    <cellStyle name="Normal 16 3 3 3 2" xfId="30152"/>
    <cellStyle name="Normal 16 3 3 3 2 2" xfId="30153"/>
    <cellStyle name="Normal 16 3 3 3 3" xfId="30154"/>
    <cellStyle name="Normal 16 3 3 4" xfId="30155"/>
    <cellStyle name="Normal 16 3 3 4 2" xfId="30156"/>
    <cellStyle name="Normal 16 3 3 4 2 2" xfId="30157"/>
    <cellStyle name="Normal 16 3 3 4 3" xfId="30158"/>
    <cellStyle name="Normal 16 3 3 5" xfId="30159"/>
    <cellStyle name="Normal 16 3 3 5 2" xfId="30160"/>
    <cellStyle name="Normal 16 3 3 6" xfId="30161"/>
    <cellStyle name="Normal 16 3 3 7" xfId="30162"/>
    <cellStyle name="Normal 16 3 4" xfId="30163"/>
    <cellStyle name="Normal 16 3 4 2" xfId="30164"/>
    <cellStyle name="Normal 16 3 4 2 2" xfId="30165"/>
    <cellStyle name="Normal 16 3 4 2 2 2" xfId="30166"/>
    <cellStyle name="Normal 16 3 4 2 3" xfId="30167"/>
    <cellStyle name="Normal 16 3 4 3" xfId="30168"/>
    <cellStyle name="Normal 16 3 4 3 2" xfId="30169"/>
    <cellStyle name="Normal 16 3 4 3 2 2" xfId="30170"/>
    <cellStyle name="Normal 16 3 4 3 3" xfId="30171"/>
    <cellStyle name="Normal 16 3 4 4" xfId="30172"/>
    <cellStyle name="Normal 16 3 4 4 2" xfId="30173"/>
    <cellStyle name="Normal 16 3 4 5" xfId="30174"/>
    <cellStyle name="Normal 16 3 4 6" xfId="30175"/>
    <cellStyle name="Normal 16 3 4 7" xfId="30176"/>
    <cellStyle name="Normal 16 3 5" xfId="30177"/>
    <cellStyle name="Normal 16 3 5 2" xfId="30178"/>
    <cellStyle name="Normal 16 3 5 2 2" xfId="30179"/>
    <cellStyle name="Normal 16 3 5 3" xfId="30180"/>
    <cellStyle name="Normal 16 3 6" xfId="30181"/>
    <cellStyle name="Normal 16 3 6 2" xfId="30182"/>
    <cellStyle name="Normal 16 3 6 2 2" xfId="30183"/>
    <cellStyle name="Normal 16 3 6 3" xfId="30184"/>
    <cellStyle name="Normal 16 3 7" xfId="30185"/>
    <cellStyle name="Normal 16 3 7 2" xfId="30186"/>
    <cellStyle name="Normal 16 3 8" xfId="30187"/>
    <cellStyle name="Normal 16 3 8 2" xfId="30188"/>
    <cellStyle name="Normal 16 3 9" xfId="30189"/>
    <cellStyle name="Normal 16 4" xfId="30190"/>
    <cellStyle name="Normal 16 4 2" xfId="30191"/>
    <cellStyle name="Normal 16 4 2 2" xfId="30192"/>
    <cellStyle name="Normal 16 4 2 2 2" xfId="30193"/>
    <cellStyle name="Normal 16 4 2 2 2 2" xfId="30194"/>
    <cellStyle name="Normal 16 4 2 2 2 2 2" xfId="30195"/>
    <cellStyle name="Normal 16 4 2 2 2 3" xfId="30196"/>
    <cellStyle name="Normal 16 4 2 2 3" xfId="30197"/>
    <cellStyle name="Normal 16 4 2 2 3 2" xfId="30198"/>
    <cellStyle name="Normal 16 4 2 2 3 2 2" xfId="30199"/>
    <cellStyle name="Normal 16 4 2 2 3 3" xfId="30200"/>
    <cellStyle name="Normal 16 4 2 2 4" xfId="30201"/>
    <cellStyle name="Normal 16 4 2 2 4 2" xfId="30202"/>
    <cellStyle name="Normal 16 4 2 2 5" xfId="30203"/>
    <cellStyle name="Normal 16 4 2 3" xfId="30204"/>
    <cellStyle name="Normal 16 4 2 3 2" xfId="30205"/>
    <cellStyle name="Normal 16 4 2 3 2 2" xfId="30206"/>
    <cellStyle name="Normal 16 4 2 3 3" xfId="30207"/>
    <cellStyle name="Normal 16 4 2 4" xfId="30208"/>
    <cellStyle name="Normal 16 4 2 4 2" xfId="30209"/>
    <cellStyle name="Normal 16 4 2 4 2 2" xfId="30210"/>
    <cellStyle name="Normal 16 4 2 4 3" xfId="30211"/>
    <cellStyle name="Normal 16 4 2 5" xfId="30212"/>
    <cellStyle name="Normal 16 4 2 5 2" xfId="30213"/>
    <cellStyle name="Normal 16 4 2 6" xfId="30214"/>
    <cellStyle name="Normal 16 4 3" xfId="30215"/>
    <cellStyle name="Normal 16 4 3 2" xfId="30216"/>
    <cellStyle name="Normal 16 4 3 2 2" xfId="30217"/>
    <cellStyle name="Normal 16 4 3 2 2 2" xfId="30218"/>
    <cellStyle name="Normal 16 4 3 2 3" xfId="30219"/>
    <cellStyle name="Normal 16 4 3 3" xfId="30220"/>
    <cellStyle name="Normal 16 4 3 3 2" xfId="30221"/>
    <cellStyle name="Normal 16 4 3 3 2 2" xfId="30222"/>
    <cellStyle name="Normal 16 4 3 3 3" xfId="30223"/>
    <cellStyle name="Normal 16 4 3 4" xfId="30224"/>
    <cellStyle name="Normal 16 4 3 4 2" xfId="30225"/>
    <cellStyle name="Normal 16 4 3 5" xfId="30226"/>
    <cellStyle name="Normal 16 4 3 6" xfId="30227"/>
    <cellStyle name="Normal 16 4 3 7" xfId="30228"/>
    <cellStyle name="Normal 16 4 3 8" xfId="30229"/>
    <cellStyle name="Normal 16 4 4" xfId="30230"/>
    <cellStyle name="Normal 16 4 4 2" xfId="30231"/>
    <cellStyle name="Normal 16 4 4 2 2" xfId="30232"/>
    <cellStyle name="Normal 16 4 4 3" xfId="30233"/>
    <cellStyle name="Normal 16 4 5" xfId="30234"/>
    <cellStyle name="Normal 16 4 5 2" xfId="30235"/>
    <cellStyle name="Normal 16 4 5 2 2" xfId="30236"/>
    <cellStyle name="Normal 16 4 5 3" xfId="30237"/>
    <cellStyle name="Normal 16 4 6" xfId="30238"/>
    <cellStyle name="Normal 16 4 6 2" xfId="30239"/>
    <cellStyle name="Normal 16 4 7" xfId="30240"/>
    <cellStyle name="Normal 16 4 8" xfId="30241"/>
    <cellStyle name="Normal 16 4 9" xfId="30242"/>
    <cellStyle name="Normal 16 5" xfId="30243"/>
    <cellStyle name="Normal 16 5 2" xfId="30244"/>
    <cellStyle name="Normal 16 5 2 2" xfId="30245"/>
    <cellStyle name="Normal 16 5 2 2 2" xfId="30246"/>
    <cellStyle name="Normal 16 5 2 2 2 2" xfId="30247"/>
    <cellStyle name="Normal 16 5 2 2 3" xfId="30248"/>
    <cellStyle name="Normal 16 5 2 3" xfId="30249"/>
    <cellStyle name="Normal 16 5 2 3 2" xfId="30250"/>
    <cellStyle name="Normal 16 5 2 3 2 2" xfId="30251"/>
    <cellStyle name="Normal 16 5 2 3 3" xfId="30252"/>
    <cellStyle name="Normal 16 5 2 4" xfId="30253"/>
    <cellStyle name="Normal 16 5 2 4 2" xfId="30254"/>
    <cellStyle name="Normal 16 5 2 5" xfId="30255"/>
    <cellStyle name="Normal 16 5 3" xfId="30256"/>
    <cellStyle name="Normal 16 5 3 2" xfId="30257"/>
    <cellStyle name="Normal 16 5 3 2 2" xfId="30258"/>
    <cellStyle name="Normal 16 5 3 3" xfId="30259"/>
    <cellStyle name="Normal 16 5 4" xfId="30260"/>
    <cellStyle name="Normal 16 5 4 2" xfId="30261"/>
    <cellStyle name="Normal 16 5 4 2 2" xfId="30262"/>
    <cellStyle name="Normal 16 5 4 3" xfId="30263"/>
    <cellStyle name="Normal 16 5 5" xfId="30264"/>
    <cellStyle name="Normal 16 5 5 2" xfId="30265"/>
    <cellStyle name="Normal 16 5 6" xfId="30266"/>
    <cellStyle name="Normal 16 5 7" xfId="30267"/>
    <cellStyle name="Normal 16 6" xfId="30268"/>
    <cellStyle name="Normal 16 6 2" xfId="30269"/>
    <cellStyle name="Normal 16 6 2 2" xfId="30270"/>
    <cellStyle name="Normal 16 6 2 2 2" xfId="30271"/>
    <cellStyle name="Normal 16 6 2 3" xfId="30272"/>
    <cellStyle name="Normal 16 6 3" xfId="30273"/>
    <cellStyle name="Normal 16 6 3 2" xfId="30274"/>
    <cellStyle name="Normal 16 6 3 2 2" xfId="30275"/>
    <cellStyle name="Normal 16 6 3 3" xfId="30276"/>
    <cellStyle name="Normal 16 6 4" xfId="30277"/>
    <cellStyle name="Normal 16 6 4 2" xfId="30278"/>
    <cellStyle name="Normal 16 6 5" xfId="30279"/>
    <cellStyle name="Normal 16 6 6" xfId="30280"/>
    <cellStyle name="Normal 16 7" xfId="30281"/>
    <cellStyle name="Normal 16 7 2" xfId="30282"/>
    <cellStyle name="Normal 16 7 2 2" xfId="30283"/>
    <cellStyle name="Normal 16 7 3" xfId="30284"/>
    <cellStyle name="Normal 16 8" xfId="30285"/>
    <cellStyle name="Normal 16 8 2" xfId="30286"/>
    <cellStyle name="Normal 16 8 2 2" xfId="30287"/>
    <cellStyle name="Normal 16 8 3" xfId="30288"/>
    <cellStyle name="Normal 16 9" xfId="30289"/>
    <cellStyle name="Normal 16 9 2" xfId="30290"/>
    <cellStyle name="Normal 16_2112 2148 Reg Labor" xfId="30291"/>
    <cellStyle name="Normal 17" xfId="30292"/>
    <cellStyle name="Normal 17 2" xfId="30293"/>
    <cellStyle name="Normal 17 2 2" xfId="30294"/>
    <cellStyle name="Normal 17 2 2 2" xfId="30295"/>
    <cellStyle name="Normal 17 2 2 2 2" xfId="30296"/>
    <cellStyle name="Normal 17 2 2 3" xfId="30297"/>
    <cellStyle name="Normal 17 2 3" xfId="30298"/>
    <cellStyle name="Normal 17 2 3 2" xfId="30299"/>
    <cellStyle name="Normal 17 2 4" xfId="30300"/>
    <cellStyle name="Normal 17 3" xfId="30301"/>
    <cellStyle name="Normal 17 3 2" xfId="30302"/>
    <cellStyle name="Normal 17 3 2 2" xfId="30303"/>
    <cellStyle name="Normal 17 3 2 3" xfId="30304"/>
    <cellStyle name="Normal 17 3 3" xfId="30305"/>
    <cellStyle name="Normal 17 3 3 2" xfId="30306"/>
    <cellStyle name="Normal 17 3 3 3" xfId="30307"/>
    <cellStyle name="Normal 17 3 4" xfId="30308"/>
    <cellStyle name="Normal 17 3 5" xfId="30309"/>
    <cellStyle name="Normal 17 4" xfId="30310"/>
    <cellStyle name="Normal 17 4 2" xfId="30311"/>
    <cellStyle name="Normal 17 4 3" xfId="30312"/>
    <cellStyle name="Normal 17 5" xfId="30313"/>
    <cellStyle name="Normal 17 5 2" xfId="30314"/>
    <cellStyle name="Normal 17 5 3" xfId="30315"/>
    <cellStyle name="Normal 17 5 4" xfId="30316"/>
    <cellStyle name="Normal 17 6" xfId="30317"/>
    <cellStyle name="Normal 17 6 2" xfId="30318"/>
    <cellStyle name="Normal 17 6 3" xfId="30319"/>
    <cellStyle name="Normal 17_2112 2148 Reg Labor" xfId="30320"/>
    <cellStyle name="Normal 18" xfId="30321"/>
    <cellStyle name="Normal 18 10" xfId="30322"/>
    <cellStyle name="Normal 18 10 2" xfId="30323"/>
    <cellStyle name="Normal 18 11" xfId="30324"/>
    <cellStyle name="Normal 18 12" xfId="30325"/>
    <cellStyle name="Normal 18 2" xfId="30326"/>
    <cellStyle name="Normal 18 2 2" xfId="30327"/>
    <cellStyle name="Normal 18 2 2 2" xfId="30328"/>
    <cellStyle name="Normal 18 2 2 2 2" xfId="30329"/>
    <cellStyle name="Normal 18 2 2 2 2 2" xfId="30330"/>
    <cellStyle name="Normal 18 2 2 2 2 2 2" xfId="30331"/>
    <cellStyle name="Normal 18 2 2 2 2 2 2 2" xfId="30332"/>
    <cellStyle name="Normal 18 2 2 2 2 2 3" xfId="30333"/>
    <cellStyle name="Normal 18 2 2 2 2 3" xfId="30334"/>
    <cellStyle name="Normal 18 2 2 2 2 3 2" xfId="30335"/>
    <cellStyle name="Normal 18 2 2 2 2 3 2 2" xfId="30336"/>
    <cellStyle name="Normal 18 2 2 2 2 3 3" xfId="30337"/>
    <cellStyle name="Normal 18 2 2 2 2 4" xfId="30338"/>
    <cellStyle name="Normal 18 2 2 2 2 4 2" xfId="30339"/>
    <cellStyle name="Normal 18 2 2 2 2 5" xfId="30340"/>
    <cellStyle name="Normal 18 2 2 2 3" xfId="30341"/>
    <cellStyle name="Normal 18 2 2 2 3 2" xfId="30342"/>
    <cellStyle name="Normal 18 2 2 2 3 2 2" xfId="30343"/>
    <cellStyle name="Normal 18 2 2 2 3 3" xfId="30344"/>
    <cellStyle name="Normal 18 2 2 2 4" xfId="30345"/>
    <cellStyle name="Normal 18 2 2 2 4 2" xfId="30346"/>
    <cellStyle name="Normal 18 2 2 2 4 2 2" xfId="30347"/>
    <cellStyle name="Normal 18 2 2 2 4 3" xfId="30348"/>
    <cellStyle name="Normal 18 2 2 2 5" xfId="30349"/>
    <cellStyle name="Normal 18 2 2 2 5 2" xfId="30350"/>
    <cellStyle name="Normal 18 2 2 2 6" xfId="30351"/>
    <cellStyle name="Normal 18 2 2 3" xfId="30352"/>
    <cellStyle name="Normal 18 2 2 3 2" xfId="30353"/>
    <cellStyle name="Normal 18 2 2 3 2 2" xfId="30354"/>
    <cellStyle name="Normal 18 2 2 3 2 2 2" xfId="30355"/>
    <cellStyle name="Normal 18 2 2 3 2 3" xfId="30356"/>
    <cellStyle name="Normal 18 2 2 3 3" xfId="30357"/>
    <cellStyle name="Normal 18 2 2 3 3 2" xfId="30358"/>
    <cellStyle name="Normal 18 2 2 3 3 2 2" xfId="30359"/>
    <cellStyle name="Normal 18 2 2 3 3 3" xfId="30360"/>
    <cellStyle name="Normal 18 2 2 3 4" xfId="30361"/>
    <cellStyle name="Normal 18 2 2 3 4 2" xfId="30362"/>
    <cellStyle name="Normal 18 2 2 3 5" xfId="30363"/>
    <cellStyle name="Normal 18 2 2 4" xfId="30364"/>
    <cellStyle name="Normal 18 2 2 4 2" xfId="30365"/>
    <cellStyle name="Normal 18 2 2 4 2 2" xfId="30366"/>
    <cellStyle name="Normal 18 2 2 4 3" xfId="30367"/>
    <cellStyle name="Normal 18 2 2 5" xfId="30368"/>
    <cellStyle name="Normal 18 2 2 5 2" xfId="30369"/>
    <cellStyle name="Normal 18 2 2 5 2 2" xfId="30370"/>
    <cellStyle name="Normal 18 2 2 5 3" xfId="30371"/>
    <cellStyle name="Normal 18 2 2 6" xfId="30372"/>
    <cellStyle name="Normal 18 2 2 6 2" xfId="30373"/>
    <cellStyle name="Normal 18 2 2 7" xfId="30374"/>
    <cellStyle name="Normal 18 2 2 8" xfId="30375"/>
    <cellStyle name="Normal 18 2 3" xfId="30376"/>
    <cellStyle name="Normal 18 2 3 2" xfId="30377"/>
    <cellStyle name="Normal 18 2 3 2 2" xfId="30378"/>
    <cellStyle name="Normal 18 2 3 2 2 2" xfId="30379"/>
    <cellStyle name="Normal 18 2 3 2 2 2 2" xfId="30380"/>
    <cellStyle name="Normal 18 2 3 2 2 3" xfId="30381"/>
    <cellStyle name="Normal 18 2 3 2 3" xfId="30382"/>
    <cellStyle name="Normal 18 2 3 2 3 2" xfId="30383"/>
    <cellStyle name="Normal 18 2 3 2 3 2 2" xfId="30384"/>
    <cellStyle name="Normal 18 2 3 2 3 3" xfId="30385"/>
    <cellStyle name="Normal 18 2 3 2 4" xfId="30386"/>
    <cellStyle name="Normal 18 2 3 2 4 2" xfId="30387"/>
    <cellStyle name="Normal 18 2 3 2 5" xfId="30388"/>
    <cellStyle name="Normal 18 2 3 3" xfId="30389"/>
    <cellStyle name="Normal 18 2 3 3 2" xfId="30390"/>
    <cellStyle name="Normal 18 2 3 3 2 2" xfId="30391"/>
    <cellStyle name="Normal 18 2 3 3 3" xfId="30392"/>
    <cellStyle name="Normal 18 2 3 4" xfId="30393"/>
    <cellStyle name="Normal 18 2 3 4 2" xfId="30394"/>
    <cellStyle name="Normal 18 2 3 4 2 2" xfId="30395"/>
    <cellStyle name="Normal 18 2 3 4 3" xfId="30396"/>
    <cellStyle name="Normal 18 2 3 5" xfId="30397"/>
    <cellStyle name="Normal 18 2 3 5 2" xfId="30398"/>
    <cellStyle name="Normal 18 2 3 6" xfId="30399"/>
    <cellStyle name="Normal 18 2 3 7" xfId="30400"/>
    <cellStyle name="Normal 18 2 4" xfId="30401"/>
    <cellStyle name="Normal 18 2 4 2" xfId="30402"/>
    <cellStyle name="Normal 18 2 4 2 2" xfId="30403"/>
    <cellStyle name="Normal 18 2 4 2 2 2" xfId="30404"/>
    <cellStyle name="Normal 18 2 4 2 3" xfId="30405"/>
    <cellStyle name="Normal 18 2 4 3" xfId="30406"/>
    <cellStyle name="Normal 18 2 4 3 2" xfId="30407"/>
    <cellStyle name="Normal 18 2 4 3 2 2" xfId="30408"/>
    <cellStyle name="Normal 18 2 4 3 3" xfId="30409"/>
    <cellStyle name="Normal 18 2 4 4" xfId="30410"/>
    <cellStyle name="Normal 18 2 4 4 2" xfId="30411"/>
    <cellStyle name="Normal 18 2 4 5" xfId="30412"/>
    <cellStyle name="Normal 18 2 4 6" xfId="30413"/>
    <cellStyle name="Normal 18 2 4 7" xfId="30414"/>
    <cellStyle name="Normal 18 2 5" xfId="30415"/>
    <cellStyle name="Normal 18 2 5 2" xfId="30416"/>
    <cellStyle name="Normal 18 2 5 2 2" xfId="30417"/>
    <cellStyle name="Normal 18 2 5 3" xfId="30418"/>
    <cellStyle name="Normal 18 2 6" xfId="30419"/>
    <cellStyle name="Normal 18 2 6 2" xfId="30420"/>
    <cellStyle name="Normal 18 2 6 2 2" xfId="30421"/>
    <cellStyle name="Normal 18 2 6 3" xfId="30422"/>
    <cellStyle name="Normal 18 2 7" xfId="30423"/>
    <cellStyle name="Normal 18 2 7 2" xfId="30424"/>
    <cellStyle name="Normal 18 2 8" xfId="30425"/>
    <cellStyle name="Normal 18 3" xfId="30426"/>
    <cellStyle name="Normal 18 3 10" xfId="30427"/>
    <cellStyle name="Normal 18 3 2" xfId="30428"/>
    <cellStyle name="Normal 18 3 2 2" xfId="30429"/>
    <cellStyle name="Normal 18 3 2 2 2" xfId="30430"/>
    <cellStyle name="Normal 18 3 2 2 2 2" xfId="30431"/>
    <cellStyle name="Normal 18 3 2 2 2 2 2" xfId="30432"/>
    <cellStyle name="Normal 18 3 2 2 2 2 2 2" xfId="30433"/>
    <cellStyle name="Normal 18 3 2 2 2 2 3" xfId="30434"/>
    <cellStyle name="Normal 18 3 2 2 2 3" xfId="30435"/>
    <cellStyle name="Normal 18 3 2 2 2 3 2" xfId="30436"/>
    <cellStyle name="Normal 18 3 2 2 2 3 2 2" xfId="30437"/>
    <cellStyle name="Normal 18 3 2 2 2 3 3" xfId="30438"/>
    <cellStyle name="Normal 18 3 2 2 2 4" xfId="30439"/>
    <cellStyle name="Normal 18 3 2 2 2 4 2" xfId="30440"/>
    <cellStyle name="Normal 18 3 2 2 2 5" xfId="30441"/>
    <cellStyle name="Normal 18 3 2 2 3" xfId="30442"/>
    <cellStyle name="Normal 18 3 2 2 3 2" xfId="30443"/>
    <cellStyle name="Normal 18 3 2 2 3 2 2" xfId="30444"/>
    <cellStyle name="Normal 18 3 2 2 3 3" xfId="30445"/>
    <cellStyle name="Normal 18 3 2 2 4" xfId="30446"/>
    <cellStyle name="Normal 18 3 2 2 4 2" xfId="30447"/>
    <cellStyle name="Normal 18 3 2 2 4 2 2" xfId="30448"/>
    <cellStyle name="Normal 18 3 2 2 4 3" xfId="30449"/>
    <cellStyle name="Normal 18 3 2 2 5" xfId="30450"/>
    <cellStyle name="Normal 18 3 2 2 5 2" xfId="30451"/>
    <cellStyle name="Normal 18 3 2 2 6" xfId="30452"/>
    <cellStyle name="Normal 18 3 2 2 7" xfId="30453"/>
    <cellStyle name="Normal 18 3 2 3" xfId="30454"/>
    <cellStyle name="Normal 18 3 2 3 2" xfId="30455"/>
    <cellStyle name="Normal 18 3 2 3 2 2" xfId="30456"/>
    <cellStyle name="Normal 18 3 2 3 2 2 2" xfId="30457"/>
    <cellStyle name="Normal 18 3 2 3 2 3" xfId="30458"/>
    <cellStyle name="Normal 18 3 2 3 3" xfId="30459"/>
    <cellStyle name="Normal 18 3 2 3 3 2" xfId="30460"/>
    <cellStyle name="Normal 18 3 2 3 3 2 2" xfId="30461"/>
    <cellStyle name="Normal 18 3 2 3 3 3" xfId="30462"/>
    <cellStyle name="Normal 18 3 2 3 4" xfId="30463"/>
    <cellStyle name="Normal 18 3 2 3 4 2" xfId="30464"/>
    <cellStyle name="Normal 18 3 2 3 5" xfId="30465"/>
    <cellStyle name="Normal 18 3 2 4" xfId="30466"/>
    <cellStyle name="Normal 18 3 2 4 2" xfId="30467"/>
    <cellStyle name="Normal 18 3 2 4 2 2" xfId="30468"/>
    <cellStyle name="Normal 18 3 2 4 3" xfId="30469"/>
    <cellStyle name="Normal 18 3 2 5" xfId="30470"/>
    <cellStyle name="Normal 18 3 2 5 2" xfId="30471"/>
    <cellStyle name="Normal 18 3 2 5 2 2" xfId="30472"/>
    <cellStyle name="Normal 18 3 2 5 3" xfId="30473"/>
    <cellStyle name="Normal 18 3 2 6" xfId="30474"/>
    <cellStyle name="Normal 18 3 2 6 2" xfId="30475"/>
    <cellStyle name="Normal 18 3 2 7" xfId="30476"/>
    <cellStyle name="Normal 18 3 2 8" xfId="30477"/>
    <cellStyle name="Normal 18 3 3" xfId="30478"/>
    <cellStyle name="Normal 18 3 3 2" xfId="30479"/>
    <cellStyle name="Normal 18 3 3 2 2" xfId="30480"/>
    <cellStyle name="Normal 18 3 3 2 2 2" xfId="30481"/>
    <cellStyle name="Normal 18 3 3 2 2 2 2" xfId="30482"/>
    <cellStyle name="Normal 18 3 3 2 2 3" xfId="30483"/>
    <cellStyle name="Normal 18 3 3 2 3" xfId="30484"/>
    <cellStyle name="Normal 18 3 3 2 3 2" xfId="30485"/>
    <cellStyle name="Normal 18 3 3 2 3 2 2" xfId="30486"/>
    <cellStyle name="Normal 18 3 3 2 3 3" xfId="30487"/>
    <cellStyle name="Normal 18 3 3 2 4" xfId="30488"/>
    <cellStyle name="Normal 18 3 3 2 4 2" xfId="30489"/>
    <cellStyle name="Normal 18 3 3 2 5" xfId="30490"/>
    <cellStyle name="Normal 18 3 3 3" xfId="30491"/>
    <cellStyle name="Normal 18 3 3 3 2" xfId="30492"/>
    <cellStyle name="Normal 18 3 3 3 2 2" xfId="30493"/>
    <cellStyle name="Normal 18 3 3 3 3" xfId="30494"/>
    <cellStyle name="Normal 18 3 3 4" xfId="30495"/>
    <cellStyle name="Normal 18 3 3 4 2" xfId="30496"/>
    <cellStyle name="Normal 18 3 3 4 2 2" xfId="30497"/>
    <cellStyle name="Normal 18 3 3 4 3" xfId="30498"/>
    <cellStyle name="Normal 18 3 3 5" xfId="30499"/>
    <cellStyle name="Normal 18 3 3 5 2" xfId="30500"/>
    <cellStyle name="Normal 18 3 3 6" xfId="30501"/>
    <cellStyle name="Normal 18 3 3 7" xfId="30502"/>
    <cellStyle name="Normal 18 3 4" xfId="30503"/>
    <cellStyle name="Normal 18 3 4 2" xfId="30504"/>
    <cellStyle name="Normal 18 3 4 2 2" xfId="30505"/>
    <cellStyle name="Normal 18 3 4 2 2 2" xfId="30506"/>
    <cellStyle name="Normal 18 3 4 2 3" xfId="30507"/>
    <cellStyle name="Normal 18 3 4 3" xfId="30508"/>
    <cellStyle name="Normal 18 3 4 3 2" xfId="30509"/>
    <cellStyle name="Normal 18 3 4 3 2 2" xfId="30510"/>
    <cellStyle name="Normal 18 3 4 3 3" xfId="30511"/>
    <cellStyle name="Normal 18 3 4 4" xfId="30512"/>
    <cellStyle name="Normal 18 3 4 4 2" xfId="30513"/>
    <cellStyle name="Normal 18 3 4 5" xfId="30514"/>
    <cellStyle name="Normal 18 3 4 6" xfId="30515"/>
    <cellStyle name="Normal 18 3 4 7" xfId="30516"/>
    <cellStyle name="Normal 18 3 5" xfId="30517"/>
    <cellStyle name="Normal 18 3 5 2" xfId="30518"/>
    <cellStyle name="Normal 18 3 5 2 2" xfId="30519"/>
    <cellStyle name="Normal 18 3 5 3" xfId="30520"/>
    <cellStyle name="Normal 18 3 6" xfId="30521"/>
    <cellStyle name="Normal 18 3 6 2" xfId="30522"/>
    <cellStyle name="Normal 18 3 6 2 2" xfId="30523"/>
    <cellStyle name="Normal 18 3 6 3" xfId="30524"/>
    <cellStyle name="Normal 18 3 7" xfId="30525"/>
    <cellStyle name="Normal 18 3 7 2" xfId="30526"/>
    <cellStyle name="Normal 18 3 8" xfId="30527"/>
    <cellStyle name="Normal 18 3 8 2" xfId="30528"/>
    <cellStyle name="Normal 18 3 9" xfId="30529"/>
    <cellStyle name="Normal 18 4" xfId="30530"/>
    <cellStyle name="Normal 18 4 2" xfId="30531"/>
    <cellStyle name="Normal 18 4 2 2" xfId="30532"/>
    <cellStyle name="Normal 18 4 3" xfId="30533"/>
    <cellStyle name="Normal 18 4 4" xfId="30534"/>
    <cellStyle name="Normal 18 4 5" xfId="30535"/>
    <cellStyle name="Normal 18 5" xfId="30536"/>
    <cellStyle name="Normal 18 5 2" xfId="30537"/>
    <cellStyle name="Normal 18 5 2 2" xfId="30538"/>
    <cellStyle name="Normal 18 5 2 2 2" xfId="30539"/>
    <cellStyle name="Normal 18 5 2 2 2 2" xfId="30540"/>
    <cellStyle name="Normal 18 5 2 2 2 2 2" xfId="30541"/>
    <cellStyle name="Normal 18 5 2 2 2 3" xfId="30542"/>
    <cellStyle name="Normal 18 5 2 2 3" xfId="30543"/>
    <cellStyle name="Normal 18 5 2 2 3 2" xfId="30544"/>
    <cellStyle name="Normal 18 5 2 2 3 2 2" xfId="30545"/>
    <cellStyle name="Normal 18 5 2 2 3 3" xfId="30546"/>
    <cellStyle name="Normal 18 5 2 2 4" xfId="30547"/>
    <cellStyle name="Normal 18 5 2 2 4 2" xfId="30548"/>
    <cellStyle name="Normal 18 5 2 2 5" xfId="30549"/>
    <cellStyle name="Normal 18 5 2 3" xfId="30550"/>
    <cellStyle name="Normal 18 5 2 3 2" xfId="30551"/>
    <cellStyle name="Normal 18 5 2 3 2 2" xfId="30552"/>
    <cellStyle name="Normal 18 5 2 3 3" xfId="30553"/>
    <cellStyle name="Normal 18 5 2 4" xfId="30554"/>
    <cellStyle name="Normal 18 5 2 4 2" xfId="30555"/>
    <cellStyle name="Normal 18 5 2 4 2 2" xfId="30556"/>
    <cellStyle name="Normal 18 5 2 4 3" xfId="30557"/>
    <cellStyle name="Normal 18 5 2 5" xfId="30558"/>
    <cellStyle name="Normal 18 5 2 5 2" xfId="30559"/>
    <cellStyle name="Normal 18 5 2 6" xfId="30560"/>
    <cellStyle name="Normal 18 5 2 7" xfId="30561"/>
    <cellStyle name="Normal 18 5 3" xfId="30562"/>
    <cellStyle name="Normal 18 5 3 2" xfId="30563"/>
    <cellStyle name="Normal 18 5 3 2 2" xfId="30564"/>
    <cellStyle name="Normal 18 5 3 2 2 2" xfId="30565"/>
    <cellStyle name="Normal 18 5 3 2 3" xfId="30566"/>
    <cellStyle name="Normal 18 5 3 3" xfId="30567"/>
    <cellStyle name="Normal 18 5 3 3 2" xfId="30568"/>
    <cellStyle name="Normal 18 5 3 3 2 2" xfId="30569"/>
    <cellStyle name="Normal 18 5 3 3 3" xfId="30570"/>
    <cellStyle name="Normal 18 5 3 4" xfId="30571"/>
    <cellStyle name="Normal 18 5 3 4 2" xfId="30572"/>
    <cellStyle name="Normal 18 5 3 5" xfId="30573"/>
    <cellStyle name="Normal 18 5 4" xfId="30574"/>
    <cellStyle name="Normal 18 5 4 2" xfId="30575"/>
    <cellStyle name="Normal 18 5 4 2 2" xfId="30576"/>
    <cellStyle name="Normal 18 5 4 3" xfId="30577"/>
    <cellStyle name="Normal 18 5 5" xfId="30578"/>
    <cellStyle name="Normal 18 5 5 2" xfId="30579"/>
    <cellStyle name="Normal 18 5 5 2 2" xfId="30580"/>
    <cellStyle name="Normal 18 5 5 3" xfId="30581"/>
    <cellStyle name="Normal 18 5 6" xfId="30582"/>
    <cellStyle name="Normal 18 5 6 2" xfId="30583"/>
    <cellStyle name="Normal 18 5 7" xfId="30584"/>
    <cellStyle name="Normal 18 5 8" xfId="30585"/>
    <cellStyle name="Normal 18 6" xfId="30586"/>
    <cellStyle name="Normal 18 6 2" xfId="30587"/>
    <cellStyle name="Normal 18 6 2 2" xfId="30588"/>
    <cellStyle name="Normal 18 6 2 2 2" xfId="30589"/>
    <cellStyle name="Normal 18 6 2 2 2 2" xfId="30590"/>
    <cellStyle name="Normal 18 6 2 2 3" xfId="30591"/>
    <cellStyle name="Normal 18 6 2 3" xfId="30592"/>
    <cellStyle name="Normal 18 6 2 3 2" xfId="30593"/>
    <cellStyle name="Normal 18 6 2 3 2 2" xfId="30594"/>
    <cellStyle name="Normal 18 6 2 3 3" xfId="30595"/>
    <cellStyle name="Normal 18 6 2 4" xfId="30596"/>
    <cellStyle name="Normal 18 6 2 4 2" xfId="30597"/>
    <cellStyle name="Normal 18 6 2 5" xfId="30598"/>
    <cellStyle name="Normal 18 6 3" xfId="30599"/>
    <cellStyle name="Normal 18 6 3 2" xfId="30600"/>
    <cellStyle name="Normal 18 6 3 2 2" xfId="30601"/>
    <cellStyle name="Normal 18 6 3 3" xfId="30602"/>
    <cellStyle name="Normal 18 6 4" xfId="30603"/>
    <cellStyle name="Normal 18 6 4 2" xfId="30604"/>
    <cellStyle name="Normal 18 6 4 2 2" xfId="30605"/>
    <cellStyle name="Normal 18 6 4 3" xfId="30606"/>
    <cellStyle name="Normal 18 6 5" xfId="30607"/>
    <cellStyle name="Normal 18 6 5 2" xfId="30608"/>
    <cellStyle name="Normal 18 6 6" xfId="30609"/>
    <cellStyle name="Normal 18 6 7" xfId="30610"/>
    <cellStyle name="Normal 18 7" xfId="30611"/>
    <cellStyle name="Normal 18 7 2" xfId="30612"/>
    <cellStyle name="Normal 18 7 2 2" xfId="30613"/>
    <cellStyle name="Normal 18 7 2 2 2" xfId="30614"/>
    <cellStyle name="Normal 18 7 2 3" xfId="30615"/>
    <cellStyle name="Normal 18 7 3" xfId="30616"/>
    <cellStyle name="Normal 18 7 3 2" xfId="30617"/>
    <cellStyle name="Normal 18 7 3 2 2" xfId="30618"/>
    <cellStyle name="Normal 18 7 3 3" xfId="30619"/>
    <cellStyle name="Normal 18 7 4" xfId="30620"/>
    <cellStyle name="Normal 18 7 4 2" xfId="30621"/>
    <cellStyle name="Normal 18 7 5" xfId="30622"/>
    <cellStyle name="Normal 18 7 6" xfId="30623"/>
    <cellStyle name="Normal 18 8" xfId="30624"/>
    <cellStyle name="Normal 18 8 2" xfId="30625"/>
    <cellStyle name="Normal 18 8 2 2" xfId="30626"/>
    <cellStyle name="Normal 18 8 3" xfId="30627"/>
    <cellStyle name="Normal 18 9" xfId="30628"/>
    <cellStyle name="Normal 18 9 2" xfId="30629"/>
    <cellStyle name="Normal 18 9 2 2" xfId="30630"/>
    <cellStyle name="Normal 18 9 3" xfId="30631"/>
    <cellStyle name="Normal 18_2112 2148 Reg Labor" xfId="30632"/>
    <cellStyle name="Normal 19" xfId="30633"/>
    <cellStyle name="Normal 19 2" xfId="30634"/>
    <cellStyle name="Normal 19 2 2" xfId="30635"/>
    <cellStyle name="Normal 19 2 2 2" xfId="30636"/>
    <cellStyle name="Normal 19 2 3" xfId="30637"/>
    <cellStyle name="Normal 19 2 3 2" xfId="30638"/>
    <cellStyle name="Normal 19 2 4" xfId="30639"/>
    <cellStyle name="Normal 19 3" xfId="30640"/>
    <cellStyle name="Normal 19 3 2" xfId="30641"/>
    <cellStyle name="Normal 19 3 2 2" xfId="30642"/>
    <cellStyle name="Normal 19 3 2 3" xfId="30643"/>
    <cellStyle name="Normal 19 3 3" xfId="30644"/>
    <cellStyle name="Normal 19 3 3 2" xfId="30645"/>
    <cellStyle name="Normal 19 3 3 3" xfId="30646"/>
    <cellStyle name="Normal 19 3 4" xfId="30647"/>
    <cellStyle name="Normal 19 3 5" xfId="30648"/>
    <cellStyle name="Normal 19 4" xfId="30649"/>
    <cellStyle name="Normal 19 4 2" xfId="30650"/>
    <cellStyle name="Normal 19 4 3" xfId="30651"/>
    <cellStyle name="Normal 19 5" xfId="30652"/>
    <cellStyle name="Normal 19 5 2" xfId="30653"/>
    <cellStyle name="Normal 19 6" xfId="30654"/>
    <cellStyle name="Normal 19 6 2" xfId="30655"/>
    <cellStyle name="Normal 19 7" xfId="30656"/>
    <cellStyle name="Normal 19 7 2" xfId="30657"/>
    <cellStyle name="Normal 19 7 3" xfId="30658"/>
    <cellStyle name="Normal 19 8" xfId="30659"/>
    <cellStyle name="Normal 19_2112 2148 Reg Labor" xfId="30660"/>
    <cellStyle name="Normal 2" xfId="30661"/>
    <cellStyle name="Normal 2 10" xfId="30662"/>
    <cellStyle name="Normal 2 10 2" xfId="30663"/>
    <cellStyle name="Normal 2 10 2 2" xfId="30664"/>
    <cellStyle name="Normal 2 10 2 2 2" xfId="30665"/>
    <cellStyle name="Normal 2 10 2 2 3" xfId="30666"/>
    <cellStyle name="Normal 2 10 2 3" xfId="30667"/>
    <cellStyle name="Normal 2 10 2 4" xfId="30668"/>
    <cellStyle name="Normal 2 10 3" xfId="30669"/>
    <cellStyle name="Normal 2 10 3 2" xfId="30670"/>
    <cellStyle name="Normal 2 10 4" xfId="30671"/>
    <cellStyle name="Normal 2 10 4 2" xfId="30672"/>
    <cellStyle name="Normal 2 10 5" xfId="30673"/>
    <cellStyle name="Normal 2 10 5 2" xfId="30674"/>
    <cellStyle name="Normal 2 10 6" xfId="30675"/>
    <cellStyle name="Normal 2 10 7" xfId="30676"/>
    <cellStyle name="Normal 2 10 8" xfId="30677"/>
    <cellStyle name="Normal 2 11" xfId="30678"/>
    <cellStyle name="Normal 2 11 2" xfId="30679"/>
    <cellStyle name="Normal 2 11 2 2" xfId="30680"/>
    <cellStyle name="Normal 2 11 3" xfId="30681"/>
    <cellStyle name="Normal 2 11 3 2" xfId="30682"/>
    <cellStyle name="Normal 2 11 4" xfId="30683"/>
    <cellStyle name="Normal 2 11 5" xfId="30684"/>
    <cellStyle name="Normal 2 12" xfId="30685"/>
    <cellStyle name="Normal 2 12 2" xfId="30686"/>
    <cellStyle name="Normal 2 12 2 2" xfId="30687"/>
    <cellStyle name="Normal 2 12 2 3" xfId="30688"/>
    <cellStyle name="Normal 2 12 3" xfId="30689"/>
    <cellStyle name="Normal 2 12 4" xfId="30690"/>
    <cellStyle name="Normal 2 13" xfId="30691"/>
    <cellStyle name="Normal 2 13 2" xfId="30692"/>
    <cellStyle name="Normal 2 13 3" xfId="30693"/>
    <cellStyle name="Normal 2 14" xfId="30694"/>
    <cellStyle name="Normal 2 14 2" xfId="30695"/>
    <cellStyle name="Normal 2 14 3" xfId="30696"/>
    <cellStyle name="Normal 2 15" xfId="30697"/>
    <cellStyle name="Normal 2 15 2" xfId="30698"/>
    <cellStyle name="Normal 2 15 3" xfId="30699"/>
    <cellStyle name="Normal 2 16" xfId="30700"/>
    <cellStyle name="Normal 2 16 2" xfId="30701"/>
    <cellStyle name="Normal 2 16 3" xfId="30702"/>
    <cellStyle name="Normal 2 17" xfId="30703"/>
    <cellStyle name="Normal 2 17 2" xfId="30704"/>
    <cellStyle name="Normal 2 17 3" xfId="30705"/>
    <cellStyle name="Normal 2 18" xfId="30706"/>
    <cellStyle name="Normal 2 18 2" xfId="30707"/>
    <cellStyle name="Normal 2 18 3" xfId="30708"/>
    <cellStyle name="Normal 2 19" xfId="30709"/>
    <cellStyle name="Normal 2 2" xfId="30710"/>
    <cellStyle name="Normal 2 2 10" xfId="30711"/>
    <cellStyle name="Normal 2 2 10 2" xfId="30712"/>
    <cellStyle name="Normal 2 2 10 3" xfId="30713"/>
    <cellStyle name="Normal 2 2 11" xfId="30714"/>
    <cellStyle name="Normal 2 2 11 2" xfId="30715"/>
    <cellStyle name="Normal 2 2 12" xfId="30716"/>
    <cellStyle name="Normal 2 2 13" xfId="30717"/>
    <cellStyle name="Normal 2 2 2" xfId="30718"/>
    <cellStyle name="Normal 2 2 2 10" xfId="30719"/>
    <cellStyle name="Normal 2 2 2 11" xfId="30720"/>
    <cellStyle name="Normal 2 2 2 2" xfId="30721"/>
    <cellStyle name="Normal 2 2 2 2 2" xfId="30722"/>
    <cellStyle name="Normal 2 2 2 2 2 2" xfId="30723"/>
    <cellStyle name="Normal 2 2 2 2 2 2 2" xfId="30724"/>
    <cellStyle name="Normal 2 2 2 2 2 2 2 2" xfId="30725"/>
    <cellStyle name="Normal 2 2 2 2 2 2 2 3" xfId="30726"/>
    <cellStyle name="Normal 2 2 2 2 2 2 3" xfId="30727"/>
    <cellStyle name="Normal 2 2 2 2 2 2 3 2" xfId="30728"/>
    <cellStyle name="Normal 2 2 2 2 2 2 3 3" xfId="30729"/>
    <cellStyle name="Normal 2 2 2 2 2 2 4" xfId="30730"/>
    <cellStyle name="Normal 2 2 2 2 2 2 5" xfId="30731"/>
    <cellStyle name="Normal 2 2 2 2 2 3" xfId="30732"/>
    <cellStyle name="Normal 2 2 2 2 2 3 2" xfId="30733"/>
    <cellStyle name="Normal 2 2 2 2 2 3 2 2" xfId="30734"/>
    <cellStyle name="Normal 2 2 2 2 2 3 2 3" xfId="30735"/>
    <cellStyle name="Normal 2 2 2 2 2 3 3" xfId="30736"/>
    <cellStyle name="Normal 2 2 2 2 2 3 3 2" xfId="30737"/>
    <cellStyle name="Normal 2 2 2 2 2 3 3 3" xfId="30738"/>
    <cellStyle name="Normal 2 2 2 2 2 3 4" xfId="30739"/>
    <cellStyle name="Normal 2 2 2 2 2 3 5" xfId="30740"/>
    <cellStyle name="Normal 2 2 2 2 2 4" xfId="30741"/>
    <cellStyle name="Normal 2 2 2 2 2 4 2" xfId="30742"/>
    <cellStyle name="Normal 2 2 2 2 2 4 3" xfId="30743"/>
    <cellStyle name="Normal 2 2 2 2 2 5" xfId="30744"/>
    <cellStyle name="Normal 2 2 2 2 2 5 2" xfId="30745"/>
    <cellStyle name="Normal 2 2 2 2 2 5 3" xfId="30746"/>
    <cellStyle name="Normal 2 2 2 2 2 6" xfId="30747"/>
    <cellStyle name="Normal 2 2 2 2 2 7" xfId="30748"/>
    <cellStyle name="Normal 2 2 2 2 2 8" xfId="30749"/>
    <cellStyle name="Normal 2 2 2 2 3" xfId="30750"/>
    <cellStyle name="Normal 2 2 2 2 3 2" xfId="30751"/>
    <cellStyle name="Normal 2 2 2 2 3 2 2" xfId="30752"/>
    <cellStyle name="Normal 2 2 2 2 3 2 3" xfId="30753"/>
    <cellStyle name="Normal 2 2 2 2 3 3" xfId="30754"/>
    <cellStyle name="Normal 2 2 2 2 3 3 2" xfId="30755"/>
    <cellStyle name="Normal 2 2 2 2 3 3 3" xfId="30756"/>
    <cellStyle name="Normal 2 2 2 2 3 4" xfId="30757"/>
    <cellStyle name="Normal 2 2 2 2 3 4 2" xfId="30758"/>
    <cellStyle name="Normal 2 2 2 2 3 4 3" xfId="30759"/>
    <cellStyle name="Normal 2 2 2 2 3 5" xfId="30760"/>
    <cellStyle name="Normal 2 2 2 2 3 5 2" xfId="30761"/>
    <cellStyle name="Normal 2 2 2 2 3 5 3" xfId="30762"/>
    <cellStyle name="Normal 2 2 2 2 3 6" xfId="30763"/>
    <cellStyle name="Normal 2 2 2 2 3 7" xfId="30764"/>
    <cellStyle name="Normal 2 2 2 2 4" xfId="30765"/>
    <cellStyle name="Normal 2 2 2 2 4 2" xfId="30766"/>
    <cellStyle name="Normal 2 2 2 2 4 2 2" xfId="30767"/>
    <cellStyle name="Normal 2 2 2 2 4 2 3" xfId="30768"/>
    <cellStyle name="Normal 2 2 2 2 4 3" xfId="30769"/>
    <cellStyle name="Normal 2 2 2 2 4 3 2" xfId="30770"/>
    <cellStyle name="Normal 2 2 2 2 4 3 3" xfId="30771"/>
    <cellStyle name="Normal 2 2 2 2 4 4" xfId="30772"/>
    <cellStyle name="Normal 2 2 2 2 4 5" xfId="30773"/>
    <cellStyle name="Normal 2 2 2 2 5" xfId="30774"/>
    <cellStyle name="Normal 2 2 2 2 5 2" xfId="30775"/>
    <cellStyle name="Normal 2 2 2 2 5 2 2" xfId="30776"/>
    <cellStyle name="Normal 2 2 2 2 5 2 3" xfId="30777"/>
    <cellStyle name="Normal 2 2 2 2 5 3" xfId="30778"/>
    <cellStyle name="Normal 2 2 2 2 5 3 2" xfId="30779"/>
    <cellStyle name="Normal 2 2 2 2 5 3 3" xfId="30780"/>
    <cellStyle name="Normal 2 2 2 2 5 4" xfId="30781"/>
    <cellStyle name="Normal 2 2 2 2 5 5" xfId="30782"/>
    <cellStyle name="Normal 2 2 2 2 6" xfId="30783"/>
    <cellStyle name="Normal 2 2 2 2 6 2" xfId="30784"/>
    <cellStyle name="Normal 2 2 2 2 6 3" xfId="30785"/>
    <cellStyle name="Normal 2 2 2 2 7" xfId="30786"/>
    <cellStyle name="Normal 2 2 2 2 7 2" xfId="30787"/>
    <cellStyle name="Normal 2 2 2 2 7 3" xfId="30788"/>
    <cellStyle name="Normal 2 2 2 2 8" xfId="30789"/>
    <cellStyle name="Normal 2 2 2 2 9" xfId="30790"/>
    <cellStyle name="Normal 2 2 2 2_District-Division Listing" xfId="30791"/>
    <cellStyle name="Normal 2 2 2 3" xfId="30792"/>
    <cellStyle name="Normal 2 2 2 3 2" xfId="30793"/>
    <cellStyle name="Normal 2 2 2 3 2 2" xfId="30794"/>
    <cellStyle name="Normal 2 2 2 3 2 2 2" xfId="30795"/>
    <cellStyle name="Normal 2 2 2 3 2 2 3" xfId="30796"/>
    <cellStyle name="Normal 2 2 2 3 2 3" xfId="30797"/>
    <cellStyle name="Normal 2 2 2 3 2 3 2" xfId="30798"/>
    <cellStyle name="Normal 2 2 2 3 2 3 3" xfId="30799"/>
    <cellStyle name="Normal 2 2 2 3 2 4" xfId="30800"/>
    <cellStyle name="Normal 2 2 2 3 2 5" xfId="30801"/>
    <cellStyle name="Normal 2 2 2 3 3" xfId="30802"/>
    <cellStyle name="Normal 2 2 2 3 3 2" xfId="30803"/>
    <cellStyle name="Normal 2 2 2 3 3 2 2" xfId="30804"/>
    <cellStyle name="Normal 2 2 2 3 3 2 3" xfId="30805"/>
    <cellStyle name="Normal 2 2 2 3 3 3" xfId="30806"/>
    <cellStyle name="Normal 2 2 2 3 3 3 2" xfId="30807"/>
    <cellStyle name="Normal 2 2 2 3 3 3 3" xfId="30808"/>
    <cellStyle name="Normal 2 2 2 3 3 4" xfId="30809"/>
    <cellStyle name="Normal 2 2 2 3 3 5" xfId="30810"/>
    <cellStyle name="Normal 2 2 2 3 4" xfId="30811"/>
    <cellStyle name="Normal 2 2 2 3 4 2" xfId="30812"/>
    <cellStyle name="Normal 2 2 2 3 4 3" xfId="30813"/>
    <cellStyle name="Normal 2 2 2 3 5" xfId="30814"/>
    <cellStyle name="Normal 2 2 2 3 5 2" xfId="30815"/>
    <cellStyle name="Normal 2 2 2 3 5 3" xfId="30816"/>
    <cellStyle name="Normal 2 2 2 3 6" xfId="30817"/>
    <cellStyle name="Normal 2 2 2 3 7" xfId="30818"/>
    <cellStyle name="Normal 2 2 2 4" xfId="30819"/>
    <cellStyle name="Normal 2 2 2 4 2" xfId="30820"/>
    <cellStyle name="Normal 2 2 2 4 2 2" xfId="30821"/>
    <cellStyle name="Normal 2 2 2 4 2 3" xfId="30822"/>
    <cellStyle name="Normal 2 2 2 4 3" xfId="30823"/>
    <cellStyle name="Normal 2 2 2 4 3 2" xfId="30824"/>
    <cellStyle name="Normal 2 2 2 4 3 3" xfId="30825"/>
    <cellStyle name="Normal 2 2 2 4 4" xfId="30826"/>
    <cellStyle name="Normal 2 2 2 4 4 2" xfId="30827"/>
    <cellStyle name="Normal 2 2 2 4 4 3" xfId="30828"/>
    <cellStyle name="Normal 2 2 2 4 5" xfId="30829"/>
    <cellStyle name="Normal 2 2 2 4 5 2" xfId="30830"/>
    <cellStyle name="Normal 2 2 2 4 5 3" xfId="30831"/>
    <cellStyle name="Normal 2 2 2 4 6" xfId="30832"/>
    <cellStyle name="Normal 2 2 2 4 7" xfId="30833"/>
    <cellStyle name="Normal 2 2 2 5" xfId="30834"/>
    <cellStyle name="Normal 2 2 2 5 2" xfId="30835"/>
    <cellStyle name="Normal 2 2 2 5 2 2" xfId="30836"/>
    <cellStyle name="Normal 2 2 2 5 2 3" xfId="30837"/>
    <cellStyle name="Normal 2 2 2 5 3" xfId="30838"/>
    <cellStyle name="Normal 2 2 2 5 3 2" xfId="30839"/>
    <cellStyle name="Normal 2 2 2 5 3 3" xfId="30840"/>
    <cellStyle name="Normal 2 2 2 5 4" xfId="30841"/>
    <cellStyle name="Normal 2 2 2 5 5" xfId="30842"/>
    <cellStyle name="Normal 2 2 2 6" xfId="30843"/>
    <cellStyle name="Normal 2 2 2 6 2" xfId="30844"/>
    <cellStyle name="Normal 2 2 2 6 2 2" xfId="30845"/>
    <cellStyle name="Normal 2 2 2 6 2 3" xfId="30846"/>
    <cellStyle name="Normal 2 2 2 6 3" xfId="30847"/>
    <cellStyle name="Normal 2 2 2 6 3 2" xfId="30848"/>
    <cellStyle name="Normal 2 2 2 6 3 3" xfId="30849"/>
    <cellStyle name="Normal 2 2 2 6 4" xfId="30850"/>
    <cellStyle name="Normal 2 2 2 6 5" xfId="30851"/>
    <cellStyle name="Normal 2 2 2 7" xfId="30852"/>
    <cellStyle name="Normal 2 2 2 7 2" xfId="30853"/>
    <cellStyle name="Normal 2 2 2 7 3" xfId="30854"/>
    <cellStyle name="Normal 2 2 2 8" xfId="30855"/>
    <cellStyle name="Normal 2 2 2 8 2" xfId="30856"/>
    <cellStyle name="Normal 2 2 2 8 3" xfId="30857"/>
    <cellStyle name="Normal 2 2 2 9" xfId="30858"/>
    <cellStyle name="Normal 2 2 2 9 2" xfId="30859"/>
    <cellStyle name="Normal 2 2 2_11510" xfId="46247"/>
    <cellStyle name="Normal 2 2 3" xfId="30860"/>
    <cellStyle name="Normal 2 2 3 2" xfId="30861"/>
    <cellStyle name="Normal 2 2 3 2 2" xfId="30862"/>
    <cellStyle name="Normal 2 2 3 2 2 2" xfId="30863"/>
    <cellStyle name="Normal 2 2 3 2 2 2 2" xfId="30864"/>
    <cellStyle name="Normal 2 2 3 2 2 2 3" xfId="30865"/>
    <cellStyle name="Normal 2 2 3 2 2 3" xfId="30866"/>
    <cellStyle name="Normal 2 2 3 2 2 3 2" xfId="30867"/>
    <cellStyle name="Normal 2 2 3 2 2 3 3" xfId="30868"/>
    <cellStyle name="Normal 2 2 3 2 2 4" xfId="30869"/>
    <cellStyle name="Normal 2 2 3 2 2 5" xfId="30870"/>
    <cellStyle name="Normal 2 2 3 2 3" xfId="30871"/>
    <cellStyle name="Normal 2 2 3 2 3 2" xfId="30872"/>
    <cellStyle name="Normal 2 2 3 2 3 2 2" xfId="30873"/>
    <cellStyle name="Normal 2 2 3 2 3 2 3" xfId="30874"/>
    <cellStyle name="Normal 2 2 3 2 3 3" xfId="30875"/>
    <cellStyle name="Normal 2 2 3 2 3 3 2" xfId="30876"/>
    <cellStyle name="Normal 2 2 3 2 3 3 3" xfId="30877"/>
    <cellStyle name="Normal 2 2 3 2 3 4" xfId="30878"/>
    <cellStyle name="Normal 2 2 3 2 3 5" xfId="30879"/>
    <cellStyle name="Normal 2 2 3 2 4" xfId="30880"/>
    <cellStyle name="Normal 2 2 3 2 4 2" xfId="30881"/>
    <cellStyle name="Normal 2 2 3 2 4 3" xfId="30882"/>
    <cellStyle name="Normal 2 2 3 2 5" xfId="30883"/>
    <cellStyle name="Normal 2 2 3 2 5 2" xfId="30884"/>
    <cellStyle name="Normal 2 2 3 2 5 3" xfId="30885"/>
    <cellStyle name="Normal 2 2 3 2 6" xfId="30886"/>
    <cellStyle name="Normal 2 2 3 2 7" xfId="30887"/>
    <cellStyle name="Normal 2 2 3 3" xfId="30888"/>
    <cellStyle name="Normal 2 2 3 3 2" xfId="30889"/>
    <cellStyle name="Normal 2 2 3 3 2 2" xfId="30890"/>
    <cellStyle name="Normal 2 2 3 3 2 3" xfId="30891"/>
    <cellStyle name="Normal 2 2 3 3 3" xfId="30892"/>
    <cellStyle name="Normal 2 2 3 3 3 2" xfId="30893"/>
    <cellStyle name="Normal 2 2 3 3 3 3" xfId="30894"/>
    <cellStyle name="Normal 2 2 3 3 4" xfId="30895"/>
    <cellStyle name="Normal 2 2 3 3 4 2" xfId="30896"/>
    <cellStyle name="Normal 2 2 3 3 4 3" xfId="30897"/>
    <cellStyle name="Normal 2 2 3 3 5" xfId="30898"/>
    <cellStyle name="Normal 2 2 3 3 5 2" xfId="30899"/>
    <cellStyle name="Normal 2 2 3 3 5 3" xfId="30900"/>
    <cellStyle name="Normal 2 2 3 3 6" xfId="30901"/>
    <cellStyle name="Normal 2 2 3 3 7" xfId="30902"/>
    <cellStyle name="Normal 2 2 3 4" xfId="30903"/>
    <cellStyle name="Normal 2 2 3 4 2" xfId="30904"/>
    <cellStyle name="Normal 2 2 3 4 2 2" xfId="30905"/>
    <cellStyle name="Normal 2 2 3 4 2 3" xfId="30906"/>
    <cellStyle name="Normal 2 2 3 4 3" xfId="30907"/>
    <cellStyle name="Normal 2 2 3 4 3 2" xfId="30908"/>
    <cellStyle name="Normal 2 2 3 4 3 3" xfId="30909"/>
    <cellStyle name="Normal 2 2 3 4 4" xfId="30910"/>
    <cellStyle name="Normal 2 2 3 4 5" xfId="30911"/>
    <cellStyle name="Normal 2 2 3 5" xfId="30912"/>
    <cellStyle name="Normal 2 2 3 5 2" xfId="30913"/>
    <cellStyle name="Normal 2 2 3 5 2 2" xfId="30914"/>
    <cellStyle name="Normal 2 2 3 5 2 3" xfId="30915"/>
    <cellStyle name="Normal 2 2 3 5 3" xfId="30916"/>
    <cellStyle name="Normal 2 2 3 5 3 2" xfId="30917"/>
    <cellStyle name="Normal 2 2 3 5 3 3" xfId="30918"/>
    <cellStyle name="Normal 2 2 3 5 4" xfId="30919"/>
    <cellStyle name="Normal 2 2 3 5 5" xfId="30920"/>
    <cellStyle name="Normal 2 2 3 6" xfId="30921"/>
    <cellStyle name="Normal 2 2 3 6 2" xfId="30922"/>
    <cellStyle name="Normal 2 2 3 6 3" xfId="30923"/>
    <cellStyle name="Normal 2 2 3 7" xfId="30924"/>
    <cellStyle name="Normal 2 2 3 7 2" xfId="30925"/>
    <cellStyle name="Normal 2 2 3 7 3" xfId="30926"/>
    <cellStyle name="Normal 2 2 3 8" xfId="30927"/>
    <cellStyle name="Normal 2 2 3 9" xfId="30928"/>
    <cellStyle name="Normal 2 2 4" xfId="30929"/>
    <cellStyle name="Normal 2 2 4 2" xfId="30930"/>
    <cellStyle name="Normal 2 2 4 2 2" xfId="30931"/>
    <cellStyle name="Normal 2 2 4 2 2 2" xfId="30932"/>
    <cellStyle name="Normal 2 2 4 2 2 3" xfId="30933"/>
    <cellStyle name="Normal 2 2 4 2 3" xfId="30934"/>
    <cellStyle name="Normal 2 2 4 2 3 2" xfId="30935"/>
    <cellStyle name="Normal 2 2 4 2 3 3" xfId="30936"/>
    <cellStyle name="Normal 2 2 4 2 4" xfId="30937"/>
    <cellStyle name="Normal 2 2 4 2 5" xfId="30938"/>
    <cellStyle name="Normal 2 2 4 3" xfId="30939"/>
    <cellStyle name="Normal 2 2 4 3 2" xfId="30940"/>
    <cellStyle name="Normal 2 2 4 3 2 2" xfId="30941"/>
    <cellStyle name="Normal 2 2 4 3 2 3" xfId="30942"/>
    <cellStyle name="Normal 2 2 4 3 3" xfId="30943"/>
    <cellStyle name="Normal 2 2 4 3 3 2" xfId="30944"/>
    <cellStyle name="Normal 2 2 4 3 3 3" xfId="30945"/>
    <cellStyle name="Normal 2 2 4 3 4" xfId="30946"/>
    <cellStyle name="Normal 2 2 4 3 5" xfId="30947"/>
    <cellStyle name="Normal 2 2 4 4" xfId="30948"/>
    <cellStyle name="Normal 2 2 4 4 2" xfId="30949"/>
    <cellStyle name="Normal 2 2 4 4 3" xfId="30950"/>
    <cellStyle name="Normal 2 2 4 5" xfId="30951"/>
    <cellStyle name="Normal 2 2 4 5 2" xfId="30952"/>
    <cellStyle name="Normal 2 2 4 5 3" xfId="30953"/>
    <cellStyle name="Normal 2 2 4 6" xfId="30954"/>
    <cellStyle name="Normal 2 2 4 7" xfId="30955"/>
    <cellStyle name="Normal 2 2 4 8" xfId="30956"/>
    <cellStyle name="Normal 2 2 4 9" xfId="30957"/>
    <cellStyle name="Normal 2 2 5" xfId="30958"/>
    <cellStyle name="Normal 2 2 5 2" xfId="30959"/>
    <cellStyle name="Normal 2 2 5 2 2" xfId="30960"/>
    <cellStyle name="Normal 2 2 5 2 3" xfId="30961"/>
    <cellStyle name="Normal 2 2 5 3" xfId="30962"/>
    <cellStyle name="Normal 2 2 5 3 2" xfId="30963"/>
    <cellStyle name="Normal 2 2 5 3 3" xfId="30964"/>
    <cellStyle name="Normal 2 2 5 4" xfId="30965"/>
    <cellStyle name="Normal 2 2 5 4 2" xfId="30966"/>
    <cellStyle name="Normal 2 2 5 4 3" xfId="30967"/>
    <cellStyle name="Normal 2 2 5 5" xfId="30968"/>
    <cellStyle name="Normal 2 2 5 5 2" xfId="30969"/>
    <cellStyle name="Normal 2 2 5 5 3" xfId="30970"/>
    <cellStyle name="Normal 2 2 5 6" xfId="30971"/>
    <cellStyle name="Normal 2 2 5 7" xfId="30972"/>
    <cellStyle name="Normal 2 2 6" xfId="30973"/>
    <cellStyle name="Normal 2 2 6 2" xfId="30974"/>
    <cellStyle name="Normal 2 2 6 2 2" xfId="30975"/>
    <cellStyle name="Normal 2 2 6 2 3" xfId="30976"/>
    <cellStyle name="Normal 2 2 6 3" xfId="30977"/>
    <cellStyle name="Normal 2 2 6 3 2" xfId="30978"/>
    <cellStyle name="Normal 2 2 6 3 3" xfId="30979"/>
    <cellStyle name="Normal 2 2 6 4" xfId="30980"/>
    <cellStyle name="Normal 2 2 6 5" xfId="30981"/>
    <cellStyle name="Normal 2 2 7" xfId="30982"/>
    <cellStyle name="Normal 2 2 7 2" xfId="30983"/>
    <cellStyle name="Normal 2 2 7 2 2" xfId="30984"/>
    <cellStyle name="Normal 2 2 7 2 3" xfId="30985"/>
    <cellStyle name="Normal 2 2 7 3" xfId="30986"/>
    <cellStyle name="Normal 2 2 7 3 2" xfId="30987"/>
    <cellStyle name="Normal 2 2 7 3 3" xfId="30988"/>
    <cellStyle name="Normal 2 2 7 4" xfId="30989"/>
    <cellStyle name="Normal 2 2 7 5" xfId="30990"/>
    <cellStyle name="Normal 2 2 8" xfId="30991"/>
    <cellStyle name="Normal 2 2 8 2" xfId="30992"/>
    <cellStyle name="Normal 2 2 8 3" xfId="30993"/>
    <cellStyle name="Normal 2 2 9" xfId="30994"/>
    <cellStyle name="Normal 2 2 9 2" xfId="30995"/>
    <cellStyle name="Normal 2 2 9 3" xfId="30996"/>
    <cellStyle name="Normal 2 2_10051" xfId="30997"/>
    <cellStyle name="Normal 2 20" xfId="30998"/>
    <cellStyle name="Normal 2 21" xfId="30999"/>
    <cellStyle name="Normal 2 22" xfId="31000"/>
    <cellStyle name="Normal 2 23" xfId="31001"/>
    <cellStyle name="Normal 2 24" xfId="31002"/>
    <cellStyle name="Normal 2 25" xfId="31003"/>
    <cellStyle name="Normal 2 3" xfId="31004"/>
    <cellStyle name="Normal 2 3 2" xfId="31005"/>
    <cellStyle name="Normal 2 3 2 2" xfId="31006"/>
    <cellStyle name="Normal 2 3 2 2 2" xfId="31007"/>
    <cellStyle name="Normal 2 3 2 3" xfId="31008"/>
    <cellStyle name="Normal 2 3 2 3 2" xfId="31009"/>
    <cellStyle name="Normal 2 3 2 4" xfId="31010"/>
    <cellStyle name="Normal 2 3 2 5" xfId="31011"/>
    <cellStyle name="Normal 2 3 2_Active emp List" xfId="31012"/>
    <cellStyle name="Normal 2 3 3" xfId="31013"/>
    <cellStyle name="Normal 2 3 3 2" xfId="31014"/>
    <cellStyle name="Normal 2 3 3 2 2" xfId="31015"/>
    <cellStyle name="Normal 2 3 3 2 2 2" xfId="31016"/>
    <cellStyle name="Normal 2 3 3 2 2 3" xfId="31017"/>
    <cellStyle name="Normal 2 3 3 2 3" xfId="31018"/>
    <cellStyle name="Normal 2 3 3 2 4" xfId="31019"/>
    <cellStyle name="Normal 2 3 3 3" xfId="31020"/>
    <cellStyle name="Normal 2 3 3 3 2" xfId="31021"/>
    <cellStyle name="Normal 2 3 3 4" xfId="31022"/>
    <cellStyle name="Normal 2 3 3 5" xfId="31023"/>
    <cellStyle name="Normal 2 3 4" xfId="31024"/>
    <cellStyle name="Normal 2 3 4 2" xfId="31025"/>
    <cellStyle name="Normal 2 3 4 2 2" xfId="31026"/>
    <cellStyle name="Normal 2 3 4 3" xfId="31027"/>
    <cellStyle name="Normal 2 3 4 4" xfId="31028"/>
    <cellStyle name="Normal 2 3 4 5" xfId="31029"/>
    <cellStyle name="Normal 2 3 4 6" xfId="31030"/>
    <cellStyle name="Normal 2 3 4 7" xfId="31031"/>
    <cellStyle name="Normal 2 3 5" xfId="31032"/>
    <cellStyle name="Normal 2 3 5 2" xfId="31033"/>
    <cellStyle name="Normal 2 3 5 3" xfId="31034"/>
    <cellStyle name="Normal 2 3 6" xfId="31035"/>
    <cellStyle name="Normal 2 3 6 2" xfId="31036"/>
    <cellStyle name="Normal 2 3 6 3" xfId="31037"/>
    <cellStyle name="Normal 2 3 7" xfId="31038"/>
    <cellStyle name="Normal 2 3 8" xfId="31039"/>
    <cellStyle name="Normal 2 3_2012 TV Budget" xfId="31040"/>
    <cellStyle name="Normal 2 4" xfId="31041"/>
    <cellStyle name="Normal 2 4 10" xfId="31042"/>
    <cellStyle name="Normal 2 4 2" xfId="31043"/>
    <cellStyle name="Normal 2 4 2 2" xfId="31044"/>
    <cellStyle name="Normal 2 4 2 2 2" xfId="31045"/>
    <cellStyle name="Normal 2 4 2 2 2 2" xfId="31046"/>
    <cellStyle name="Normal 2 4 2 2 2 3" xfId="31047"/>
    <cellStyle name="Normal 2 4 2 2 3" xfId="31048"/>
    <cellStyle name="Normal 2 4 2 3" xfId="31049"/>
    <cellStyle name="Normal 2 4 2 3 2" xfId="31050"/>
    <cellStyle name="Normal 2 4 2 3 3" xfId="31051"/>
    <cellStyle name="Normal 2 4 2 4" xfId="31052"/>
    <cellStyle name="Normal 2 4 2 4 2" xfId="31053"/>
    <cellStyle name="Normal 2 4 2 4 3" xfId="31054"/>
    <cellStyle name="Normal 2 4 2 5" xfId="31055"/>
    <cellStyle name="Normal 2 4 2 5 2" xfId="31056"/>
    <cellStyle name="Normal 2 4 2 5 3" xfId="31057"/>
    <cellStyle name="Normal 2 4 2 6" xfId="31058"/>
    <cellStyle name="Normal 2 4 2 6 2" xfId="31059"/>
    <cellStyle name="Normal 2 4 2 6 3" xfId="31060"/>
    <cellStyle name="Normal 2 4 2 6 4" xfId="31061"/>
    <cellStyle name="Normal 2 4 2 7" xfId="31062"/>
    <cellStyle name="Normal 2 4 2 8" xfId="31063"/>
    <cellStyle name="Normal 2 4 2 9" xfId="31064"/>
    <cellStyle name="Normal 2 4 3" xfId="31065"/>
    <cellStyle name="Normal 2 4 3 2" xfId="31066"/>
    <cellStyle name="Normal 2 4 3 2 2" xfId="31067"/>
    <cellStyle name="Normal 2 4 3 2 3" xfId="31068"/>
    <cellStyle name="Normal 2 4 3 3" xfId="31069"/>
    <cellStyle name="Normal 2 4 3 3 2" xfId="31070"/>
    <cellStyle name="Normal 2 4 3 3 3" xfId="31071"/>
    <cellStyle name="Normal 2 4 3 4" xfId="31072"/>
    <cellStyle name="Normal 2 4 4" xfId="31073"/>
    <cellStyle name="Normal 2 4 4 2" xfId="31074"/>
    <cellStyle name="Normal 2 4 4 2 2" xfId="31075"/>
    <cellStyle name="Normal 2 4 4 2 3" xfId="31076"/>
    <cellStyle name="Normal 2 4 4 3" xfId="31077"/>
    <cellStyle name="Normal 2 4 4 3 2" xfId="31078"/>
    <cellStyle name="Normal 2 4 4 3 3" xfId="31079"/>
    <cellStyle name="Normal 2 4 4 4" xfId="31080"/>
    <cellStyle name="Normal 2 4 4 5" xfId="31081"/>
    <cellStyle name="Normal 2 4 5" xfId="31082"/>
    <cellStyle name="Normal 2 4 5 2" xfId="31083"/>
    <cellStyle name="Normal 2 4 5 3" xfId="31084"/>
    <cellStyle name="Normal 2 4 6" xfId="31085"/>
    <cellStyle name="Normal 2 4 6 2" xfId="31086"/>
    <cellStyle name="Normal 2 4 6 3" xfId="31087"/>
    <cellStyle name="Normal 2 4 7" xfId="31088"/>
    <cellStyle name="Normal 2 4 7 2" xfId="31089"/>
    <cellStyle name="Normal 2 4 7 3" xfId="31090"/>
    <cellStyle name="Normal 2 4 8" xfId="31091"/>
    <cellStyle name="Normal 2 4 9" xfId="31092"/>
    <cellStyle name="Normal 2 5" xfId="31093"/>
    <cellStyle name="Normal 2 5 2" xfId="31094"/>
    <cellStyle name="Normal 2 5 2 2" xfId="31095"/>
    <cellStyle name="Normal 2 5 3" xfId="31096"/>
    <cellStyle name="Normal 2 5 3 2" xfId="31097"/>
    <cellStyle name="Normal 2 5 3 3" xfId="31098"/>
    <cellStyle name="Normal 2 5 4" xfId="31099"/>
    <cellStyle name="Normal 2 5 5" xfId="31100"/>
    <cellStyle name="Normal 2 6" xfId="31101"/>
    <cellStyle name="Normal 2 6 2" xfId="31102"/>
    <cellStyle name="Normal 2 6 2 2" xfId="31103"/>
    <cellStyle name="Normal 2 6 2 2 2" xfId="31104"/>
    <cellStyle name="Normal 2 6 2 3" xfId="31105"/>
    <cellStyle name="Normal 2 6 2 4" xfId="31106"/>
    <cellStyle name="Normal 2 6 3" xfId="31107"/>
    <cellStyle name="Normal 2 6 3 2" xfId="31108"/>
    <cellStyle name="Normal 2 6 3 3" xfId="31109"/>
    <cellStyle name="Normal 2 6 4" xfId="31110"/>
    <cellStyle name="Normal 2 6 4 2" xfId="31111"/>
    <cellStyle name="Normal 2 6 5" xfId="31112"/>
    <cellStyle name="Normal 2 6 5 2" xfId="31113"/>
    <cellStyle name="Normal 2 6 5 3" xfId="31114"/>
    <cellStyle name="Normal 2 6 5 4" xfId="31115"/>
    <cellStyle name="Normal 2 6 6" xfId="31116"/>
    <cellStyle name="Normal 2 6 7" xfId="31117"/>
    <cellStyle name="Normal 2 6 8" xfId="31118"/>
    <cellStyle name="Normal 2 7" xfId="31119"/>
    <cellStyle name="Normal 2 7 2" xfId="31120"/>
    <cellStyle name="Normal 2 7 2 2" xfId="31121"/>
    <cellStyle name="Normal 2 7 3" xfId="31122"/>
    <cellStyle name="Normal 2 7 3 2" xfId="31123"/>
    <cellStyle name="Normal 2 7 4" xfId="31124"/>
    <cellStyle name="Normal 2 7 4 2" xfId="31125"/>
    <cellStyle name="Normal 2 7 5" xfId="31126"/>
    <cellStyle name="Normal 2 7 5 2" xfId="31127"/>
    <cellStyle name="Normal 2 7 6" xfId="31128"/>
    <cellStyle name="Normal 2 7 7" xfId="31129"/>
    <cellStyle name="Normal 2 7 8" xfId="31130"/>
    <cellStyle name="Normal 2 8" xfId="31131"/>
    <cellStyle name="Normal 2 8 2" xfId="31132"/>
    <cellStyle name="Normal 2 8 2 2" xfId="31133"/>
    <cellStyle name="Normal 2 8 2 2 2" xfId="31134"/>
    <cellStyle name="Normal 2 8 2 2 3" xfId="31135"/>
    <cellStyle name="Normal 2 8 2 3" xfId="31136"/>
    <cellStyle name="Normal 2 8 2 4" xfId="31137"/>
    <cellStyle name="Normal 2 8 3" xfId="31138"/>
    <cellStyle name="Normal 2 8 3 2" xfId="31139"/>
    <cellStyle name="Normal 2 8 4" xfId="31140"/>
    <cellStyle name="Normal 2 8 4 2" xfId="31141"/>
    <cellStyle name="Normal 2 8 5" xfId="31142"/>
    <cellStyle name="Normal 2 8 5 2" xfId="31143"/>
    <cellStyle name="Normal 2 8 6" xfId="31144"/>
    <cellStyle name="Normal 2 8 7" xfId="31145"/>
    <cellStyle name="Normal 2 8 8" xfId="31146"/>
    <cellStyle name="Normal 2 9" xfId="31147"/>
    <cellStyle name="Normal 2 9 2" xfId="31148"/>
    <cellStyle name="Normal 2 9 2 2" xfId="31149"/>
    <cellStyle name="Normal 2 9 3" xfId="31150"/>
    <cellStyle name="Normal 2 9 3 2" xfId="31151"/>
    <cellStyle name="Normal 2 9 4" xfId="31152"/>
    <cellStyle name="Normal 2 9 4 2" xfId="31153"/>
    <cellStyle name="Normal 2 9 5" xfId="31154"/>
    <cellStyle name="Normal 2 9 5 2" xfId="31155"/>
    <cellStyle name="Normal 2 9 6" xfId="31156"/>
    <cellStyle name="Normal 2 9 7" xfId="31157"/>
    <cellStyle name="Normal 2 9 8" xfId="31158"/>
    <cellStyle name="Normal 2_2009 Regulated Price Out" xfId="31159"/>
    <cellStyle name="Normal 20" xfId="31160"/>
    <cellStyle name="Normal 20 2" xfId="31161"/>
    <cellStyle name="Normal 20 2 2" xfId="31162"/>
    <cellStyle name="Normal 20 2 2 2" xfId="31163"/>
    <cellStyle name="Normal 20 2 2 3" xfId="31164"/>
    <cellStyle name="Normal 20 2 3" xfId="31165"/>
    <cellStyle name="Normal 20 2 3 2" xfId="31166"/>
    <cellStyle name="Normal 20 2 4" xfId="31167"/>
    <cellStyle name="Normal 20 2 4 2" xfId="31168"/>
    <cellStyle name="Normal 20 2 4 3" xfId="31169"/>
    <cellStyle name="Normal 20 2 5" xfId="31170"/>
    <cellStyle name="Normal 20 2 6" xfId="31171"/>
    <cellStyle name="Normal 20 3" xfId="31172"/>
    <cellStyle name="Normal 20 3 2" xfId="31173"/>
    <cellStyle name="Normal 20 3 3" xfId="31174"/>
    <cellStyle name="Normal 20 4" xfId="31175"/>
    <cellStyle name="Normal 20 4 2" xfId="31176"/>
    <cellStyle name="Normal 20 4 2 2" xfId="31177"/>
    <cellStyle name="Normal 20 4 3" xfId="31178"/>
    <cellStyle name="Normal 20 5" xfId="31179"/>
    <cellStyle name="Normal 20 5 2" xfId="31180"/>
    <cellStyle name="Normal 20 5 3" xfId="31181"/>
    <cellStyle name="Normal 20 6" xfId="31182"/>
    <cellStyle name="Normal 20 6 2" xfId="31183"/>
    <cellStyle name="Normal 20 7" xfId="31184"/>
    <cellStyle name="Normal 20 7 2" xfId="31185"/>
    <cellStyle name="Normal 20 7 3" xfId="31186"/>
    <cellStyle name="Normal 20 8" xfId="31187"/>
    <cellStyle name="Normal 20 9" xfId="31188"/>
    <cellStyle name="Normal 20_2112 2148 Reg Labor" xfId="31189"/>
    <cellStyle name="Normal 21" xfId="31190"/>
    <cellStyle name="Normal 21 2" xfId="31191"/>
    <cellStyle name="Normal 21 2 2" xfId="31192"/>
    <cellStyle name="Normal 21 2 2 2" xfId="31193"/>
    <cellStyle name="Normal 21 2 2 3" xfId="31194"/>
    <cellStyle name="Normal 21 2 3" xfId="31195"/>
    <cellStyle name="Normal 21 2 3 2" xfId="31196"/>
    <cellStyle name="Normal 21 2 3 3" xfId="31197"/>
    <cellStyle name="Normal 21 2 3 4" xfId="31198"/>
    <cellStyle name="Normal 21 2 4" xfId="31199"/>
    <cellStyle name="Normal 21 2 4 2" xfId="31200"/>
    <cellStyle name="Normal 21 2 5" xfId="31201"/>
    <cellStyle name="Normal 21 2 6" xfId="31202"/>
    <cellStyle name="Normal 21 2 7" xfId="31203"/>
    <cellStyle name="Normal 21 2 8" xfId="31204"/>
    <cellStyle name="Normal 21 3" xfId="31205"/>
    <cellStyle name="Normal 21 3 2" xfId="31206"/>
    <cellStyle name="Normal 21 3 2 2" xfId="31207"/>
    <cellStyle name="Normal 21 3 3" xfId="31208"/>
    <cellStyle name="Normal 21 4" xfId="31209"/>
    <cellStyle name="Normal 21 4 2" xfId="31210"/>
    <cellStyle name="Normal 21 4 3" xfId="31211"/>
    <cellStyle name="Normal 21 5" xfId="31212"/>
    <cellStyle name="Normal 21 5 2" xfId="31213"/>
    <cellStyle name="Normal 21 6" xfId="31214"/>
    <cellStyle name="Normal 21 6 2" xfId="31215"/>
    <cellStyle name="Normal 21 6 3" xfId="31216"/>
    <cellStyle name="Normal 21 7" xfId="31217"/>
    <cellStyle name="Normal 21 8" xfId="31218"/>
    <cellStyle name="Normal 22" xfId="31219"/>
    <cellStyle name="Normal 22 2" xfId="31220"/>
    <cellStyle name="Normal 22 2 2" xfId="31221"/>
    <cellStyle name="Normal 22 2 2 2" xfId="31222"/>
    <cellStyle name="Normal 22 2 2 3" xfId="31223"/>
    <cellStyle name="Normal 22 2 3" xfId="31224"/>
    <cellStyle name="Normal 22 2 3 2" xfId="31225"/>
    <cellStyle name="Normal 22 2 3 3" xfId="31226"/>
    <cellStyle name="Normal 22 2 4" xfId="31227"/>
    <cellStyle name="Normal 22 2 5" xfId="31228"/>
    <cellStyle name="Normal 22 3" xfId="31229"/>
    <cellStyle name="Normal 22 3 2" xfId="31230"/>
    <cellStyle name="Normal 22 3 2 2" xfId="31231"/>
    <cellStyle name="Normal 22 3 3" xfId="31232"/>
    <cellStyle name="Normal 22 4" xfId="31233"/>
    <cellStyle name="Normal 22 4 2" xfId="31234"/>
    <cellStyle name="Normal 22 4 3" xfId="31235"/>
    <cellStyle name="Normal 22 5" xfId="31236"/>
    <cellStyle name="Normal 22 5 2" xfId="31237"/>
    <cellStyle name="Normal 22 6" xfId="31238"/>
    <cellStyle name="Normal 22 6 2" xfId="31239"/>
    <cellStyle name="Normal 22 6 3" xfId="31240"/>
    <cellStyle name="Normal 22 7" xfId="31241"/>
    <cellStyle name="Normal 22 7 2" xfId="31242"/>
    <cellStyle name="Normal 22 7 3" xfId="31243"/>
    <cellStyle name="Normal 23" xfId="31244"/>
    <cellStyle name="Normal 23 2" xfId="31245"/>
    <cellStyle name="Normal 23 2 2" xfId="31246"/>
    <cellStyle name="Normal 23 2 2 2" xfId="31247"/>
    <cellStyle name="Normal 23 2 2 3" xfId="31248"/>
    <cellStyle name="Normal 23 2 3" xfId="31249"/>
    <cellStyle name="Normal 23 2 3 2" xfId="31250"/>
    <cellStyle name="Normal 23 2 4" xfId="31251"/>
    <cellStyle name="Normal 23 2 5" xfId="31252"/>
    <cellStyle name="Normal 23 3" xfId="31253"/>
    <cellStyle name="Normal 23 3 2" xfId="31254"/>
    <cellStyle name="Normal 23 3 2 2" xfId="31255"/>
    <cellStyle name="Normal 23 3 3" xfId="31256"/>
    <cellStyle name="Normal 23 3 3 2" xfId="31257"/>
    <cellStyle name="Normal 23 3 4" xfId="31258"/>
    <cellStyle name="Normal 23 4" xfId="31259"/>
    <cellStyle name="Normal 23 4 2" xfId="31260"/>
    <cellStyle name="Normal 23 4 3" xfId="31261"/>
    <cellStyle name="Normal 23 5" xfId="31262"/>
    <cellStyle name="Normal 23 5 2" xfId="31263"/>
    <cellStyle name="Normal 23 5 3" xfId="31264"/>
    <cellStyle name="Normal 23 6" xfId="31265"/>
    <cellStyle name="Normal 24" xfId="31266"/>
    <cellStyle name="Normal 24 2" xfId="31267"/>
    <cellStyle name="Normal 24 2 2" xfId="31268"/>
    <cellStyle name="Normal 24 2 2 2" xfId="31269"/>
    <cellStyle name="Normal 24 2 2 3" xfId="31270"/>
    <cellStyle name="Normal 24 2 3" xfId="31271"/>
    <cellStyle name="Normal 24 2 3 2" xfId="31272"/>
    <cellStyle name="Normal 24 2 4" xfId="31273"/>
    <cellStyle name="Normal 24 2 5" xfId="31274"/>
    <cellStyle name="Normal 24 2 6" xfId="31275"/>
    <cellStyle name="Normal 24 3" xfId="31276"/>
    <cellStyle name="Normal 24 3 2" xfId="31277"/>
    <cellStyle name="Normal 24 3 2 2" xfId="31278"/>
    <cellStyle name="Normal 24 3 3" xfId="31279"/>
    <cellStyle name="Normal 24 4" xfId="31280"/>
    <cellStyle name="Normal 24 4 2" xfId="31281"/>
    <cellStyle name="Normal 24 4 3" xfId="31282"/>
    <cellStyle name="Normal 24 5" xfId="31283"/>
    <cellStyle name="Normal 24 5 2" xfId="31284"/>
    <cellStyle name="Normal 24 6" xfId="31285"/>
    <cellStyle name="Normal 24 7" xfId="31286"/>
    <cellStyle name="Normal 24 8" xfId="31287"/>
    <cellStyle name="Normal 25" xfId="31288"/>
    <cellStyle name="Normal 25 2" xfId="31289"/>
    <cellStyle name="Normal 25 2 2" xfId="31290"/>
    <cellStyle name="Normal 25 2 2 2" xfId="31291"/>
    <cellStyle name="Normal 25 2 3" xfId="31292"/>
    <cellStyle name="Normal 25 2 3 2" xfId="31293"/>
    <cellStyle name="Normal 25 2 3 3" xfId="31294"/>
    <cellStyle name="Normal 25 2 4" xfId="31295"/>
    <cellStyle name="Normal 25 2 5" xfId="31296"/>
    <cellStyle name="Normal 25 3" xfId="31297"/>
    <cellStyle name="Normal 25 3 2" xfId="31298"/>
    <cellStyle name="Normal 25 3 2 2" xfId="31299"/>
    <cellStyle name="Normal 25 3 3" xfId="31300"/>
    <cellStyle name="Normal 25 3 4" xfId="31301"/>
    <cellStyle name="Normal 25 4" xfId="31302"/>
    <cellStyle name="Normal 25 4 2" xfId="31303"/>
    <cellStyle name="Normal 25 5" xfId="31304"/>
    <cellStyle name="Normal 25 6" xfId="31305"/>
    <cellStyle name="Normal 26" xfId="31306"/>
    <cellStyle name="Normal 26 2" xfId="31307"/>
    <cellStyle name="Normal 26 2 2" xfId="31308"/>
    <cellStyle name="Normal 26 2 2 2" xfId="31309"/>
    <cellStyle name="Normal 26 2 3" xfId="31310"/>
    <cellStyle name="Normal 26 2 3 2" xfId="31311"/>
    <cellStyle name="Normal 26 2 4" xfId="31312"/>
    <cellStyle name="Normal 26 2 5" xfId="31313"/>
    <cellStyle name="Normal 26 3" xfId="31314"/>
    <cellStyle name="Normal 26 3 2" xfId="31315"/>
    <cellStyle name="Normal 26 4" xfId="31316"/>
    <cellStyle name="Normal 26 4 2" xfId="31317"/>
    <cellStyle name="Normal 26 4 3" xfId="31318"/>
    <cellStyle name="Normal 26 5" xfId="31319"/>
    <cellStyle name="Normal 26 6" xfId="31320"/>
    <cellStyle name="Normal 27" xfId="31321"/>
    <cellStyle name="Normal 27 2" xfId="31322"/>
    <cellStyle name="Normal 27 2 2" xfId="31323"/>
    <cellStyle name="Normal 27 2 2 2" xfId="31324"/>
    <cellStyle name="Normal 27 2 2 2 2" xfId="31325"/>
    <cellStyle name="Normal 27 2 2 2 3" xfId="31326"/>
    <cellStyle name="Normal 27 2 2 3" xfId="31327"/>
    <cellStyle name="Normal 27 2 2 4" xfId="31328"/>
    <cellStyle name="Normal 27 2 2 5" xfId="31329"/>
    <cellStyle name="Normal 27 2 3" xfId="31330"/>
    <cellStyle name="Normal 27 2 4" xfId="31331"/>
    <cellStyle name="Normal 27 3" xfId="31332"/>
    <cellStyle name="Normal 27 3 2" xfId="31333"/>
    <cellStyle name="Normal 27 3 2 2" xfId="31334"/>
    <cellStyle name="Normal 27 3 3" xfId="31335"/>
    <cellStyle name="Normal 27 3 3 2" xfId="31336"/>
    <cellStyle name="Normal 27 3 4" xfId="31337"/>
    <cellStyle name="Normal 27 3 5" xfId="31338"/>
    <cellStyle name="Normal 27 4" xfId="31339"/>
    <cellStyle name="Normal 27 4 2" xfId="31340"/>
    <cellStyle name="Normal 27 4 3" xfId="31341"/>
    <cellStyle name="Normal 27 5" xfId="31342"/>
    <cellStyle name="Normal 27 5 2" xfId="31343"/>
    <cellStyle name="Normal 27 6" xfId="31344"/>
    <cellStyle name="Normal 27 7" xfId="31345"/>
    <cellStyle name="Normal 28" xfId="31346"/>
    <cellStyle name="Normal 28 2" xfId="31347"/>
    <cellStyle name="Normal 28 2 2" xfId="31348"/>
    <cellStyle name="Normal 28 2 2 2" xfId="31349"/>
    <cellStyle name="Normal 28 2 2 3" xfId="31350"/>
    <cellStyle name="Normal 28 2 3" xfId="31351"/>
    <cellStyle name="Normal 28 2 3 2" xfId="31352"/>
    <cellStyle name="Normal 28 2 4" xfId="31353"/>
    <cellStyle name="Normal 28 3" xfId="31354"/>
    <cellStyle name="Normal 28 3 2" xfId="31355"/>
    <cellStyle name="Normal 28 4" xfId="31356"/>
    <cellStyle name="Normal 28 4 2" xfId="31357"/>
    <cellStyle name="Normal 28 5" xfId="31358"/>
    <cellStyle name="Normal 28 6" xfId="31359"/>
    <cellStyle name="Normal 28 6 2" xfId="31360"/>
    <cellStyle name="Normal 28 6 3" xfId="31361"/>
    <cellStyle name="Normal 29" xfId="31362"/>
    <cellStyle name="Normal 29 2" xfId="31363"/>
    <cellStyle name="Normal 29 2 2" xfId="31364"/>
    <cellStyle name="Normal 29 2 2 2" xfId="31365"/>
    <cellStyle name="Normal 29 2 2 3" xfId="31366"/>
    <cellStyle name="Normal 29 2 2 4" xfId="31367"/>
    <cellStyle name="Normal 29 2 3" xfId="31368"/>
    <cellStyle name="Normal 29 2 4" xfId="31369"/>
    <cellStyle name="Normal 29 3" xfId="31370"/>
    <cellStyle name="Normal 29 3 2" xfId="31371"/>
    <cellStyle name="Normal 29 4" xfId="31372"/>
    <cellStyle name="Normal 29 4 2" xfId="31373"/>
    <cellStyle name="Normal 29 5" xfId="31374"/>
    <cellStyle name="Normal 29 5 2" xfId="31375"/>
    <cellStyle name="Normal 29 5 3" xfId="31376"/>
    <cellStyle name="Normal 29 6" xfId="31377"/>
    <cellStyle name="Normal 3" xfId="31378"/>
    <cellStyle name="Normal 3 10" xfId="31379"/>
    <cellStyle name="Normal 3 10 2" xfId="31380"/>
    <cellStyle name="Normal 3 10 3" xfId="31381"/>
    <cellStyle name="Normal 3 11" xfId="31382"/>
    <cellStyle name="Normal 3 12" xfId="31383"/>
    <cellStyle name="Normal 3 2" xfId="31384"/>
    <cellStyle name="Normal 3 2 10" xfId="31385"/>
    <cellStyle name="Normal 3 2 10 2" xfId="31386"/>
    <cellStyle name="Normal 3 2 10 2 2" xfId="31387"/>
    <cellStyle name="Normal 3 2 10 3" xfId="31388"/>
    <cellStyle name="Normal 3 2 10 3 2" xfId="31389"/>
    <cellStyle name="Normal 3 2 10 4" xfId="31390"/>
    <cellStyle name="Normal 3 2 10 4 2" xfId="31391"/>
    <cellStyle name="Normal 3 2 10 5" xfId="31392"/>
    <cellStyle name="Normal 3 2 11" xfId="31393"/>
    <cellStyle name="Normal 3 2 11 2" xfId="31394"/>
    <cellStyle name="Normal 3 2 11 2 2" xfId="31395"/>
    <cellStyle name="Normal 3 2 11 3" xfId="31396"/>
    <cellStyle name="Normal 3 2 11 3 2" xfId="31397"/>
    <cellStyle name="Normal 3 2 11 4" xfId="31398"/>
    <cellStyle name="Normal 3 2 11 4 2" xfId="31399"/>
    <cellStyle name="Normal 3 2 11 5" xfId="31400"/>
    <cellStyle name="Normal 3 2 12" xfId="31401"/>
    <cellStyle name="Normal 3 2 12 2" xfId="31402"/>
    <cellStyle name="Normal 3 2 13" xfId="31403"/>
    <cellStyle name="Normal 3 2 13 2" xfId="31404"/>
    <cellStyle name="Normal 3 2 14" xfId="31405"/>
    <cellStyle name="Normal 3 2 14 2" xfId="31406"/>
    <cellStyle name="Normal 3 2 15" xfId="31407"/>
    <cellStyle name="Normal 3 2 16" xfId="31408"/>
    <cellStyle name="Normal 3 2 2" xfId="31409"/>
    <cellStyle name="Normal 3 2 2 10" xfId="31410"/>
    <cellStyle name="Normal 3 2 2 10 2" xfId="31411"/>
    <cellStyle name="Normal 3 2 2 11" xfId="31412"/>
    <cellStyle name="Normal 3 2 2 11 2" xfId="31413"/>
    <cellStyle name="Normal 3 2 2 12" xfId="31414"/>
    <cellStyle name="Normal 3 2 2 13" xfId="31415"/>
    <cellStyle name="Normal 3 2 2 2" xfId="31416"/>
    <cellStyle name="Normal 3 2 2 2 2" xfId="31417"/>
    <cellStyle name="Normal 3 2 2 2 2 2" xfId="31418"/>
    <cellStyle name="Normal 3 2 2 2 2 2 2" xfId="31419"/>
    <cellStyle name="Normal 3 2 2 2 2 3" xfId="31420"/>
    <cellStyle name="Normal 3 2 2 2 2 3 2" xfId="31421"/>
    <cellStyle name="Normal 3 2 2 2 2 4" xfId="31422"/>
    <cellStyle name="Normal 3 2 2 2 2 4 2" xfId="31423"/>
    <cellStyle name="Normal 3 2 2 2 2 5" xfId="31424"/>
    <cellStyle name="Normal 3 2 2 2 3" xfId="31425"/>
    <cellStyle name="Normal 3 2 2 2 3 2" xfId="31426"/>
    <cellStyle name="Normal 3 2 2 2 3 2 2" xfId="31427"/>
    <cellStyle name="Normal 3 2 2 2 3 3" xfId="31428"/>
    <cellStyle name="Normal 3 2 2 2 3 4" xfId="31429"/>
    <cellStyle name="Normal 3 2 2 2 4" xfId="31430"/>
    <cellStyle name="Normal 3 2 2 2 4 2" xfId="31431"/>
    <cellStyle name="Normal 3 2 2 2 5" xfId="31432"/>
    <cellStyle name="Normal 3 2 2 2 5 2" xfId="31433"/>
    <cellStyle name="Normal 3 2 2 2 6" xfId="31434"/>
    <cellStyle name="Normal 3 2 2 2 7" xfId="31435"/>
    <cellStyle name="Normal 3 2 2 3" xfId="31436"/>
    <cellStyle name="Normal 3 2 2 3 2" xfId="31437"/>
    <cellStyle name="Normal 3 2 2 3 2 2" xfId="31438"/>
    <cellStyle name="Normal 3 2 2 3 2 2 2" xfId="31439"/>
    <cellStyle name="Normal 3 2 2 3 2 3" xfId="31440"/>
    <cellStyle name="Normal 3 2 2 3 2 3 2" xfId="31441"/>
    <cellStyle name="Normal 3 2 2 3 2 4" xfId="31442"/>
    <cellStyle name="Normal 3 2 2 3 2 4 2" xfId="31443"/>
    <cellStyle name="Normal 3 2 2 3 2 5" xfId="31444"/>
    <cellStyle name="Normal 3 2 2 3 2 6" xfId="31445"/>
    <cellStyle name="Normal 3 2 2 3 3" xfId="31446"/>
    <cellStyle name="Normal 3 2 2 3 3 2" xfId="31447"/>
    <cellStyle name="Normal 3 2 2 3 3 3" xfId="31448"/>
    <cellStyle name="Normal 3 2 2 3 4" xfId="31449"/>
    <cellStyle name="Normal 3 2 2 3 4 2" xfId="31450"/>
    <cellStyle name="Normal 3 2 2 3 5" xfId="31451"/>
    <cellStyle name="Normal 3 2 2 3 5 2" xfId="31452"/>
    <cellStyle name="Normal 3 2 2 3 6" xfId="31453"/>
    <cellStyle name="Normal 3 2 2 3 7" xfId="31454"/>
    <cellStyle name="Normal 3 2 2 4" xfId="31455"/>
    <cellStyle name="Normal 3 2 2 4 2" xfId="31456"/>
    <cellStyle name="Normal 3 2 2 4 2 2" xfId="31457"/>
    <cellStyle name="Normal 3 2 2 4 2 2 2" xfId="31458"/>
    <cellStyle name="Normal 3 2 2 4 2 3" xfId="31459"/>
    <cellStyle name="Normal 3 2 2 4 2 3 2" xfId="31460"/>
    <cellStyle name="Normal 3 2 2 4 2 4" xfId="31461"/>
    <cellStyle name="Normal 3 2 2 4 2 4 2" xfId="31462"/>
    <cellStyle name="Normal 3 2 2 4 2 5" xfId="31463"/>
    <cellStyle name="Normal 3 2 2 4 3" xfId="31464"/>
    <cellStyle name="Normal 3 2 2 4 3 2" xfId="31465"/>
    <cellStyle name="Normal 3 2 2 4 4" xfId="31466"/>
    <cellStyle name="Normal 3 2 2 4 4 2" xfId="31467"/>
    <cellStyle name="Normal 3 2 2 4 5" xfId="31468"/>
    <cellStyle name="Normal 3 2 2 4 5 2" xfId="31469"/>
    <cellStyle name="Normal 3 2 2 4 6" xfId="31470"/>
    <cellStyle name="Normal 3 2 2 4 7" xfId="31471"/>
    <cellStyle name="Normal 3 2 2 5" xfId="31472"/>
    <cellStyle name="Normal 3 2 2 5 2" xfId="31473"/>
    <cellStyle name="Normal 3 2 2 5 2 2" xfId="31474"/>
    <cellStyle name="Normal 3 2 2 5 2 2 2" xfId="31475"/>
    <cellStyle name="Normal 3 2 2 5 2 3" xfId="31476"/>
    <cellStyle name="Normal 3 2 2 5 2 3 2" xfId="31477"/>
    <cellStyle name="Normal 3 2 2 5 2 4" xfId="31478"/>
    <cellStyle name="Normal 3 2 2 5 2 4 2" xfId="31479"/>
    <cellStyle name="Normal 3 2 2 5 2 5" xfId="31480"/>
    <cellStyle name="Normal 3 2 2 5 3" xfId="31481"/>
    <cellStyle name="Normal 3 2 2 5 3 2" xfId="31482"/>
    <cellStyle name="Normal 3 2 2 5 4" xfId="31483"/>
    <cellStyle name="Normal 3 2 2 5 4 2" xfId="31484"/>
    <cellStyle name="Normal 3 2 2 5 5" xfId="31485"/>
    <cellStyle name="Normal 3 2 2 5 5 2" xfId="31486"/>
    <cellStyle name="Normal 3 2 2 5 6" xfId="31487"/>
    <cellStyle name="Normal 3 2 2 5 7" xfId="31488"/>
    <cellStyle name="Normal 3 2 2 6" xfId="31489"/>
    <cellStyle name="Normal 3 2 2 6 2" xfId="31490"/>
    <cellStyle name="Normal 3 2 2 6 2 2" xfId="31491"/>
    <cellStyle name="Normal 3 2 2 6 3" xfId="31492"/>
    <cellStyle name="Normal 3 2 2 6 3 2" xfId="31493"/>
    <cellStyle name="Normal 3 2 2 6 4" xfId="31494"/>
    <cellStyle name="Normal 3 2 2 6 4 2" xfId="31495"/>
    <cellStyle name="Normal 3 2 2 6 5" xfId="31496"/>
    <cellStyle name="Normal 3 2 2 7" xfId="31497"/>
    <cellStyle name="Normal 3 2 2 7 2" xfId="31498"/>
    <cellStyle name="Normal 3 2 2 7 2 2" xfId="31499"/>
    <cellStyle name="Normal 3 2 2 7 3" xfId="31500"/>
    <cellStyle name="Normal 3 2 2 7 3 2" xfId="31501"/>
    <cellStyle name="Normal 3 2 2 7 4" xfId="31502"/>
    <cellStyle name="Normal 3 2 2 7 4 2" xfId="31503"/>
    <cellStyle name="Normal 3 2 2 7 5" xfId="31504"/>
    <cellStyle name="Normal 3 2 2 7 6" xfId="31505"/>
    <cellStyle name="Normal 3 2 2 8" xfId="31506"/>
    <cellStyle name="Normal 3 2 2 8 2" xfId="31507"/>
    <cellStyle name="Normal 3 2 2 8 2 2" xfId="31508"/>
    <cellStyle name="Normal 3 2 2 8 3" xfId="31509"/>
    <cellStyle name="Normal 3 2 2 8 3 2" xfId="31510"/>
    <cellStyle name="Normal 3 2 2 8 4" xfId="31511"/>
    <cellStyle name="Normal 3 2 2 8 4 2" xfId="31512"/>
    <cellStyle name="Normal 3 2 2 8 5" xfId="31513"/>
    <cellStyle name="Normal 3 2 2 9" xfId="31514"/>
    <cellStyle name="Normal 3 2 2 9 2" xfId="31515"/>
    <cellStyle name="Normal 3 2 2_Net Zero &amp; QRP Award" xfId="31516"/>
    <cellStyle name="Normal 3 2 3" xfId="31517"/>
    <cellStyle name="Normal 3 2 3 10" xfId="31518"/>
    <cellStyle name="Normal 3 2 3 10 2" xfId="31519"/>
    <cellStyle name="Normal 3 2 3 11" xfId="31520"/>
    <cellStyle name="Normal 3 2 3 11 2" xfId="31521"/>
    <cellStyle name="Normal 3 2 3 12" xfId="31522"/>
    <cellStyle name="Normal 3 2 3 2" xfId="31523"/>
    <cellStyle name="Normal 3 2 3 2 2" xfId="31524"/>
    <cellStyle name="Normal 3 2 3 2 2 2" xfId="31525"/>
    <cellStyle name="Normal 3 2 3 2 2 2 2" xfId="31526"/>
    <cellStyle name="Normal 3 2 3 2 2 3" xfId="31527"/>
    <cellStyle name="Normal 3 2 3 2 2 3 2" xfId="31528"/>
    <cellStyle name="Normal 3 2 3 2 2 4" xfId="31529"/>
    <cellStyle name="Normal 3 2 3 2 2 4 2" xfId="31530"/>
    <cellStyle name="Normal 3 2 3 2 2 5" xfId="31531"/>
    <cellStyle name="Normal 3 2 3 2 3" xfId="31532"/>
    <cellStyle name="Normal 3 2 3 2 3 2" xfId="31533"/>
    <cellStyle name="Normal 3 2 3 2 4" xfId="31534"/>
    <cellStyle name="Normal 3 2 3 2 4 2" xfId="31535"/>
    <cellStyle name="Normal 3 2 3 2 5" xfId="31536"/>
    <cellStyle name="Normal 3 2 3 2 5 2" xfId="31537"/>
    <cellStyle name="Normal 3 2 3 2 6" xfId="31538"/>
    <cellStyle name="Normal 3 2 3 3" xfId="31539"/>
    <cellStyle name="Normal 3 2 3 3 2" xfId="31540"/>
    <cellStyle name="Normal 3 2 3 3 2 2" xfId="31541"/>
    <cellStyle name="Normal 3 2 3 3 2 2 2" xfId="31542"/>
    <cellStyle name="Normal 3 2 3 3 2 3" xfId="31543"/>
    <cellStyle name="Normal 3 2 3 3 2 3 2" xfId="31544"/>
    <cellStyle name="Normal 3 2 3 3 2 4" xfId="31545"/>
    <cellStyle name="Normal 3 2 3 3 2 4 2" xfId="31546"/>
    <cellStyle name="Normal 3 2 3 3 2 5" xfId="31547"/>
    <cellStyle name="Normal 3 2 3 3 3" xfId="31548"/>
    <cellStyle name="Normal 3 2 3 3 3 2" xfId="31549"/>
    <cellStyle name="Normal 3 2 3 3 4" xfId="31550"/>
    <cellStyle name="Normal 3 2 3 3 4 2" xfId="31551"/>
    <cellStyle name="Normal 3 2 3 3 5" xfId="31552"/>
    <cellStyle name="Normal 3 2 3 3 5 2" xfId="31553"/>
    <cellStyle name="Normal 3 2 3 3 6" xfId="31554"/>
    <cellStyle name="Normal 3 2 3 3 7" xfId="31555"/>
    <cellStyle name="Normal 3 2 3 4" xfId="31556"/>
    <cellStyle name="Normal 3 2 3 4 2" xfId="31557"/>
    <cellStyle name="Normal 3 2 3 4 2 2" xfId="31558"/>
    <cellStyle name="Normal 3 2 3 4 2 2 2" xfId="31559"/>
    <cellStyle name="Normal 3 2 3 4 2 3" xfId="31560"/>
    <cellStyle name="Normal 3 2 3 4 2 3 2" xfId="31561"/>
    <cellStyle name="Normal 3 2 3 4 2 4" xfId="31562"/>
    <cellStyle name="Normal 3 2 3 4 2 4 2" xfId="31563"/>
    <cellStyle name="Normal 3 2 3 4 2 5" xfId="31564"/>
    <cellStyle name="Normal 3 2 3 4 3" xfId="31565"/>
    <cellStyle name="Normal 3 2 3 4 3 2" xfId="31566"/>
    <cellStyle name="Normal 3 2 3 4 4" xfId="31567"/>
    <cellStyle name="Normal 3 2 3 4 4 2" xfId="31568"/>
    <cellStyle name="Normal 3 2 3 4 5" xfId="31569"/>
    <cellStyle name="Normal 3 2 3 4 5 2" xfId="31570"/>
    <cellStyle name="Normal 3 2 3 4 6" xfId="31571"/>
    <cellStyle name="Normal 3 2 3 4 7" xfId="31572"/>
    <cellStyle name="Normal 3 2 3 5" xfId="31573"/>
    <cellStyle name="Normal 3 2 3 5 2" xfId="31574"/>
    <cellStyle name="Normal 3 2 3 5 2 2" xfId="31575"/>
    <cellStyle name="Normal 3 2 3 5 2 2 2" xfId="31576"/>
    <cellStyle name="Normal 3 2 3 5 2 3" xfId="31577"/>
    <cellStyle name="Normal 3 2 3 5 2 3 2" xfId="31578"/>
    <cellStyle name="Normal 3 2 3 5 2 4" xfId="31579"/>
    <cellStyle name="Normal 3 2 3 5 2 4 2" xfId="31580"/>
    <cellStyle name="Normal 3 2 3 5 2 5" xfId="31581"/>
    <cellStyle name="Normal 3 2 3 5 3" xfId="31582"/>
    <cellStyle name="Normal 3 2 3 5 3 2" xfId="31583"/>
    <cellStyle name="Normal 3 2 3 5 4" xfId="31584"/>
    <cellStyle name="Normal 3 2 3 5 4 2" xfId="31585"/>
    <cellStyle name="Normal 3 2 3 5 5" xfId="31586"/>
    <cellStyle name="Normal 3 2 3 5 5 2" xfId="31587"/>
    <cellStyle name="Normal 3 2 3 5 6" xfId="31588"/>
    <cellStyle name="Normal 3 2 3 5 7" xfId="31589"/>
    <cellStyle name="Normal 3 2 3 6" xfId="31590"/>
    <cellStyle name="Normal 3 2 3 6 2" xfId="31591"/>
    <cellStyle name="Normal 3 2 3 6 2 2" xfId="31592"/>
    <cellStyle name="Normal 3 2 3 6 3" xfId="31593"/>
    <cellStyle name="Normal 3 2 3 6 3 2" xfId="31594"/>
    <cellStyle name="Normal 3 2 3 6 4" xfId="31595"/>
    <cellStyle name="Normal 3 2 3 6 4 2" xfId="31596"/>
    <cellStyle name="Normal 3 2 3 6 5" xfId="31597"/>
    <cellStyle name="Normal 3 2 3 6 6" xfId="31598"/>
    <cellStyle name="Normal 3 2 3 6 7" xfId="31599"/>
    <cellStyle name="Normal 3 2 3 7" xfId="31600"/>
    <cellStyle name="Normal 3 2 3 7 2" xfId="31601"/>
    <cellStyle name="Normal 3 2 3 7 2 2" xfId="31602"/>
    <cellStyle name="Normal 3 2 3 7 3" xfId="31603"/>
    <cellStyle name="Normal 3 2 3 7 3 2" xfId="31604"/>
    <cellStyle name="Normal 3 2 3 7 4" xfId="31605"/>
    <cellStyle name="Normal 3 2 3 7 4 2" xfId="31606"/>
    <cellStyle name="Normal 3 2 3 7 5" xfId="31607"/>
    <cellStyle name="Normal 3 2 3 8" xfId="31608"/>
    <cellStyle name="Normal 3 2 3 8 2" xfId="31609"/>
    <cellStyle name="Normal 3 2 3 8 2 2" xfId="31610"/>
    <cellStyle name="Normal 3 2 3 8 3" xfId="31611"/>
    <cellStyle name="Normal 3 2 3 8 3 2" xfId="31612"/>
    <cellStyle name="Normal 3 2 3 8 4" xfId="31613"/>
    <cellStyle name="Normal 3 2 3 8 4 2" xfId="31614"/>
    <cellStyle name="Normal 3 2 3 8 5" xfId="31615"/>
    <cellStyle name="Normal 3 2 3 9" xfId="31616"/>
    <cellStyle name="Normal 3 2 3 9 2" xfId="31617"/>
    <cellStyle name="Normal 3 2 3_Net Zero &amp; QRP Award" xfId="31618"/>
    <cellStyle name="Normal 3 2 4" xfId="31619"/>
    <cellStyle name="Normal 3 2 4 10" xfId="31620"/>
    <cellStyle name="Normal 3 2 4 10 2" xfId="31621"/>
    <cellStyle name="Normal 3 2 4 11" xfId="31622"/>
    <cellStyle name="Normal 3 2 4 11 2" xfId="31623"/>
    <cellStyle name="Normal 3 2 4 12" xfId="31624"/>
    <cellStyle name="Normal 3 2 4 12 2" xfId="31625"/>
    <cellStyle name="Normal 3 2 4 13" xfId="31626"/>
    <cellStyle name="Normal 3 2 4 14" xfId="31627"/>
    <cellStyle name="Normal 3 2 4 2" xfId="31628"/>
    <cellStyle name="Normal 3 2 4 2 2" xfId="31629"/>
    <cellStyle name="Normal 3 2 4 2 2 2" xfId="31630"/>
    <cellStyle name="Normal 3 2 4 2 2 2 2" xfId="31631"/>
    <cellStyle name="Normal 3 2 4 2 2 3" xfId="31632"/>
    <cellStyle name="Normal 3 2 4 2 2 3 2" xfId="31633"/>
    <cellStyle name="Normal 3 2 4 2 2 4" xfId="31634"/>
    <cellStyle name="Normal 3 2 4 2 2 4 2" xfId="31635"/>
    <cellStyle name="Normal 3 2 4 2 2 5" xfId="31636"/>
    <cellStyle name="Normal 3 2 4 2 3" xfId="31637"/>
    <cellStyle name="Normal 3 2 4 2 3 2" xfId="31638"/>
    <cellStyle name="Normal 3 2 4 2 4" xfId="31639"/>
    <cellStyle name="Normal 3 2 4 2 4 2" xfId="31640"/>
    <cellStyle name="Normal 3 2 4 2 5" xfId="31641"/>
    <cellStyle name="Normal 3 2 4 2 5 2" xfId="31642"/>
    <cellStyle name="Normal 3 2 4 2 6" xfId="31643"/>
    <cellStyle name="Normal 3 2 4 2 7" xfId="31644"/>
    <cellStyle name="Normal 3 2 4 3" xfId="31645"/>
    <cellStyle name="Normal 3 2 4 3 2" xfId="31646"/>
    <cellStyle name="Normal 3 2 4 3 2 2" xfId="31647"/>
    <cellStyle name="Normal 3 2 4 3 2 2 2" xfId="31648"/>
    <cellStyle name="Normal 3 2 4 3 2 3" xfId="31649"/>
    <cellStyle name="Normal 3 2 4 3 2 3 2" xfId="31650"/>
    <cellStyle name="Normal 3 2 4 3 2 4" xfId="31651"/>
    <cellStyle name="Normal 3 2 4 3 2 4 2" xfId="31652"/>
    <cellStyle name="Normal 3 2 4 3 2 5" xfId="31653"/>
    <cellStyle name="Normal 3 2 4 3 3" xfId="31654"/>
    <cellStyle name="Normal 3 2 4 3 3 2" xfId="31655"/>
    <cellStyle name="Normal 3 2 4 3 4" xfId="31656"/>
    <cellStyle name="Normal 3 2 4 3 4 2" xfId="31657"/>
    <cellStyle name="Normal 3 2 4 3 5" xfId="31658"/>
    <cellStyle name="Normal 3 2 4 3 5 2" xfId="31659"/>
    <cellStyle name="Normal 3 2 4 3 6" xfId="31660"/>
    <cellStyle name="Normal 3 2 4 3 7" xfId="31661"/>
    <cellStyle name="Normal 3 2 4 4" xfId="31662"/>
    <cellStyle name="Normal 3 2 4 4 2" xfId="31663"/>
    <cellStyle name="Normal 3 2 4 4 2 2" xfId="31664"/>
    <cellStyle name="Normal 3 2 4 4 2 2 2" xfId="31665"/>
    <cellStyle name="Normal 3 2 4 4 2 3" xfId="31666"/>
    <cellStyle name="Normal 3 2 4 4 2 3 2" xfId="31667"/>
    <cellStyle name="Normal 3 2 4 4 2 4" xfId="31668"/>
    <cellStyle name="Normal 3 2 4 4 2 4 2" xfId="31669"/>
    <cellStyle name="Normal 3 2 4 4 2 5" xfId="31670"/>
    <cellStyle name="Normal 3 2 4 4 3" xfId="31671"/>
    <cellStyle name="Normal 3 2 4 4 3 2" xfId="31672"/>
    <cellStyle name="Normal 3 2 4 4 4" xfId="31673"/>
    <cellStyle name="Normal 3 2 4 4 4 2" xfId="31674"/>
    <cellStyle name="Normal 3 2 4 4 5" xfId="31675"/>
    <cellStyle name="Normal 3 2 4 4 5 2" xfId="31676"/>
    <cellStyle name="Normal 3 2 4 4 6" xfId="31677"/>
    <cellStyle name="Normal 3 2 4 5" xfId="31678"/>
    <cellStyle name="Normal 3 2 4 5 2" xfId="31679"/>
    <cellStyle name="Normal 3 2 4 5 2 2" xfId="31680"/>
    <cellStyle name="Normal 3 2 4 5 2 2 2" xfId="31681"/>
    <cellStyle name="Normal 3 2 4 5 2 3" xfId="31682"/>
    <cellStyle name="Normal 3 2 4 5 2 3 2" xfId="31683"/>
    <cellStyle name="Normal 3 2 4 5 2 4" xfId="31684"/>
    <cellStyle name="Normal 3 2 4 5 2 4 2" xfId="31685"/>
    <cellStyle name="Normal 3 2 4 5 2 5" xfId="31686"/>
    <cellStyle name="Normal 3 2 4 5 3" xfId="31687"/>
    <cellStyle name="Normal 3 2 4 5 3 2" xfId="31688"/>
    <cellStyle name="Normal 3 2 4 5 4" xfId="31689"/>
    <cellStyle name="Normal 3 2 4 5 4 2" xfId="31690"/>
    <cellStyle name="Normal 3 2 4 5 5" xfId="31691"/>
    <cellStyle name="Normal 3 2 4 5 5 2" xfId="31692"/>
    <cellStyle name="Normal 3 2 4 5 6" xfId="31693"/>
    <cellStyle name="Normal 3 2 4 6" xfId="31694"/>
    <cellStyle name="Normal 3 2 4 6 2" xfId="31695"/>
    <cellStyle name="Normal 3 2 4 6 2 2" xfId="31696"/>
    <cellStyle name="Normal 3 2 4 6 3" xfId="31697"/>
    <cellStyle name="Normal 3 2 4 6 3 2" xfId="31698"/>
    <cellStyle name="Normal 3 2 4 6 4" xfId="31699"/>
    <cellStyle name="Normal 3 2 4 6 4 2" xfId="31700"/>
    <cellStyle name="Normal 3 2 4 6 5" xfId="31701"/>
    <cellStyle name="Normal 3 2 4 7" xfId="31702"/>
    <cellStyle name="Normal 3 2 4 7 2" xfId="31703"/>
    <cellStyle name="Normal 3 2 4 7 2 2" xfId="31704"/>
    <cellStyle name="Normal 3 2 4 7 3" xfId="31705"/>
    <cellStyle name="Normal 3 2 4 7 3 2" xfId="31706"/>
    <cellStyle name="Normal 3 2 4 7 4" xfId="31707"/>
    <cellStyle name="Normal 3 2 4 7 4 2" xfId="31708"/>
    <cellStyle name="Normal 3 2 4 7 5" xfId="31709"/>
    <cellStyle name="Normal 3 2 4 8" xfId="31710"/>
    <cellStyle name="Normal 3 2 4 8 2" xfId="31711"/>
    <cellStyle name="Normal 3 2 4 8 2 2" xfId="31712"/>
    <cellStyle name="Normal 3 2 4 8 3" xfId="31713"/>
    <cellStyle name="Normal 3 2 4 8 3 2" xfId="31714"/>
    <cellStyle name="Normal 3 2 4 8 4" xfId="31715"/>
    <cellStyle name="Normal 3 2 4 8 4 2" xfId="31716"/>
    <cellStyle name="Normal 3 2 4 8 5" xfId="31717"/>
    <cellStyle name="Normal 3 2 4 9" xfId="31718"/>
    <cellStyle name="Normal 3 2 4 9 2" xfId="31719"/>
    <cellStyle name="Normal 3 2 4 9 2 2" xfId="31720"/>
    <cellStyle name="Normal 3 2 4 9 3" xfId="31721"/>
    <cellStyle name="Normal 3 2 4 9 3 2" xfId="31722"/>
    <cellStyle name="Normal 3 2 4 9 4" xfId="31723"/>
    <cellStyle name="Normal 3 2 4 9 4 2" xfId="31724"/>
    <cellStyle name="Normal 3 2 4 9 5" xfId="31725"/>
    <cellStyle name="Normal 3 2 4_Net Zero &amp; QRP Award" xfId="31726"/>
    <cellStyle name="Normal 3 2 5" xfId="31727"/>
    <cellStyle name="Normal 3 2 5 2" xfId="31728"/>
    <cellStyle name="Normal 3 2 5 2 2" xfId="31729"/>
    <cellStyle name="Normal 3 2 5 2 2 2" xfId="31730"/>
    <cellStyle name="Normal 3 2 5 2 2 2 2" xfId="31731"/>
    <cellStyle name="Normal 3 2 5 2 2 3" xfId="31732"/>
    <cellStyle name="Normal 3 2 5 2 2 3 2" xfId="31733"/>
    <cellStyle name="Normal 3 2 5 2 2 4" xfId="31734"/>
    <cellStyle name="Normal 3 2 5 2 2 4 2" xfId="31735"/>
    <cellStyle name="Normal 3 2 5 2 2 5" xfId="31736"/>
    <cellStyle name="Normal 3 2 5 2 3" xfId="31737"/>
    <cellStyle name="Normal 3 2 5 2 3 2" xfId="31738"/>
    <cellStyle name="Normal 3 2 5 2 4" xfId="31739"/>
    <cellStyle name="Normal 3 2 5 2 4 2" xfId="31740"/>
    <cellStyle name="Normal 3 2 5 2 5" xfId="31741"/>
    <cellStyle name="Normal 3 2 5 2 5 2" xfId="31742"/>
    <cellStyle name="Normal 3 2 5 2 6" xfId="31743"/>
    <cellStyle name="Normal 3 2 5 2 7" xfId="31744"/>
    <cellStyle name="Normal 3 2 5 3" xfId="31745"/>
    <cellStyle name="Normal 3 2 5 3 2" xfId="31746"/>
    <cellStyle name="Normal 3 2 5 3 2 2" xfId="31747"/>
    <cellStyle name="Normal 3 2 5 3 3" xfId="31748"/>
    <cellStyle name="Normal 3 2 5 3 3 2" xfId="31749"/>
    <cellStyle name="Normal 3 2 5 3 4" xfId="31750"/>
    <cellStyle name="Normal 3 2 5 3 4 2" xfId="31751"/>
    <cellStyle name="Normal 3 2 5 3 5" xfId="31752"/>
    <cellStyle name="Normal 3 2 5 3 6" xfId="31753"/>
    <cellStyle name="Normal 3 2 5 4" xfId="31754"/>
    <cellStyle name="Normal 3 2 5 4 2" xfId="31755"/>
    <cellStyle name="Normal 3 2 5 5" xfId="31756"/>
    <cellStyle name="Normal 3 2 5 5 2" xfId="31757"/>
    <cellStyle name="Normal 3 2 5 6" xfId="31758"/>
    <cellStyle name="Normal 3 2 5 6 2" xfId="31759"/>
    <cellStyle name="Normal 3 2 5 7" xfId="31760"/>
    <cellStyle name="Normal 3 2 5 8" xfId="31761"/>
    <cellStyle name="Normal 3 2 6" xfId="31762"/>
    <cellStyle name="Normal 3 2 6 2" xfId="31763"/>
    <cellStyle name="Normal 3 2 6 2 2" xfId="31764"/>
    <cellStyle name="Normal 3 2 6 2 2 2" xfId="31765"/>
    <cellStyle name="Normal 3 2 6 2 3" xfId="31766"/>
    <cellStyle name="Normal 3 2 6 2 3 2" xfId="31767"/>
    <cellStyle name="Normal 3 2 6 2 4" xfId="31768"/>
    <cellStyle name="Normal 3 2 6 2 4 2" xfId="31769"/>
    <cellStyle name="Normal 3 2 6 2 5" xfId="31770"/>
    <cellStyle name="Normal 3 2 6 3" xfId="31771"/>
    <cellStyle name="Normal 3 2 6 3 2" xfId="31772"/>
    <cellStyle name="Normal 3 2 6 4" xfId="31773"/>
    <cellStyle name="Normal 3 2 6 4 2" xfId="31774"/>
    <cellStyle name="Normal 3 2 6 5" xfId="31775"/>
    <cellStyle name="Normal 3 2 6 5 2" xfId="31776"/>
    <cellStyle name="Normal 3 2 6 6" xfId="31777"/>
    <cellStyle name="Normal 3 2 6 7" xfId="31778"/>
    <cellStyle name="Normal 3 2 7" xfId="31779"/>
    <cellStyle name="Normal 3 2 7 2" xfId="31780"/>
    <cellStyle name="Normal 3 2 7 2 2" xfId="31781"/>
    <cellStyle name="Normal 3 2 7 2 2 2" xfId="31782"/>
    <cellStyle name="Normal 3 2 7 2 3" xfId="31783"/>
    <cellStyle name="Normal 3 2 7 2 3 2" xfId="31784"/>
    <cellStyle name="Normal 3 2 7 2 4" xfId="31785"/>
    <cellStyle name="Normal 3 2 7 2 4 2" xfId="31786"/>
    <cellStyle name="Normal 3 2 7 2 5" xfId="31787"/>
    <cellStyle name="Normal 3 2 7 3" xfId="31788"/>
    <cellStyle name="Normal 3 2 7 3 2" xfId="31789"/>
    <cellStyle name="Normal 3 2 7 4" xfId="31790"/>
    <cellStyle name="Normal 3 2 7 4 2" xfId="31791"/>
    <cellStyle name="Normal 3 2 7 5" xfId="31792"/>
    <cellStyle name="Normal 3 2 7 5 2" xfId="31793"/>
    <cellStyle name="Normal 3 2 7 6" xfId="31794"/>
    <cellStyle name="Normal 3 2 7 7" xfId="31795"/>
    <cellStyle name="Normal 3 2 8" xfId="31796"/>
    <cellStyle name="Normal 3 2 8 2" xfId="31797"/>
    <cellStyle name="Normal 3 2 8 2 2" xfId="31798"/>
    <cellStyle name="Normal 3 2 8 2 2 2" xfId="31799"/>
    <cellStyle name="Normal 3 2 8 2 3" xfId="31800"/>
    <cellStyle name="Normal 3 2 8 2 3 2" xfId="31801"/>
    <cellStyle name="Normal 3 2 8 2 4" xfId="31802"/>
    <cellStyle name="Normal 3 2 8 2 4 2" xfId="31803"/>
    <cellStyle name="Normal 3 2 8 2 5" xfId="31804"/>
    <cellStyle name="Normal 3 2 8 3" xfId="31805"/>
    <cellStyle name="Normal 3 2 8 3 2" xfId="31806"/>
    <cellStyle name="Normal 3 2 8 4" xfId="31807"/>
    <cellStyle name="Normal 3 2 8 4 2" xfId="31808"/>
    <cellStyle name="Normal 3 2 8 5" xfId="31809"/>
    <cellStyle name="Normal 3 2 8 5 2" xfId="31810"/>
    <cellStyle name="Normal 3 2 8 6" xfId="31811"/>
    <cellStyle name="Normal 3 2 9" xfId="31812"/>
    <cellStyle name="Normal 3 2 9 2" xfId="31813"/>
    <cellStyle name="Normal 3 2 9 2 2" xfId="31814"/>
    <cellStyle name="Normal 3 2 9 3" xfId="31815"/>
    <cellStyle name="Normal 3 2 9 3 2" xfId="31816"/>
    <cellStyle name="Normal 3 2 9 4" xfId="31817"/>
    <cellStyle name="Normal 3 2 9 4 2" xfId="31818"/>
    <cellStyle name="Normal 3 2 9 5" xfId="31819"/>
    <cellStyle name="Normal 3 2 9 6" xfId="31820"/>
    <cellStyle name="Normal 3 2 9 7" xfId="31821"/>
    <cellStyle name="Normal 3 2_Net Zero &amp; QRP Award" xfId="31822"/>
    <cellStyle name="Normal 3 3" xfId="31823"/>
    <cellStyle name="Normal 3 3 10" xfId="31824"/>
    <cellStyle name="Normal 3 3 10 2" xfId="31825"/>
    <cellStyle name="Normal 3 3 11" xfId="31826"/>
    <cellStyle name="Normal 3 3 11 2" xfId="31827"/>
    <cellStyle name="Normal 3 3 12" xfId="31828"/>
    <cellStyle name="Normal 3 3 13" xfId="31829"/>
    <cellStyle name="Normal 3 3 2" xfId="31830"/>
    <cellStyle name="Normal 3 3 2 2" xfId="31831"/>
    <cellStyle name="Normal 3 3 2 2 2" xfId="31832"/>
    <cellStyle name="Normal 3 3 2 2 2 2" xfId="31833"/>
    <cellStyle name="Normal 3 3 2 2 3" xfId="31834"/>
    <cellStyle name="Normal 3 3 2 2 3 2" xfId="31835"/>
    <cellStyle name="Normal 3 3 2 2 4" xfId="31836"/>
    <cellStyle name="Normal 3 3 2 2 4 2" xfId="31837"/>
    <cellStyle name="Normal 3 3 2 2 5" xfId="31838"/>
    <cellStyle name="Normal 3 3 2 2 6" xfId="31839"/>
    <cellStyle name="Normal 3 3 2 3" xfId="31840"/>
    <cellStyle name="Normal 3 3 2 3 2" xfId="31841"/>
    <cellStyle name="Normal 3 3 2 4" xfId="31842"/>
    <cellStyle name="Normal 3 3 2 4 2" xfId="31843"/>
    <cellStyle name="Normal 3 3 2 5" xfId="31844"/>
    <cellStyle name="Normal 3 3 2 5 2" xfId="31845"/>
    <cellStyle name="Normal 3 3 2 6" xfId="31846"/>
    <cellStyle name="Normal 3 3 3" xfId="31847"/>
    <cellStyle name="Normal 3 3 3 2" xfId="31848"/>
    <cellStyle name="Normal 3 3 3 2 2" xfId="31849"/>
    <cellStyle name="Normal 3 3 3 2 2 2" xfId="31850"/>
    <cellStyle name="Normal 3 3 3 2 3" xfId="31851"/>
    <cellStyle name="Normal 3 3 3 2 3 2" xfId="31852"/>
    <cellStyle name="Normal 3 3 3 2 4" xfId="31853"/>
    <cellStyle name="Normal 3 3 3 2 4 2" xfId="31854"/>
    <cellStyle name="Normal 3 3 3 2 5" xfId="31855"/>
    <cellStyle name="Normal 3 3 3 3" xfId="31856"/>
    <cellStyle name="Normal 3 3 3 3 2" xfId="31857"/>
    <cellStyle name="Normal 3 3 3 4" xfId="31858"/>
    <cellStyle name="Normal 3 3 3 4 2" xfId="31859"/>
    <cellStyle name="Normal 3 3 3 5" xfId="31860"/>
    <cellStyle name="Normal 3 3 3 5 2" xfId="31861"/>
    <cellStyle name="Normal 3 3 3 6" xfId="31862"/>
    <cellStyle name="Normal 3 3 4" xfId="31863"/>
    <cellStyle name="Normal 3 3 4 2" xfId="31864"/>
    <cellStyle name="Normal 3 3 4 2 2" xfId="31865"/>
    <cellStyle name="Normal 3 3 4 2 2 2" xfId="31866"/>
    <cellStyle name="Normal 3 3 4 2 3" xfId="31867"/>
    <cellStyle name="Normal 3 3 4 2 3 2" xfId="31868"/>
    <cellStyle name="Normal 3 3 4 2 4" xfId="31869"/>
    <cellStyle name="Normal 3 3 4 2 4 2" xfId="31870"/>
    <cellStyle name="Normal 3 3 4 2 5" xfId="31871"/>
    <cellStyle name="Normal 3 3 4 3" xfId="31872"/>
    <cellStyle name="Normal 3 3 4 3 2" xfId="31873"/>
    <cellStyle name="Normal 3 3 4 4" xfId="31874"/>
    <cellStyle name="Normal 3 3 4 4 2" xfId="31875"/>
    <cellStyle name="Normal 3 3 4 5" xfId="31876"/>
    <cellStyle name="Normal 3 3 4 5 2" xfId="31877"/>
    <cellStyle name="Normal 3 3 4 6" xfId="31878"/>
    <cellStyle name="Normal 3 3 4 7" xfId="31879"/>
    <cellStyle name="Normal 3 3 5" xfId="31880"/>
    <cellStyle name="Normal 3 3 5 2" xfId="31881"/>
    <cellStyle name="Normal 3 3 5 2 2" xfId="31882"/>
    <cellStyle name="Normal 3 3 5 2 2 2" xfId="31883"/>
    <cellStyle name="Normal 3 3 5 2 3" xfId="31884"/>
    <cellStyle name="Normal 3 3 5 2 3 2" xfId="31885"/>
    <cellStyle name="Normal 3 3 5 2 4" xfId="31886"/>
    <cellStyle name="Normal 3 3 5 2 4 2" xfId="31887"/>
    <cellStyle name="Normal 3 3 5 2 5" xfId="31888"/>
    <cellStyle name="Normal 3 3 5 3" xfId="31889"/>
    <cellStyle name="Normal 3 3 5 3 2" xfId="31890"/>
    <cellStyle name="Normal 3 3 5 4" xfId="31891"/>
    <cellStyle name="Normal 3 3 5 4 2" xfId="31892"/>
    <cellStyle name="Normal 3 3 5 5" xfId="31893"/>
    <cellStyle name="Normal 3 3 5 5 2" xfId="31894"/>
    <cellStyle name="Normal 3 3 5 6" xfId="31895"/>
    <cellStyle name="Normal 3 3 5 7" xfId="31896"/>
    <cellStyle name="Normal 3 3 6" xfId="31897"/>
    <cellStyle name="Normal 3 3 6 2" xfId="31898"/>
    <cellStyle name="Normal 3 3 6 2 2" xfId="31899"/>
    <cellStyle name="Normal 3 3 6 3" xfId="31900"/>
    <cellStyle name="Normal 3 3 6 3 2" xfId="31901"/>
    <cellStyle name="Normal 3 3 6 4" xfId="31902"/>
    <cellStyle name="Normal 3 3 6 4 2" xfId="31903"/>
    <cellStyle name="Normal 3 3 6 5" xfId="31904"/>
    <cellStyle name="Normal 3 3 7" xfId="31905"/>
    <cellStyle name="Normal 3 3 7 2" xfId="31906"/>
    <cellStyle name="Normal 3 3 7 2 2" xfId="31907"/>
    <cellStyle name="Normal 3 3 7 3" xfId="31908"/>
    <cellStyle name="Normal 3 3 7 3 2" xfId="31909"/>
    <cellStyle name="Normal 3 3 7 4" xfId="31910"/>
    <cellStyle name="Normal 3 3 7 4 2" xfId="31911"/>
    <cellStyle name="Normal 3 3 7 5" xfId="31912"/>
    <cellStyle name="Normal 3 3 8" xfId="31913"/>
    <cellStyle name="Normal 3 3 8 2" xfId="31914"/>
    <cellStyle name="Normal 3 3 8 2 2" xfId="31915"/>
    <cellStyle name="Normal 3 3 8 3" xfId="31916"/>
    <cellStyle name="Normal 3 3 8 3 2" xfId="31917"/>
    <cellStyle name="Normal 3 3 8 4" xfId="31918"/>
    <cellStyle name="Normal 3 3 8 4 2" xfId="31919"/>
    <cellStyle name="Normal 3 3 8 5" xfId="31920"/>
    <cellStyle name="Normal 3 3 9" xfId="31921"/>
    <cellStyle name="Normal 3 3 9 2" xfId="31922"/>
    <cellStyle name="Normal 3 3_Net Zero &amp; QRP Award" xfId="31923"/>
    <cellStyle name="Normal 3 4" xfId="31924"/>
    <cellStyle name="Normal 3 4 10" xfId="31925"/>
    <cellStyle name="Normal 3 4 10 2" xfId="31926"/>
    <cellStyle name="Normal 3 4 11" xfId="31927"/>
    <cellStyle name="Normal 3 4 11 2" xfId="31928"/>
    <cellStyle name="Normal 3 4 12" xfId="31929"/>
    <cellStyle name="Normal 3 4 2" xfId="31930"/>
    <cellStyle name="Normal 3 4 2 2" xfId="31931"/>
    <cellStyle name="Normal 3 4 2 2 2" xfId="31932"/>
    <cellStyle name="Normal 3 4 2 2 2 2" xfId="31933"/>
    <cellStyle name="Normal 3 4 2 2 3" xfId="31934"/>
    <cellStyle name="Normal 3 4 2 2 3 2" xfId="31935"/>
    <cellStyle name="Normal 3 4 2 2 4" xfId="31936"/>
    <cellStyle name="Normal 3 4 2 2 4 2" xfId="31937"/>
    <cellStyle name="Normal 3 4 2 2 5" xfId="31938"/>
    <cellStyle name="Normal 3 4 2 3" xfId="31939"/>
    <cellStyle name="Normal 3 4 2 3 2" xfId="31940"/>
    <cellStyle name="Normal 3 4 2 4" xfId="31941"/>
    <cellStyle name="Normal 3 4 2 4 2" xfId="31942"/>
    <cellStyle name="Normal 3 4 2 5" xfId="31943"/>
    <cellStyle name="Normal 3 4 2 5 2" xfId="31944"/>
    <cellStyle name="Normal 3 4 2 6" xfId="31945"/>
    <cellStyle name="Normal 3 4 2 7" xfId="31946"/>
    <cellStyle name="Normal 3 4 3" xfId="31947"/>
    <cellStyle name="Normal 3 4 3 2" xfId="31948"/>
    <cellStyle name="Normal 3 4 3 2 2" xfId="31949"/>
    <cellStyle name="Normal 3 4 3 2 2 2" xfId="31950"/>
    <cellStyle name="Normal 3 4 3 2 3" xfId="31951"/>
    <cellStyle name="Normal 3 4 3 2 3 2" xfId="31952"/>
    <cellStyle name="Normal 3 4 3 2 4" xfId="31953"/>
    <cellStyle name="Normal 3 4 3 2 4 2" xfId="31954"/>
    <cellStyle name="Normal 3 4 3 2 5" xfId="31955"/>
    <cellStyle name="Normal 3 4 3 3" xfId="31956"/>
    <cellStyle name="Normal 3 4 3 3 2" xfId="31957"/>
    <cellStyle name="Normal 3 4 3 4" xfId="31958"/>
    <cellStyle name="Normal 3 4 3 4 2" xfId="31959"/>
    <cellStyle name="Normal 3 4 3 5" xfId="31960"/>
    <cellStyle name="Normal 3 4 3 5 2" xfId="31961"/>
    <cellStyle name="Normal 3 4 3 6" xfId="31962"/>
    <cellStyle name="Normal 3 4 4" xfId="31963"/>
    <cellStyle name="Normal 3 4 4 2" xfId="31964"/>
    <cellStyle name="Normal 3 4 4 2 2" xfId="31965"/>
    <cellStyle name="Normal 3 4 4 2 2 2" xfId="31966"/>
    <cellStyle name="Normal 3 4 4 2 3" xfId="31967"/>
    <cellStyle name="Normal 3 4 4 2 3 2" xfId="31968"/>
    <cellStyle name="Normal 3 4 4 2 4" xfId="31969"/>
    <cellStyle name="Normal 3 4 4 2 4 2" xfId="31970"/>
    <cellStyle name="Normal 3 4 4 2 5" xfId="31971"/>
    <cellStyle name="Normal 3 4 4 3" xfId="31972"/>
    <cellStyle name="Normal 3 4 4 3 2" xfId="31973"/>
    <cellStyle name="Normal 3 4 4 4" xfId="31974"/>
    <cellStyle name="Normal 3 4 4 4 2" xfId="31975"/>
    <cellStyle name="Normal 3 4 4 5" xfId="31976"/>
    <cellStyle name="Normal 3 4 4 5 2" xfId="31977"/>
    <cellStyle name="Normal 3 4 4 6" xfId="31978"/>
    <cellStyle name="Normal 3 4 4 7" xfId="31979"/>
    <cellStyle name="Normal 3 4 5" xfId="31980"/>
    <cellStyle name="Normal 3 4 5 2" xfId="31981"/>
    <cellStyle name="Normal 3 4 5 2 2" xfId="31982"/>
    <cellStyle name="Normal 3 4 5 2 2 2" xfId="31983"/>
    <cellStyle name="Normal 3 4 5 2 3" xfId="31984"/>
    <cellStyle name="Normal 3 4 5 2 3 2" xfId="31985"/>
    <cellStyle name="Normal 3 4 5 2 4" xfId="31986"/>
    <cellStyle name="Normal 3 4 5 2 4 2" xfId="31987"/>
    <cellStyle name="Normal 3 4 5 2 5" xfId="31988"/>
    <cellStyle name="Normal 3 4 5 3" xfId="31989"/>
    <cellStyle name="Normal 3 4 5 3 2" xfId="31990"/>
    <cellStyle name="Normal 3 4 5 4" xfId="31991"/>
    <cellStyle name="Normal 3 4 5 4 2" xfId="31992"/>
    <cellStyle name="Normal 3 4 5 5" xfId="31993"/>
    <cellStyle name="Normal 3 4 5 5 2" xfId="31994"/>
    <cellStyle name="Normal 3 4 5 6" xfId="31995"/>
    <cellStyle name="Normal 3 4 6" xfId="31996"/>
    <cellStyle name="Normal 3 4 6 2" xfId="31997"/>
    <cellStyle name="Normal 3 4 6 2 2" xfId="31998"/>
    <cellStyle name="Normal 3 4 6 3" xfId="31999"/>
    <cellStyle name="Normal 3 4 6 3 2" xfId="32000"/>
    <cellStyle name="Normal 3 4 6 4" xfId="32001"/>
    <cellStyle name="Normal 3 4 6 4 2" xfId="32002"/>
    <cellStyle name="Normal 3 4 6 5" xfId="32003"/>
    <cellStyle name="Normal 3 4 7" xfId="32004"/>
    <cellStyle name="Normal 3 4 7 2" xfId="32005"/>
    <cellStyle name="Normal 3 4 7 2 2" xfId="32006"/>
    <cellStyle name="Normal 3 4 7 3" xfId="32007"/>
    <cellStyle name="Normal 3 4 7 3 2" xfId="32008"/>
    <cellStyle name="Normal 3 4 7 4" xfId="32009"/>
    <cellStyle name="Normal 3 4 7 4 2" xfId="32010"/>
    <cellStyle name="Normal 3 4 7 5" xfId="32011"/>
    <cellStyle name="Normal 3 4 8" xfId="32012"/>
    <cellStyle name="Normal 3 4 8 2" xfId="32013"/>
    <cellStyle name="Normal 3 4 8 2 2" xfId="32014"/>
    <cellStyle name="Normal 3 4 8 3" xfId="32015"/>
    <cellStyle name="Normal 3 4 8 3 2" xfId="32016"/>
    <cellStyle name="Normal 3 4 8 4" xfId="32017"/>
    <cellStyle name="Normal 3 4 8 4 2" xfId="32018"/>
    <cellStyle name="Normal 3 4 8 5" xfId="32019"/>
    <cellStyle name="Normal 3 4 9" xfId="32020"/>
    <cellStyle name="Normal 3 4 9 2" xfId="32021"/>
    <cellStyle name="Normal 3 4_Net Zero &amp; QRP Award" xfId="32022"/>
    <cellStyle name="Normal 3 5" xfId="32023"/>
    <cellStyle name="Normal 3 5 10" xfId="32024"/>
    <cellStyle name="Normal 3 5 10 2" xfId="32025"/>
    <cellStyle name="Normal 3 5 11" xfId="32026"/>
    <cellStyle name="Normal 3 5 11 2" xfId="32027"/>
    <cellStyle name="Normal 3 5 12" xfId="32028"/>
    <cellStyle name="Normal 3 5 12 2" xfId="32029"/>
    <cellStyle name="Normal 3 5 13" xfId="32030"/>
    <cellStyle name="Normal 3 5 14" xfId="32031"/>
    <cellStyle name="Normal 3 5 2" xfId="32032"/>
    <cellStyle name="Normal 3 5 2 2" xfId="32033"/>
    <cellStyle name="Normal 3 5 2 2 2" xfId="32034"/>
    <cellStyle name="Normal 3 5 2 2 2 2" xfId="32035"/>
    <cellStyle name="Normal 3 5 2 2 3" xfId="32036"/>
    <cellStyle name="Normal 3 5 2 2 3 2" xfId="32037"/>
    <cellStyle name="Normal 3 5 2 2 4" xfId="32038"/>
    <cellStyle name="Normal 3 5 2 2 4 2" xfId="32039"/>
    <cellStyle name="Normal 3 5 2 2 5" xfId="32040"/>
    <cellStyle name="Normal 3 5 2 3" xfId="32041"/>
    <cellStyle name="Normal 3 5 2 3 2" xfId="32042"/>
    <cellStyle name="Normal 3 5 2 4" xfId="32043"/>
    <cellStyle name="Normal 3 5 2 4 2" xfId="32044"/>
    <cellStyle name="Normal 3 5 2 5" xfId="32045"/>
    <cellStyle name="Normal 3 5 2 5 2" xfId="32046"/>
    <cellStyle name="Normal 3 5 2 6" xfId="32047"/>
    <cellStyle name="Normal 3 5 2 7" xfId="32048"/>
    <cellStyle name="Normal 3 5 3" xfId="32049"/>
    <cellStyle name="Normal 3 5 3 2" xfId="32050"/>
    <cellStyle name="Normal 3 5 3 2 2" xfId="32051"/>
    <cellStyle name="Normal 3 5 3 2 2 2" xfId="32052"/>
    <cellStyle name="Normal 3 5 3 2 3" xfId="32053"/>
    <cellStyle name="Normal 3 5 3 2 3 2" xfId="32054"/>
    <cellStyle name="Normal 3 5 3 2 4" xfId="32055"/>
    <cellStyle name="Normal 3 5 3 2 4 2" xfId="32056"/>
    <cellStyle name="Normal 3 5 3 2 5" xfId="32057"/>
    <cellStyle name="Normal 3 5 3 3" xfId="32058"/>
    <cellStyle name="Normal 3 5 3 3 2" xfId="32059"/>
    <cellStyle name="Normal 3 5 3 4" xfId="32060"/>
    <cellStyle name="Normal 3 5 3 4 2" xfId="32061"/>
    <cellStyle name="Normal 3 5 3 5" xfId="32062"/>
    <cellStyle name="Normal 3 5 3 5 2" xfId="32063"/>
    <cellStyle name="Normal 3 5 3 6" xfId="32064"/>
    <cellStyle name="Normal 3 5 4" xfId="32065"/>
    <cellStyle name="Normal 3 5 4 2" xfId="32066"/>
    <cellStyle name="Normal 3 5 4 2 2" xfId="32067"/>
    <cellStyle name="Normal 3 5 4 2 2 2" xfId="32068"/>
    <cellStyle name="Normal 3 5 4 2 3" xfId="32069"/>
    <cellStyle name="Normal 3 5 4 2 3 2" xfId="32070"/>
    <cellStyle name="Normal 3 5 4 2 4" xfId="32071"/>
    <cellStyle name="Normal 3 5 4 2 4 2" xfId="32072"/>
    <cellStyle name="Normal 3 5 4 2 5" xfId="32073"/>
    <cellStyle name="Normal 3 5 4 3" xfId="32074"/>
    <cellStyle name="Normal 3 5 4 3 2" xfId="32075"/>
    <cellStyle name="Normal 3 5 4 4" xfId="32076"/>
    <cellStyle name="Normal 3 5 4 4 2" xfId="32077"/>
    <cellStyle name="Normal 3 5 4 5" xfId="32078"/>
    <cellStyle name="Normal 3 5 4 5 2" xfId="32079"/>
    <cellStyle name="Normal 3 5 4 6" xfId="32080"/>
    <cellStyle name="Normal 3 5 5" xfId="32081"/>
    <cellStyle name="Normal 3 5 5 2" xfId="32082"/>
    <cellStyle name="Normal 3 5 5 2 2" xfId="32083"/>
    <cellStyle name="Normal 3 5 5 2 2 2" xfId="32084"/>
    <cellStyle name="Normal 3 5 5 2 3" xfId="32085"/>
    <cellStyle name="Normal 3 5 5 2 3 2" xfId="32086"/>
    <cellStyle name="Normal 3 5 5 2 4" xfId="32087"/>
    <cellStyle name="Normal 3 5 5 2 4 2" xfId="32088"/>
    <cellStyle name="Normal 3 5 5 2 5" xfId="32089"/>
    <cellStyle name="Normal 3 5 5 3" xfId="32090"/>
    <cellStyle name="Normal 3 5 5 3 2" xfId="32091"/>
    <cellStyle name="Normal 3 5 5 4" xfId="32092"/>
    <cellStyle name="Normal 3 5 5 4 2" xfId="32093"/>
    <cellStyle name="Normal 3 5 5 5" xfId="32094"/>
    <cellStyle name="Normal 3 5 5 5 2" xfId="32095"/>
    <cellStyle name="Normal 3 5 5 6" xfId="32096"/>
    <cellStyle name="Normal 3 5 6" xfId="32097"/>
    <cellStyle name="Normal 3 5 6 2" xfId="32098"/>
    <cellStyle name="Normal 3 5 6 2 2" xfId="32099"/>
    <cellStyle name="Normal 3 5 6 3" xfId="32100"/>
    <cellStyle name="Normal 3 5 6 3 2" xfId="32101"/>
    <cellStyle name="Normal 3 5 6 4" xfId="32102"/>
    <cellStyle name="Normal 3 5 6 4 2" xfId="32103"/>
    <cellStyle name="Normal 3 5 6 5" xfId="32104"/>
    <cellStyle name="Normal 3 5 7" xfId="32105"/>
    <cellStyle name="Normal 3 5 7 2" xfId="32106"/>
    <cellStyle name="Normal 3 5 7 2 2" xfId="32107"/>
    <cellStyle name="Normal 3 5 7 3" xfId="32108"/>
    <cellStyle name="Normal 3 5 7 3 2" xfId="32109"/>
    <cellStyle name="Normal 3 5 7 4" xfId="32110"/>
    <cellStyle name="Normal 3 5 7 4 2" xfId="32111"/>
    <cellStyle name="Normal 3 5 7 5" xfId="32112"/>
    <cellStyle name="Normal 3 5 8" xfId="32113"/>
    <cellStyle name="Normal 3 5 8 2" xfId="32114"/>
    <cellStyle name="Normal 3 5 8 2 2" xfId="32115"/>
    <cellStyle name="Normal 3 5 8 3" xfId="32116"/>
    <cellStyle name="Normal 3 5 8 3 2" xfId="32117"/>
    <cellStyle name="Normal 3 5 8 4" xfId="32118"/>
    <cellStyle name="Normal 3 5 8 4 2" xfId="32119"/>
    <cellStyle name="Normal 3 5 8 5" xfId="32120"/>
    <cellStyle name="Normal 3 5 9" xfId="32121"/>
    <cellStyle name="Normal 3 5 9 2" xfId="32122"/>
    <cellStyle name="Normal 3 5 9 2 2" xfId="32123"/>
    <cellStyle name="Normal 3 5 9 3" xfId="32124"/>
    <cellStyle name="Normal 3 5 9 3 2" xfId="32125"/>
    <cellStyle name="Normal 3 5 9 4" xfId="32126"/>
    <cellStyle name="Normal 3 5 9 4 2" xfId="32127"/>
    <cellStyle name="Normal 3 5 9 5" xfId="32128"/>
    <cellStyle name="Normal 3 5_Net Zero &amp; QRP Award" xfId="32129"/>
    <cellStyle name="Normal 3 6" xfId="32130"/>
    <cellStyle name="Normal 3 6 10" xfId="32131"/>
    <cellStyle name="Normal 3 6 10 2" xfId="32132"/>
    <cellStyle name="Normal 3 6 11" xfId="32133"/>
    <cellStyle name="Normal 3 6 11 2" xfId="32134"/>
    <cellStyle name="Normal 3 6 12" xfId="32135"/>
    <cellStyle name="Normal 3 6 12 2" xfId="32136"/>
    <cellStyle name="Normal 3 6 13" xfId="32137"/>
    <cellStyle name="Normal 3 6 2" xfId="32138"/>
    <cellStyle name="Normal 3 6 2 2" xfId="32139"/>
    <cellStyle name="Normal 3 6 2 2 2" xfId="32140"/>
    <cellStyle name="Normal 3 6 2 2 2 2" xfId="32141"/>
    <cellStyle name="Normal 3 6 2 2 3" xfId="32142"/>
    <cellStyle name="Normal 3 6 2 2 3 2" xfId="32143"/>
    <cellStyle name="Normal 3 6 2 2 4" xfId="32144"/>
    <cellStyle name="Normal 3 6 2 2 4 2" xfId="32145"/>
    <cellStyle name="Normal 3 6 2 2 5" xfId="32146"/>
    <cellStyle name="Normal 3 6 2 3" xfId="32147"/>
    <cellStyle name="Normal 3 6 2 3 2" xfId="32148"/>
    <cellStyle name="Normal 3 6 2 4" xfId="32149"/>
    <cellStyle name="Normal 3 6 2 4 2" xfId="32150"/>
    <cellStyle name="Normal 3 6 2 5" xfId="32151"/>
    <cellStyle name="Normal 3 6 2 5 2" xfId="32152"/>
    <cellStyle name="Normal 3 6 2 6" xfId="32153"/>
    <cellStyle name="Normal 3 6 3" xfId="32154"/>
    <cellStyle name="Normal 3 6 3 2" xfId="32155"/>
    <cellStyle name="Normal 3 6 3 2 2" xfId="32156"/>
    <cellStyle name="Normal 3 6 3 2 2 2" xfId="32157"/>
    <cellStyle name="Normal 3 6 3 2 3" xfId="32158"/>
    <cellStyle name="Normal 3 6 3 2 3 2" xfId="32159"/>
    <cellStyle name="Normal 3 6 3 2 4" xfId="32160"/>
    <cellStyle name="Normal 3 6 3 2 4 2" xfId="32161"/>
    <cellStyle name="Normal 3 6 3 2 5" xfId="32162"/>
    <cellStyle name="Normal 3 6 3 3" xfId="32163"/>
    <cellStyle name="Normal 3 6 3 3 2" xfId="32164"/>
    <cellStyle name="Normal 3 6 3 4" xfId="32165"/>
    <cellStyle name="Normal 3 6 3 4 2" xfId="32166"/>
    <cellStyle name="Normal 3 6 3 5" xfId="32167"/>
    <cellStyle name="Normal 3 6 3 5 2" xfId="32168"/>
    <cellStyle name="Normal 3 6 3 6" xfId="32169"/>
    <cellStyle name="Normal 3 6 4" xfId="32170"/>
    <cellStyle name="Normal 3 6 4 2" xfId="32171"/>
    <cellStyle name="Normal 3 6 4 2 2" xfId="32172"/>
    <cellStyle name="Normal 3 6 4 2 2 2" xfId="32173"/>
    <cellStyle name="Normal 3 6 4 2 3" xfId="32174"/>
    <cellStyle name="Normal 3 6 4 2 3 2" xfId="32175"/>
    <cellStyle name="Normal 3 6 4 2 4" xfId="32176"/>
    <cellStyle name="Normal 3 6 4 2 4 2" xfId="32177"/>
    <cellStyle name="Normal 3 6 4 2 5" xfId="32178"/>
    <cellStyle name="Normal 3 6 4 3" xfId="32179"/>
    <cellStyle name="Normal 3 6 4 3 2" xfId="32180"/>
    <cellStyle name="Normal 3 6 4 4" xfId="32181"/>
    <cellStyle name="Normal 3 6 4 4 2" xfId="32182"/>
    <cellStyle name="Normal 3 6 4 5" xfId="32183"/>
    <cellStyle name="Normal 3 6 4 5 2" xfId="32184"/>
    <cellStyle name="Normal 3 6 4 6" xfId="32185"/>
    <cellStyle name="Normal 3 6 5" xfId="32186"/>
    <cellStyle name="Normal 3 6 5 2" xfId="32187"/>
    <cellStyle name="Normal 3 6 5 2 2" xfId="32188"/>
    <cellStyle name="Normal 3 6 5 2 2 2" xfId="32189"/>
    <cellStyle name="Normal 3 6 5 2 3" xfId="32190"/>
    <cellStyle name="Normal 3 6 5 2 3 2" xfId="32191"/>
    <cellStyle name="Normal 3 6 5 2 4" xfId="32192"/>
    <cellStyle name="Normal 3 6 5 2 4 2" xfId="32193"/>
    <cellStyle name="Normal 3 6 5 2 5" xfId="32194"/>
    <cellStyle name="Normal 3 6 5 3" xfId="32195"/>
    <cellStyle name="Normal 3 6 5 3 2" xfId="32196"/>
    <cellStyle name="Normal 3 6 5 4" xfId="32197"/>
    <cellStyle name="Normal 3 6 5 4 2" xfId="32198"/>
    <cellStyle name="Normal 3 6 5 5" xfId="32199"/>
    <cellStyle name="Normal 3 6 5 5 2" xfId="32200"/>
    <cellStyle name="Normal 3 6 5 6" xfId="32201"/>
    <cellStyle name="Normal 3 6 6" xfId="32202"/>
    <cellStyle name="Normal 3 6 6 2" xfId="32203"/>
    <cellStyle name="Normal 3 6 6 2 2" xfId="32204"/>
    <cellStyle name="Normal 3 6 6 3" xfId="32205"/>
    <cellStyle name="Normal 3 6 6 3 2" xfId="32206"/>
    <cellStyle name="Normal 3 6 6 4" xfId="32207"/>
    <cellStyle name="Normal 3 6 6 4 2" xfId="32208"/>
    <cellStyle name="Normal 3 6 6 5" xfId="32209"/>
    <cellStyle name="Normal 3 6 7" xfId="32210"/>
    <cellStyle name="Normal 3 6 7 2" xfId="32211"/>
    <cellStyle name="Normal 3 6 7 2 2" xfId="32212"/>
    <cellStyle name="Normal 3 6 7 3" xfId="32213"/>
    <cellStyle name="Normal 3 6 7 3 2" xfId="32214"/>
    <cellStyle name="Normal 3 6 7 4" xfId="32215"/>
    <cellStyle name="Normal 3 6 7 4 2" xfId="32216"/>
    <cellStyle name="Normal 3 6 7 5" xfId="32217"/>
    <cellStyle name="Normal 3 6 8" xfId="32218"/>
    <cellStyle name="Normal 3 6 8 2" xfId="32219"/>
    <cellStyle name="Normal 3 6 8 2 2" xfId="32220"/>
    <cellStyle name="Normal 3 6 8 3" xfId="32221"/>
    <cellStyle name="Normal 3 6 8 3 2" xfId="32222"/>
    <cellStyle name="Normal 3 6 8 4" xfId="32223"/>
    <cellStyle name="Normal 3 6 8 4 2" xfId="32224"/>
    <cellStyle name="Normal 3 6 8 5" xfId="32225"/>
    <cellStyle name="Normal 3 6 9" xfId="32226"/>
    <cellStyle name="Normal 3 6 9 2" xfId="32227"/>
    <cellStyle name="Normal 3 6 9 2 2" xfId="32228"/>
    <cellStyle name="Normal 3 6 9 3" xfId="32229"/>
    <cellStyle name="Normal 3 6 9 3 2" xfId="32230"/>
    <cellStyle name="Normal 3 6 9 4" xfId="32231"/>
    <cellStyle name="Normal 3 6 9 4 2" xfId="32232"/>
    <cellStyle name="Normal 3 6 9 5" xfId="32233"/>
    <cellStyle name="Normal 3 6_Net Zero &amp; QRP Award" xfId="32234"/>
    <cellStyle name="Normal 3 7" xfId="32235"/>
    <cellStyle name="Normal 3 7 2" xfId="32236"/>
    <cellStyle name="Normal 3 7 2 2" xfId="32237"/>
    <cellStyle name="Normal 3 7 3" xfId="32238"/>
    <cellStyle name="Normal 3 7 3 2" xfId="32239"/>
    <cellStyle name="Normal 3 7 4" xfId="32240"/>
    <cellStyle name="Normal 3 7 4 2" xfId="32241"/>
    <cellStyle name="Normal 3 7 5" xfId="32242"/>
    <cellStyle name="Normal 3 8" xfId="32243"/>
    <cellStyle name="Normal 3 8 2" xfId="32244"/>
    <cellStyle name="Normal 3 8 3" xfId="32245"/>
    <cellStyle name="Normal 3 9" xfId="32246"/>
    <cellStyle name="Normal 3 9 2" xfId="32247"/>
    <cellStyle name="Normal 3 9 3" xfId="32248"/>
    <cellStyle name="Normal 3_10051" xfId="32249"/>
    <cellStyle name="Normal 30" xfId="32250"/>
    <cellStyle name="Normal 30 2" xfId="32251"/>
    <cellStyle name="Normal 30 2 2" xfId="32252"/>
    <cellStyle name="Normal 30 2 3" xfId="32253"/>
    <cellStyle name="Normal 30 3" xfId="32254"/>
    <cellStyle name="Normal 30 3 2" xfId="32255"/>
    <cellStyle name="Normal 30 4" xfId="32256"/>
    <cellStyle name="Normal 30 4 2" xfId="32257"/>
    <cellStyle name="Normal 30 5" xfId="32258"/>
    <cellStyle name="Normal 30 5 2" xfId="32259"/>
    <cellStyle name="Normal 30 5 3" xfId="32260"/>
    <cellStyle name="Normal 30 6" xfId="32261"/>
    <cellStyle name="Normal 31" xfId="32262"/>
    <cellStyle name="Normal 31 10" xfId="32263"/>
    <cellStyle name="Normal 31 2" xfId="32264"/>
    <cellStyle name="Normal 31 2 2" xfId="32265"/>
    <cellStyle name="Normal 31 2 2 10" xfId="32266"/>
    <cellStyle name="Normal 31 2 2 2" xfId="32267"/>
    <cellStyle name="Normal 31 2 2 2 2" xfId="32268"/>
    <cellStyle name="Normal 31 2 2 2 2 2" xfId="32269"/>
    <cellStyle name="Normal 31 2 2 2 2 2 2" xfId="32270"/>
    <cellStyle name="Normal 31 2 2 2 2 2 2 2" xfId="32271"/>
    <cellStyle name="Normal 31 2 2 2 2 2 3" xfId="32272"/>
    <cellStyle name="Normal 31 2 2 2 2 3" xfId="32273"/>
    <cellStyle name="Normal 31 2 2 2 2 3 2" xfId="32274"/>
    <cellStyle name="Normal 31 2 2 2 2 3 2 2" xfId="32275"/>
    <cellStyle name="Normal 31 2 2 2 2 3 3" xfId="32276"/>
    <cellStyle name="Normal 31 2 2 2 2 4" xfId="32277"/>
    <cellStyle name="Normal 31 2 2 2 2 4 2" xfId="32278"/>
    <cellStyle name="Normal 31 2 2 2 2 5" xfId="32279"/>
    <cellStyle name="Normal 31 2 2 2 3" xfId="32280"/>
    <cellStyle name="Normal 31 2 2 2 3 2" xfId="32281"/>
    <cellStyle name="Normal 31 2 2 2 3 2 2" xfId="32282"/>
    <cellStyle name="Normal 31 2 2 2 3 3" xfId="32283"/>
    <cellStyle name="Normal 31 2 2 2 4" xfId="32284"/>
    <cellStyle name="Normal 31 2 2 2 4 2" xfId="32285"/>
    <cellStyle name="Normal 31 2 2 2 4 2 2" xfId="32286"/>
    <cellStyle name="Normal 31 2 2 2 4 3" xfId="32287"/>
    <cellStyle name="Normal 31 2 2 2 5" xfId="32288"/>
    <cellStyle name="Normal 31 2 2 2 5 2" xfId="32289"/>
    <cellStyle name="Normal 31 2 2 2 6" xfId="32290"/>
    <cellStyle name="Normal 31 2 2 2 7" xfId="32291"/>
    <cellStyle name="Normal 31 2 2 3" xfId="32292"/>
    <cellStyle name="Normal 31 2 2 3 2" xfId="32293"/>
    <cellStyle name="Normal 31 2 2 3 2 2" xfId="32294"/>
    <cellStyle name="Normal 31 2 2 3 2 2 2" xfId="32295"/>
    <cellStyle name="Normal 31 2 2 3 2 3" xfId="32296"/>
    <cellStyle name="Normal 31 2 2 3 3" xfId="32297"/>
    <cellStyle name="Normal 31 2 2 3 3 2" xfId="32298"/>
    <cellStyle name="Normal 31 2 2 3 3 2 2" xfId="32299"/>
    <cellStyle name="Normal 31 2 2 3 3 3" xfId="32300"/>
    <cellStyle name="Normal 31 2 2 3 4" xfId="32301"/>
    <cellStyle name="Normal 31 2 2 3 4 2" xfId="32302"/>
    <cellStyle name="Normal 31 2 2 3 5" xfId="32303"/>
    <cellStyle name="Normal 31 2 2 4" xfId="32304"/>
    <cellStyle name="Normal 31 2 2 4 2" xfId="32305"/>
    <cellStyle name="Normal 31 2 2 4 2 2" xfId="32306"/>
    <cellStyle name="Normal 31 2 2 4 3" xfId="32307"/>
    <cellStyle name="Normal 31 2 2 5" xfId="32308"/>
    <cellStyle name="Normal 31 2 2 5 2" xfId="32309"/>
    <cellStyle name="Normal 31 2 2 5 2 2" xfId="32310"/>
    <cellStyle name="Normal 31 2 2 5 3" xfId="32311"/>
    <cellStyle name="Normal 31 2 2 6" xfId="32312"/>
    <cellStyle name="Normal 31 2 2 6 2" xfId="32313"/>
    <cellStyle name="Normal 31 2 2 7" xfId="32314"/>
    <cellStyle name="Normal 31 2 2 8" xfId="32315"/>
    <cellStyle name="Normal 31 2 2 9" xfId="32316"/>
    <cellStyle name="Normal 31 2 3" xfId="32317"/>
    <cellStyle name="Normal 31 2 3 2" xfId="32318"/>
    <cellStyle name="Normal 31 2 3 2 2" xfId="32319"/>
    <cellStyle name="Normal 31 2 3 2 2 2" xfId="32320"/>
    <cellStyle name="Normal 31 2 3 2 2 2 2" xfId="32321"/>
    <cellStyle name="Normal 31 2 3 2 2 3" xfId="32322"/>
    <cellStyle name="Normal 31 2 3 2 3" xfId="32323"/>
    <cellStyle name="Normal 31 2 3 2 3 2" xfId="32324"/>
    <cellStyle name="Normal 31 2 3 2 3 2 2" xfId="32325"/>
    <cellStyle name="Normal 31 2 3 2 3 3" xfId="32326"/>
    <cellStyle name="Normal 31 2 3 2 4" xfId="32327"/>
    <cellStyle name="Normal 31 2 3 2 4 2" xfId="32328"/>
    <cellStyle name="Normal 31 2 3 2 5" xfId="32329"/>
    <cellStyle name="Normal 31 2 3 3" xfId="32330"/>
    <cellStyle name="Normal 31 2 3 3 2" xfId="32331"/>
    <cellStyle name="Normal 31 2 3 3 2 2" xfId="32332"/>
    <cellStyle name="Normal 31 2 3 3 3" xfId="32333"/>
    <cellStyle name="Normal 31 2 3 4" xfId="32334"/>
    <cellStyle name="Normal 31 2 3 4 2" xfId="32335"/>
    <cellStyle name="Normal 31 2 3 4 2 2" xfId="32336"/>
    <cellStyle name="Normal 31 2 3 4 3" xfId="32337"/>
    <cellStyle name="Normal 31 2 3 5" xfId="32338"/>
    <cellStyle name="Normal 31 2 3 5 2" xfId="32339"/>
    <cellStyle name="Normal 31 2 3 6" xfId="32340"/>
    <cellStyle name="Normal 31 2 3 7" xfId="32341"/>
    <cellStyle name="Normal 31 2 4" xfId="32342"/>
    <cellStyle name="Normal 31 2 4 2" xfId="32343"/>
    <cellStyle name="Normal 31 2 4 2 2" xfId="32344"/>
    <cellStyle name="Normal 31 2 4 2 2 2" xfId="32345"/>
    <cellStyle name="Normal 31 2 4 2 3" xfId="32346"/>
    <cellStyle name="Normal 31 2 4 3" xfId="32347"/>
    <cellStyle name="Normal 31 2 4 3 2" xfId="32348"/>
    <cellStyle name="Normal 31 2 4 3 2 2" xfId="32349"/>
    <cellStyle name="Normal 31 2 4 3 3" xfId="32350"/>
    <cellStyle name="Normal 31 2 4 4" xfId="32351"/>
    <cellStyle name="Normal 31 2 4 4 2" xfId="32352"/>
    <cellStyle name="Normal 31 2 4 5" xfId="32353"/>
    <cellStyle name="Normal 31 2 5" xfId="32354"/>
    <cellStyle name="Normal 31 2 5 2" xfId="32355"/>
    <cellStyle name="Normal 31 2 5 2 2" xfId="32356"/>
    <cellStyle name="Normal 31 2 5 3" xfId="32357"/>
    <cellStyle name="Normal 31 2 6" xfId="32358"/>
    <cellStyle name="Normal 31 2 6 2" xfId="32359"/>
    <cellStyle name="Normal 31 2 6 2 2" xfId="32360"/>
    <cellStyle name="Normal 31 2 6 3" xfId="32361"/>
    <cellStyle name="Normal 31 2 7" xfId="32362"/>
    <cellStyle name="Normal 31 2 7 2" xfId="32363"/>
    <cellStyle name="Normal 31 2 8" xfId="32364"/>
    <cellStyle name="Normal 31 2 9" xfId="32365"/>
    <cellStyle name="Normal 31 3" xfId="32366"/>
    <cellStyle name="Normal 31 3 2" xfId="32367"/>
    <cellStyle name="Normal 31 3 2 2" xfId="32368"/>
    <cellStyle name="Normal 31 3 2 2 2" xfId="32369"/>
    <cellStyle name="Normal 31 3 2 2 2 2" xfId="32370"/>
    <cellStyle name="Normal 31 3 2 2 2 2 2" xfId="32371"/>
    <cellStyle name="Normal 31 3 2 2 2 3" xfId="32372"/>
    <cellStyle name="Normal 31 3 2 2 3" xfId="32373"/>
    <cellStyle name="Normal 31 3 2 2 3 2" xfId="32374"/>
    <cellStyle name="Normal 31 3 2 2 3 2 2" xfId="32375"/>
    <cellStyle name="Normal 31 3 2 2 3 3" xfId="32376"/>
    <cellStyle name="Normal 31 3 2 2 4" xfId="32377"/>
    <cellStyle name="Normal 31 3 2 2 4 2" xfId="32378"/>
    <cellStyle name="Normal 31 3 2 2 5" xfId="32379"/>
    <cellStyle name="Normal 31 3 2 3" xfId="32380"/>
    <cellStyle name="Normal 31 3 2 3 2" xfId="32381"/>
    <cellStyle name="Normal 31 3 2 3 2 2" xfId="32382"/>
    <cellStyle name="Normal 31 3 2 3 3" xfId="32383"/>
    <cellStyle name="Normal 31 3 2 4" xfId="32384"/>
    <cellStyle name="Normal 31 3 2 4 2" xfId="32385"/>
    <cellStyle name="Normal 31 3 2 4 2 2" xfId="32386"/>
    <cellStyle name="Normal 31 3 2 4 3" xfId="32387"/>
    <cellStyle name="Normal 31 3 2 5" xfId="32388"/>
    <cellStyle name="Normal 31 3 2 5 2" xfId="32389"/>
    <cellStyle name="Normal 31 3 2 6" xfId="32390"/>
    <cellStyle name="Normal 31 3 3" xfId="32391"/>
    <cellStyle name="Normal 31 3 3 2" xfId="32392"/>
    <cellStyle name="Normal 31 3 3 2 2" xfId="32393"/>
    <cellStyle name="Normal 31 3 3 2 2 2" xfId="32394"/>
    <cellStyle name="Normal 31 3 3 2 3" xfId="32395"/>
    <cellStyle name="Normal 31 3 3 3" xfId="32396"/>
    <cellStyle name="Normal 31 3 3 3 2" xfId="32397"/>
    <cellStyle name="Normal 31 3 3 3 2 2" xfId="32398"/>
    <cellStyle name="Normal 31 3 3 3 3" xfId="32399"/>
    <cellStyle name="Normal 31 3 3 4" xfId="32400"/>
    <cellStyle name="Normal 31 3 3 4 2" xfId="32401"/>
    <cellStyle name="Normal 31 3 3 5" xfId="32402"/>
    <cellStyle name="Normal 31 3 3 6" xfId="32403"/>
    <cellStyle name="Normal 31 3 4" xfId="32404"/>
    <cellStyle name="Normal 31 3 4 2" xfId="32405"/>
    <cellStyle name="Normal 31 3 4 2 2" xfId="32406"/>
    <cellStyle name="Normal 31 3 4 3" xfId="32407"/>
    <cellStyle name="Normal 31 3 4 4" xfId="32408"/>
    <cellStyle name="Normal 31 3 4 5" xfId="32409"/>
    <cellStyle name="Normal 31 3 5" xfId="32410"/>
    <cellStyle name="Normal 31 3 5 2" xfId="32411"/>
    <cellStyle name="Normal 31 3 5 2 2" xfId="32412"/>
    <cellStyle name="Normal 31 3 5 3" xfId="32413"/>
    <cellStyle name="Normal 31 3 6" xfId="32414"/>
    <cellStyle name="Normal 31 3 6 2" xfId="32415"/>
    <cellStyle name="Normal 31 3 7" xfId="32416"/>
    <cellStyle name="Normal 31 4" xfId="32417"/>
    <cellStyle name="Normal 31 4 2" xfId="32418"/>
    <cellStyle name="Normal 31 4 2 2" xfId="32419"/>
    <cellStyle name="Normal 31 4 2 2 2" xfId="32420"/>
    <cellStyle name="Normal 31 4 2 2 2 2" xfId="32421"/>
    <cellStyle name="Normal 31 4 2 2 3" xfId="32422"/>
    <cellStyle name="Normal 31 4 2 3" xfId="32423"/>
    <cellStyle name="Normal 31 4 2 3 2" xfId="32424"/>
    <cellStyle name="Normal 31 4 2 3 2 2" xfId="32425"/>
    <cellStyle name="Normal 31 4 2 3 3" xfId="32426"/>
    <cellStyle name="Normal 31 4 2 4" xfId="32427"/>
    <cellStyle name="Normal 31 4 2 4 2" xfId="32428"/>
    <cellStyle name="Normal 31 4 2 5" xfId="32429"/>
    <cellStyle name="Normal 31 4 3" xfId="32430"/>
    <cellStyle name="Normal 31 4 3 2" xfId="32431"/>
    <cellStyle name="Normal 31 4 3 2 2" xfId="32432"/>
    <cellStyle name="Normal 31 4 3 3" xfId="32433"/>
    <cellStyle name="Normal 31 4 4" xfId="32434"/>
    <cellStyle name="Normal 31 4 4 2" xfId="32435"/>
    <cellStyle name="Normal 31 4 4 2 2" xfId="32436"/>
    <cellStyle name="Normal 31 4 4 3" xfId="32437"/>
    <cellStyle name="Normal 31 4 5" xfId="32438"/>
    <cellStyle name="Normal 31 4 5 2" xfId="32439"/>
    <cellStyle name="Normal 31 4 6" xfId="32440"/>
    <cellStyle name="Normal 31 4 7" xfId="32441"/>
    <cellStyle name="Normal 31 4 8" xfId="32442"/>
    <cellStyle name="Normal 31 5" xfId="32443"/>
    <cellStyle name="Normal 31 5 2" xfId="32444"/>
    <cellStyle name="Normal 31 5 2 2" xfId="32445"/>
    <cellStyle name="Normal 31 5 2 2 2" xfId="32446"/>
    <cellStyle name="Normal 31 5 2 3" xfId="32447"/>
    <cellStyle name="Normal 31 5 3" xfId="32448"/>
    <cellStyle name="Normal 31 5 3 2" xfId="32449"/>
    <cellStyle name="Normal 31 5 3 2 2" xfId="32450"/>
    <cellStyle name="Normal 31 5 3 3" xfId="32451"/>
    <cellStyle name="Normal 31 5 4" xfId="32452"/>
    <cellStyle name="Normal 31 5 4 2" xfId="32453"/>
    <cellStyle name="Normal 31 5 5" xfId="32454"/>
    <cellStyle name="Normal 31 5 6" xfId="32455"/>
    <cellStyle name="Normal 31 5 7" xfId="32456"/>
    <cellStyle name="Normal 31 6" xfId="32457"/>
    <cellStyle name="Normal 31 6 2" xfId="32458"/>
    <cellStyle name="Normal 31 6 2 2" xfId="32459"/>
    <cellStyle name="Normal 31 6 3" xfId="32460"/>
    <cellStyle name="Normal 31 7" xfId="32461"/>
    <cellStyle name="Normal 31 7 2" xfId="32462"/>
    <cellStyle name="Normal 31 7 2 2" xfId="32463"/>
    <cellStyle name="Normal 31 7 3" xfId="32464"/>
    <cellStyle name="Normal 31 8" xfId="32465"/>
    <cellStyle name="Normal 31 8 2" xfId="32466"/>
    <cellStyle name="Normal 31 9" xfId="32467"/>
    <cellStyle name="Normal 32" xfId="32468"/>
    <cellStyle name="Normal 32 10" xfId="32469"/>
    <cellStyle name="Normal 32 2" xfId="32470"/>
    <cellStyle name="Normal 32 2 2" xfId="32471"/>
    <cellStyle name="Normal 32 2 2 2" xfId="32472"/>
    <cellStyle name="Normal 32 2 2 2 2" xfId="32473"/>
    <cellStyle name="Normal 32 2 2 2 2 2" xfId="32474"/>
    <cellStyle name="Normal 32 2 2 2 2 2 2" xfId="32475"/>
    <cellStyle name="Normal 32 2 2 2 2 2 2 2" xfId="32476"/>
    <cellStyle name="Normal 32 2 2 2 2 2 3" xfId="32477"/>
    <cellStyle name="Normal 32 2 2 2 2 3" xfId="32478"/>
    <cellStyle name="Normal 32 2 2 2 2 3 2" xfId="32479"/>
    <cellStyle name="Normal 32 2 2 2 2 3 2 2" xfId="32480"/>
    <cellStyle name="Normal 32 2 2 2 2 3 3" xfId="32481"/>
    <cellStyle name="Normal 32 2 2 2 2 4" xfId="32482"/>
    <cellStyle name="Normal 32 2 2 2 2 4 2" xfId="32483"/>
    <cellStyle name="Normal 32 2 2 2 2 5" xfId="32484"/>
    <cellStyle name="Normal 32 2 2 2 3" xfId="32485"/>
    <cellStyle name="Normal 32 2 2 2 3 2" xfId="32486"/>
    <cellStyle name="Normal 32 2 2 2 3 2 2" xfId="32487"/>
    <cellStyle name="Normal 32 2 2 2 3 3" xfId="32488"/>
    <cellStyle name="Normal 32 2 2 2 4" xfId="32489"/>
    <cellStyle name="Normal 32 2 2 2 4 2" xfId="32490"/>
    <cellStyle name="Normal 32 2 2 2 4 2 2" xfId="32491"/>
    <cellStyle name="Normal 32 2 2 2 4 3" xfId="32492"/>
    <cellStyle name="Normal 32 2 2 2 5" xfId="32493"/>
    <cellStyle name="Normal 32 2 2 2 5 2" xfId="32494"/>
    <cellStyle name="Normal 32 2 2 2 6" xfId="32495"/>
    <cellStyle name="Normal 32 2 2 2 7" xfId="32496"/>
    <cellStyle name="Normal 32 2 2 3" xfId="32497"/>
    <cellStyle name="Normal 32 2 2 3 2" xfId="32498"/>
    <cellStyle name="Normal 32 2 2 3 2 2" xfId="32499"/>
    <cellStyle name="Normal 32 2 2 3 2 2 2" xfId="32500"/>
    <cellStyle name="Normal 32 2 2 3 2 3" xfId="32501"/>
    <cellStyle name="Normal 32 2 2 3 3" xfId="32502"/>
    <cellStyle name="Normal 32 2 2 3 3 2" xfId="32503"/>
    <cellStyle name="Normal 32 2 2 3 3 2 2" xfId="32504"/>
    <cellStyle name="Normal 32 2 2 3 3 3" xfId="32505"/>
    <cellStyle name="Normal 32 2 2 3 4" xfId="32506"/>
    <cellStyle name="Normal 32 2 2 3 4 2" xfId="32507"/>
    <cellStyle name="Normal 32 2 2 3 5" xfId="32508"/>
    <cellStyle name="Normal 32 2 2 4" xfId="32509"/>
    <cellStyle name="Normal 32 2 2 4 2" xfId="32510"/>
    <cellStyle name="Normal 32 2 2 4 2 2" xfId="32511"/>
    <cellStyle name="Normal 32 2 2 4 3" xfId="32512"/>
    <cellStyle name="Normal 32 2 2 5" xfId="32513"/>
    <cellStyle name="Normal 32 2 2 5 2" xfId="32514"/>
    <cellStyle name="Normal 32 2 2 5 2 2" xfId="32515"/>
    <cellStyle name="Normal 32 2 2 5 3" xfId="32516"/>
    <cellStyle name="Normal 32 2 2 6" xfId="32517"/>
    <cellStyle name="Normal 32 2 2 6 2" xfId="32518"/>
    <cellStyle name="Normal 32 2 2 7" xfId="32519"/>
    <cellStyle name="Normal 32 2 2 8" xfId="32520"/>
    <cellStyle name="Normal 32 2 3" xfId="32521"/>
    <cellStyle name="Normal 32 2 3 2" xfId="32522"/>
    <cellStyle name="Normal 32 2 3 2 2" xfId="32523"/>
    <cellStyle name="Normal 32 2 3 2 2 2" xfId="32524"/>
    <cellStyle name="Normal 32 2 3 2 2 2 2" xfId="32525"/>
    <cellStyle name="Normal 32 2 3 2 2 3" xfId="32526"/>
    <cellStyle name="Normal 32 2 3 2 3" xfId="32527"/>
    <cellStyle name="Normal 32 2 3 2 3 2" xfId="32528"/>
    <cellStyle name="Normal 32 2 3 2 3 2 2" xfId="32529"/>
    <cellStyle name="Normal 32 2 3 2 3 3" xfId="32530"/>
    <cellStyle name="Normal 32 2 3 2 4" xfId="32531"/>
    <cellStyle name="Normal 32 2 3 2 4 2" xfId="32532"/>
    <cellStyle name="Normal 32 2 3 2 5" xfId="32533"/>
    <cellStyle name="Normal 32 2 3 3" xfId="32534"/>
    <cellStyle name="Normal 32 2 3 3 2" xfId="32535"/>
    <cellStyle name="Normal 32 2 3 3 2 2" xfId="32536"/>
    <cellStyle name="Normal 32 2 3 3 3" xfId="32537"/>
    <cellStyle name="Normal 32 2 3 4" xfId="32538"/>
    <cellStyle name="Normal 32 2 3 4 2" xfId="32539"/>
    <cellStyle name="Normal 32 2 3 4 2 2" xfId="32540"/>
    <cellStyle name="Normal 32 2 3 4 3" xfId="32541"/>
    <cellStyle name="Normal 32 2 3 5" xfId="32542"/>
    <cellStyle name="Normal 32 2 3 5 2" xfId="32543"/>
    <cellStyle name="Normal 32 2 3 6" xfId="32544"/>
    <cellStyle name="Normal 32 2 3 7" xfId="32545"/>
    <cellStyle name="Normal 32 2 4" xfId="32546"/>
    <cellStyle name="Normal 32 2 4 2" xfId="32547"/>
    <cellStyle name="Normal 32 2 4 2 2" xfId="32548"/>
    <cellStyle name="Normal 32 2 4 2 2 2" xfId="32549"/>
    <cellStyle name="Normal 32 2 4 2 3" xfId="32550"/>
    <cellStyle name="Normal 32 2 4 3" xfId="32551"/>
    <cellStyle name="Normal 32 2 4 3 2" xfId="32552"/>
    <cellStyle name="Normal 32 2 4 3 2 2" xfId="32553"/>
    <cellStyle name="Normal 32 2 4 3 3" xfId="32554"/>
    <cellStyle name="Normal 32 2 4 4" xfId="32555"/>
    <cellStyle name="Normal 32 2 4 4 2" xfId="32556"/>
    <cellStyle name="Normal 32 2 4 5" xfId="32557"/>
    <cellStyle name="Normal 32 2 5" xfId="32558"/>
    <cellStyle name="Normal 32 2 5 2" xfId="32559"/>
    <cellStyle name="Normal 32 2 5 2 2" xfId="32560"/>
    <cellStyle name="Normal 32 2 5 3" xfId="32561"/>
    <cellStyle name="Normal 32 2 6" xfId="32562"/>
    <cellStyle name="Normal 32 2 6 2" xfId="32563"/>
    <cellStyle name="Normal 32 2 6 2 2" xfId="32564"/>
    <cellStyle name="Normal 32 2 6 3" xfId="32565"/>
    <cellStyle name="Normal 32 2 7" xfId="32566"/>
    <cellStyle name="Normal 32 2 7 2" xfId="32567"/>
    <cellStyle name="Normal 32 2 8" xfId="32568"/>
    <cellStyle name="Normal 32 2 9" xfId="32569"/>
    <cellStyle name="Normal 32 3" xfId="32570"/>
    <cellStyle name="Normal 32 3 2" xfId="32571"/>
    <cellStyle name="Normal 32 3 2 2" xfId="32572"/>
    <cellStyle name="Normal 32 3 2 2 2" xfId="32573"/>
    <cellStyle name="Normal 32 3 2 2 2 2" xfId="32574"/>
    <cellStyle name="Normal 32 3 2 2 2 2 2" xfId="32575"/>
    <cellStyle name="Normal 32 3 2 2 2 3" xfId="32576"/>
    <cellStyle name="Normal 32 3 2 2 3" xfId="32577"/>
    <cellStyle name="Normal 32 3 2 2 3 2" xfId="32578"/>
    <cellStyle name="Normal 32 3 2 2 3 2 2" xfId="32579"/>
    <cellStyle name="Normal 32 3 2 2 3 3" xfId="32580"/>
    <cellStyle name="Normal 32 3 2 2 4" xfId="32581"/>
    <cellStyle name="Normal 32 3 2 2 4 2" xfId="32582"/>
    <cellStyle name="Normal 32 3 2 2 5" xfId="32583"/>
    <cellStyle name="Normal 32 3 2 3" xfId="32584"/>
    <cellStyle name="Normal 32 3 2 3 2" xfId="32585"/>
    <cellStyle name="Normal 32 3 2 3 2 2" xfId="32586"/>
    <cellStyle name="Normal 32 3 2 3 3" xfId="32587"/>
    <cellStyle name="Normal 32 3 2 4" xfId="32588"/>
    <cellStyle name="Normal 32 3 2 4 2" xfId="32589"/>
    <cellStyle name="Normal 32 3 2 4 2 2" xfId="32590"/>
    <cellStyle name="Normal 32 3 2 4 3" xfId="32591"/>
    <cellStyle name="Normal 32 3 2 5" xfId="32592"/>
    <cellStyle name="Normal 32 3 2 5 2" xfId="32593"/>
    <cellStyle name="Normal 32 3 2 6" xfId="32594"/>
    <cellStyle name="Normal 32 3 3" xfId="32595"/>
    <cellStyle name="Normal 32 3 3 2" xfId="32596"/>
    <cellStyle name="Normal 32 3 3 2 2" xfId="32597"/>
    <cellStyle name="Normal 32 3 3 2 2 2" xfId="32598"/>
    <cellStyle name="Normal 32 3 3 2 3" xfId="32599"/>
    <cellStyle name="Normal 32 3 3 3" xfId="32600"/>
    <cellStyle name="Normal 32 3 3 3 2" xfId="32601"/>
    <cellStyle name="Normal 32 3 3 3 2 2" xfId="32602"/>
    <cellStyle name="Normal 32 3 3 3 3" xfId="32603"/>
    <cellStyle name="Normal 32 3 3 4" xfId="32604"/>
    <cellStyle name="Normal 32 3 3 4 2" xfId="32605"/>
    <cellStyle name="Normal 32 3 3 5" xfId="32606"/>
    <cellStyle name="Normal 32 3 4" xfId="32607"/>
    <cellStyle name="Normal 32 3 4 2" xfId="32608"/>
    <cellStyle name="Normal 32 3 4 2 2" xfId="32609"/>
    <cellStyle name="Normal 32 3 4 3" xfId="32610"/>
    <cellStyle name="Normal 32 3 5" xfId="32611"/>
    <cellStyle name="Normal 32 3 5 2" xfId="32612"/>
    <cellStyle name="Normal 32 3 5 2 2" xfId="32613"/>
    <cellStyle name="Normal 32 3 5 3" xfId="32614"/>
    <cellStyle name="Normal 32 3 6" xfId="32615"/>
    <cellStyle name="Normal 32 3 6 2" xfId="32616"/>
    <cellStyle name="Normal 32 3 7" xfId="32617"/>
    <cellStyle name="Normal 32 3 8" xfId="32618"/>
    <cellStyle name="Normal 32 3 9" xfId="32619"/>
    <cellStyle name="Normal 32 4" xfId="32620"/>
    <cellStyle name="Normal 32 4 2" xfId="32621"/>
    <cellStyle name="Normal 32 4 2 2" xfId="32622"/>
    <cellStyle name="Normal 32 4 2 2 2" xfId="32623"/>
    <cellStyle name="Normal 32 4 2 2 2 2" xfId="32624"/>
    <cellStyle name="Normal 32 4 2 2 3" xfId="32625"/>
    <cellStyle name="Normal 32 4 2 3" xfId="32626"/>
    <cellStyle name="Normal 32 4 2 3 2" xfId="32627"/>
    <cellStyle name="Normal 32 4 2 3 2 2" xfId="32628"/>
    <cellStyle name="Normal 32 4 2 3 3" xfId="32629"/>
    <cellStyle name="Normal 32 4 2 4" xfId="32630"/>
    <cellStyle name="Normal 32 4 2 4 2" xfId="32631"/>
    <cellStyle name="Normal 32 4 2 5" xfId="32632"/>
    <cellStyle name="Normal 32 4 3" xfId="32633"/>
    <cellStyle name="Normal 32 4 3 2" xfId="32634"/>
    <cellStyle name="Normal 32 4 3 2 2" xfId="32635"/>
    <cellStyle name="Normal 32 4 3 3" xfId="32636"/>
    <cellStyle name="Normal 32 4 4" xfId="32637"/>
    <cellStyle name="Normal 32 4 4 2" xfId="32638"/>
    <cellStyle name="Normal 32 4 4 2 2" xfId="32639"/>
    <cellStyle name="Normal 32 4 4 3" xfId="32640"/>
    <cellStyle name="Normal 32 4 5" xfId="32641"/>
    <cellStyle name="Normal 32 4 5 2" xfId="32642"/>
    <cellStyle name="Normal 32 4 6" xfId="32643"/>
    <cellStyle name="Normal 32 4 7" xfId="32644"/>
    <cellStyle name="Normal 32 4 8" xfId="32645"/>
    <cellStyle name="Normal 32 5" xfId="32646"/>
    <cellStyle name="Normal 32 5 2" xfId="32647"/>
    <cellStyle name="Normal 32 5 2 2" xfId="32648"/>
    <cellStyle name="Normal 32 5 2 2 2" xfId="32649"/>
    <cellStyle name="Normal 32 5 2 3" xfId="32650"/>
    <cellStyle name="Normal 32 5 3" xfId="32651"/>
    <cellStyle name="Normal 32 5 3 2" xfId="32652"/>
    <cellStyle name="Normal 32 5 3 2 2" xfId="32653"/>
    <cellStyle name="Normal 32 5 3 3" xfId="32654"/>
    <cellStyle name="Normal 32 5 4" xfId="32655"/>
    <cellStyle name="Normal 32 5 4 2" xfId="32656"/>
    <cellStyle name="Normal 32 5 5" xfId="32657"/>
    <cellStyle name="Normal 32 5 6" xfId="32658"/>
    <cellStyle name="Normal 32 5 7" xfId="32659"/>
    <cellStyle name="Normal 32 6" xfId="32660"/>
    <cellStyle name="Normal 32 6 2" xfId="32661"/>
    <cellStyle name="Normal 32 6 2 2" xfId="32662"/>
    <cellStyle name="Normal 32 6 3" xfId="32663"/>
    <cellStyle name="Normal 32 7" xfId="32664"/>
    <cellStyle name="Normal 32 7 2" xfId="32665"/>
    <cellStyle name="Normal 32 7 2 2" xfId="32666"/>
    <cellStyle name="Normal 32 7 3" xfId="32667"/>
    <cellStyle name="Normal 32 8" xfId="32668"/>
    <cellStyle name="Normal 32 8 2" xfId="32669"/>
    <cellStyle name="Normal 32 9" xfId="32670"/>
    <cellStyle name="Normal 33" xfId="32671"/>
    <cellStyle name="Normal 33 2" xfId="32672"/>
    <cellStyle name="Normal 33 2 2" xfId="32673"/>
    <cellStyle name="Normal 33 3" xfId="32674"/>
    <cellStyle name="Normal 33 3 2" xfId="32675"/>
    <cellStyle name="Normal 33 4" xfId="32676"/>
    <cellStyle name="Normal 33 5" xfId="32677"/>
    <cellStyle name="Normal 33 6" xfId="32678"/>
    <cellStyle name="Normal 34" xfId="32679"/>
    <cellStyle name="Normal 34 2" xfId="32680"/>
    <cellStyle name="Normal 34 2 2" xfId="32681"/>
    <cellStyle name="Normal 34 3" xfId="32682"/>
    <cellStyle name="Normal 34 3 2" xfId="32683"/>
    <cellStyle name="Normal 34 4" xfId="32684"/>
    <cellStyle name="Normal 34 4 2" xfId="32685"/>
    <cellStyle name="Normal 34 4 3" xfId="32686"/>
    <cellStyle name="Normal 34 5" xfId="32687"/>
    <cellStyle name="Normal 34 6" xfId="32688"/>
    <cellStyle name="Normal 35" xfId="32689"/>
    <cellStyle name="Normal 35 2" xfId="32690"/>
    <cellStyle name="Normal 35 2 2" xfId="32691"/>
    <cellStyle name="Normal 35 2 2 2" xfId="32692"/>
    <cellStyle name="Normal 35 2 2 2 2" xfId="32693"/>
    <cellStyle name="Normal 35 2 2 2 2 2" xfId="32694"/>
    <cellStyle name="Normal 35 2 2 2 2 2 2" xfId="32695"/>
    <cellStyle name="Normal 35 2 2 2 2 3" xfId="32696"/>
    <cellStyle name="Normal 35 2 2 2 3" xfId="32697"/>
    <cellStyle name="Normal 35 2 2 2 3 2" xfId="32698"/>
    <cellStyle name="Normal 35 2 2 2 3 2 2" xfId="32699"/>
    <cellStyle name="Normal 35 2 2 2 3 3" xfId="32700"/>
    <cellStyle name="Normal 35 2 2 2 4" xfId="32701"/>
    <cellStyle name="Normal 35 2 2 2 4 2" xfId="32702"/>
    <cellStyle name="Normal 35 2 2 2 5" xfId="32703"/>
    <cellStyle name="Normal 35 2 2 3" xfId="32704"/>
    <cellStyle name="Normal 35 2 2 3 2" xfId="32705"/>
    <cellStyle name="Normal 35 2 2 3 2 2" xfId="32706"/>
    <cellStyle name="Normal 35 2 2 3 3" xfId="32707"/>
    <cellStyle name="Normal 35 2 2 4" xfId="32708"/>
    <cellStyle name="Normal 35 2 2 4 2" xfId="32709"/>
    <cellStyle name="Normal 35 2 2 4 2 2" xfId="32710"/>
    <cellStyle name="Normal 35 2 2 4 3" xfId="32711"/>
    <cellStyle name="Normal 35 2 2 5" xfId="32712"/>
    <cellStyle name="Normal 35 2 2 5 2" xfId="32713"/>
    <cellStyle name="Normal 35 2 2 6" xfId="32714"/>
    <cellStyle name="Normal 35 2 3" xfId="32715"/>
    <cellStyle name="Normal 35 2 3 2" xfId="32716"/>
    <cellStyle name="Normal 35 2 3 2 2" xfId="32717"/>
    <cellStyle name="Normal 35 2 3 2 2 2" xfId="32718"/>
    <cellStyle name="Normal 35 2 3 2 3" xfId="32719"/>
    <cellStyle name="Normal 35 2 3 3" xfId="32720"/>
    <cellStyle name="Normal 35 2 3 3 2" xfId="32721"/>
    <cellStyle name="Normal 35 2 3 3 2 2" xfId="32722"/>
    <cellStyle name="Normal 35 2 3 3 3" xfId="32723"/>
    <cellStyle name="Normal 35 2 3 4" xfId="32724"/>
    <cellStyle name="Normal 35 2 3 4 2" xfId="32725"/>
    <cellStyle name="Normal 35 2 3 5" xfId="32726"/>
    <cellStyle name="Normal 35 2 3 6" xfId="32727"/>
    <cellStyle name="Normal 35 2 3 7" xfId="32728"/>
    <cellStyle name="Normal 35 2 3 8" xfId="32729"/>
    <cellStyle name="Normal 35 2 4" xfId="32730"/>
    <cellStyle name="Normal 35 2 4 2" xfId="32731"/>
    <cellStyle name="Normal 35 2 4 2 2" xfId="32732"/>
    <cellStyle name="Normal 35 2 4 3" xfId="32733"/>
    <cellStyle name="Normal 35 2 5" xfId="32734"/>
    <cellStyle name="Normal 35 2 5 2" xfId="32735"/>
    <cellStyle name="Normal 35 2 5 2 2" xfId="32736"/>
    <cellStyle name="Normal 35 2 5 3" xfId="32737"/>
    <cellStyle name="Normal 35 2 6" xfId="32738"/>
    <cellStyle name="Normal 35 2 6 2" xfId="32739"/>
    <cellStyle name="Normal 35 2 7" xfId="32740"/>
    <cellStyle name="Normal 35 2 8" xfId="32741"/>
    <cellStyle name="Normal 35 2 9" xfId="32742"/>
    <cellStyle name="Normal 35 3" xfId="32743"/>
    <cellStyle name="Normal 35 3 2" xfId="32744"/>
    <cellStyle name="Normal 35 3 2 2" xfId="32745"/>
    <cellStyle name="Normal 35 3 2 2 2" xfId="32746"/>
    <cellStyle name="Normal 35 3 2 2 2 2" xfId="32747"/>
    <cellStyle name="Normal 35 3 2 2 3" xfId="32748"/>
    <cellStyle name="Normal 35 3 2 3" xfId="32749"/>
    <cellStyle name="Normal 35 3 2 3 2" xfId="32750"/>
    <cellStyle name="Normal 35 3 2 3 2 2" xfId="32751"/>
    <cellStyle name="Normal 35 3 2 3 3" xfId="32752"/>
    <cellStyle name="Normal 35 3 2 4" xfId="32753"/>
    <cellStyle name="Normal 35 3 2 4 2" xfId="32754"/>
    <cellStyle name="Normal 35 3 2 5" xfId="32755"/>
    <cellStyle name="Normal 35 3 3" xfId="32756"/>
    <cellStyle name="Normal 35 3 3 2" xfId="32757"/>
    <cellStyle name="Normal 35 3 3 2 2" xfId="32758"/>
    <cellStyle name="Normal 35 3 3 3" xfId="32759"/>
    <cellStyle name="Normal 35 3 4" xfId="32760"/>
    <cellStyle name="Normal 35 3 4 2" xfId="32761"/>
    <cellStyle name="Normal 35 3 4 2 2" xfId="32762"/>
    <cellStyle name="Normal 35 3 4 3" xfId="32763"/>
    <cellStyle name="Normal 35 3 5" xfId="32764"/>
    <cellStyle name="Normal 35 3 5 2" xfId="32765"/>
    <cellStyle name="Normal 35 3 6" xfId="32766"/>
    <cellStyle name="Normal 35 3 7" xfId="32767"/>
    <cellStyle name="Normal 35 3 8" xfId="32768"/>
    <cellStyle name="Normal 35 4" xfId="32769"/>
    <cellStyle name="Normal 35 4 2" xfId="32770"/>
    <cellStyle name="Normal 35 4 2 2" xfId="32771"/>
    <cellStyle name="Normal 35 4 2 2 2" xfId="32772"/>
    <cellStyle name="Normal 35 4 2 3" xfId="32773"/>
    <cellStyle name="Normal 35 4 3" xfId="32774"/>
    <cellStyle name="Normal 35 4 3 2" xfId="32775"/>
    <cellStyle name="Normal 35 4 3 2 2" xfId="32776"/>
    <cellStyle name="Normal 35 4 3 3" xfId="32777"/>
    <cellStyle name="Normal 35 4 4" xfId="32778"/>
    <cellStyle name="Normal 35 4 4 2" xfId="32779"/>
    <cellStyle name="Normal 35 4 5" xfId="32780"/>
    <cellStyle name="Normal 35 4 6" xfId="32781"/>
    <cellStyle name="Normal 35 4 7" xfId="32782"/>
    <cellStyle name="Normal 35 5" xfId="32783"/>
    <cellStyle name="Normal 35 5 2" xfId="32784"/>
    <cellStyle name="Normal 35 5 2 2" xfId="32785"/>
    <cellStyle name="Normal 35 5 3" xfId="32786"/>
    <cellStyle name="Normal 35 6" xfId="32787"/>
    <cellStyle name="Normal 35 6 2" xfId="32788"/>
    <cellStyle name="Normal 35 6 2 2" xfId="32789"/>
    <cellStyle name="Normal 35 6 3" xfId="32790"/>
    <cellStyle name="Normal 35 7" xfId="32791"/>
    <cellStyle name="Normal 35 7 2" xfId="32792"/>
    <cellStyle name="Normal 35 8" xfId="32793"/>
    <cellStyle name="Normal 35 9" xfId="32794"/>
    <cellStyle name="Normal 36" xfId="32795"/>
    <cellStyle name="Normal 36 2" xfId="32796"/>
    <cellStyle name="Normal 36 2 2" xfId="32797"/>
    <cellStyle name="Normal 36 2 2 2" xfId="32798"/>
    <cellStyle name="Normal 36 2 2 2 2" xfId="32799"/>
    <cellStyle name="Normal 36 2 2 2 2 2" xfId="32800"/>
    <cellStyle name="Normal 36 2 2 2 2 2 2" xfId="32801"/>
    <cellStyle name="Normal 36 2 2 2 2 3" xfId="32802"/>
    <cellStyle name="Normal 36 2 2 2 3" xfId="32803"/>
    <cellStyle name="Normal 36 2 2 2 3 2" xfId="32804"/>
    <cellStyle name="Normal 36 2 2 2 3 2 2" xfId="32805"/>
    <cellStyle name="Normal 36 2 2 2 3 3" xfId="32806"/>
    <cellStyle name="Normal 36 2 2 2 4" xfId="32807"/>
    <cellStyle name="Normal 36 2 2 2 4 2" xfId="32808"/>
    <cellStyle name="Normal 36 2 2 2 5" xfId="32809"/>
    <cellStyle name="Normal 36 2 2 3" xfId="32810"/>
    <cellStyle name="Normal 36 2 2 3 2" xfId="32811"/>
    <cellStyle name="Normal 36 2 2 3 2 2" xfId="32812"/>
    <cellStyle name="Normal 36 2 2 3 3" xfId="32813"/>
    <cellStyle name="Normal 36 2 2 4" xfId="32814"/>
    <cellStyle name="Normal 36 2 2 4 2" xfId="32815"/>
    <cellStyle name="Normal 36 2 2 4 2 2" xfId="32816"/>
    <cellStyle name="Normal 36 2 2 4 3" xfId="32817"/>
    <cellStyle name="Normal 36 2 2 5" xfId="32818"/>
    <cellStyle name="Normal 36 2 2 5 2" xfId="32819"/>
    <cellStyle name="Normal 36 2 2 6" xfId="32820"/>
    <cellStyle name="Normal 36 2 3" xfId="32821"/>
    <cellStyle name="Normal 36 2 3 2" xfId="32822"/>
    <cellStyle name="Normal 36 2 3 2 2" xfId="32823"/>
    <cellStyle name="Normal 36 2 3 2 2 2" xfId="32824"/>
    <cellStyle name="Normal 36 2 3 2 3" xfId="32825"/>
    <cellStyle name="Normal 36 2 3 3" xfId="32826"/>
    <cellStyle name="Normal 36 2 3 3 2" xfId="32827"/>
    <cellStyle name="Normal 36 2 3 3 2 2" xfId="32828"/>
    <cellStyle name="Normal 36 2 3 3 3" xfId="32829"/>
    <cellStyle name="Normal 36 2 3 4" xfId="32830"/>
    <cellStyle name="Normal 36 2 3 4 2" xfId="32831"/>
    <cellStyle name="Normal 36 2 3 5" xfId="32832"/>
    <cellStyle name="Normal 36 2 3 6" xfId="32833"/>
    <cellStyle name="Normal 36 2 3 7" xfId="32834"/>
    <cellStyle name="Normal 36 2 3 8" xfId="32835"/>
    <cellStyle name="Normal 36 2 4" xfId="32836"/>
    <cellStyle name="Normal 36 2 4 2" xfId="32837"/>
    <cellStyle name="Normal 36 2 4 2 2" xfId="32838"/>
    <cellStyle name="Normal 36 2 4 3" xfId="32839"/>
    <cellStyle name="Normal 36 2 5" xfId="32840"/>
    <cellStyle name="Normal 36 2 5 2" xfId="32841"/>
    <cellStyle name="Normal 36 2 5 2 2" xfId="32842"/>
    <cellStyle name="Normal 36 2 5 3" xfId="32843"/>
    <cellStyle name="Normal 36 2 6" xfId="32844"/>
    <cellStyle name="Normal 36 2 6 2" xfId="32845"/>
    <cellStyle name="Normal 36 2 7" xfId="32846"/>
    <cellStyle name="Normal 36 2 8" xfId="32847"/>
    <cellStyle name="Normal 36 2 9" xfId="32848"/>
    <cellStyle name="Normal 36 3" xfId="32849"/>
    <cellStyle name="Normal 36 3 2" xfId="32850"/>
    <cellStyle name="Normal 36 3 2 2" xfId="32851"/>
    <cellStyle name="Normal 36 3 2 2 2" xfId="32852"/>
    <cellStyle name="Normal 36 3 2 2 2 2" xfId="32853"/>
    <cellStyle name="Normal 36 3 2 2 3" xfId="32854"/>
    <cellStyle name="Normal 36 3 2 3" xfId="32855"/>
    <cellStyle name="Normal 36 3 2 3 2" xfId="32856"/>
    <cellStyle name="Normal 36 3 2 3 2 2" xfId="32857"/>
    <cellStyle name="Normal 36 3 2 3 3" xfId="32858"/>
    <cellStyle name="Normal 36 3 2 4" xfId="32859"/>
    <cellStyle name="Normal 36 3 2 4 2" xfId="32860"/>
    <cellStyle name="Normal 36 3 2 5" xfId="32861"/>
    <cellStyle name="Normal 36 3 3" xfId="32862"/>
    <cellStyle name="Normal 36 3 3 2" xfId="32863"/>
    <cellStyle name="Normal 36 3 3 2 2" xfId="32864"/>
    <cellStyle name="Normal 36 3 3 3" xfId="32865"/>
    <cellStyle name="Normal 36 3 4" xfId="32866"/>
    <cellStyle name="Normal 36 3 4 2" xfId="32867"/>
    <cellStyle name="Normal 36 3 4 2 2" xfId="32868"/>
    <cellStyle name="Normal 36 3 4 3" xfId="32869"/>
    <cellStyle name="Normal 36 3 5" xfId="32870"/>
    <cellStyle name="Normal 36 3 5 2" xfId="32871"/>
    <cellStyle name="Normal 36 3 6" xfId="32872"/>
    <cellStyle name="Normal 36 4" xfId="32873"/>
    <cellStyle name="Normal 36 4 2" xfId="32874"/>
    <cellStyle name="Normal 36 4 2 2" xfId="32875"/>
    <cellStyle name="Normal 36 4 2 2 2" xfId="32876"/>
    <cellStyle name="Normal 36 4 2 3" xfId="32877"/>
    <cellStyle name="Normal 36 4 3" xfId="32878"/>
    <cellStyle name="Normal 36 4 3 2" xfId="32879"/>
    <cellStyle name="Normal 36 4 3 2 2" xfId="32880"/>
    <cellStyle name="Normal 36 4 3 3" xfId="32881"/>
    <cellStyle name="Normal 36 4 4" xfId="32882"/>
    <cellStyle name="Normal 36 4 4 2" xfId="32883"/>
    <cellStyle name="Normal 36 4 5" xfId="32884"/>
    <cellStyle name="Normal 36 5" xfId="32885"/>
    <cellStyle name="Normal 36 5 2" xfId="32886"/>
    <cellStyle name="Normal 36 5 2 2" xfId="32887"/>
    <cellStyle name="Normal 36 5 3" xfId="32888"/>
    <cellStyle name="Normal 36 6" xfId="32889"/>
    <cellStyle name="Normal 36 6 2" xfId="32890"/>
    <cellStyle name="Normal 36 6 2 2" xfId="32891"/>
    <cellStyle name="Normal 36 6 3" xfId="32892"/>
    <cellStyle name="Normal 36 7" xfId="32893"/>
    <cellStyle name="Normal 36 7 2" xfId="32894"/>
    <cellStyle name="Normal 36 8" xfId="32895"/>
    <cellStyle name="Normal 36 9" xfId="32896"/>
    <cellStyle name="Normal 37" xfId="32897"/>
    <cellStyle name="Normal 37 2" xfId="32898"/>
    <cellStyle name="Normal 37 2 2" xfId="32899"/>
    <cellStyle name="Normal 37 2 2 2" xfId="32900"/>
    <cellStyle name="Normal 37 2 2 2 2" xfId="32901"/>
    <cellStyle name="Normal 37 2 2 2 2 2" xfId="32902"/>
    <cellStyle name="Normal 37 2 2 2 2 2 2" xfId="32903"/>
    <cellStyle name="Normal 37 2 2 2 2 3" xfId="32904"/>
    <cellStyle name="Normal 37 2 2 2 3" xfId="32905"/>
    <cellStyle name="Normal 37 2 2 2 3 2" xfId="32906"/>
    <cellStyle name="Normal 37 2 2 2 3 2 2" xfId="32907"/>
    <cellStyle name="Normal 37 2 2 2 3 3" xfId="32908"/>
    <cellStyle name="Normal 37 2 2 2 4" xfId="32909"/>
    <cellStyle name="Normal 37 2 2 2 4 2" xfId="32910"/>
    <cellStyle name="Normal 37 2 2 2 5" xfId="32911"/>
    <cellStyle name="Normal 37 2 2 3" xfId="32912"/>
    <cellStyle name="Normal 37 2 2 3 2" xfId="32913"/>
    <cellStyle name="Normal 37 2 2 3 2 2" xfId="32914"/>
    <cellStyle name="Normal 37 2 2 3 3" xfId="32915"/>
    <cellStyle name="Normal 37 2 2 4" xfId="32916"/>
    <cellStyle name="Normal 37 2 2 4 2" xfId="32917"/>
    <cellStyle name="Normal 37 2 2 4 2 2" xfId="32918"/>
    <cellStyle name="Normal 37 2 2 4 3" xfId="32919"/>
    <cellStyle name="Normal 37 2 2 5" xfId="32920"/>
    <cellStyle name="Normal 37 2 2 5 2" xfId="32921"/>
    <cellStyle name="Normal 37 2 2 6" xfId="32922"/>
    <cellStyle name="Normal 37 2 3" xfId="32923"/>
    <cellStyle name="Normal 37 2 3 2" xfId="32924"/>
    <cellStyle name="Normal 37 2 3 2 2" xfId="32925"/>
    <cellStyle name="Normal 37 2 3 2 2 2" xfId="32926"/>
    <cellStyle name="Normal 37 2 3 2 3" xfId="32927"/>
    <cellStyle name="Normal 37 2 3 3" xfId="32928"/>
    <cellStyle name="Normal 37 2 3 3 2" xfId="32929"/>
    <cellStyle name="Normal 37 2 3 3 2 2" xfId="32930"/>
    <cellStyle name="Normal 37 2 3 3 3" xfId="32931"/>
    <cellStyle name="Normal 37 2 3 4" xfId="32932"/>
    <cellStyle name="Normal 37 2 3 4 2" xfId="32933"/>
    <cellStyle name="Normal 37 2 3 5" xfId="32934"/>
    <cellStyle name="Normal 37 2 4" xfId="32935"/>
    <cellStyle name="Normal 37 2 4 2" xfId="32936"/>
    <cellStyle name="Normal 37 2 4 2 2" xfId="32937"/>
    <cellStyle name="Normal 37 2 4 3" xfId="32938"/>
    <cellStyle name="Normal 37 2 5" xfId="32939"/>
    <cellStyle name="Normal 37 2 5 2" xfId="32940"/>
    <cellStyle name="Normal 37 2 5 2 2" xfId="32941"/>
    <cellStyle name="Normal 37 2 5 3" xfId="32942"/>
    <cellStyle name="Normal 37 2 6" xfId="32943"/>
    <cellStyle name="Normal 37 2 6 2" xfId="32944"/>
    <cellStyle name="Normal 37 2 7" xfId="32945"/>
    <cellStyle name="Normal 37 2 8" xfId="32946"/>
    <cellStyle name="Normal 37 2 9" xfId="32947"/>
    <cellStyle name="Normal 37 3" xfId="32948"/>
    <cellStyle name="Normal 37 3 2" xfId="32949"/>
    <cellStyle name="Normal 37 3 2 2" xfId="32950"/>
    <cellStyle name="Normal 37 3 2 2 2" xfId="32951"/>
    <cellStyle name="Normal 37 3 2 2 2 2" xfId="32952"/>
    <cellStyle name="Normal 37 3 2 2 3" xfId="32953"/>
    <cellStyle name="Normal 37 3 2 3" xfId="32954"/>
    <cellStyle name="Normal 37 3 2 3 2" xfId="32955"/>
    <cellStyle name="Normal 37 3 2 3 2 2" xfId="32956"/>
    <cellStyle name="Normal 37 3 2 3 3" xfId="32957"/>
    <cellStyle name="Normal 37 3 2 4" xfId="32958"/>
    <cellStyle name="Normal 37 3 2 4 2" xfId="32959"/>
    <cellStyle name="Normal 37 3 2 5" xfId="32960"/>
    <cellStyle name="Normal 37 3 3" xfId="32961"/>
    <cellStyle name="Normal 37 3 3 2" xfId="32962"/>
    <cellStyle name="Normal 37 3 3 2 2" xfId="32963"/>
    <cellStyle name="Normal 37 3 3 3" xfId="32964"/>
    <cellStyle name="Normal 37 3 4" xfId="32965"/>
    <cellStyle name="Normal 37 3 4 2" xfId="32966"/>
    <cellStyle name="Normal 37 3 4 2 2" xfId="32967"/>
    <cellStyle name="Normal 37 3 4 3" xfId="32968"/>
    <cellStyle name="Normal 37 3 5" xfId="32969"/>
    <cellStyle name="Normal 37 3 5 2" xfId="32970"/>
    <cellStyle name="Normal 37 3 6" xfId="32971"/>
    <cellStyle name="Normal 37 4" xfId="32972"/>
    <cellStyle name="Normal 37 4 2" xfId="32973"/>
    <cellStyle name="Normal 37 4 2 2" xfId="32974"/>
    <cellStyle name="Normal 37 4 2 2 2" xfId="32975"/>
    <cellStyle name="Normal 37 4 2 3" xfId="32976"/>
    <cellStyle name="Normal 37 4 3" xfId="32977"/>
    <cellStyle name="Normal 37 4 3 2" xfId="32978"/>
    <cellStyle name="Normal 37 4 3 2 2" xfId="32979"/>
    <cellStyle name="Normal 37 4 3 3" xfId="32980"/>
    <cellStyle name="Normal 37 4 4" xfId="32981"/>
    <cellStyle name="Normal 37 4 4 2" xfId="32982"/>
    <cellStyle name="Normal 37 4 5" xfId="32983"/>
    <cellStyle name="Normal 37 5" xfId="32984"/>
    <cellStyle name="Normal 37 5 2" xfId="32985"/>
    <cellStyle name="Normal 37 5 2 2" xfId="32986"/>
    <cellStyle name="Normal 37 5 3" xfId="32987"/>
    <cellStyle name="Normal 37 6" xfId="32988"/>
    <cellStyle name="Normal 37 6 2" xfId="32989"/>
    <cellStyle name="Normal 37 6 2 2" xfId="32990"/>
    <cellStyle name="Normal 37 6 3" xfId="32991"/>
    <cellStyle name="Normal 37 6 4" xfId="32992"/>
    <cellStyle name="Normal 37 6 5" xfId="32993"/>
    <cellStyle name="Normal 37 7" xfId="32994"/>
    <cellStyle name="Normal 37 7 2" xfId="32995"/>
    <cellStyle name="Normal 37 8" xfId="32996"/>
    <cellStyle name="Normal 37 9" xfId="32997"/>
    <cellStyle name="Normal 38" xfId="32998"/>
    <cellStyle name="Normal 38 2" xfId="32999"/>
    <cellStyle name="Normal 38 2 2" xfId="33000"/>
    <cellStyle name="Normal 38 2 2 2" xfId="33001"/>
    <cellStyle name="Normal 38 2 2 2 2" xfId="33002"/>
    <cellStyle name="Normal 38 2 2 2 2 2" xfId="33003"/>
    <cellStyle name="Normal 38 2 2 2 2 2 2" xfId="33004"/>
    <cellStyle name="Normal 38 2 2 2 2 3" xfId="33005"/>
    <cellStyle name="Normal 38 2 2 2 3" xfId="33006"/>
    <cellStyle name="Normal 38 2 2 2 3 2" xfId="33007"/>
    <cellStyle name="Normal 38 2 2 2 3 2 2" xfId="33008"/>
    <cellStyle name="Normal 38 2 2 2 3 3" xfId="33009"/>
    <cellStyle name="Normal 38 2 2 2 4" xfId="33010"/>
    <cellStyle name="Normal 38 2 2 2 4 2" xfId="33011"/>
    <cellStyle name="Normal 38 2 2 2 5" xfId="33012"/>
    <cellStyle name="Normal 38 2 2 3" xfId="33013"/>
    <cellStyle name="Normal 38 2 2 3 2" xfId="33014"/>
    <cellStyle name="Normal 38 2 2 3 2 2" xfId="33015"/>
    <cellStyle name="Normal 38 2 2 3 3" xfId="33016"/>
    <cellStyle name="Normal 38 2 2 4" xfId="33017"/>
    <cellStyle name="Normal 38 2 2 4 2" xfId="33018"/>
    <cellStyle name="Normal 38 2 2 4 2 2" xfId="33019"/>
    <cellStyle name="Normal 38 2 2 4 3" xfId="33020"/>
    <cellStyle name="Normal 38 2 2 5" xfId="33021"/>
    <cellStyle name="Normal 38 2 2 5 2" xfId="33022"/>
    <cellStyle name="Normal 38 2 2 6" xfId="33023"/>
    <cellStyle name="Normal 38 2 3" xfId="33024"/>
    <cellStyle name="Normal 38 2 3 2" xfId="33025"/>
    <cellStyle name="Normal 38 2 3 2 2" xfId="33026"/>
    <cellStyle name="Normal 38 2 3 2 2 2" xfId="33027"/>
    <cellStyle name="Normal 38 2 3 2 3" xfId="33028"/>
    <cellStyle name="Normal 38 2 3 3" xfId="33029"/>
    <cellStyle name="Normal 38 2 3 3 2" xfId="33030"/>
    <cellStyle name="Normal 38 2 3 3 2 2" xfId="33031"/>
    <cellStyle name="Normal 38 2 3 3 3" xfId="33032"/>
    <cellStyle name="Normal 38 2 3 4" xfId="33033"/>
    <cellStyle name="Normal 38 2 3 4 2" xfId="33034"/>
    <cellStyle name="Normal 38 2 3 5" xfId="33035"/>
    <cellStyle name="Normal 38 2 4" xfId="33036"/>
    <cellStyle name="Normal 38 2 4 2" xfId="33037"/>
    <cellStyle name="Normal 38 2 4 2 2" xfId="33038"/>
    <cellStyle name="Normal 38 2 4 3" xfId="33039"/>
    <cellStyle name="Normal 38 2 5" xfId="33040"/>
    <cellStyle name="Normal 38 2 5 2" xfId="33041"/>
    <cellStyle name="Normal 38 2 5 2 2" xfId="33042"/>
    <cellStyle name="Normal 38 2 5 3" xfId="33043"/>
    <cellStyle name="Normal 38 2 6" xfId="33044"/>
    <cellStyle name="Normal 38 2 6 2" xfId="33045"/>
    <cellStyle name="Normal 38 2 7" xfId="33046"/>
    <cellStyle name="Normal 38 2 8" xfId="33047"/>
    <cellStyle name="Normal 38 2 9" xfId="33048"/>
    <cellStyle name="Normal 38 3" xfId="33049"/>
    <cellStyle name="Normal 38 3 2" xfId="33050"/>
    <cellStyle name="Normal 38 3 2 2" xfId="33051"/>
    <cellStyle name="Normal 38 3 2 2 2" xfId="33052"/>
    <cellStyle name="Normal 38 3 2 2 2 2" xfId="33053"/>
    <cellStyle name="Normal 38 3 2 2 3" xfId="33054"/>
    <cellStyle name="Normal 38 3 2 3" xfId="33055"/>
    <cellStyle name="Normal 38 3 2 3 2" xfId="33056"/>
    <cellStyle name="Normal 38 3 2 3 2 2" xfId="33057"/>
    <cellStyle name="Normal 38 3 2 3 3" xfId="33058"/>
    <cellStyle name="Normal 38 3 2 4" xfId="33059"/>
    <cellStyle name="Normal 38 3 2 4 2" xfId="33060"/>
    <cellStyle name="Normal 38 3 2 5" xfId="33061"/>
    <cellStyle name="Normal 38 3 3" xfId="33062"/>
    <cellStyle name="Normal 38 3 3 2" xfId="33063"/>
    <cellStyle name="Normal 38 3 3 2 2" xfId="33064"/>
    <cellStyle name="Normal 38 3 3 3" xfId="33065"/>
    <cellStyle name="Normal 38 3 4" xfId="33066"/>
    <cellStyle name="Normal 38 3 4 2" xfId="33067"/>
    <cellStyle name="Normal 38 3 4 2 2" xfId="33068"/>
    <cellStyle name="Normal 38 3 4 3" xfId="33069"/>
    <cellStyle name="Normal 38 3 5" xfId="33070"/>
    <cellStyle name="Normal 38 3 5 2" xfId="33071"/>
    <cellStyle name="Normal 38 3 6" xfId="33072"/>
    <cellStyle name="Normal 38 4" xfId="33073"/>
    <cellStyle name="Normal 38 4 2" xfId="33074"/>
    <cellStyle name="Normal 38 4 2 2" xfId="33075"/>
    <cellStyle name="Normal 38 4 2 2 2" xfId="33076"/>
    <cellStyle name="Normal 38 4 2 3" xfId="33077"/>
    <cellStyle name="Normal 38 4 3" xfId="33078"/>
    <cellStyle name="Normal 38 4 3 2" xfId="33079"/>
    <cellStyle name="Normal 38 4 3 2 2" xfId="33080"/>
    <cellStyle name="Normal 38 4 3 3" xfId="33081"/>
    <cellStyle name="Normal 38 4 4" xfId="33082"/>
    <cellStyle name="Normal 38 4 4 2" xfId="33083"/>
    <cellStyle name="Normal 38 4 5" xfId="33084"/>
    <cellStyle name="Normal 38 4 6" xfId="33085"/>
    <cellStyle name="Normal 38 4 7" xfId="33086"/>
    <cellStyle name="Normal 38 5" xfId="33087"/>
    <cellStyle name="Normal 38 5 2" xfId="33088"/>
    <cellStyle name="Normal 38 5 2 2" xfId="33089"/>
    <cellStyle name="Normal 38 5 3" xfId="33090"/>
    <cellStyle name="Normal 38 6" xfId="33091"/>
    <cellStyle name="Normal 38 6 2" xfId="33092"/>
    <cellStyle name="Normal 38 6 2 2" xfId="33093"/>
    <cellStyle name="Normal 38 6 3" xfId="33094"/>
    <cellStyle name="Normal 38 7" xfId="33095"/>
    <cellStyle name="Normal 38 7 2" xfId="33096"/>
    <cellStyle name="Normal 38 8" xfId="33097"/>
    <cellStyle name="Normal 38 9" xfId="33098"/>
    <cellStyle name="Normal 39" xfId="33099"/>
    <cellStyle name="Normal 39 2" xfId="33100"/>
    <cellStyle name="Normal 39 2 2" xfId="33101"/>
    <cellStyle name="Normal 39 2 2 2" xfId="33102"/>
    <cellStyle name="Normal 39 2 2 2 2" xfId="33103"/>
    <cellStyle name="Normal 39 2 2 2 2 2" xfId="33104"/>
    <cellStyle name="Normal 39 2 2 2 2 2 2" xfId="33105"/>
    <cellStyle name="Normal 39 2 2 2 2 3" xfId="33106"/>
    <cellStyle name="Normal 39 2 2 2 3" xfId="33107"/>
    <cellStyle name="Normal 39 2 2 2 3 2" xfId="33108"/>
    <cellStyle name="Normal 39 2 2 2 3 2 2" xfId="33109"/>
    <cellStyle name="Normal 39 2 2 2 3 3" xfId="33110"/>
    <cellStyle name="Normal 39 2 2 2 4" xfId="33111"/>
    <cellStyle name="Normal 39 2 2 2 4 2" xfId="33112"/>
    <cellStyle name="Normal 39 2 2 2 5" xfId="33113"/>
    <cellStyle name="Normal 39 2 2 3" xfId="33114"/>
    <cellStyle name="Normal 39 2 2 3 2" xfId="33115"/>
    <cellStyle name="Normal 39 2 2 3 2 2" xfId="33116"/>
    <cellStyle name="Normal 39 2 2 3 3" xfId="33117"/>
    <cellStyle name="Normal 39 2 2 4" xfId="33118"/>
    <cellStyle name="Normal 39 2 2 4 2" xfId="33119"/>
    <cellStyle name="Normal 39 2 2 4 2 2" xfId="33120"/>
    <cellStyle name="Normal 39 2 2 4 3" xfId="33121"/>
    <cellStyle name="Normal 39 2 2 5" xfId="33122"/>
    <cellStyle name="Normal 39 2 2 5 2" xfId="33123"/>
    <cellStyle name="Normal 39 2 2 6" xfId="33124"/>
    <cellStyle name="Normal 39 2 3" xfId="33125"/>
    <cellStyle name="Normal 39 2 3 2" xfId="33126"/>
    <cellStyle name="Normal 39 2 3 2 2" xfId="33127"/>
    <cellStyle name="Normal 39 2 3 2 2 2" xfId="33128"/>
    <cellStyle name="Normal 39 2 3 2 3" xfId="33129"/>
    <cellStyle name="Normal 39 2 3 3" xfId="33130"/>
    <cellStyle name="Normal 39 2 3 3 2" xfId="33131"/>
    <cellStyle name="Normal 39 2 3 3 2 2" xfId="33132"/>
    <cellStyle name="Normal 39 2 3 3 3" xfId="33133"/>
    <cellStyle name="Normal 39 2 3 4" xfId="33134"/>
    <cellStyle name="Normal 39 2 3 4 2" xfId="33135"/>
    <cellStyle name="Normal 39 2 3 5" xfId="33136"/>
    <cellStyle name="Normal 39 2 4" xfId="33137"/>
    <cellStyle name="Normal 39 2 4 2" xfId="33138"/>
    <cellStyle name="Normal 39 2 4 2 2" xfId="33139"/>
    <cellStyle name="Normal 39 2 4 3" xfId="33140"/>
    <cellStyle name="Normal 39 2 5" xfId="33141"/>
    <cellStyle name="Normal 39 2 5 2" xfId="33142"/>
    <cellStyle name="Normal 39 2 5 2 2" xfId="33143"/>
    <cellStyle name="Normal 39 2 5 3" xfId="33144"/>
    <cellStyle name="Normal 39 2 6" xfId="33145"/>
    <cellStyle name="Normal 39 2 6 2" xfId="33146"/>
    <cellStyle name="Normal 39 2 7" xfId="33147"/>
    <cellStyle name="Normal 39 2 8" xfId="33148"/>
    <cellStyle name="Normal 39 2 9" xfId="33149"/>
    <cellStyle name="Normal 39 3" xfId="33150"/>
    <cellStyle name="Normal 39 3 2" xfId="33151"/>
    <cellStyle name="Normal 39 3 2 2" xfId="33152"/>
    <cellStyle name="Normal 39 3 2 2 2" xfId="33153"/>
    <cellStyle name="Normal 39 3 2 2 2 2" xfId="33154"/>
    <cellStyle name="Normal 39 3 2 2 3" xfId="33155"/>
    <cellStyle name="Normal 39 3 2 3" xfId="33156"/>
    <cellStyle name="Normal 39 3 2 3 2" xfId="33157"/>
    <cellStyle name="Normal 39 3 2 3 2 2" xfId="33158"/>
    <cellStyle name="Normal 39 3 2 3 3" xfId="33159"/>
    <cellStyle name="Normal 39 3 2 4" xfId="33160"/>
    <cellStyle name="Normal 39 3 2 4 2" xfId="33161"/>
    <cellStyle name="Normal 39 3 2 5" xfId="33162"/>
    <cellStyle name="Normal 39 3 3" xfId="33163"/>
    <cellStyle name="Normal 39 3 3 2" xfId="33164"/>
    <cellStyle name="Normal 39 3 3 2 2" xfId="33165"/>
    <cellStyle name="Normal 39 3 3 3" xfId="33166"/>
    <cellStyle name="Normal 39 3 4" xfId="33167"/>
    <cellStyle name="Normal 39 3 4 2" xfId="33168"/>
    <cellStyle name="Normal 39 3 4 2 2" xfId="33169"/>
    <cellStyle name="Normal 39 3 4 3" xfId="33170"/>
    <cellStyle name="Normal 39 3 5" xfId="33171"/>
    <cellStyle name="Normal 39 3 5 2" xfId="33172"/>
    <cellStyle name="Normal 39 3 6" xfId="33173"/>
    <cellStyle name="Normal 39 4" xfId="33174"/>
    <cellStyle name="Normal 39 4 2" xfId="33175"/>
    <cellStyle name="Normal 39 4 2 2" xfId="33176"/>
    <cellStyle name="Normal 39 4 2 2 2" xfId="33177"/>
    <cellStyle name="Normal 39 4 2 3" xfId="33178"/>
    <cellStyle name="Normal 39 4 3" xfId="33179"/>
    <cellStyle name="Normal 39 4 3 2" xfId="33180"/>
    <cellStyle name="Normal 39 4 3 2 2" xfId="33181"/>
    <cellStyle name="Normal 39 4 3 3" xfId="33182"/>
    <cellStyle name="Normal 39 4 4" xfId="33183"/>
    <cellStyle name="Normal 39 4 4 2" xfId="33184"/>
    <cellStyle name="Normal 39 4 5" xfId="33185"/>
    <cellStyle name="Normal 39 5" xfId="33186"/>
    <cellStyle name="Normal 39 5 2" xfId="33187"/>
    <cellStyle name="Normal 39 5 2 2" xfId="33188"/>
    <cellStyle name="Normal 39 5 3" xfId="33189"/>
    <cellStyle name="Normal 39 6" xfId="33190"/>
    <cellStyle name="Normal 39 6 2" xfId="33191"/>
    <cellStyle name="Normal 39 6 2 2" xfId="33192"/>
    <cellStyle name="Normal 39 6 3" xfId="33193"/>
    <cellStyle name="Normal 39 7" xfId="33194"/>
    <cellStyle name="Normal 39 7 2" xfId="33195"/>
    <cellStyle name="Normal 39 8" xfId="33196"/>
    <cellStyle name="Normal 39 9" xfId="33197"/>
    <cellStyle name="Normal 4" xfId="33198"/>
    <cellStyle name="Normal 4 10" xfId="33199"/>
    <cellStyle name="Normal 4 11" xfId="33200"/>
    <cellStyle name="Normal 4 12" xfId="33201"/>
    <cellStyle name="Normal 4 13" xfId="33202"/>
    <cellStyle name="Normal 4 2" xfId="33203"/>
    <cellStyle name="Normal 4 2 10" xfId="33204"/>
    <cellStyle name="Normal 4 2 10 2" xfId="33205"/>
    <cellStyle name="Normal 4 2 11" xfId="33206"/>
    <cellStyle name="Normal 4 2 11 2" xfId="33207"/>
    <cellStyle name="Normal 4 2 12" xfId="33208"/>
    <cellStyle name="Normal 4 2 12 2" xfId="33209"/>
    <cellStyle name="Normal 4 2 13" xfId="33210"/>
    <cellStyle name="Normal 4 2 14" xfId="33211"/>
    <cellStyle name="Normal 4 2 15" xfId="33212"/>
    <cellStyle name="Normal 4 2 2" xfId="33213"/>
    <cellStyle name="Normal 4 2 2 2" xfId="33214"/>
    <cellStyle name="Normal 4 2 2 2 2" xfId="33215"/>
    <cellStyle name="Normal 4 2 2 2 2 2" xfId="33216"/>
    <cellStyle name="Normal 4 2 2 2 2 2 2" xfId="33217"/>
    <cellStyle name="Normal 4 2 2 2 2 3" xfId="33218"/>
    <cellStyle name="Normal 4 2 2 2 2 3 2" xfId="33219"/>
    <cellStyle name="Normal 4 2 2 2 2 4" xfId="33220"/>
    <cellStyle name="Normal 4 2 2 2 2 4 2" xfId="33221"/>
    <cellStyle name="Normal 4 2 2 2 2 5" xfId="33222"/>
    <cellStyle name="Normal 4 2 2 2 3" xfId="33223"/>
    <cellStyle name="Normal 4 2 2 2 3 2" xfId="33224"/>
    <cellStyle name="Normal 4 2 2 2 3 2 2" xfId="33225"/>
    <cellStyle name="Normal 4 2 2 2 3 3" xfId="33226"/>
    <cellStyle name="Normal 4 2 2 2 4" xfId="33227"/>
    <cellStyle name="Normal 4 2 2 2 4 2" xfId="33228"/>
    <cellStyle name="Normal 4 2 2 2 5" xfId="33229"/>
    <cellStyle name="Normal 4 2 2 2 5 2" xfId="33230"/>
    <cellStyle name="Normal 4 2 2 2 6" xfId="33231"/>
    <cellStyle name="Normal 4 2 2 2 7" xfId="33232"/>
    <cellStyle name="Normal 4 2 2 3" xfId="33233"/>
    <cellStyle name="Normal 4 2 2 3 2" xfId="33234"/>
    <cellStyle name="Normal 4 2 2 3 2 2" xfId="33235"/>
    <cellStyle name="Normal 4 2 2 3 3" xfId="33236"/>
    <cellStyle name="Normal 4 2 2 3 4" xfId="33237"/>
    <cellStyle name="Normal 4 2 2 3 5" xfId="33238"/>
    <cellStyle name="Normal 4 2 2 4" xfId="33239"/>
    <cellStyle name="Normal 4 2 2 4 2" xfId="33240"/>
    <cellStyle name="Normal 4 2 2 4 2 2" xfId="33241"/>
    <cellStyle name="Normal 4 2 2 4 3" xfId="33242"/>
    <cellStyle name="Normal 4 2 2 5" xfId="33243"/>
    <cellStyle name="Normal 4 2 2 5 2" xfId="33244"/>
    <cellStyle name="Normal 4 2 2 6" xfId="33245"/>
    <cellStyle name="Normal 4 2 2 6 2" xfId="33246"/>
    <cellStyle name="Normal 4 2 2 7" xfId="33247"/>
    <cellStyle name="Normal 4 2 2_Net Zero &amp; QRP Award" xfId="33248"/>
    <cellStyle name="Normal 4 2 3" xfId="33249"/>
    <cellStyle name="Normal 4 2 3 2" xfId="33250"/>
    <cellStyle name="Normal 4 2 3 2 2" xfId="33251"/>
    <cellStyle name="Normal 4 2 3 2 2 2" xfId="33252"/>
    <cellStyle name="Normal 4 2 3 2 3" xfId="33253"/>
    <cellStyle name="Normal 4 2 3 2 3 2" xfId="33254"/>
    <cellStyle name="Normal 4 2 3 2 4" xfId="33255"/>
    <cellStyle name="Normal 4 2 3 2 4 2" xfId="33256"/>
    <cellStyle name="Normal 4 2 3 2 5" xfId="33257"/>
    <cellStyle name="Normal 4 2 3 2 6" xfId="33258"/>
    <cellStyle name="Normal 4 2 3 3" xfId="33259"/>
    <cellStyle name="Normal 4 2 3 3 2" xfId="33260"/>
    <cellStyle name="Normal 4 2 3 3 2 2" xfId="33261"/>
    <cellStyle name="Normal 4 2 3 3 3" xfId="33262"/>
    <cellStyle name="Normal 4 2 3 4" xfId="33263"/>
    <cellStyle name="Normal 4 2 3 4 2" xfId="33264"/>
    <cellStyle name="Normal 4 2 3 5" xfId="33265"/>
    <cellStyle name="Normal 4 2 3 5 2" xfId="33266"/>
    <cellStyle name="Normal 4 2 3 6" xfId="33267"/>
    <cellStyle name="Normal 4 2 4" xfId="33268"/>
    <cellStyle name="Normal 4 2 4 2" xfId="33269"/>
    <cellStyle name="Normal 4 2 4 2 2" xfId="33270"/>
    <cellStyle name="Normal 4 2 4 2 2 2" xfId="33271"/>
    <cellStyle name="Normal 4 2 4 2 3" xfId="33272"/>
    <cellStyle name="Normal 4 2 4 2 3 2" xfId="33273"/>
    <cellStyle name="Normal 4 2 4 2 4" xfId="33274"/>
    <cellStyle name="Normal 4 2 4 2 4 2" xfId="33275"/>
    <cellStyle name="Normal 4 2 4 2 5" xfId="33276"/>
    <cellStyle name="Normal 4 2 4 3" xfId="33277"/>
    <cellStyle name="Normal 4 2 4 3 2" xfId="33278"/>
    <cellStyle name="Normal 4 2 4 4" xfId="33279"/>
    <cellStyle name="Normal 4 2 4 4 2" xfId="33280"/>
    <cellStyle name="Normal 4 2 4 5" xfId="33281"/>
    <cellStyle name="Normal 4 2 4 5 2" xfId="33282"/>
    <cellStyle name="Normal 4 2 4 6" xfId="33283"/>
    <cellStyle name="Normal 4 2 4 7" xfId="33284"/>
    <cellStyle name="Normal 4 2 5" xfId="33285"/>
    <cellStyle name="Normal 4 2 5 2" xfId="33286"/>
    <cellStyle name="Normal 4 2 5 2 2" xfId="33287"/>
    <cellStyle name="Normal 4 2 5 2 2 2" xfId="33288"/>
    <cellStyle name="Normal 4 2 5 2 3" xfId="33289"/>
    <cellStyle name="Normal 4 2 5 2 3 2" xfId="33290"/>
    <cellStyle name="Normal 4 2 5 2 4" xfId="33291"/>
    <cellStyle name="Normal 4 2 5 2 4 2" xfId="33292"/>
    <cellStyle name="Normal 4 2 5 2 5" xfId="33293"/>
    <cellStyle name="Normal 4 2 5 3" xfId="33294"/>
    <cellStyle name="Normal 4 2 5 3 2" xfId="33295"/>
    <cellStyle name="Normal 4 2 5 4" xfId="33296"/>
    <cellStyle name="Normal 4 2 5 4 2" xfId="33297"/>
    <cellStyle name="Normal 4 2 5 5" xfId="33298"/>
    <cellStyle name="Normal 4 2 5 5 2" xfId="33299"/>
    <cellStyle name="Normal 4 2 5 6" xfId="33300"/>
    <cellStyle name="Normal 4 2 5 7" xfId="33301"/>
    <cellStyle name="Normal 4 2 6" xfId="33302"/>
    <cellStyle name="Normal 4 2 6 2" xfId="33303"/>
    <cellStyle name="Normal 4 2 6 3" xfId="33304"/>
    <cellStyle name="Normal 4 2 6 4" xfId="33305"/>
    <cellStyle name="Normal 4 2 7" xfId="33306"/>
    <cellStyle name="Normal 4 2 7 2" xfId="33307"/>
    <cellStyle name="Normal 4 2 7 2 2" xfId="33308"/>
    <cellStyle name="Normal 4 2 7 3" xfId="33309"/>
    <cellStyle name="Normal 4 2 7 3 2" xfId="33310"/>
    <cellStyle name="Normal 4 2 7 4" xfId="33311"/>
    <cellStyle name="Normal 4 2 7 4 2" xfId="33312"/>
    <cellStyle name="Normal 4 2 7 5" xfId="33313"/>
    <cellStyle name="Normal 4 2 8" xfId="33314"/>
    <cellStyle name="Normal 4 2 8 2" xfId="33315"/>
    <cellStyle name="Normal 4 2 8 2 2" xfId="33316"/>
    <cellStyle name="Normal 4 2 8 3" xfId="33317"/>
    <cellStyle name="Normal 4 2 8 3 2" xfId="33318"/>
    <cellStyle name="Normal 4 2 8 4" xfId="33319"/>
    <cellStyle name="Normal 4 2 8 4 2" xfId="33320"/>
    <cellStyle name="Normal 4 2 8 5" xfId="33321"/>
    <cellStyle name="Normal 4 2 9" xfId="33322"/>
    <cellStyle name="Normal 4 2 9 2" xfId="33323"/>
    <cellStyle name="Normal 4 2 9 2 2" xfId="33324"/>
    <cellStyle name="Normal 4 2 9 3" xfId="33325"/>
    <cellStyle name="Normal 4 2 9 3 2" xfId="33326"/>
    <cellStyle name="Normal 4 2 9 4" xfId="33327"/>
    <cellStyle name="Normal 4 2 9 4 2" xfId="33328"/>
    <cellStyle name="Normal 4 2 9 5" xfId="33329"/>
    <cellStyle name="Normal 4 2_Net Zero &amp; QRP Award" xfId="33330"/>
    <cellStyle name="Normal 4 3" xfId="33331"/>
    <cellStyle name="Normal 4 3 10" xfId="33332"/>
    <cellStyle name="Normal 4 3 10 2" xfId="33333"/>
    <cellStyle name="Normal 4 3 11" xfId="33334"/>
    <cellStyle name="Normal 4 3 11 2" xfId="33335"/>
    <cellStyle name="Normal 4 3 12" xfId="33336"/>
    <cellStyle name="Normal 4 3 13" xfId="33337"/>
    <cellStyle name="Normal 4 3 2" xfId="33338"/>
    <cellStyle name="Normal 4 3 2 2" xfId="33339"/>
    <cellStyle name="Normal 4 3 2 2 2" xfId="33340"/>
    <cellStyle name="Normal 4 3 2 2 2 2" xfId="33341"/>
    <cellStyle name="Normal 4 3 2 2 2 2 2" xfId="33342"/>
    <cellStyle name="Normal 4 3 2 2 2 3" xfId="33343"/>
    <cellStyle name="Normal 4 3 2 2 2 3 2" xfId="33344"/>
    <cellStyle name="Normal 4 3 2 2 2 4" xfId="33345"/>
    <cellStyle name="Normal 4 3 2 2 2 4 2" xfId="33346"/>
    <cellStyle name="Normal 4 3 2 2 2 5" xfId="33347"/>
    <cellStyle name="Normal 4 3 2 2 2 6" xfId="33348"/>
    <cellStyle name="Normal 4 3 2 2 2 7" xfId="33349"/>
    <cellStyle name="Normal 4 3 2 2 3" xfId="33350"/>
    <cellStyle name="Normal 4 3 2 2 3 2" xfId="33351"/>
    <cellStyle name="Normal 4 3 2 2 4" xfId="33352"/>
    <cellStyle name="Normal 4 3 2 2 4 2" xfId="33353"/>
    <cellStyle name="Normal 4 3 2 2 5" xfId="33354"/>
    <cellStyle name="Normal 4 3 2 2 5 2" xfId="33355"/>
    <cellStyle name="Normal 4 3 2 2 6" xfId="33356"/>
    <cellStyle name="Normal 4 3 2 3" xfId="33357"/>
    <cellStyle name="Normal 4 3 2 3 2" xfId="33358"/>
    <cellStyle name="Normal 4 3 2 3 2 2" xfId="33359"/>
    <cellStyle name="Normal 4 3 2 3 3" xfId="33360"/>
    <cellStyle name="Normal 4 3 2 3 3 2" xfId="33361"/>
    <cellStyle name="Normal 4 3 2 3 4" xfId="33362"/>
    <cellStyle name="Normal 4 3 2 3 4 2" xfId="33363"/>
    <cellStyle name="Normal 4 3 2 3 5" xfId="33364"/>
    <cellStyle name="Normal 4 3 2 4" xfId="33365"/>
    <cellStyle name="Normal 4 3 2 4 2" xfId="33366"/>
    <cellStyle name="Normal 4 3 2 5" xfId="33367"/>
    <cellStyle name="Normal 4 3 2 5 2" xfId="33368"/>
    <cellStyle name="Normal 4 3 2 6" xfId="33369"/>
    <cellStyle name="Normal 4 3 2 6 2" xfId="33370"/>
    <cellStyle name="Normal 4 3 2 7" xfId="33371"/>
    <cellStyle name="Normal 4 3 2 8" xfId="33372"/>
    <cellStyle name="Normal 4 3 2 9" xfId="33373"/>
    <cellStyle name="Normal 4 3 3" xfId="33374"/>
    <cellStyle name="Normal 4 3 3 2" xfId="33375"/>
    <cellStyle name="Normal 4 3 3 2 2" xfId="33376"/>
    <cellStyle name="Normal 4 3 3 2 2 2" xfId="33377"/>
    <cellStyle name="Normal 4 3 3 2 3" xfId="33378"/>
    <cellStyle name="Normal 4 3 3 2 3 2" xfId="33379"/>
    <cellStyle name="Normal 4 3 3 2 4" xfId="33380"/>
    <cellStyle name="Normal 4 3 3 2 4 2" xfId="33381"/>
    <cellStyle name="Normal 4 3 3 2 5" xfId="33382"/>
    <cellStyle name="Normal 4 3 3 3" xfId="33383"/>
    <cellStyle name="Normal 4 3 3 3 2" xfId="33384"/>
    <cellStyle name="Normal 4 3 3 4" xfId="33385"/>
    <cellStyle name="Normal 4 3 3 4 2" xfId="33386"/>
    <cellStyle name="Normal 4 3 3 5" xfId="33387"/>
    <cellStyle name="Normal 4 3 3 5 2" xfId="33388"/>
    <cellStyle name="Normal 4 3 3 6" xfId="33389"/>
    <cellStyle name="Normal 4 3 4" xfId="33390"/>
    <cellStyle name="Normal 4 3 4 2" xfId="33391"/>
    <cellStyle name="Normal 4 3 4 2 2" xfId="33392"/>
    <cellStyle name="Normal 4 3 4 2 2 2" xfId="33393"/>
    <cellStyle name="Normal 4 3 4 2 3" xfId="33394"/>
    <cellStyle name="Normal 4 3 4 2 3 2" xfId="33395"/>
    <cellStyle name="Normal 4 3 4 2 4" xfId="33396"/>
    <cellStyle name="Normal 4 3 4 2 4 2" xfId="33397"/>
    <cellStyle name="Normal 4 3 4 2 5" xfId="33398"/>
    <cellStyle name="Normal 4 3 4 3" xfId="33399"/>
    <cellStyle name="Normal 4 3 4 3 2" xfId="33400"/>
    <cellStyle name="Normal 4 3 4 4" xfId="33401"/>
    <cellStyle name="Normal 4 3 4 4 2" xfId="33402"/>
    <cellStyle name="Normal 4 3 4 5" xfId="33403"/>
    <cellStyle name="Normal 4 3 4 5 2" xfId="33404"/>
    <cellStyle name="Normal 4 3 4 6" xfId="33405"/>
    <cellStyle name="Normal 4 3 4 7" xfId="33406"/>
    <cellStyle name="Normal 4 3 5" xfId="33407"/>
    <cellStyle name="Normal 4 3 5 2" xfId="33408"/>
    <cellStyle name="Normal 4 3 5 3" xfId="33409"/>
    <cellStyle name="Normal 4 3 5 4" xfId="33410"/>
    <cellStyle name="Normal 4 3 6" xfId="33411"/>
    <cellStyle name="Normal 4 3 6 2" xfId="33412"/>
    <cellStyle name="Normal 4 3 6 2 2" xfId="33413"/>
    <cellStyle name="Normal 4 3 6 3" xfId="33414"/>
    <cellStyle name="Normal 4 3 6 3 2" xfId="33415"/>
    <cellStyle name="Normal 4 3 6 4" xfId="33416"/>
    <cellStyle name="Normal 4 3 6 4 2" xfId="33417"/>
    <cellStyle name="Normal 4 3 6 5" xfId="33418"/>
    <cellStyle name="Normal 4 3 7" xfId="33419"/>
    <cellStyle name="Normal 4 3 7 2" xfId="33420"/>
    <cellStyle name="Normal 4 3 7 2 2" xfId="33421"/>
    <cellStyle name="Normal 4 3 7 3" xfId="33422"/>
    <cellStyle name="Normal 4 3 7 3 2" xfId="33423"/>
    <cellStyle name="Normal 4 3 7 4" xfId="33424"/>
    <cellStyle name="Normal 4 3 7 4 2" xfId="33425"/>
    <cellStyle name="Normal 4 3 7 5" xfId="33426"/>
    <cellStyle name="Normal 4 3 8" xfId="33427"/>
    <cellStyle name="Normal 4 3 8 2" xfId="33428"/>
    <cellStyle name="Normal 4 3 8 2 2" xfId="33429"/>
    <cellStyle name="Normal 4 3 8 3" xfId="33430"/>
    <cellStyle name="Normal 4 3 8 3 2" xfId="33431"/>
    <cellStyle name="Normal 4 3 8 4" xfId="33432"/>
    <cellStyle name="Normal 4 3 8 4 2" xfId="33433"/>
    <cellStyle name="Normal 4 3 8 5" xfId="33434"/>
    <cellStyle name="Normal 4 3 9" xfId="33435"/>
    <cellStyle name="Normal 4 3 9 2" xfId="33436"/>
    <cellStyle name="Normal 4 3_Net Zero &amp; QRP Award" xfId="33437"/>
    <cellStyle name="Normal 4 4" xfId="33438"/>
    <cellStyle name="Normal 4 4 10" xfId="33439"/>
    <cellStyle name="Normal 4 4 10 2" xfId="33440"/>
    <cellStyle name="Normal 4 4 11" xfId="33441"/>
    <cellStyle name="Normal 4 4 11 2" xfId="33442"/>
    <cellStyle name="Normal 4 4 12" xfId="33443"/>
    <cellStyle name="Normal 4 4 12 2" xfId="33444"/>
    <cellStyle name="Normal 4 4 13" xfId="33445"/>
    <cellStyle name="Normal 4 4 14" xfId="33446"/>
    <cellStyle name="Normal 4 4 2" xfId="33447"/>
    <cellStyle name="Normal 4 4 2 2" xfId="33448"/>
    <cellStyle name="Normal 4 4 2 2 2" xfId="33449"/>
    <cellStyle name="Normal 4 4 2 2 2 2" xfId="33450"/>
    <cellStyle name="Normal 4 4 2 2 3" xfId="33451"/>
    <cellStyle name="Normal 4 4 2 2 3 2" xfId="33452"/>
    <cellStyle name="Normal 4 4 2 2 4" xfId="33453"/>
    <cellStyle name="Normal 4 4 2 2 4 2" xfId="33454"/>
    <cellStyle name="Normal 4 4 2 2 5" xfId="33455"/>
    <cellStyle name="Normal 4 4 2 3" xfId="33456"/>
    <cellStyle name="Normal 4 4 2 3 2" xfId="33457"/>
    <cellStyle name="Normal 4 4 2 4" xfId="33458"/>
    <cellStyle name="Normal 4 4 2 4 2" xfId="33459"/>
    <cellStyle name="Normal 4 4 2 5" xfId="33460"/>
    <cellStyle name="Normal 4 4 2 5 2" xfId="33461"/>
    <cellStyle name="Normal 4 4 2 6" xfId="33462"/>
    <cellStyle name="Normal 4 4 2 7" xfId="33463"/>
    <cellStyle name="Normal 4 4 3" xfId="33464"/>
    <cellStyle name="Normal 4 4 3 2" xfId="33465"/>
    <cellStyle name="Normal 4 4 3 2 2" xfId="33466"/>
    <cellStyle name="Normal 4 4 3 2 2 2" xfId="33467"/>
    <cellStyle name="Normal 4 4 3 2 3" xfId="33468"/>
    <cellStyle name="Normal 4 4 3 2 3 2" xfId="33469"/>
    <cellStyle name="Normal 4 4 3 2 4" xfId="33470"/>
    <cellStyle name="Normal 4 4 3 2 4 2" xfId="33471"/>
    <cellStyle name="Normal 4 4 3 2 5" xfId="33472"/>
    <cellStyle name="Normal 4 4 3 3" xfId="33473"/>
    <cellStyle name="Normal 4 4 3 3 2" xfId="33474"/>
    <cellStyle name="Normal 4 4 3 4" xfId="33475"/>
    <cellStyle name="Normal 4 4 3 4 2" xfId="33476"/>
    <cellStyle name="Normal 4 4 3 5" xfId="33477"/>
    <cellStyle name="Normal 4 4 3 5 2" xfId="33478"/>
    <cellStyle name="Normal 4 4 3 6" xfId="33479"/>
    <cellStyle name="Normal 4 4 3 7" xfId="33480"/>
    <cellStyle name="Normal 4 4 3 8" xfId="33481"/>
    <cellStyle name="Normal 4 4 4" xfId="33482"/>
    <cellStyle name="Normal 4 4 4 2" xfId="33483"/>
    <cellStyle name="Normal 4 4 4 2 2" xfId="33484"/>
    <cellStyle name="Normal 4 4 4 2 2 2" xfId="33485"/>
    <cellStyle name="Normal 4 4 4 2 3" xfId="33486"/>
    <cellStyle name="Normal 4 4 4 2 3 2" xfId="33487"/>
    <cellStyle name="Normal 4 4 4 2 4" xfId="33488"/>
    <cellStyle name="Normal 4 4 4 2 4 2" xfId="33489"/>
    <cellStyle name="Normal 4 4 4 2 5" xfId="33490"/>
    <cellStyle name="Normal 4 4 4 3" xfId="33491"/>
    <cellStyle name="Normal 4 4 4 3 2" xfId="33492"/>
    <cellStyle name="Normal 4 4 4 4" xfId="33493"/>
    <cellStyle name="Normal 4 4 4 4 2" xfId="33494"/>
    <cellStyle name="Normal 4 4 4 5" xfId="33495"/>
    <cellStyle name="Normal 4 4 4 5 2" xfId="33496"/>
    <cellStyle name="Normal 4 4 4 6" xfId="33497"/>
    <cellStyle name="Normal 4 4 5" xfId="33498"/>
    <cellStyle name="Normal 4 4 5 2" xfId="33499"/>
    <cellStyle name="Normal 4 4 5 2 2" xfId="33500"/>
    <cellStyle name="Normal 4 4 5 2 2 2" xfId="33501"/>
    <cellStyle name="Normal 4 4 5 2 3" xfId="33502"/>
    <cellStyle name="Normal 4 4 5 2 3 2" xfId="33503"/>
    <cellStyle name="Normal 4 4 5 2 4" xfId="33504"/>
    <cellStyle name="Normal 4 4 5 2 4 2" xfId="33505"/>
    <cellStyle name="Normal 4 4 5 2 5" xfId="33506"/>
    <cellStyle name="Normal 4 4 5 3" xfId="33507"/>
    <cellStyle name="Normal 4 4 5 3 2" xfId="33508"/>
    <cellStyle name="Normal 4 4 5 4" xfId="33509"/>
    <cellStyle name="Normal 4 4 5 4 2" xfId="33510"/>
    <cellStyle name="Normal 4 4 5 5" xfId="33511"/>
    <cellStyle name="Normal 4 4 5 5 2" xfId="33512"/>
    <cellStyle name="Normal 4 4 5 6" xfId="33513"/>
    <cellStyle name="Normal 4 4 6" xfId="33514"/>
    <cellStyle name="Normal 4 4 6 2" xfId="33515"/>
    <cellStyle name="Normal 4 4 6 2 2" xfId="33516"/>
    <cellStyle name="Normal 4 4 6 3" xfId="33517"/>
    <cellStyle name="Normal 4 4 6 3 2" xfId="33518"/>
    <cellStyle name="Normal 4 4 6 4" xfId="33519"/>
    <cellStyle name="Normal 4 4 6 4 2" xfId="33520"/>
    <cellStyle name="Normal 4 4 6 5" xfId="33521"/>
    <cellStyle name="Normal 4 4 7" xfId="33522"/>
    <cellStyle name="Normal 4 4 7 2" xfId="33523"/>
    <cellStyle name="Normal 4 4 7 2 2" xfId="33524"/>
    <cellStyle name="Normal 4 4 7 3" xfId="33525"/>
    <cellStyle name="Normal 4 4 7 3 2" xfId="33526"/>
    <cellStyle name="Normal 4 4 7 4" xfId="33527"/>
    <cellStyle name="Normal 4 4 7 4 2" xfId="33528"/>
    <cellStyle name="Normal 4 4 7 5" xfId="33529"/>
    <cellStyle name="Normal 4 4 8" xfId="33530"/>
    <cellStyle name="Normal 4 4 8 2" xfId="33531"/>
    <cellStyle name="Normal 4 4 8 2 2" xfId="33532"/>
    <cellStyle name="Normal 4 4 8 3" xfId="33533"/>
    <cellStyle name="Normal 4 4 8 3 2" xfId="33534"/>
    <cellStyle name="Normal 4 4 8 4" xfId="33535"/>
    <cellStyle name="Normal 4 4 8 4 2" xfId="33536"/>
    <cellStyle name="Normal 4 4 8 5" xfId="33537"/>
    <cellStyle name="Normal 4 4 9" xfId="33538"/>
    <cellStyle name="Normal 4 4 9 2" xfId="33539"/>
    <cellStyle name="Normal 4 4 9 2 2" xfId="33540"/>
    <cellStyle name="Normal 4 4 9 3" xfId="33541"/>
    <cellStyle name="Normal 4 4 9 3 2" xfId="33542"/>
    <cellStyle name="Normal 4 4 9 4" xfId="33543"/>
    <cellStyle name="Normal 4 4 9 4 2" xfId="33544"/>
    <cellStyle name="Normal 4 4 9 5" xfId="33545"/>
    <cellStyle name="Normal 4 4_Net Zero &amp; QRP Award" xfId="33546"/>
    <cellStyle name="Normal 4 5" xfId="33547"/>
    <cellStyle name="Normal 4 5 10" xfId="33548"/>
    <cellStyle name="Normal 4 5 10 2" xfId="33549"/>
    <cellStyle name="Normal 4 5 11" xfId="33550"/>
    <cellStyle name="Normal 4 5 11 2" xfId="33551"/>
    <cellStyle name="Normal 4 5 12" xfId="33552"/>
    <cellStyle name="Normal 4 5 12 2" xfId="33553"/>
    <cellStyle name="Normal 4 5 13" xfId="33554"/>
    <cellStyle name="Normal 4 5 2" xfId="33555"/>
    <cellStyle name="Normal 4 5 2 2" xfId="33556"/>
    <cellStyle name="Normal 4 5 2 2 2" xfId="33557"/>
    <cellStyle name="Normal 4 5 2 2 2 2" xfId="33558"/>
    <cellStyle name="Normal 4 5 2 2 3" xfId="33559"/>
    <cellStyle name="Normal 4 5 2 2 3 2" xfId="33560"/>
    <cellStyle name="Normal 4 5 2 2 4" xfId="33561"/>
    <cellStyle name="Normal 4 5 2 2 4 2" xfId="33562"/>
    <cellStyle name="Normal 4 5 2 2 5" xfId="33563"/>
    <cellStyle name="Normal 4 5 2 3" xfId="33564"/>
    <cellStyle name="Normal 4 5 2 3 2" xfId="33565"/>
    <cellStyle name="Normal 4 5 2 4" xfId="33566"/>
    <cellStyle name="Normal 4 5 2 4 2" xfId="33567"/>
    <cellStyle name="Normal 4 5 2 5" xfId="33568"/>
    <cellStyle name="Normal 4 5 2 5 2" xfId="33569"/>
    <cellStyle name="Normal 4 5 2 6" xfId="33570"/>
    <cellStyle name="Normal 4 5 3" xfId="33571"/>
    <cellStyle name="Normal 4 5 3 2" xfId="33572"/>
    <cellStyle name="Normal 4 5 3 2 2" xfId="33573"/>
    <cellStyle name="Normal 4 5 3 2 2 2" xfId="33574"/>
    <cellStyle name="Normal 4 5 3 2 3" xfId="33575"/>
    <cellStyle name="Normal 4 5 3 2 3 2" xfId="33576"/>
    <cellStyle name="Normal 4 5 3 2 4" xfId="33577"/>
    <cellStyle name="Normal 4 5 3 2 4 2" xfId="33578"/>
    <cellStyle name="Normal 4 5 3 2 5" xfId="33579"/>
    <cellStyle name="Normal 4 5 3 3" xfId="33580"/>
    <cellStyle name="Normal 4 5 3 3 2" xfId="33581"/>
    <cellStyle name="Normal 4 5 3 4" xfId="33582"/>
    <cellStyle name="Normal 4 5 3 4 2" xfId="33583"/>
    <cellStyle name="Normal 4 5 3 5" xfId="33584"/>
    <cellStyle name="Normal 4 5 3 5 2" xfId="33585"/>
    <cellStyle name="Normal 4 5 3 6" xfId="33586"/>
    <cellStyle name="Normal 4 5 4" xfId="33587"/>
    <cellStyle name="Normal 4 5 4 2" xfId="33588"/>
    <cellStyle name="Normal 4 5 4 2 2" xfId="33589"/>
    <cellStyle name="Normal 4 5 4 2 2 2" xfId="33590"/>
    <cellStyle name="Normal 4 5 4 2 3" xfId="33591"/>
    <cellStyle name="Normal 4 5 4 2 3 2" xfId="33592"/>
    <cellStyle name="Normal 4 5 4 2 4" xfId="33593"/>
    <cellStyle name="Normal 4 5 4 2 4 2" xfId="33594"/>
    <cellStyle name="Normal 4 5 4 2 5" xfId="33595"/>
    <cellStyle name="Normal 4 5 4 3" xfId="33596"/>
    <cellStyle name="Normal 4 5 4 3 2" xfId="33597"/>
    <cellStyle name="Normal 4 5 4 4" xfId="33598"/>
    <cellStyle name="Normal 4 5 4 4 2" xfId="33599"/>
    <cellStyle name="Normal 4 5 4 5" xfId="33600"/>
    <cellStyle name="Normal 4 5 4 5 2" xfId="33601"/>
    <cellStyle name="Normal 4 5 4 6" xfId="33602"/>
    <cellStyle name="Normal 4 5 5" xfId="33603"/>
    <cellStyle name="Normal 4 5 5 2" xfId="33604"/>
    <cellStyle name="Normal 4 5 5 2 2" xfId="33605"/>
    <cellStyle name="Normal 4 5 5 2 2 2" xfId="33606"/>
    <cellStyle name="Normal 4 5 5 2 3" xfId="33607"/>
    <cellStyle name="Normal 4 5 5 2 3 2" xfId="33608"/>
    <cellStyle name="Normal 4 5 5 2 4" xfId="33609"/>
    <cellStyle name="Normal 4 5 5 2 4 2" xfId="33610"/>
    <cellStyle name="Normal 4 5 5 2 5" xfId="33611"/>
    <cellStyle name="Normal 4 5 5 3" xfId="33612"/>
    <cellStyle name="Normal 4 5 5 3 2" xfId="33613"/>
    <cellStyle name="Normal 4 5 5 4" xfId="33614"/>
    <cellStyle name="Normal 4 5 5 4 2" xfId="33615"/>
    <cellStyle name="Normal 4 5 5 5" xfId="33616"/>
    <cellStyle name="Normal 4 5 5 5 2" xfId="33617"/>
    <cellStyle name="Normal 4 5 5 6" xfId="33618"/>
    <cellStyle name="Normal 4 5 6" xfId="33619"/>
    <cellStyle name="Normal 4 5 6 2" xfId="33620"/>
    <cellStyle name="Normal 4 5 6 2 2" xfId="33621"/>
    <cellStyle name="Normal 4 5 6 3" xfId="33622"/>
    <cellStyle name="Normal 4 5 6 3 2" xfId="33623"/>
    <cellStyle name="Normal 4 5 6 4" xfId="33624"/>
    <cellStyle name="Normal 4 5 6 4 2" xfId="33625"/>
    <cellStyle name="Normal 4 5 6 5" xfId="33626"/>
    <cellStyle name="Normal 4 5 7" xfId="33627"/>
    <cellStyle name="Normal 4 5 7 2" xfId="33628"/>
    <cellStyle name="Normal 4 5 7 2 2" xfId="33629"/>
    <cellStyle name="Normal 4 5 7 3" xfId="33630"/>
    <cellStyle name="Normal 4 5 7 3 2" xfId="33631"/>
    <cellStyle name="Normal 4 5 7 4" xfId="33632"/>
    <cellStyle name="Normal 4 5 7 4 2" xfId="33633"/>
    <cellStyle name="Normal 4 5 7 5" xfId="33634"/>
    <cellStyle name="Normal 4 5 8" xfId="33635"/>
    <cellStyle name="Normal 4 5 8 2" xfId="33636"/>
    <cellStyle name="Normal 4 5 8 2 2" xfId="33637"/>
    <cellStyle name="Normal 4 5 8 3" xfId="33638"/>
    <cellStyle name="Normal 4 5 8 3 2" xfId="33639"/>
    <cellStyle name="Normal 4 5 8 4" xfId="33640"/>
    <cellStyle name="Normal 4 5 8 4 2" xfId="33641"/>
    <cellStyle name="Normal 4 5 8 5" xfId="33642"/>
    <cellStyle name="Normal 4 5 9" xfId="33643"/>
    <cellStyle name="Normal 4 5 9 2" xfId="33644"/>
    <cellStyle name="Normal 4 5 9 2 2" xfId="33645"/>
    <cellStyle name="Normal 4 5 9 3" xfId="33646"/>
    <cellStyle name="Normal 4 5 9 3 2" xfId="33647"/>
    <cellStyle name="Normal 4 5 9 4" xfId="33648"/>
    <cellStyle name="Normal 4 5 9 4 2" xfId="33649"/>
    <cellStyle name="Normal 4 5 9 5" xfId="33650"/>
    <cellStyle name="Normal 4 5_Net Zero &amp; QRP Award" xfId="33651"/>
    <cellStyle name="Normal 4 6" xfId="33652"/>
    <cellStyle name="Normal 4 6 2" xfId="33653"/>
    <cellStyle name="Normal 4 6 3" xfId="33654"/>
    <cellStyle name="Normal 4 6 4" xfId="33655"/>
    <cellStyle name="Normal 4 6 4 2" xfId="33656"/>
    <cellStyle name="Normal 4 6 5" xfId="33657"/>
    <cellStyle name="Normal 4 6 5 2" xfId="33658"/>
    <cellStyle name="Normal 4 6 6" xfId="33659"/>
    <cellStyle name="Normal 4 6 6 2" xfId="33660"/>
    <cellStyle name="Normal 4 6 7" xfId="33661"/>
    <cellStyle name="Normal 4 6 8" xfId="33662"/>
    <cellStyle name="Normal 4 6 9" xfId="33663"/>
    <cellStyle name="Normal 4 6_Net Zero &amp; QRP Award" xfId="33664"/>
    <cellStyle name="Normal 4 7" xfId="33665"/>
    <cellStyle name="Normal 4 7 2" xfId="33666"/>
    <cellStyle name="Normal 4 7 2 2" xfId="33667"/>
    <cellStyle name="Normal 4 7 2 2 2" xfId="33668"/>
    <cellStyle name="Normal 4 7 2 3" xfId="33669"/>
    <cellStyle name="Normal 4 7 2 3 2" xfId="33670"/>
    <cellStyle name="Normal 4 7 2 4" xfId="33671"/>
    <cellStyle name="Normal 4 7 2 4 2" xfId="33672"/>
    <cellStyle name="Normal 4 7 2 5" xfId="33673"/>
    <cellStyle name="Normal 4 7 3" xfId="33674"/>
    <cellStyle name="Normal 4 7 3 2" xfId="33675"/>
    <cellStyle name="Normal 4 7 4" xfId="33676"/>
    <cellStyle name="Normal 4 7 4 2" xfId="33677"/>
    <cellStyle name="Normal 4 7 5" xfId="33678"/>
    <cellStyle name="Normal 4 7 5 2" xfId="33679"/>
    <cellStyle name="Normal 4 7 6" xfId="33680"/>
    <cellStyle name="Normal 4 8" xfId="33681"/>
    <cellStyle name="Normal 4 9" xfId="33682"/>
    <cellStyle name="Normal 4_2015 PULLS" xfId="33683"/>
    <cellStyle name="Normal 40" xfId="33684"/>
    <cellStyle name="Normal 40 2" xfId="33685"/>
    <cellStyle name="Normal 40 2 2" xfId="33686"/>
    <cellStyle name="Normal 40 2 2 2" xfId="33687"/>
    <cellStyle name="Normal 40 2 2 2 2" xfId="33688"/>
    <cellStyle name="Normal 40 2 2 2 2 2" xfId="33689"/>
    <cellStyle name="Normal 40 2 2 2 2 2 2" xfId="33690"/>
    <cellStyle name="Normal 40 2 2 2 2 3" xfId="33691"/>
    <cellStyle name="Normal 40 2 2 2 3" xfId="33692"/>
    <cellStyle name="Normal 40 2 2 2 3 2" xfId="33693"/>
    <cellStyle name="Normal 40 2 2 2 3 2 2" xfId="33694"/>
    <cellStyle name="Normal 40 2 2 2 3 3" xfId="33695"/>
    <cellStyle name="Normal 40 2 2 2 4" xfId="33696"/>
    <cellStyle name="Normal 40 2 2 2 4 2" xfId="33697"/>
    <cellStyle name="Normal 40 2 2 2 5" xfId="33698"/>
    <cellStyle name="Normal 40 2 2 3" xfId="33699"/>
    <cellStyle name="Normal 40 2 2 3 2" xfId="33700"/>
    <cellStyle name="Normal 40 2 2 3 2 2" xfId="33701"/>
    <cellStyle name="Normal 40 2 2 3 3" xfId="33702"/>
    <cellStyle name="Normal 40 2 2 4" xfId="33703"/>
    <cellStyle name="Normal 40 2 2 4 2" xfId="33704"/>
    <cellStyle name="Normal 40 2 2 4 2 2" xfId="33705"/>
    <cellStyle name="Normal 40 2 2 4 3" xfId="33706"/>
    <cellStyle name="Normal 40 2 2 5" xfId="33707"/>
    <cellStyle name="Normal 40 2 2 5 2" xfId="33708"/>
    <cellStyle name="Normal 40 2 2 6" xfId="33709"/>
    <cellStyle name="Normal 40 2 3" xfId="33710"/>
    <cellStyle name="Normal 40 2 3 2" xfId="33711"/>
    <cellStyle name="Normal 40 2 3 2 2" xfId="33712"/>
    <cellStyle name="Normal 40 2 3 2 2 2" xfId="33713"/>
    <cellStyle name="Normal 40 2 3 2 3" xfId="33714"/>
    <cellStyle name="Normal 40 2 3 3" xfId="33715"/>
    <cellStyle name="Normal 40 2 3 3 2" xfId="33716"/>
    <cellStyle name="Normal 40 2 3 3 2 2" xfId="33717"/>
    <cellStyle name="Normal 40 2 3 3 3" xfId="33718"/>
    <cellStyle name="Normal 40 2 3 4" xfId="33719"/>
    <cellStyle name="Normal 40 2 3 4 2" xfId="33720"/>
    <cellStyle name="Normal 40 2 3 5" xfId="33721"/>
    <cellStyle name="Normal 40 2 4" xfId="33722"/>
    <cellStyle name="Normal 40 2 4 2" xfId="33723"/>
    <cellStyle name="Normal 40 2 4 2 2" xfId="33724"/>
    <cellStyle name="Normal 40 2 4 3" xfId="33725"/>
    <cellStyle name="Normal 40 2 5" xfId="33726"/>
    <cellStyle name="Normal 40 2 5 2" xfId="33727"/>
    <cellStyle name="Normal 40 2 5 2 2" xfId="33728"/>
    <cellStyle name="Normal 40 2 5 3" xfId="33729"/>
    <cellStyle name="Normal 40 2 6" xfId="33730"/>
    <cellStyle name="Normal 40 2 6 2" xfId="33731"/>
    <cellStyle name="Normal 40 2 7" xfId="33732"/>
    <cellStyle name="Normal 40 2 8" xfId="33733"/>
    <cellStyle name="Normal 40 2 9" xfId="33734"/>
    <cellStyle name="Normal 40 3" xfId="33735"/>
    <cellStyle name="Normal 40 3 2" xfId="33736"/>
    <cellStyle name="Normal 40 3 2 2" xfId="33737"/>
    <cellStyle name="Normal 40 3 2 2 2" xfId="33738"/>
    <cellStyle name="Normal 40 3 2 2 2 2" xfId="33739"/>
    <cellStyle name="Normal 40 3 2 2 3" xfId="33740"/>
    <cellStyle name="Normal 40 3 2 3" xfId="33741"/>
    <cellStyle name="Normal 40 3 2 3 2" xfId="33742"/>
    <cellStyle name="Normal 40 3 2 3 2 2" xfId="33743"/>
    <cellStyle name="Normal 40 3 2 3 3" xfId="33744"/>
    <cellStyle name="Normal 40 3 2 4" xfId="33745"/>
    <cellStyle name="Normal 40 3 2 4 2" xfId="33746"/>
    <cellStyle name="Normal 40 3 2 5" xfId="33747"/>
    <cellStyle name="Normal 40 3 3" xfId="33748"/>
    <cellStyle name="Normal 40 3 3 2" xfId="33749"/>
    <cellStyle name="Normal 40 3 3 2 2" xfId="33750"/>
    <cellStyle name="Normal 40 3 3 3" xfId="33751"/>
    <cellStyle name="Normal 40 3 4" xfId="33752"/>
    <cellStyle name="Normal 40 3 4 2" xfId="33753"/>
    <cellStyle name="Normal 40 3 4 2 2" xfId="33754"/>
    <cellStyle name="Normal 40 3 4 3" xfId="33755"/>
    <cellStyle name="Normal 40 3 5" xfId="33756"/>
    <cellStyle name="Normal 40 3 5 2" xfId="33757"/>
    <cellStyle name="Normal 40 3 6" xfId="33758"/>
    <cellStyle name="Normal 40 4" xfId="33759"/>
    <cellStyle name="Normal 40 4 2" xfId="33760"/>
    <cellStyle name="Normal 40 4 2 2" xfId="33761"/>
    <cellStyle name="Normal 40 4 2 2 2" xfId="33762"/>
    <cellStyle name="Normal 40 4 2 3" xfId="33763"/>
    <cellStyle name="Normal 40 4 3" xfId="33764"/>
    <cellStyle name="Normal 40 4 3 2" xfId="33765"/>
    <cellStyle name="Normal 40 4 3 2 2" xfId="33766"/>
    <cellStyle name="Normal 40 4 3 3" xfId="33767"/>
    <cellStyle name="Normal 40 4 4" xfId="33768"/>
    <cellStyle name="Normal 40 4 4 2" xfId="33769"/>
    <cellStyle name="Normal 40 4 5" xfId="33770"/>
    <cellStyle name="Normal 40 5" xfId="33771"/>
    <cellStyle name="Normal 40 5 2" xfId="33772"/>
    <cellStyle name="Normal 40 5 2 2" xfId="33773"/>
    <cellStyle name="Normal 40 5 3" xfId="33774"/>
    <cellStyle name="Normal 40 6" xfId="33775"/>
    <cellStyle name="Normal 40 6 2" xfId="33776"/>
    <cellStyle name="Normal 40 6 2 2" xfId="33777"/>
    <cellStyle name="Normal 40 6 3" xfId="33778"/>
    <cellStyle name="Normal 40 7" xfId="33779"/>
    <cellStyle name="Normal 40 7 2" xfId="33780"/>
    <cellStyle name="Normal 40 8" xfId="33781"/>
    <cellStyle name="Normal 40 9" xfId="33782"/>
    <cellStyle name="Normal 41" xfId="33783"/>
    <cellStyle name="Normal 41 2" xfId="33784"/>
    <cellStyle name="Normal 41 2 2" xfId="33785"/>
    <cellStyle name="Normal 41 2 2 2" xfId="33786"/>
    <cellStyle name="Normal 41 2 2 2 2" xfId="33787"/>
    <cellStyle name="Normal 41 2 2 2 2 2" xfId="33788"/>
    <cellStyle name="Normal 41 2 2 2 2 2 2" xfId="33789"/>
    <cellStyle name="Normal 41 2 2 2 2 3" xfId="33790"/>
    <cellStyle name="Normal 41 2 2 2 3" xfId="33791"/>
    <cellStyle name="Normal 41 2 2 2 3 2" xfId="33792"/>
    <cellStyle name="Normal 41 2 2 2 3 2 2" xfId="33793"/>
    <cellStyle name="Normal 41 2 2 2 3 3" xfId="33794"/>
    <cellStyle name="Normal 41 2 2 2 4" xfId="33795"/>
    <cellStyle name="Normal 41 2 2 2 4 2" xfId="33796"/>
    <cellStyle name="Normal 41 2 2 2 5" xfId="33797"/>
    <cellStyle name="Normal 41 2 2 3" xfId="33798"/>
    <cellStyle name="Normal 41 2 2 3 2" xfId="33799"/>
    <cellStyle name="Normal 41 2 2 3 2 2" xfId="33800"/>
    <cellStyle name="Normal 41 2 2 3 3" xfId="33801"/>
    <cellStyle name="Normal 41 2 2 4" xfId="33802"/>
    <cellStyle name="Normal 41 2 2 4 2" xfId="33803"/>
    <cellStyle name="Normal 41 2 2 4 2 2" xfId="33804"/>
    <cellStyle name="Normal 41 2 2 4 3" xfId="33805"/>
    <cellStyle name="Normal 41 2 2 5" xfId="33806"/>
    <cellStyle name="Normal 41 2 2 5 2" xfId="33807"/>
    <cellStyle name="Normal 41 2 2 6" xfId="33808"/>
    <cellStyle name="Normal 41 2 3" xfId="33809"/>
    <cellStyle name="Normal 41 2 3 2" xfId="33810"/>
    <cellStyle name="Normal 41 2 3 2 2" xfId="33811"/>
    <cellStyle name="Normal 41 2 3 2 2 2" xfId="33812"/>
    <cellStyle name="Normal 41 2 3 2 3" xfId="33813"/>
    <cellStyle name="Normal 41 2 3 3" xfId="33814"/>
    <cellStyle name="Normal 41 2 3 3 2" xfId="33815"/>
    <cellStyle name="Normal 41 2 3 3 2 2" xfId="33816"/>
    <cellStyle name="Normal 41 2 3 3 3" xfId="33817"/>
    <cellStyle name="Normal 41 2 3 4" xfId="33818"/>
    <cellStyle name="Normal 41 2 3 4 2" xfId="33819"/>
    <cellStyle name="Normal 41 2 3 5" xfId="33820"/>
    <cellStyle name="Normal 41 2 4" xfId="33821"/>
    <cellStyle name="Normal 41 2 4 2" xfId="33822"/>
    <cellStyle name="Normal 41 2 4 2 2" xfId="33823"/>
    <cellStyle name="Normal 41 2 4 3" xfId="33824"/>
    <cellStyle name="Normal 41 2 5" xfId="33825"/>
    <cellStyle name="Normal 41 2 5 2" xfId="33826"/>
    <cellStyle name="Normal 41 2 5 2 2" xfId="33827"/>
    <cellStyle name="Normal 41 2 5 3" xfId="33828"/>
    <cellStyle name="Normal 41 2 6" xfId="33829"/>
    <cellStyle name="Normal 41 2 6 2" xfId="33830"/>
    <cellStyle name="Normal 41 2 7" xfId="33831"/>
    <cellStyle name="Normal 41 2 8" xfId="33832"/>
    <cellStyle name="Normal 41 2 9" xfId="33833"/>
    <cellStyle name="Normal 41 3" xfId="33834"/>
    <cellStyle name="Normal 41 3 2" xfId="33835"/>
    <cellStyle name="Normal 41 3 2 2" xfId="33836"/>
    <cellStyle name="Normal 41 3 2 2 2" xfId="33837"/>
    <cellStyle name="Normal 41 3 2 2 2 2" xfId="33838"/>
    <cellStyle name="Normal 41 3 2 2 3" xfId="33839"/>
    <cellStyle name="Normal 41 3 2 3" xfId="33840"/>
    <cellStyle name="Normal 41 3 2 3 2" xfId="33841"/>
    <cellStyle name="Normal 41 3 2 3 2 2" xfId="33842"/>
    <cellStyle name="Normal 41 3 2 3 3" xfId="33843"/>
    <cellStyle name="Normal 41 3 2 4" xfId="33844"/>
    <cellStyle name="Normal 41 3 2 4 2" xfId="33845"/>
    <cellStyle name="Normal 41 3 2 5" xfId="33846"/>
    <cellStyle name="Normal 41 3 3" xfId="33847"/>
    <cellStyle name="Normal 41 3 3 2" xfId="33848"/>
    <cellStyle name="Normal 41 3 3 2 2" xfId="33849"/>
    <cellStyle name="Normal 41 3 3 3" xfId="33850"/>
    <cellStyle name="Normal 41 3 4" xfId="33851"/>
    <cellStyle name="Normal 41 3 4 2" xfId="33852"/>
    <cellStyle name="Normal 41 3 4 2 2" xfId="33853"/>
    <cellStyle name="Normal 41 3 4 3" xfId="33854"/>
    <cellStyle name="Normal 41 3 5" xfId="33855"/>
    <cellStyle name="Normal 41 3 5 2" xfId="33856"/>
    <cellStyle name="Normal 41 3 6" xfId="33857"/>
    <cellStyle name="Normal 41 4" xfId="33858"/>
    <cellStyle name="Normal 41 4 2" xfId="33859"/>
    <cellStyle name="Normal 41 4 2 2" xfId="33860"/>
    <cellStyle name="Normal 41 4 2 2 2" xfId="33861"/>
    <cellStyle name="Normal 41 4 2 3" xfId="33862"/>
    <cellStyle name="Normal 41 4 3" xfId="33863"/>
    <cellStyle name="Normal 41 4 3 2" xfId="33864"/>
    <cellStyle name="Normal 41 4 3 2 2" xfId="33865"/>
    <cellStyle name="Normal 41 4 3 3" xfId="33866"/>
    <cellStyle name="Normal 41 4 4" xfId="33867"/>
    <cellStyle name="Normal 41 4 4 2" xfId="33868"/>
    <cellStyle name="Normal 41 4 5" xfId="33869"/>
    <cellStyle name="Normal 41 4 6" xfId="33870"/>
    <cellStyle name="Normal 41 4 7" xfId="33871"/>
    <cellStyle name="Normal 41 5" xfId="33872"/>
    <cellStyle name="Normal 41 5 2" xfId="33873"/>
    <cellStyle name="Normal 41 5 2 2" xfId="33874"/>
    <cellStyle name="Normal 41 5 3" xfId="33875"/>
    <cellStyle name="Normal 41 6" xfId="33876"/>
    <cellStyle name="Normal 41 6 2" xfId="33877"/>
    <cellStyle name="Normal 41 6 2 2" xfId="33878"/>
    <cellStyle name="Normal 41 6 3" xfId="33879"/>
    <cellStyle name="Normal 41 7" xfId="33880"/>
    <cellStyle name="Normal 41 7 2" xfId="33881"/>
    <cellStyle name="Normal 41 8" xfId="33882"/>
    <cellStyle name="Normal 41 9" xfId="33883"/>
    <cellStyle name="Normal 42" xfId="33884"/>
    <cellStyle name="Normal 42 2" xfId="33885"/>
    <cellStyle name="Normal 42 2 2" xfId="33886"/>
    <cellStyle name="Normal 42 3" xfId="33887"/>
    <cellStyle name="Normal 42 3 2" xfId="33888"/>
    <cellStyle name="Normal 42 4" xfId="33889"/>
    <cellStyle name="Normal 42 5" xfId="33890"/>
    <cellStyle name="Normal 43" xfId="33891"/>
    <cellStyle name="Normal 43 2" xfId="33892"/>
    <cellStyle name="Normal 43 2 2" xfId="33893"/>
    <cellStyle name="Normal 43 2 2 2" xfId="33894"/>
    <cellStyle name="Normal 43 2 2 2 2" xfId="33895"/>
    <cellStyle name="Normal 43 2 2 2 2 2" xfId="33896"/>
    <cellStyle name="Normal 43 2 2 2 2 2 2" xfId="33897"/>
    <cellStyle name="Normal 43 2 2 2 2 3" xfId="33898"/>
    <cellStyle name="Normal 43 2 2 2 3" xfId="33899"/>
    <cellStyle name="Normal 43 2 2 2 3 2" xfId="33900"/>
    <cellStyle name="Normal 43 2 2 2 3 2 2" xfId="33901"/>
    <cellStyle name="Normal 43 2 2 2 3 3" xfId="33902"/>
    <cellStyle name="Normal 43 2 2 2 4" xfId="33903"/>
    <cellStyle name="Normal 43 2 2 2 4 2" xfId="33904"/>
    <cellStyle name="Normal 43 2 2 2 5" xfId="33905"/>
    <cellStyle name="Normal 43 2 2 3" xfId="33906"/>
    <cellStyle name="Normal 43 2 2 3 2" xfId="33907"/>
    <cellStyle name="Normal 43 2 2 3 2 2" xfId="33908"/>
    <cellStyle name="Normal 43 2 2 3 3" xfId="33909"/>
    <cellStyle name="Normal 43 2 2 4" xfId="33910"/>
    <cellStyle name="Normal 43 2 2 4 2" xfId="33911"/>
    <cellStyle name="Normal 43 2 2 4 2 2" xfId="33912"/>
    <cellStyle name="Normal 43 2 2 4 3" xfId="33913"/>
    <cellStyle name="Normal 43 2 2 5" xfId="33914"/>
    <cellStyle name="Normal 43 2 2 5 2" xfId="33915"/>
    <cellStyle name="Normal 43 2 2 6" xfId="33916"/>
    <cellStyle name="Normal 43 2 3" xfId="33917"/>
    <cellStyle name="Normal 43 2 3 2" xfId="33918"/>
    <cellStyle name="Normal 43 2 3 2 2" xfId="33919"/>
    <cellStyle name="Normal 43 2 3 2 2 2" xfId="33920"/>
    <cellStyle name="Normal 43 2 3 2 3" xfId="33921"/>
    <cellStyle name="Normal 43 2 3 3" xfId="33922"/>
    <cellStyle name="Normal 43 2 3 3 2" xfId="33923"/>
    <cellStyle name="Normal 43 2 3 3 2 2" xfId="33924"/>
    <cellStyle name="Normal 43 2 3 3 3" xfId="33925"/>
    <cellStyle name="Normal 43 2 3 4" xfId="33926"/>
    <cellStyle name="Normal 43 2 3 4 2" xfId="33927"/>
    <cellStyle name="Normal 43 2 3 5" xfId="33928"/>
    <cellStyle name="Normal 43 2 4" xfId="33929"/>
    <cellStyle name="Normal 43 2 4 2" xfId="33930"/>
    <cellStyle name="Normal 43 2 4 2 2" xfId="33931"/>
    <cellStyle name="Normal 43 2 4 3" xfId="33932"/>
    <cellStyle name="Normal 43 2 5" xfId="33933"/>
    <cellStyle name="Normal 43 2 5 2" xfId="33934"/>
    <cellStyle name="Normal 43 2 5 2 2" xfId="33935"/>
    <cellStyle name="Normal 43 2 5 3" xfId="33936"/>
    <cellStyle name="Normal 43 2 6" xfId="33937"/>
    <cellStyle name="Normal 43 2 6 2" xfId="33938"/>
    <cellStyle name="Normal 43 2 7" xfId="33939"/>
    <cellStyle name="Normal 43 3" xfId="33940"/>
    <cellStyle name="Normal 43 3 2" xfId="33941"/>
    <cellStyle name="Normal 43 4" xfId="33942"/>
    <cellStyle name="Normal 43 4 2" xfId="33943"/>
    <cellStyle name="Normal 43 4 3" xfId="33944"/>
    <cellStyle name="Normal 43 5" xfId="33945"/>
    <cellStyle name="Normal 44" xfId="33946"/>
    <cellStyle name="Normal 44 2" xfId="33947"/>
    <cellStyle name="Normal 44 2 2" xfId="33948"/>
    <cellStyle name="Normal 44 2 2 2" xfId="33949"/>
    <cellStyle name="Normal 44 2 2 2 2" xfId="33950"/>
    <cellStyle name="Normal 44 2 2 2 2 2" xfId="33951"/>
    <cellStyle name="Normal 44 2 2 2 2 2 2" xfId="33952"/>
    <cellStyle name="Normal 44 2 2 2 2 3" xfId="33953"/>
    <cellStyle name="Normal 44 2 2 2 3" xfId="33954"/>
    <cellStyle name="Normal 44 2 2 2 3 2" xfId="33955"/>
    <cellStyle name="Normal 44 2 2 2 3 2 2" xfId="33956"/>
    <cellStyle name="Normal 44 2 2 2 3 3" xfId="33957"/>
    <cellStyle name="Normal 44 2 2 2 4" xfId="33958"/>
    <cellStyle name="Normal 44 2 2 2 4 2" xfId="33959"/>
    <cellStyle name="Normal 44 2 2 2 5" xfId="33960"/>
    <cellStyle name="Normal 44 2 2 3" xfId="33961"/>
    <cellStyle name="Normal 44 2 2 3 2" xfId="33962"/>
    <cellStyle name="Normal 44 2 2 3 2 2" xfId="33963"/>
    <cellStyle name="Normal 44 2 2 3 3" xfId="33964"/>
    <cellStyle name="Normal 44 2 2 4" xfId="33965"/>
    <cellStyle name="Normal 44 2 2 4 2" xfId="33966"/>
    <cellStyle name="Normal 44 2 2 4 2 2" xfId="33967"/>
    <cellStyle name="Normal 44 2 2 4 3" xfId="33968"/>
    <cellStyle name="Normal 44 2 2 5" xfId="33969"/>
    <cellStyle name="Normal 44 2 2 5 2" xfId="33970"/>
    <cellStyle name="Normal 44 2 2 6" xfId="33971"/>
    <cellStyle name="Normal 44 2 3" xfId="33972"/>
    <cellStyle name="Normal 44 2 3 2" xfId="33973"/>
    <cellStyle name="Normal 44 2 3 2 2" xfId="33974"/>
    <cellStyle name="Normal 44 2 3 2 2 2" xfId="33975"/>
    <cellStyle name="Normal 44 2 3 2 3" xfId="33976"/>
    <cellStyle name="Normal 44 2 3 3" xfId="33977"/>
    <cellStyle name="Normal 44 2 3 3 2" xfId="33978"/>
    <cellStyle name="Normal 44 2 3 3 2 2" xfId="33979"/>
    <cellStyle name="Normal 44 2 3 3 3" xfId="33980"/>
    <cellStyle name="Normal 44 2 3 4" xfId="33981"/>
    <cellStyle name="Normal 44 2 3 4 2" xfId="33982"/>
    <cellStyle name="Normal 44 2 3 5" xfId="33983"/>
    <cellStyle name="Normal 44 2 4" xfId="33984"/>
    <cellStyle name="Normal 44 2 4 2" xfId="33985"/>
    <cellStyle name="Normal 44 2 4 2 2" xfId="33986"/>
    <cellStyle name="Normal 44 2 4 3" xfId="33987"/>
    <cellStyle name="Normal 44 2 5" xfId="33988"/>
    <cellStyle name="Normal 44 2 5 2" xfId="33989"/>
    <cellStyle name="Normal 44 2 5 2 2" xfId="33990"/>
    <cellStyle name="Normal 44 2 5 3" xfId="33991"/>
    <cellStyle name="Normal 44 2 6" xfId="33992"/>
    <cellStyle name="Normal 44 2 6 2" xfId="33993"/>
    <cellStyle name="Normal 44 2 7" xfId="33994"/>
    <cellStyle name="Normal 44 2 8" xfId="33995"/>
    <cellStyle name="Normal 44 2 9" xfId="33996"/>
    <cellStyle name="Normal 44 3" xfId="33997"/>
    <cellStyle name="Normal 44 3 2" xfId="33998"/>
    <cellStyle name="Normal 44 3 2 2" xfId="33999"/>
    <cellStyle name="Normal 44 3 2 2 2" xfId="34000"/>
    <cellStyle name="Normal 44 3 2 2 2 2" xfId="34001"/>
    <cellStyle name="Normal 44 3 2 2 3" xfId="34002"/>
    <cellStyle name="Normal 44 3 2 3" xfId="34003"/>
    <cellStyle name="Normal 44 3 2 3 2" xfId="34004"/>
    <cellStyle name="Normal 44 3 2 3 2 2" xfId="34005"/>
    <cellStyle name="Normal 44 3 2 3 3" xfId="34006"/>
    <cellStyle name="Normal 44 3 2 4" xfId="34007"/>
    <cellStyle name="Normal 44 3 2 4 2" xfId="34008"/>
    <cellStyle name="Normal 44 3 2 5" xfId="34009"/>
    <cellStyle name="Normal 44 3 3" xfId="34010"/>
    <cellStyle name="Normal 44 3 3 2" xfId="34011"/>
    <cellStyle name="Normal 44 3 3 2 2" xfId="34012"/>
    <cellStyle name="Normal 44 3 3 3" xfId="34013"/>
    <cellStyle name="Normal 44 3 4" xfId="34014"/>
    <cellStyle name="Normal 44 3 4 2" xfId="34015"/>
    <cellStyle name="Normal 44 3 4 2 2" xfId="34016"/>
    <cellStyle name="Normal 44 3 4 3" xfId="34017"/>
    <cellStyle name="Normal 44 3 5" xfId="34018"/>
    <cellStyle name="Normal 44 3 5 2" xfId="34019"/>
    <cellStyle name="Normal 44 3 6" xfId="34020"/>
    <cellStyle name="Normal 44 4" xfId="34021"/>
    <cellStyle name="Normal 44 4 2" xfId="34022"/>
    <cellStyle name="Normal 44 4 2 2" xfId="34023"/>
    <cellStyle name="Normal 44 4 2 2 2" xfId="34024"/>
    <cellStyle name="Normal 44 4 2 3" xfId="34025"/>
    <cellStyle name="Normal 44 4 3" xfId="34026"/>
    <cellStyle name="Normal 44 4 3 2" xfId="34027"/>
    <cellStyle name="Normal 44 4 3 2 2" xfId="34028"/>
    <cellStyle name="Normal 44 4 3 3" xfId="34029"/>
    <cellStyle name="Normal 44 4 4" xfId="34030"/>
    <cellStyle name="Normal 44 4 4 2" xfId="34031"/>
    <cellStyle name="Normal 44 4 5" xfId="34032"/>
    <cellStyle name="Normal 44 5" xfId="34033"/>
    <cellStyle name="Normal 44 5 2" xfId="34034"/>
    <cellStyle name="Normal 44 5 2 2" xfId="34035"/>
    <cellStyle name="Normal 44 5 3" xfId="34036"/>
    <cellStyle name="Normal 44 6" xfId="34037"/>
    <cellStyle name="Normal 44 6 2" xfId="34038"/>
    <cellStyle name="Normal 44 6 2 2" xfId="34039"/>
    <cellStyle name="Normal 44 6 3" xfId="34040"/>
    <cellStyle name="Normal 44 7" xfId="34041"/>
    <cellStyle name="Normal 44 7 2" xfId="34042"/>
    <cellStyle name="Normal 44 8" xfId="34043"/>
    <cellStyle name="Normal 44 9" xfId="34044"/>
    <cellStyle name="Normal 45" xfId="34045"/>
    <cellStyle name="Normal 45 2" xfId="34046"/>
    <cellStyle name="Normal 45 2 2" xfId="34047"/>
    <cellStyle name="Normal 45 2 2 2" xfId="34048"/>
    <cellStyle name="Normal 45 2 2 2 2" xfId="34049"/>
    <cellStyle name="Normal 45 2 2 2 2 2" xfId="34050"/>
    <cellStyle name="Normal 45 2 2 2 2 2 2" xfId="34051"/>
    <cellStyle name="Normal 45 2 2 2 2 3" xfId="34052"/>
    <cellStyle name="Normal 45 2 2 2 3" xfId="34053"/>
    <cellStyle name="Normal 45 2 2 2 3 2" xfId="34054"/>
    <cellStyle name="Normal 45 2 2 2 3 2 2" xfId="34055"/>
    <cellStyle name="Normal 45 2 2 2 3 3" xfId="34056"/>
    <cellStyle name="Normal 45 2 2 2 4" xfId="34057"/>
    <cellStyle name="Normal 45 2 2 2 4 2" xfId="34058"/>
    <cellStyle name="Normal 45 2 2 2 5" xfId="34059"/>
    <cellStyle name="Normal 45 2 2 3" xfId="34060"/>
    <cellStyle name="Normal 45 2 2 3 2" xfId="34061"/>
    <cellStyle name="Normal 45 2 2 3 2 2" xfId="34062"/>
    <cellStyle name="Normal 45 2 2 3 3" xfId="34063"/>
    <cellStyle name="Normal 45 2 2 4" xfId="34064"/>
    <cellStyle name="Normal 45 2 2 4 2" xfId="34065"/>
    <cellStyle name="Normal 45 2 2 4 2 2" xfId="34066"/>
    <cellStyle name="Normal 45 2 2 4 3" xfId="34067"/>
    <cellStyle name="Normal 45 2 2 5" xfId="34068"/>
    <cellStyle name="Normal 45 2 2 5 2" xfId="34069"/>
    <cellStyle name="Normal 45 2 2 6" xfId="34070"/>
    <cellStyle name="Normal 45 2 3" xfId="34071"/>
    <cellStyle name="Normal 45 2 3 2" xfId="34072"/>
    <cellStyle name="Normal 45 2 3 2 2" xfId="34073"/>
    <cellStyle name="Normal 45 2 3 2 2 2" xfId="34074"/>
    <cellStyle name="Normal 45 2 3 2 3" xfId="34075"/>
    <cellStyle name="Normal 45 2 3 3" xfId="34076"/>
    <cellStyle name="Normal 45 2 3 3 2" xfId="34077"/>
    <cellStyle name="Normal 45 2 3 3 2 2" xfId="34078"/>
    <cellStyle name="Normal 45 2 3 3 3" xfId="34079"/>
    <cellStyle name="Normal 45 2 3 4" xfId="34080"/>
    <cellStyle name="Normal 45 2 3 4 2" xfId="34081"/>
    <cellStyle name="Normal 45 2 3 5" xfId="34082"/>
    <cellStyle name="Normal 45 2 4" xfId="34083"/>
    <cellStyle name="Normal 45 2 4 2" xfId="34084"/>
    <cellStyle name="Normal 45 2 4 2 2" xfId="34085"/>
    <cellStyle name="Normal 45 2 4 3" xfId="34086"/>
    <cellStyle name="Normal 45 2 5" xfId="34087"/>
    <cellStyle name="Normal 45 2 5 2" xfId="34088"/>
    <cellStyle name="Normal 45 2 5 2 2" xfId="34089"/>
    <cellStyle name="Normal 45 2 5 3" xfId="34090"/>
    <cellStyle name="Normal 45 2 6" xfId="34091"/>
    <cellStyle name="Normal 45 2 6 2" xfId="34092"/>
    <cellStyle name="Normal 45 2 7" xfId="34093"/>
    <cellStyle name="Normal 45 3" xfId="34094"/>
    <cellStyle name="Normal 45 3 2" xfId="34095"/>
    <cellStyle name="Normal 45 4" xfId="34096"/>
    <cellStyle name="Normal 45 4 2" xfId="34097"/>
    <cellStyle name="Normal 45 4 3" xfId="34098"/>
    <cellStyle name="Normal 45 5" xfId="34099"/>
    <cellStyle name="Normal 46" xfId="34100"/>
    <cellStyle name="Normal 46 2" xfId="34101"/>
    <cellStyle name="Normal 46 2 2" xfId="34102"/>
    <cellStyle name="Normal 46 2 2 2" xfId="34103"/>
    <cellStyle name="Normal 46 2 2 2 2" xfId="34104"/>
    <cellStyle name="Normal 46 2 2 2 2 2" xfId="34105"/>
    <cellStyle name="Normal 46 2 2 2 2 2 2" xfId="34106"/>
    <cellStyle name="Normal 46 2 2 2 2 3" xfId="34107"/>
    <cellStyle name="Normal 46 2 2 2 3" xfId="34108"/>
    <cellStyle name="Normal 46 2 2 2 3 2" xfId="34109"/>
    <cellStyle name="Normal 46 2 2 2 3 2 2" xfId="34110"/>
    <cellStyle name="Normal 46 2 2 2 3 3" xfId="34111"/>
    <cellStyle name="Normal 46 2 2 2 4" xfId="34112"/>
    <cellStyle name="Normal 46 2 2 2 4 2" xfId="34113"/>
    <cellStyle name="Normal 46 2 2 2 5" xfId="34114"/>
    <cellStyle name="Normal 46 2 2 3" xfId="34115"/>
    <cellStyle name="Normal 46 2 2 3 2" xfId="34116"/>
    <cellStyle name="Normal 46 2 2 3 2 2" xfId="34117"/>
    <cellStyle name="Normal 46 2 2 3 3" xfId="34118"/>
    <cellStyle name="Normal 46 2 2 4" xfId="34119"/>
    <cellStyle name="Normal 46 2 2 4 2" xfId="34120"/>
    <cellStyle name="Normal 46 2 2 4 2 2" xfId="34121"/>
    <cellStyle name="Normal 46 2 2 4 3" xfId="34122"/>
    <cellStyle name="Normal 46 2 2 5" xfId="34123"/>
    <cellStyle name="Normal 46 2 2 5 2" xfId="34124"/>
    <cellStyle name="Normal 46 2 2 6" xfId="34125"/>
    <cellStyle name="Normal 46 2 3" xfId="34126"/>
    <cellStyle name="Normal 46 2 3 2" xfId="34127"/>
    <cellStyle name="Normal 46 2 3 2 2" xfId="34128"/>
    <cellStyle name="Normal 46 2 3 2 2 2" xfId="34129"/>
    <cellStyle name="Normal 46 2 3 2 3" xfId="34130"/>
    <cellStyle name="Normal 46 2 3 3" xfId="34131"/>
    <cellStyle name="Normal 46 2 3 3 2" xfId="34132"/>
    <cellStyle name="Normal 46 2 3 3 2 2" xfId="34133"/>
    <cellStyle name="Normal 46 2 3 3 3" xfId="34134"/>
    <cellStyle name="Normal 46 2 3 4" xfId="34135"/>
    <cellStyle name="Normal 46 2 3 4 2" xfId="34136"/>
    <cellStyle name="Normal 46 2 3 5" xfId="34137"/>
    <cellStyle name="Normal 46 2 4" xfId="34138"/>
    <cellStyle name="Normal 46 2 4 2" xfId="34139"/>
    <cellStyle name="Normal 46 2 4 2 2" xfId="34140"/>
    <cellStyle name="Normal 46 2 4 3" xfId="34141"/>
    <cellStyle name="Normal 46 2 5" xfId="34142"/>
    <cellStyle name="Normal 46 2 5 2" xfId="34143"/>
    <cellStyle name="Normal 46 2 5 2 2" xfId="34144"/>
    <cellStyle name="Normal 46 2 5 3" xfId="34145"/>
    <cellStyle name="Normal 46 2 6" xfId="34146"/>
    <cellStyle name="Normal 46 2 6 2" xfId="34147"/>
    <cellStyle name="Normal 46 2 7" xfId="34148"/>
    <cellStyle name="Normal 46 3" xfId="34149"/>
    <cellStyle name="Normal 46 3 2" xfId="34150"/>
    <cellStyle name="Normal 46 4" xfId="34151"/>
    <cellStyle name="Normal 46 4 2" xfId="34152"/>
    <cellStyle name="Normal 46 4 3" xfId="34153"/>
    <cellStyle name="Normal 46 5" xfId="34154"/>
    <cellStyle name="Normal 47" xfId="34155"/>
    <cellStyle name="Normal 47 2" xfId="34156"/>
    <cellStyle name="Normal 47 2 2" xfId="34157"/>
    <cellStyle name="Normal 47 2 2 2" xfId="34158"/>
    <cellStyle name="Normal 47 2 2 2 2" xfId="34159"/>
    <cellStyle name="Normal 47 2 2 2 2 2" xfId="34160"/>
    <cellStyle name="Normal 47 2 2 2 2 2 2" xfId="34161"/>
    <cellStyle name="Normal 47 2 2 2 2 3" xfId="34162"/>
    <cellStyle name="Normal 47 2 2 2 3" xfId="34163"/>
    <cellStyle name="Normal 47 2 2 2 3 2" xfId="34164"/>
    <cellStyle name="Normal 47 2 2 2 3 2 2" xfId="34165"/>
    <cellStyle name="Normal 47 2 2 2 3 3" xfId="34166"/>
    <cellStyle name="Normal 47 2 2 2 4" xfId="34167"/>
    <cellStyle name="Normal 47 2 2 2 4 2" xfId="34168"/>
    <cellStyle name="Normal 47 2 2 2 5" xfId="34169"/>
    <cellStyle name="Normal 47 2 2 3" xfId="34170"/>
    <cellStyle name="Normal 47 2 2 3 2" xfId="34171"/>
    <cellStyle name="Normal 47 2 2 3 2 2" xfId="34172"/>
    <cellStyle name="Normal 47 2 2 3 3" xfId="34173"/>
    <cellStyle name="Normal 47 2 2 4" xfId="34174"/>
    <cellStyle name="Normal 47 2 2 4 2" xfId="34175"/>
    <cellStyle name="Normal 47 2 2 4 2 2" xfId="34176"/>
    <cellStyle name="Normal 47 2 2 4 3" xfId="34177"/>
    <cellStyle name="Normal 47 2 2 5" xfId="34178"/>
    <cellStyle name="Normal 47 2 2 5 2" xfId="34179"/>
    <cellStyle name="Normal 47 2 2 6" xfId="34180"/>
    <cellStyle name="Normal 47 2 3" xfId="34181"/>
    <cellStyle name="Normal 47 2 3 2" xfId="34182"/>
    <cellStyle name="Normal 47 2 3 2 2" xfId="34183"/>
    <cellStyle name="Normal 47 2 3 2 2 2" xfId="34184"/>
    <cellStyle name="Normal 47 2 3 2 3" xfId="34185"/>
    <cellStyle name="Normal 47 2 3 3" xfId="34186"/>
    <cellStyle name="Normal 47 2 3 3 2" xfId="34187"/>
    <cellStyle name="Normal 47 2 3 3 2 2" xfId="34188"/>
    <cellStyle name="Normal 47 2 3 3 3" xfId="34189"/>
    <cellStyle name="Normal 47 2 3 4" xfId="34190"/>
    <cellStyle name="Normal 47 2 3 4 2" xfId="34191"/>
    <cellStyle name="Normal 47 2 3 5" xfId="34192"/>
    <cellStyle name="Normal 47 2 4" xfId="34193"/>
    <cellStyle name="Normal 47 2 4 2" xfId="34194"/>
    <cellStyle name="Normal 47 2 4 2 2" xfId="34195"/>
    <cellStyle name="Normal 47 2 4 3" xfId="34196"/>
    <cellStyle name="Normal 47 2 5" xfId="34197"/>
    <cellStyle name="Normal 47 2 5 2" xfId="34198"/>
    <cellStyle name="Normal 47 2 5 2 2" xfId="34199"/>
    <cellStyle name="Normal 47 2 5 3" xfId="34200"/>
    <cellStyle name="Normal 47 2 6" xfId="34201"/>
    <cellStyle name="Normal 47 2 6 2" xfId="34202"/>
    <cellStyle name="Normal 47 2 7" xfId="34203"/>
    <cellStyle name="Normal 47 3" xfId="34204"/>
    <cellStyle name="Normal 47 3 2" xfId="34205"/>
    <cellStyle name="Normal 47 4" xfId="34206"/>
    <cellStyle name="Normal 47 5" xfId="34207"/>
    <cellStyle name="Normal 48" xfId="34208"/>
    <cellStyle name="Normal 48 2" xfId="34209"/>
    <cellStyle name="Normal 48 2 2" xfId="34210"/>
    <cellStyle name="Normal 48 2 2 2" xfId="34211"/>
    <cellStyle name="Normal 48 2 2 2 2" xfId="34212"/>
    <cellStyle name="Normal 48 2 2 2 2 2" xfId="34213"/>
    <cellStyle name="Normal 48 2 2 2 2 2 2" xfId="34214"/>
    <cellStyle name="Normal 48 2 2 2 2 3" xfId="34215"/>
    <cellStyle name="Normal 48 2 2 2 3" xfId="34216"/>
    <cellStyle name="Normal 48 2 2 2 3 2" xfId="34217"/>
    <cellStyle name="Normal 48 2 2 2 3 2 2" xfId="34218"/>
    <cellStyle name="Normal 48 2 2 2 3 3" xfId="34219"/>
    <cellStyle name="Normal 48 2 2 2 4" xfId="34220"/>
    <cellStyle name="Normal 48 2 2 2 4 2" xfId="34221"/>
    <cellStyle name="Normal 48 2 2 2 5" xfId="34222"/>
    <cellStyle name="Normal 48 2 2 3" xfId="34223"/>
    <cellStyle name="Normal 48 2 2 3 2" xfId="34224"/>
    <cellStyle name="Normal 48 2 2 3 2 2" xfId="34225"/>
    <cellStyle name="Normal 48 2 2 3 3" xfId="34226"/>
    <cellStyle name="Normal 48 2 2 4" xfId="34227"/>
    <cellStyle name="Normal 48 2 2 4 2" xfId="34228"/>
    <cellStyle name="Normal 48 2 2 4 2 2" xfId="34229"/>
    <cellStyle name="Normal 48 2 2 4 3" xfId="34230"/>
    <cellStyle name="Normal 48 2 2 5" xfId="34231"/>
    <cellStyle name="Normal 48 2 2 5 2" xfId="34232"/>
    <cellStyle name="Normal 48 2 2 6" xfId="34233"/>
    <cellStyle name="Normal 48 2 3" xfId="34234"/>
    <cellStyle name="Normal 48 2 3 2" xfId="34235"/>
    <cellStyle name="Normal 48 2 3 2 2" xfId="34236"/>
    <cellStyle name="Normal 48 2 3 2 2 2" xfId="34237"/>
    <cellStyle name="Normal 48 2 3 2 3" xfId="34238"/>
    <cellStyle name="Normal 48 2 3 3" xfId="34239"/>
    <cellStyle name="Normal 48 2 3 3 2" xfId="34240"/>
    <cellStyle name="Normal 48 2 3 3 2 2" xfId="34241"/>
    <cellStyle name="Normal 48 2 3 3 3" xfId="34242"/>
    <cellStyle name="Normal 48 2 3 4" xfId="34243"/>
    <cellStyle name="Normal 48 2 3 4 2" xfId="34244"/>
    <cellStyle name="Normal 48 2 3 5" xfId="34245"/>
    <cellStyle name="Normal 48 2 4" xfId="34246"/>
    <cellStyle name="Normal 48 2 4 2" xfId="34247"/>
    <cellStyle name="Normal 48 2 4 2 2" xfId="34248"/>
    <cellStyle name="Normal 48 2 4 3" xfId="34249"/>
    <cellStyle name="Normal 48 2 5" xfId="34250"/>
    <cellStyle name="Normal 48 2 5 2" xfId="34251"/>
    <cellStyle name="Normal 48 2 5 2 2" xfId="34252"/>
    <cellStyle name="Normal 48 2 5 3" xfId="34253"/>
    <cellStyle name="Normal 48 2 6" xfId="34254"/>
    <cellStyle name="Normal 48 2 6 2" xfId="34255"/>
    <cellStyle name="Normal 48 2 7" xfId="34256"/>
    <cellStyle name="Normal 48 3" xfId="34257"/>
    <cellStyle name="Normal 48 3 2" xfId="34258"/>
    <cellStyle name="Normal 48 3 2 2" xfId="34259"/>
    <cellStyle name="Normal 48 3 2 2 2" xfId="34260"/>
    <cellStyle name="Normal 48 3 2 2 2 2" xfId="34261"/>
    <cellStyle name="Normal 48 3 2 2 3" xfId="34262"/>
    <cellStyle name="Normal 48 3 2 3" xfId="34263"/>
    <cellStyle name="Normal 48 3 2 3 2" xfId="34264"/>
    <cellStyle name="Normal 48 3 2 3 2 2" xfId="34265"/>
    <cellStyle name="Normal 48 3 2 3 3" xfId="34266"/>
    <cellStyle name="Normal 48 3 2 4" xfId="34267"/>
    <cellStyle name="Normal 48 3 2 4 2" xfId="34268"/>
    <cellStyle name="Normal 48 3 2 5" xfId="34269"/>
    <cellStyle name="Normal 48 3 3" xfId="34270"/>
    <cellStyle name="Normal 48 3 3 2" xfId="34271"/>
    <cellStyle name="Normal 48 3 3 2 2" xfId="34272"/>
    <cellStyle name="Normal 48 3 3 3" xfId="34273"/>
    <cellStyle name="Normal 48 3 4" xfId="34274"/>
    <cellStyle name="Normal 48 3 4 2" xfId="34275"/>
    <cellStyle name="Normal 48 3 4 2 2" xfId="34276"/>
    <cellStyle name="Normal 48 3 4 3" xfId="34277"/>
    <cellStyle name="Normal 48 3 5" xfId="34278"/>
    <cellStyle name="Normal 48 3 5 2" xfId="34279"/>
    <cellStyle name="Normal 48 3 6" xfId="34280"/>
    <cellStyle name="Normal 48 4" xfId="34281"/>
    <cellStyle name="Normal 48 4 2" xfId="34282"/>
    <cellStyle name="Normal 48 4 2 2" xfId="34283"/>
    <cellStyle name="Normal 48 4 2 2 2" xfId="34284"/>
    <cellStyle name="Normal 48 4 2 3" xfId="34285"/>
    <cellStyle name="Normal 48 4 3" xfId="34286"/>
    <cellStyle name="Normal 48 4 3 2" xfId="34287"/>
    <cellStyle name="Normal 48 4 3 2 2" xfId="34288"/>
    <cellStyle name="Normal 48 4 3 3" xfId="34289"/>
    <cellStyle name="Normal 48 4 4" xfId="34290"/>
    <cellStyle name="Normal 48 4 4 2" xfId="34291"/>
    <cellStyle name="Normal 48 4 5" xfId="34292"/>
    <cellStyle name="Normal 48 5" xfId="34293"/>
    <cellStyle name="Normal 48 5 2" xfId="34294"/>
    <cellStyle name="Normal 48 5 2 2" xfId="34295"/>
    <cellStyle name="Normal 48 5 3" xfId="34296"/>
    <cellStyle name="Normal 48 6" xfId="34297"/>
    <cellStyle name="Normal 48 6 2" xfId="34298"/>
    <cellStyle name="Normal 48 6 2 2" xfId="34299"/>
    <cellStyle name="Normal 48 6 3" xfId="34300"/>
    <cellStyle name="Normal 48 7" xfId="34301"/>
    <cellStyle name="Normal 48 7 2" xfId="34302"/>
    <cellStyle name="Normal 48 8" xfId="34303"/>
    <cellStyle name="Normal 48 9" xfId="34304"/>
    <cellStyle name="Normal 49" xfId="34305"/>
    <cellStyle name="Normal 49 2" xfId="34306"/>
    <cellStyle name="Normal 49 2 2" xfId="34307"/>
    <cellStyle name="Normal 49 2 2 2" xfId="34308"/>
    <cellStyle name="Normal 49 2 2 2 2" xfId="34309"/>
    <cellStyle name="Normal 49 2 2 2 2 2" xfId="34310"/>
    <cellStyle name="Normal 49 2 2 2 2 2 2" xfId="34311"/>
    <cellStyle name="Normal 49 2 2 2 2 3" xfId="34312"/>
    <cellStyle name="Normal 49 2 2 2 3" xfId="34313"/>
    <cellStyle name="Normal 49 2 2 2 3 2" xfId="34314"/>
    <cellStyle name="Normal 49 2 2 2 3 2 2" xfId="34315"/>
    <cellStyle name="Normal 49 2 2 2 3 3" xfId="34316"/>
    <cellStyle name="Normal 49 2 2 2 4" xfId="34317"/>
    <cellStyle name="Normal 49 2 2 2 4 2" xfId="34318"/>
    <cellStyle name="Normal 49 2 2 2 5" xfId="34319"/>
    <cellStyle name="Normal 49 2 2 3" xfId="34320"/>
    <cellStyle name="Normal 49 2 2 3 2" xfId="34321"/>
    <cellStyle name="Normal 49 2 2 3 2 2" xfId="34322"/>
    <cellStyle name="Normal 49 2 2 3 3" xfId="34323"/>
    <cellStyle name="Normal 49 2 2 4" xfId="34324"/>
    <cellStyle name="Normal 49 2 2 4 2" xfId="34325"/>
    <cellStyle name="Normal 49 2 2 4 2 2" xfId="34326"/>
    <cellStyle name="Normal 49 2 2 4 3" xfId="34327"/>
    <cellStyle name="Normal 49 2 2 5" xfId="34328"/>
    <cellStyle name="Normal 49 2 2 5 2" xfId="34329"/>
    <cellStyle name="Normal 49 2 2 6" xfId="34330"/>
    <cellStyle name="Normal 49 2 3" xfId="34331"/>
    <cellStyle name="Normal 49 2 3 2" xfId="34332"/>
    <cellStyle name="Normal 49 2 3 2 2" xfId="34333"/>
    <cellStyle name="Normal 49 2 3 2 2 2" xfId="34334"/>
    <cellStyle name="Normal 49 2 3 2 3" xfId="34335"/>
    <cellStyle name="Normal 49 2 3 3" xfId="34336"/>
    <cellStyle name="Normal 49 2 3 3 2" xfId="34337"/>
    <cellStyle name="Normal 49 2 3 3 2 2" xfId="34338"/>
    <cellStyle name="Normal 49 2 3 3 3" xfId="34339"/>
    <cellStyle name="Normal 49 2 3 4" xfId="34340"/>
    <cellStyle name="Normal 49 2 3 4 2" xfId="34341"/>
    <cellStyle name="Normal 49 2 3 5" xfId="34342"/>
    <cellStyle name="Normal 49 2 4" xfId="34343"/>
    <cellStyle name="Normal 49 2 4 2" xfId="34344"/>
    <cellStyle name="Normal 49 2 4 2 2" xfId="34345"/>
    <cellStyle name="Normal 49 2 4 3" xfId="34346"/>
    <cellStyle name="Normal 49 2 5" xfId="34347"/>
    <cellStyle name="Normal 49 2 5 2" xfId="34348"/>
    <cellStyle name="Normal 49 2 5 2 2" xfId="34349"/>
    <cellStyle name="Normal 49 2 5 3" xfId="34350"/>
    <cellStyle name="Normal 49 2 6" xfId="34351"/>
    <cellStyle name="Normal 49 2 6 2" xfId="34352"/>
    <cellStyle name="Normal 49 2 7" xfId="34353"/>
    <cellStyle name="Normal 49 3" xfId="34354"/>
    <cellStyle name="Normal 49 3 2" xfId="34355"/>
    <cellStyle name="Normal 49 3 2 2" xfId="34356"/>
    <cellStyle name="Normal 49 3 2 2 2" xfId="34357"/>
    <cellStyle name="Normal 49 3 2 2 2 2" xfId="34358"/>
    <cellStyle name="Normal 49 3 2 2 3" xfId="34359"/>
    <cellStyle name="Normal 49 3 2 3" xfId="34360"/>
    <cellStyle name="Normal 49 3 2 3 2" xfId="34361"/>
    <cellStyle name="Normal 49 3 2 3 2 2" xfId="34362"/>
    <cellStyle name="Normal 49 3 2 3 3" xfId="34363"/>
    <cellStyle name="Normal 49 3 2 4" xfId="34364"/>
    <cellStyle name="Normal 49 3 2 4 2" xfId="34365"/>
    <cellStyle name="Normal 49 3 2 5" xfId="34366"/>
    <cellStyle name="Normal 49 3 3" xfId="34367"/>
    <cellStyle name="Normal 49 3 3 2" xfId="34368"/>
    <cellStyle name="Normal 49 3 3 2 2" xfId="34369"/>
    <cellStyle name="Normal 49 3 3 3" xfId="34370"/>
    <cellStyle name="Normal 49 3 4" xfId="34371"/>
    <cellStyle name="Normal 49 3 4 2" xfId="34372"/>
    <cellStyle name="Normal 49 3 4 2 2" xfId="34373"/>
    <cellStyle name="Normal 49 3 4 3" xfId="34374"/>
    <cellStyle name="Normal 49 3 5" xfId="34375"/>
    <cellStyle name="Normal 49 3 5 2" xfId="34376"/>
    <cellStyle name="Normal 49 3 6" xfId="34377"/>
    <cellStyle name="Normal 49 4" xfId="34378"/>
    <cellStyle name="Normal 49 4 2" xfId="34379"/>
    <cellStyle name="Normal 49 4 2 2" xfId="34380"/>
    <cellStyle name="Normal 49 4 2 2 2" xfId="34381"/>
    <cellStyle name="Normal 49 4 2 3" xfId="34382"/>
    <cellStyle name="Normal 49 4 3" xfId="34383"/>
    <cellStyle name="Normal 49 4 3 2" xfId="34384"/>
    <cellStyle name="Normal 49 4 3 2 2" xfId="34385"/>
    <cellStyle name="Normal 49 4 3 3" xfId="34386"/>
    <cellStyle name="Normal 49 4 4" xfId="34387"/>
    <cellStyle name="Normal 49 4 4 2" xfId="34388"/>
    <cellStyle name="Normal 49 4 5" xfId="34389"/>
    <cellStyle name="Normal 49 5" xfId="34390"/>
    <cellStyle name="Normal 49 5 2" xfId="34391"/>
    <cellStyle name="Normal 49 5 2 2" xfId="34392"/>
    <cellStyle name="Normal 49 5 3" xfId="34393"/>
    <cellStyle name="Normal 49 6" xfId="34394"/>
    <cellStyle name="Normal 49 6 2" xfId="34395"/>
    <cellStyle name="Normal 49 6 2 2" xfId="34396"/>
    <cellStyle name="Normal 49 6 3" xfId="34397"/>
    <cellStyle name="Normal 49 7" xfId="34398"/>
    <cellStyle name="Normal 49 7 2" xfId="34399"/>
    <cellStyle name="Normal 49 8" xfId="34400"/>
    <cellStyle name="Normal 49 9" xfId="34401"/>
    <cellStyle name="Normal 5" xfId="34402"/>
    <cellStyle name="Normal 5 10" xfId="34403"/>
    <cellStyle name="Normal 5 10 2" xfId="34404"/>
    <cellStyle name="Normal 5 10 2 2" xfId="34405"/>
    <cellStyle name="Normal 5 10 3" xfId="34406"/>
    <cellStyle name="Normal 5 10 3 2" xfId="34407"/>
    <cellStyle name="Normal 5 10 4" xfId="34408"/>
    <cellStyle name="Normal 5 10 4 2" xfId="34409"/>
    <cellStyle name="Normal 5 10 5" xfId="34410"/>
    <cellStyle name="Normal 5 11" xfId="34411"/>
    <cellStyle name="Normal 5 11 2" xfId="34412"/>
    <cellStyle name="Normal 5 12" xfId="34413"/>
    <cellStyle name="Normal 5 12 2" xfId="34414"/>
    <cellStyle name="Normal 5 13" xfId="34415"/>
    <cellStyle name="Normal 5 13 2" xfId="34416"/>
    <cellStyle name="Normal 5 14" xfId="34417"/>
    <cellStyle name="Normal 5 2" xfId="34418"/>
    <cellStyle name="Normal 5 2 10" xfId="34419"/>
    <cellStyle name="Normal 5 2 10 2" xfId="34420"/>
    <cellStyle name="Normal 5 2 10 3" xfId="34421"/>
    <cellStyle name="Normal 5 2 11" xfId="34422"/>
    <cellStyle name="Normal 5 2 11 2" xfId="34423"/>
    <cellStyle name="Normal 5 2 11 3" xfId="34424"/>
    <cellStyle name="Normal 5 2 12" xfId="34425"/>
    <cellStyle name="Normal 5 2 12 2" xfId="34426"/>
    <cellStyle name="Normal 5 2 12 3" xfId="34427"/>
    <cellStyle name="Normal 5 2 13" xfId="34428"/>
    <cellStyle name="Normal 5 2 2" xfId="34429"/>
    <cellStyle name="Normal 5 2 2 2" xfId="34430"/>
    <cellStyle name="Normal 5 2 2 2 2" xfId="34431"/>
    <cellStyle name="Normal 5 2 2 2 2 2" xfId="34432"/>
    <cellStyle name="Normal 5 2 2 2 2 2 2" xfId="34433"/>
    <cellStyle name="Normal 5 2 2 2 2 2 2 2" xfId="34434"/>
    <cellStyle name="Normal 5 2 2 2 2 2 2 2 2" xfId="34435"/>
    <cellStyle name="Normal 5 2 2 2 2 2 2 3" xfId="34436"/>
    <cellStyle name="Normal 5 2 2 2 2 2 3" xfId="34437"/>
    <cellStyle name="Normal 5 2 2 2 2 2 3 2" xfId="34438"/>
    <cellStyle name="Normal 5 2 2 2 2 2 3 2 2" xfId="34439"/>
    <cellStyle name="Normal 5 2 2 2 2 2 3 3" xfId="34440"/>
    <cellStyle name="Normal 5 2 2 2 2 2 4" xfId="34441"/>
    <cellStyle name="Normal 5 2 2 2 2 2 4 2" xfId="34442"/>
    <cellStyle name="Normal 5 2 2 2 2 2 5" xfId="34443"/>
    <cellStyle name="Normal 5 2 2 2 2 3" xfId="34444"/>
    <cellStyle name="Normal 5 2 2 2 2 3 2" xfId="34445"/>
    <cellStyle name="Normal 5 2 2 2 2 3 2 2" xfId="34446"/>
    <cellStyle name="Normal 5 2 2 2 2 3 3" xfId="34447"/>
    <cellStyle name="Normal 5 2 2 2 2 4" xfId="34448"/>
    <cellStyle name="Normal 5 2 2 2 2 4 2" xfId="34449"/>
    <cellStyle name="Normal 5 2 2 2 2 4 2 2" xfId="34450"/>
    <cellStyle name="Normal 5 2 2 2 2 4 3" xfId="34451"/>
    <cellStyle name="Normal 5 2 2 2 2 5" xfId="34452"/>
    <cellStyle name="Normal 5 2 2 2 2 5 2" xfId="34453"/>
    <cellStyle name="Normal 5 2 2 2 2 6" xfId="34454"/>
    <cellStyle name="Normal 5 2 2 2 2 7" xfId="34455"/>
    <cellStyle name="Normal 5 2 2 2 3" xfId="34456"/>
    <cellStyle name="Normal 5 2 2 2 3 2" xfId="34457"/>
    <cellStyle name="Normal 5 2 2 2 3 2 2" xfId="34458"/>
    <cellStyle name="Normal 5 2 2 2 3 2 2 2" xfId="34459"/>
    <cellStyle name="Normal 5 2 2 2 3 2 3" xfId="34460"/>
    <cellStyle name="Normal 5 2 2 2 3 3" xfId="34461"/>
    <cellStyle name="Normal 5 2 2 2 3 3 2" xfId="34462"/>
    <cellStyle name="Normal 5 2 2 2 3 3 2 2" xfId="34463"/>
    <cellStyle name="Normal 5 2 2 2 3 3 3" xfId="34464"/>
    <cellStyle name="Normal 5 2 2 2 3 4" xfId="34465"/>
    <cellStyle name="Normal 5 2 2 2 3 4 2" xfId="34466"/>
    <cellStyle name="Normal 5 2 2 2 3 5" xfId="34467"/>
    <cellStyle name="Normal 5 2 2 2 3 6" xfId="34468"/>
    <cellStyle name="Normal 5 2 2 2 4" xfId="34469"/>
    <cellStyle name="Normal 5 2 2 2 4 2" xfId="34470"/>
    <cellStyle name="Normal 5 2 2 2 4 2 2" xfId="34471"/>
    <cellStyle name="Normal 5 2 2 2 4 3" xfId="34472"/>
    <cellStyle name="Normal 5 2 2 2 4 4" xfId="34473"/>
    <cellStyle name="Normal 5 2 2 2 5" xfId="34474"/>
    <cellStyle name="Normal 5 2 2 2 5 2" xfId="34475"/>
    <cellStyle name="Normal 5 2 2 2 5 2 2" xfId="34476"/>
    <cellStyle name="Normal 5 2 2 2 5 3" xfId="34477"/>
    <cellStyle name="Normal 5 2 2 2 5 4" xfId="34478"/>
    <cellStyle name="Normal 5 2 2 2 6" xfId="34479"/>
    <cellStyle name="Normal 5 2 2 2 6 2" xfId="34480"/>
    <cellStyle name="Normal 5 2 2 2 7" xfId="34481"/>
    <cellStyle name="Normal 5 2 2 2 8" xfId="34482"/>
    <cellStyle name="Normal 5 2 2 3" xfId="34483"/>
    <cellStyle name="Normal 5 2 2 3 2" xfId="34484"/>
    <cellStyle name="Normal 5 2 2 3 2 2" xfId="34485"/>
    <cellStyle name="Normal 5 2 2 3 2 2 2" xfId="34486"/>
    <cellStyle name="Normal 5 2 2 3 2 2 2 2" xfId="34487"/>
    <cellStyle name="Normal 5 2 2 3 2 2 3" xfId="34488"/>
    <cellStyle name="Normal 5 2 2 3 2 3" xfId="34489"/>
    <cellStyle name="Normal 5 2 2 3 2 3 2" xfId="34490"/>
    <cellStyle name="Normal 5 2 2 3 2 3 2 2" xfId="34491"/>
    <cellStyle name="Normal 5 2 2 3 2 3 3" xfId="34492"/>
    <cellStyle name="Normal 5 2 2 3 2 4" xfId="34493"/>
    <cellStyle name="Normal 5 2 2 3 2 4 2" xfId="34494"/>
    <cellStyle name="Normal 5 2 2 3 2 5" xfId="34495"/>
    <cellStyle name="Normal 5 2 2 3 2 6" xfId="34496"/>
    <cellStyle name="Normal 5 2 2 3 3" xfId="34497"/>
    <cellStyle name="Normal 5 2 2 3 3 2" xfId="34498"/>
    <cellStyle name="Normal 5 2 2 3 3 2 2" xfId="34499"/>
    <cellStyle name="Normal 5 2 2 3 3 3" xfId="34500"/>
    <cellStyle name="Normal 5 2 2 3 3 4" xfId="34501"/>
    <cellStyle name="Normal 5 2 2 3 4" xfId="34502"/>
    <cellStyle name="Normal 5 2 2 3 4 2" xfId="34503"/>
    <cellStyle name="Normal 5 2 2 3 4 2 2" xfId="34504"/>
    <cellStyle name="Normal 5 2 2 3 4 3" xfId="34505"/>
    <cellStyle name="Normal 5 2 2 3 5" xfId="34506"/>
    <cellStyle name="Normal 5 2 2 3 5 2" xfId="34507"/>
    <cellStyle name="Normal 5 2 2 3 6" xfId="34508"/>
    <cellStyle name="Normal 5 2 2 3 7" xfId="34509"/>
    <cellStyle name="Normal 5 2 2 4" xfId="34510"/>
    <cellStyle name="Normal 5 2 2 4 2" xfId="34511"/>
    <cellStyle name="Normal 5 2 2 4 2 2" xfId="34512"/>
    <cellStyle name="Normal 5 2 2 4 2 2 2" xfId="34513"/>
    <cellStyle name="Normal 5 2 2 4 2 3" xfId="34514"/>
    <cellStyle name="Normal 5 2 2 4 2 4" xfId="34515"/>
    <cellStyle name="Normal 5 2 2 4 3" xfId="34516"/>
    <cellStyle name="Normal 5 2 2 4 3 2" xfId="34517"/>
    <cellStyle name="Normal 5 2 2 4 3 2 2" xfId="34518"/>
    <cellStyle name="Normal 5 2 2 4 3 3" xfId="34519"/>
    <cellStyle name="Normal 5 2 2 4 3 4" xfId="34520"/>
    <cellStyle name="Normal 5 2 2 4 4" xfId="34521"/>
    <cellStyle name="Normal 5 2 2 4 4 2" xfId="34522"/>
    <cellStyle name="Normal 5 2 2 4 5" xfId="34523"/>
    <cellStyle name="Normal 5 2 2 4 6" xfId="34524"/>
    <cellStyle name="Normal 5 2 2 5" xfId="34525"/>
    <cellStyle name="Normal 5 2 2 5 2" xfId="34526"/>
    <cellStyle name="Normal 5 2 2 5 2 2" xfId="34527"/>
    <cellStyle name="Normal 5 2 2 5 3" xfId="34528"/>
    <cellStyle name="Normal 5 2 2 5 4" xfId="34529"/>
    <cellStyle name="Normal 5 2 2 6" xfId="34530"/>
    <cellStyle name="Normal 5 2 2 6 2" xfId="34531"/>
    <cellStyle name="Normal 5 2 2 6 2 2" xfId="34532"/>
    <cellStyle name="Normal 5 2 2 6 3" xfId="34533"/>
    <cellStyle name="Normal 5 2 2 6 4" xfId="34534"/>
    <cellStyle name="Normal 5 2 2 7" xfId="34535"/>
    <cellStyle name="Normal 5 2 2 7 2" xfId="34536"/>
    <cellStyle name="Normal 5 2 2 8" xfId="34537"/>
    <cellStyle name="Normal 5 2 2 9" xfId="34538"/>
    <cellStyle name="Normal 5 2 3" xfId="34539"/>
    <cellStyle name="Normal 5 2 3 2" xfId="34540"/>
    <cellStyle name="Normal 5 2 3 2 2" xfId="34541"/>
    <cellStyle name="Normal 5 2 3 2 2 2" xfId="34542"/>
    <cellStyle name="Normal 5 2 3 2 2 2 2" xfId="34543"/>
    <cellStyle name="Normal 5 2 3 2 2 2 2 2" xfId="34544"/>
    <cellStyle name="Normal 5 2 3 2 2 2 3" xfId="34545"/>
    <cellStyle name="Normal 5 2 3 2 2 3" xfId="34546"/>
    <cellStyle name="Normal 5 2 3 2 2 3 2" xfId="34547"/>
    <cellStyle name="Normal 5 2 3 2 2 3 2 2" xfId="34548"/>
    <cellStyle name="Normal 5 2 3 2 2 3 3" xfId="34549"/>
    <cellStyle name="Normal 5 2 3 2 2 4" xfId="34550"/>
    <cellStyle name="Normal 5 2 3 2 2 4 2" xfId="34551"/>
    <cellStyle name="Normal 5 2 3 2 2 5" xfId="34552"/>
    <cellStyle name="Normal 5 2 3 2 2 6" xfId="34553"/>
    <cellStyle name="Normal 5 2 3 2 3" xfId="34554"/>
    <cellStyle name="Normal 5 2 3 2 3 2" xfId="34555"/>
    <cellStyle name="Normal 5 2 3 2 3 2 2" xfId="34556"/>
    <cellStyle name="Normal 5 2 3 2 3 3" xfId="34557"/>
    <cellStyle name="Normal 5 2 3 2 3 4" xfId="34558"/>
    <cellStyle name="Normal 5 2 3 2 4" xfId="34559"/>
    <cellStyle name="Normal 5 2 3 2 4 2" xfId="34560"/>
    <cellStyle name="Normal 5 2 3 2 4 2 2" xfId="34561"/>
    <cellStyle name="Normal 5 2 3 2 4 3" xfId="34562"/>
    <cellStyle name="Normal 5 2 3 2 4 4" xfId="34563"/>
    <cellStyle name="Normal 5 2 3 2 5" xfId="34564"/>
    <cellStyle name="Normal 5 2 3 2 5 2" xfId="34565"/>
    <cellStyle name="Normal 5 2 3 2 5 3" xfId="34566"/>
    <cellStyle name="Normal 5 2 3 2 6" xfId="34567"/>
    <cellStyle name="Normal 5 2 3 2 7" xfId="34568"/>
    <cellStyle name="Normal 5 2 3 3" xfId="34569"/>
    <cellStyle name="Normal 5 2 3 3 2" xfId="34570"/>
    <cellStyle name="Normal 5 2 3 3 2 2" xfId="34571"/>
    <cellStyle name="Normal 5 2 3 3 2 2 2" xfId="34572"/>
    <cellStyle name="Normal 5 2 3 3 2 3" xfId="34573"/>
    <cellStyle name="Normal 5 2 3 3 2 4" xfId="34574"/>
    <cellStyle name="Normal 5 2 3 3 3" xfId="34575"/>
    <cellStyle name="Normal 5 2 3 3 3 2" xfId="34576"/>
    <cellStyle name="Normal 5 2 3 3 3 2 2" xfId="34577"/>
    <cellStyle name="Normal 5 2 3 3 3 3" xfId="34578"/>
    <cellStyle name="Normal 5 2 3 3 3 4" xfId="34579"/>
    <cellStyle name="Normal 5 2 3 3 4" xfId="34580"/>
    <cellStyle name="Normal 5 2 3 3 4 2" xfId="34581"/>
    <cellStyle name="Normal 5 2 3 3 5" xfId="34582"/>
    <cellStyle name="Normal 5 2 3 3 6" xfId="34583"/>
    <cellStyle name="Normal 5 2 3 4" xfId="34584"/>
    <cellStyle name="Normal 5 2 3 4 2" xfId="34585"/>
    <cellStyle name="Normal 5 2 3 4 2 2" xfId="34586"/>
    <cellStyle name="Normal 5 2 3 4 2 3" xfId="34587"/>
    <cellStyle name="Normal 5 2 3 4 3" xfId="34588"/>
    <cellStyle name="Normal 5 2 3 4 3 2" xfId="34589"/>
    <cellStyle name="Normal 5 2 3 4 3 3" xfId="34590"/>
    <cellStyle name="Normal 5 2 3 4 4" xfId="34591"/>
    <cellStyle name="Normal 5 2 3 4 5" xfId="34592"/>
    <cellStyle name="Normal 5 2 3 5" xfId="34593"/>
    <cellStyle name="Normal 5 2 3 5 2" xfId="34594"/>
    <cellStyle name="Normal 5 2 3 5 2 2" xfId="34595"/>
    <cellStyle name="Normal 5 2 3 5 3" xfId="34596"/>
    <cellStyle name="Normal 5 2 3 5 4" xfId="34597"/>
    <cellStyle name="Normal 5 2 3 6" xfId="34598"/>
    <cellStyle name="Normal 5 2 3 6 2" xfId="34599"/>
    <cellStyle name="Normal 5 2 3 6 3" xfId="34600"/>
    <cellStyle name="Normal 5 2 3 7" xfId="34601"/>
    <cellStyle name="Normal 5 2 3 8" xfId="34602"/>
    <cellStyle name="Normal 5 2 3 9" xfId="34603"/>
    <cellStyle name="Normal 5 2 4" xfId="34604"/>
    <cellStyle name="Normal 5 2 4 2" xfId="34605"/>
    <cellStyle name="Normal 5 2 4 2 2" xfId="34606"/>
    <cellStyle name="Normal 5 2 4 2 2 2" xfId="34607"/>
    <cellStyle name="Normal 5 2 4 2 2 2 2" xfId="34608"/>
    <cellStyle name="Normal 5 2 4 2 2 3" xfId="34609"/>
    <cellStyle name="Normal 5 2 4 2 2 4" xfId="34610"/>
    <cellStyle name="Normal 5 2 4 2 3" xfId="34611"/>
    <cellStyle name="Normal 5 2 4 2 3 2" xfId="34612"/>
    <cellStyle name="Normal 5 2 4 2 3 2 2" xfId="34613"/>
    <cellStyle name="Normal 5 2 4 2 3 3" xfId="34614"/>
    <cellStyle name="Normal 5 2 4 2 3 4" xfId="34615"/>
    <cellStyle name="Normal 5 2 4 2 4" xfId="34616"/>
    <cellStyle name="Normal 5 2 4 2 4 2" xfId="34617"/>
    <cellStyle name="Normal 5 2 4 2 4 3" xfId="34618"/>
    <cellStyle name="Normal 5 2 4 2 5" xfId="34619"/>
    <cellStyle name="Normal 5 2 4 2 5 2" xfId="34620"/>
    <cellStyle name="Normal 5 2 4 2 5 3" xfId="34621"/>
    <cellStyle name="Normal 5 2 4 2 6" xfId="34622"/>
    <cellStyle name="Normal 5 2 4 2 7" xfId="34623"/>
    <cellStyle name="Normal 5 2 4 3" xfId="34624"/>
    <cellStyle name="Normal 5 2 4 3 2" xfId="34625"/>
    <cellStyle name="Normal 5 2 4 3 2 2" xfId="34626"/>
    <cellStyle name="Normal 5 2 4 3 2 3" xfId="34627"/>
    <cellStyle name="Normal 5 2 4 3 3" xfId="34628"/>
    <cellStyle name="Normal 5 2 4 3 3 2" xfId="34629"/>
    <cellStyle name="Normal 5 2 4 3 3 3" xfId="34630"/>
    <cellStyle name="Normal 5 2 4 3 4" xfId="34631"/>
    <cellStyle name="Normal 5 2 4 3 5" xfId="34632"/>
    <cellStyle name="Normal 5 2 4 4" xfId="34633"/>
    <cellStyle name="Normal 5 2 4 4 2" xfId="34634"/>
    <cellStyle name="Normal 5 2 4 4 2 2" xfId="34635"/>
    <cellStyle name="Normal 5 2 4 4 2 3" xfId="34636"/>
    <cellStyle name="Normal 5 2 4 4 3" xfId="34637"/>
    <cellStyle name="Normal 5 2 4 4 3 2" xfId="34638"/>
    <cellStyle name="Normal 5 2 4 4 3 3" xfId="34639"/>
    <cellStyle name="Normal 5 2 4 4 4" xfId="34640"/>
    <cellStyle name="Normal 5 2 4 4 5" xfId="34641"/>
    <cellStyle name="Normal 5 2 4 5" xfId="34642"/>
    <cellStyle name="Normal 5 2 4 5 2" xfId="34643"/>
    <cellStyle name="Normal 5 2 4 5 3" xfId="34644"/>
    <cellStyle name="Normal 5 2 4 6" xfId="34645"/>
    <cellStyle name="Normal 5 2 4 6 2" xfId="34646"/>
    <cellStyle name="Normal 5 2 4 6 3" xfId="34647"/>
    <cellStyle name="Normal 5 2 4 7" xfId="34648"/>
    <cellStyle name="Normal 5 2 4 8" xfId="34649"/>
    <cellStyle name="Normal 5 2 5" xfId="34650"/>
    <cellStyle name="Normal 5 2 5 10" xfId="34651"/>
    <cellStyle name="Normal 5 2 5 10 2" xfId="34652"/>
    <cellStyle name="Normal 5 2 5 10 2 2" xfId="34653"/>
    <cellStyle name="Normal 5 2 5 10 2 3" xfId="34654"/>
    <cellStyle name="Normal 5 2 5 10 3" xfId="34655"/>
    <cellStyle name="Normal 5 2 5 10 3 2" xfId="34656"/>
    <cellStyle name="Normal 5 2 5 10 3 3" xfId="34657"/>
    <cellStyle name="Normal 5 2 5 10 4" xfId="34658"/>
    <cellStyle name="Normal 5 2 5 10 5" xfId="34659"/>
    <cellStyle name="Normal 5 2 5 11" xfId="34660"/>
    <cellStyle name="Normal 5 2 5 11 2" xfId="34661"/>
    <cellStyle name="Normal 5 2 5 11 2 2" xfId="34662"/>
    <cellStyle name="Normal 5 2 5 11 2 3" xfId="34663"/>
    <cellStyle name="Normal 5 2 5 11 3" xfId="34664"/>
    <cellStyle name="Normal 5 2 5 11 4" xfId="34665"/>
    <cellStyle name="Normal 5 2 5 12" xfId="34666"/>
    <cellStyle name="Normal 5 2 5 12 2" xfId="34667"/>
    <cellStyle name="Normal 5 2 5 12 2 2" xfId="34668"/>
    <cellStyle name="Normal 5 2 5 12 2 3" xfId="34669"/>
    <cellStyle name="Normal 5 2 5 12 3" xfId="34670"/>
    <cellStyle name="Normal 5 2 5 12 4" xfId="34671"/>
    <cellStyle name="Normal 5 2 5 13" xfId="34672"/>
    <cellStyle name="Normal 5 2 5 13 2" xfId="34673"/>
    <cellStyle name="Normal 5 2 5 13 3" xfId="34674"/>
    <cellStyle name="Normal 5 2 5 14" xfId="34675"/>
    <cellStyle name="Normal 5 2 5 14 2" xfId="34676"/>
    <cellStyle name="Normal 5 2 5 14 3" xfId="34677"/>
    <cellStyle name="Normal 5 2 5 15" xfId="34678"/>
    <cellStyle name="Normal 5 2 5 15 2" xfId="34679"/>
    <cellStyle name="Normal 5 2 5 15 3" xfId="34680"/>
    <cellStyle name="Normal 5 2 5 16" xfId="34681"/>
    <cellStyle name="Normal 5 2 5 16 2" xfId="34682"/>
    <cellStyle name="Normal 5 2 5 16 3" xfId="34683"/>
    <cellStyle name="Normal 5 2 5 17" xfId="34684"/>
    <cellStyle name="Normal 5 2 5 17 2" xfId="34685"/>
    <cellStyle name="Normal 5 2 5 17 3" xfId="34686"/>
    <cellStyle name="Normal 5 2 5 18" xfId="34687"/>
    <cellStyle name="Normal 5 2 5 18 2" xfId="34688"/>
    <cellStyle name="Normal 5 2 5 18 3" xfId="34689"/>
    <cellStyle name="Normal 5 2 5 19" xfId="34690"/>
    <cellStyle name="Normal 5 2 5 19 2" xfId="34691"/>
    <cellStyle name="Normal 5 2 5 19 2 2" xfId="34692"/>
    <cellStyle name="Normal 5 2 5 19 2 3" xfId="34693"/>
    <cellStyle name="Normal 5 2 5 19 3" xfId="34694"/>
    <cellStyle name="Normal 5 2 5 19 3 2" xfId="34695"/>
    <cellStyle name="Normal 5 2 5 19 3 3" xfId="34696"/>
    <cellStyle name="Normal 5 2 5 19 4" xfId="34697"/>
    <cellStyle name="Normal 5 2 5 19 4 2" xfId="34698"/>
    <cellStyle name="Normal 5 2 5 19 4 3" xfId="34699"/>
    <cellStyle name="Normal 5 2 5 19 5" xfId="34700"/>
    <cellStyle name="Normal 5 2 5 19 5 2" xfId="34701"/>
    <cellStyle name="Normal 5 2 5 19 5 3" xfId="34702"/>
    <cellStyle name="Normal 5 2 5 19 6" xfId="34703"/>
    <cellStyle name="Normal 5 2 5 19 6 2" xfId="34704"/>
    <cellStyle name="Normal 5 2 5 19 6 3" xfId="34705"/>
    <cellStyle name="Normal 5 2 5 19 7" xfId="34706"/>
    <cellStyle name="Normal 5 2 5 19 7 2" xfId="34707"/>
    <cellStyle name="Normal 5 2 5 19 7 3" xfId="34708"/>
    <cellStyle name="Normal 5 2 5 19 8" xfId="34709"/>
    <cellStyle name="Normal 5 2 5 19 9" xfId="34710"/>
    <cellStyle name="Normal 5 2 5 2" xfId="34711"/>
    <cellStyle name="Normal 5 2 5 2 2" xfId="34712"/>
    <cellStyle name="Normal 5 2 5 2 2 2" xfId="34713"/>
    <cellStyle name="Normal 5 2 5 2 2 2 2" xfId="34714"/>
    <cellStyle name="Normal 5 2 5 2 2 2 3" xfId="34715"/>
    <cellStyle name="Normal 5 2 5 2 2 3" xfId="34716"/>
    <cellStyle name="Normal 5 2 5 2 2 3 2" xfId="34717"/>
    <cellStyle name="Normal 5 2 5 2 2 3 3" xfId="34718"/>
    <cellStyle name="Normal 5 2 5 2 2 4" xfId="34719"/>
    <cellStyle name="Normal 5 2 5 2 2 4 2" xfId="34720"/>
    <cellStyle name="Normal 5 2 5 2 2 4 3" xfId="34721"/>
    <cellStyle name="Normal 5 2 5 2 2 5" xfId="34722"/>
    <cellStyle name="Normal 5 2 5 2 2 5 2" xfId="34723"/>
    <cellStyle name="Normal 5 2 5 2 2 5 3" xfId="34724"/>
    <cellStyle name="Normal 5 2 5 2 2 6" xfId="34725"/>
    <cellStyle name="Normal 5 2 5 2 2 7" xfId="34726"/>
    <cellStyle name="Normal 5 2 5 2 3" xfId="34727"/>
    <cellStyle name="Normal 5 2 5 2 3 2" xfId="34728"/>
    <cellStyle name="Normal 5 2 5 2 3 2 2" xfId="34729"/>
    <cellStyle name="Normal 5 2 5 2 3 2 3" xfId="34730"/>
    <cellStyle name="Normal 5 2 5 2 3 3" xfId="34731"/>
    <cellStyle name="Normal 5 2 5 2 3 3 2" xfId="34732"/>
    <cellStyle name="Normal 5 2 5 2 3 3 3" xfId="34733"/>
    <cellStyle name="Normal 5 2 5 2 3 4" xfId="34734"/>
    <cellStyle name="Normal 5 2 5 2 3 5" xfId="34735"/>
    <cellStyle name="Normal 5 2 5 2 4" xfId="34736"/>
    <cellStyle name="Normal 5 2 5 2 4 2" xfId="34737"/>
    <cellStyle name="Normal 5 2 5 2 4 2 2" xfId="34738"/>
    <cellStyle name="Normal 5 2 5 2 4 2 3" xfId="34739"/>
    <cellStyle name="Normal 5 2 5 2 4 3" xfId="34740"/>
    <cellStyle name="Normal 5 2 5 2 4 3 2" xfId="34741"/>
    <cellStyle name="Normal 5 2 5 2 4 3 3" xfId="34742"/>
    <cellStyle name="Normal 5 2 5 2 4 4" xfId="34743"/>
    <cellStyle name="Normal 5 2 5 2 4 5" xfId="34744"/>
    <cellStyle name="Normal 5 2 5 2 5" xfId="34745"/>
    <cellStyle name="Normal 5 2 5 2 5 2" xfId="34746"/>
    <cellStyle name="Normal 5 2 5 2 5 3" xfId="34747"/>
    <cellStyle name="Normal 5 2 5 2 6" xfId="34748"/>
    <cellStyle name="Normal 5 2 5 2 6 2" xfId="34749"/>
    <cellStyle name="Normal 5 2 5 2 6 3" xfId="34750"/>
    <cellStyle name="Normal 5 2 5 2 7" xfId="34751"/>
    <cellStyle name="Normal 5 2 5 2 8" xfId="34752"/>
    <cellStyle name="Normal 5 2 5 20" xfId="34753"/>
    <cellStyle name="Normal 5 2 5 20 2" xfId="34754"/>
    <cellStyle name="Normal 5 2 5 20 3" xfId="34755"/>
    <cellStyle name="Normal 5 2 5 21" xfId="34756"/>
    <cellStyle name="Normal 5 2 5 21 2" xfId="34757"/>
    <cellStyle name="Normal 5 2 5 21 3" xfId="34758"/>
    <cellStyle name="Normal 5 2 5 22" xfId="34759"/>
    <cellStyle name="Normal 5 2 5 22 2" xfId="34760"/>
    <cellStyle name="Normal 5 2 5 22 3" xfId="34761"/>
    <cellStyle name="Normal 5 2 5 23" xfId="34762"/>
    <cellStyle name="Normal 5 2 5 23 2" xfId="34763"/>
    <cellStyle name="Normal 5 2 5 23 3" xfId="34764"/>
    <cellStyle name="Normal 5 2 5 24" xfId="34765"/>
    <cellStyle name="Normal 5 2 5 24 2" xfId="34766"/>
    <cellStyle name="Normal 5 2 5 24 3" xfId="34767"/>
    <cellStyle name="Normal 5 2 5 25" xfId="34768"/>
    <cellStyle name="Normal 5 2 5 25 2" xfId="34769"/>
    <cellStyle name="Normal 5 2 5 25 3" xfId="34770"/>
    <cellStyle name="Normal 5 2 5 26" xfId="34771"/>
    <cellStyle name="Normal 5 2 5 26 2" xfId="34772"/>
    <cellStyle name="Normal 5 2 5 26 3" xfId="34773"/>
    <cellStyle name="Normal 5 2 5 27" xfId="34774"/>
    <cellStyle name="Normal 5 2 5 27 2" xfId="34775"/>
    <cellStyle name="Normal 5 2 5 27 3" xfId="34776"/>
    <cellStyle name="Normal 5 2 5 28" xfId="34777"/>
    <cellStyle name="Normal 5 2 5 29" xfId="34778"/>
    <cellStyle name="Normal 5 2 5 3" xfId="34779"/>
    <cellStyle name="Normal 5 2 5 3 10" xfId="34780"/>
    <cellStyle name="Normal 5 2 5 3 10 2" xfId="34781"/>
    <cellStyle name="Normal 5 2 5 3 10 3" xfId="34782"/>
    <cellStyle name="Normal 5 2 5 3 11" xfId="34783"/>
    <cellStyle name="Normal 5 2 5 3 11 2" xfId="34784"/>
    <cellStyle name="Normal 5 2 5 3 11 3" xfId="34785"/>
    <cellStyle name="Normal 5 2 5 3 12" xfId="34786"/>
    <cellStyle name="Normal 5 2 5 3 12 2" xfId="34787"/>
    <cellStyle name="Normal 5 2 5 3 12 3" xfId="34788"/>
    <cellStyle name="Normal 5 2 5 3 13" xfId="34789"/>
    <cellStyle name="Normal 5 2 5 3 13 2" xfId="34790"/>
    <cellStyle name="Normal 5 2 5 3 13 3" xfId="34791"/>
    <cellStyle name="Normal 5 2 5 3 14" xfId="34792"/>
    <cellStyle name="Normal 5 2 5 3 14 2" xfId="34793"/>
    <cellStyle name="Normal 5 2 5 3 14 3" xfId="34794"/>
    <cellStyle name="Normal 5 2 5 3 15" xfId="34795"/>
    <cellStyle name="Normal 5 2 5 3 15 2" xfId="34796"/>
    <cellStyle name="Normal 5 2 5 3 15 3" xfId="34797"/>
    <cellStyle name="Normal 5 2 5 3 16" xfId="34798"/>
    <cellStyle name="Normal 5 2 5 3 16 2" xfId="34799"/>
    <cellStyle name="Normal 5 2 5 3 16 3" xfId="34800"/>
    <cellStyle name="Normal 5 2 5 3 17" xfId="34801"/>
    <cellStyle name="Normal 5 2 5 3 17 2" xfId="34802"/>
    <cellStyle name="Normal 5 2 5 3 17 3" xfId="34803"/>
    <cellStyle name="Normal 5 2 5 3 18" xfId="34804"/>
    <cellStyle name="Normal 5 2 5 3 18 2" xfId="34805"/>
    <cellStyle name="Normal 5 2 5 3 18 3" xfId="34806"/>
    <cellStyle name="Normal 5 2 5 3 19" xfId="34807"/>
    <cellStyle name="Normal 5 2 5 3 19 2" xfId="34808"/>
    <cellStyle name="Normal 5 2 5 3 19 3" xfId="34809"/>
    <cellStyle name="Normal 5 2 5 3 2" xfId="34810"/>
    <cellStyle name="Normal 5 2 5 3 2 2" xfId="34811"/>
    <cellStyle name="Normal 5 2 5 3 2 2 2" xfId="34812"/>
    <cellStyle name="Normal 5 2 5 3 2 2 2 2" xfId="34813"/>
    <cellStyle name="Normal 5 2 5 3 2 2 2 3" xfId="34814"/>
    <cellStyle name="Normal 5 2 5 3 2 2 3" xfId="34815"/>
    <cellStyle name="Normal 5 2 5 3 2 2 3 2" xfId="34816"/>
    <cellStyle name="Normal 5 2 5 3 2 2 3 3" xfId="34817"/>
    <cellStyle name="Normal 5 2 5 3 2 2 4" xfId="34818"/>
    <cellStyle name="Normal 5 2 5 3 2 2 5" xfId="34819"/>
    <cellStyle name="Normal 5 2 5 3 2 3" xfId="34820"/>
    <cellStyle name="Normal 5 2 5 3 2 3 2" xfId="34821"/>
    <cellStyle name="Normal 5 2 5 3 2 3 2 2" xfId="34822"/>
    <cellStyle name="Normal 5 2 5 3 2 3 2 3" xfId="34823"/>
    <cellStyle name="Normal 5 2 5 3 2 3 3" xfId="34824"/>
    <cellStyle name="Normal 5 2 5 3 2 3 3 2" xfId="34825"/>
    <cellStyle name="Normal 5 2 5 3 2 3 3 3" xfId="34826"/>
    <cellStyle name="Normal 5 2 5 3 2 3 4" xfId="34827"/>
    <cellStyle name="Normal 5 2 5 3 2 3 5" xfId="34828"/>
    <cellStyle name="Normal 5 2 5 3 2 4" xfId="34829"/>
    <cellStyle name="Normal 5 2 5 3 2 4 2" xfId="34830"/>
    <cellStyle name="Normal 5 2 5 3 2 4 3" xfId="34831"/>
    <cellStyle name="Normal 5 2 5 3 2 5" xfId="34832"/>
    <cellStyle name="Normal 5 2 5 3 2 5 2" xfId="34833"/>
    <cellStyle name="Normal 5 2 5 3 2 5 3" xfId="34834"/>
    <cellStyle name="Normal 5 2 5 3 2 6" xfId="34835"/>
    <cellStyle name="Normal 5 2 5 3 2 7" xfId="34836"/>
    <cellStyle name="Normal 5 2 5 3 20" xfId="34837"/>
    <cellStyle name="Normal 5 2 5 3 21" xfId="34838"/>
    <cellStyle name="Normal 5 2 5 3 3" xfId="34839"/>
    <cellStyle name="Normal 5 2 5 3 3 2" xfId="34840"/>
    <cellStyle name="Normal 5 2 5 3 3 2 2" xfId="34841"/>
    <cellStyle name="Normal 5 2 5 3 3 2 3" xfId="34842"/>
    <cellStyle name="Normal 5 2 5 3 3 3" xfId="34843"/>
    <cellStyle name="Normal 5 2 5 3 3 3 2" xfId="34844"/>
    <cellStyle name="Normal 5 2 5 3 3 3 3" xfId="34845"/>
    <cellStyle name="Normal 5 2 5 3 3 4" xfId="34846"/>
    <cellStyle name="Normal 5 2 5 3 3 4 2" xfId="34847"/>
    <cellStyle name="Normal 5 2 5 3 3 4 3" xfId="34848"/>
    <cellStyle name="Normal 5 2 5 3 3 5" xfId="34849"/>
    <cellStyle name="Normal 5 2 5 3 3 5 2" xfId="34850"/>
    <cellStyle name="Normal 5 2 5 3 3 5 3" xfId="34851"/>
    <cellStyle name="Normal 5 2 5 3 3 6" xfId="34852"/>
    <cellStyle name="Normal 5 2 5 3 3 7" xfId="34853"/>
    <cellStyle name="Normal 5 2 5 3 4" xfId="34854"/>
    <cellStyle name="Normal 5 2 5 3 4 2" xfId="34855"/>
    <cellStyle name="Normal 5 2 5 3 4 2 2" xfId="34856"/>
    <cellStyle name="Normal 5 2 5 3 4 2 3" xfId="34857"/>
    <cellStyle name="Normal 5 2 5 3 4 3" xfId="34858"/>
    <cellStyle name="Normal 5 2 5 3 4 3 2" xfId="34859"/>
    <cellStyle name="Normal 5 2 5 3 4 3 3" xfId="34860"/>
    <cellStyle name="Normal 5 2 5 3 4 4" xfId="34861"/>
    <cellStyle name="Normal 5 2 5 3 4 5" xfId="34862"/>
    <cellStyle name="Normal 5 2 5 3 5" xfId="34863"/>
    <cellStyle name="Normal 5 2 5 3 5 2" xfId="34864"/>
    <cellStyle name="Normal 5 2 5 3 5 2 2" xfId="34865"/>
    <cellStyle name="Normal 5 2 5 3 5 2 3" xfId="34866"/>
    <cellStyle name="Normal 5 2 5 3 5 3" xfId="34867"/>
    <cellStyle name="Normal 5 2 5 3 5 3 2" xfId="34868"/>
    <cellStyle name="Normal 5 2 5 3 5 3 3" xfId="34869"/>
    <cellStyle name="Normal 5 2 5 3 5 4" xfId="34870"/>
    <cellStyle name="Normal 5 2 5 3 5 5" xfId="34871"/>
    <cellStyle name="Normal 5 2 5 3 6" xfId="34872"/>
    <cellStyle name="Normal 5 2 5 3 6 2" xfId="34873"/>
    <cellStyle name="Normal 5 2 5 3 6 3" xfId="34874"/>
    <cellStyle name="Normal 5 2 5 3 7" xfId="34875"/>
    <cellStyle name="Normal 5 2 5 3 7 2" xfId="34876"/>
    <cellStyle name="Normal 5 2 5 3 7 3" xfId="34877"/>
    <cellStyle name="Normal 5 2 5 3 8" xfId="34878"/>
    <cellStyle name="Normal 5 2 5 3 8 2" xfId="34879"/>
    <cellStyle name="Normal 5 2 5 3 8 3" xfId="34880"/>
    <cellStyle name="Normal 5 2 5 3 9" xfId="34881"/>
    <cellStyle name="Normal 5 2 5 3 9 2" xfId="34882"/>
    <cellStyle name="Normal 5 2 5 3 9 3" xfId="34883"/>
    <cellStyle name="Normal 5 2 5 4" xfId="34884"/>
    <cellStyle name="Normal 5 2 5 4 2" xfId="34885"/>
    <cellStyle name="Normal 5 2 5 4 2 2" xfId="34886"/>
    <cellStyle name="Normal 5 2 5 4 2 2 2" xfId="34887"/>
    <cellStyle name="Normal 5 2 5 4 2 2 3" xfId="34888"/>
    <cellStyle name="Normal 5 2 5 4 2 3" xfId="34889"/>
    <cellStyle name="Normal 5 2 5 4 2 3 2" xfId="34890"/>
    <cellStyle name="Normal 5 2 5 4 2 3 3" xfId="34891"/>
    <cellStyle name="Normal 5 2 5 4 2 4" xfId="34892"/>
    <cellStyle name="Normal 5 2 5 4 2 4 2" xfId="34893"/>
    <cellStyle name="Normal 5 2 5 4 2 4 3" xfId="34894"/>
    <cellStyle name="Normal 5 2 5 4 2 5" xfId="34895"/>
    <cellStyle name="Normal 5 2 5 4 2 5 2" xfId="34896"/>
    <cellStyle name="Normal 5 2 5 4 2 5 3" xfId="34897"/>
    <cellStyle name="Normal 5 2 5 4 2 6" xfId="34898"/>
    <cellStyle name="Normal 5 2 5 4 2 7" xfId="34899"/>
    <cellStyle name="Normal 5 2 5 4 3" xfId="34900"/>
    <cellStyle name="Normal 5 2 5 4 3 2" xfId="34901"/>
    <cellStyle name="Normal 5 2 5 4 3 2 2" xfId="34902"/>
    <cellStyle name="Normal 5 2 5 4 3 2 3" xfId="34903"/>
    <cellStyle name="Normal 5 2 5 4 3 3" xfId="34904"/>
    <cellStyle name="Normal 5 2 5 4 3 3 2" xfId="34905"/>
    <cellStyle name="Normal 5 2 5 4 3 3 3" xfId="34906"/>
    <cellStyle name="Normal 5 2 5 4 3 4" xfId="34907"/>
    <cellStyle name="Normal 5 2 5 4 3 5" xfId="34908"/>
    <cellStyle name="Normal 5 2 5 4 4" xfId="34909"/>
    <cellStyle name="Normal 5 2 5 4 4 2" xfId="34910"/>
    <cellStyle name="Normal 5 2 5 4 4 2 2" xfId="34911"/>
    <cellStyle name="Normal 5 2 5 4 4 2 3" xfId="34912"/>
    <cellStyle name="Normal 5 2 5 4 4 3" xfId="34913"/>
    <cellStyle name="Normal 5 2 5 4 4 3 2" xfId="34914"/>
    <cellStyle name="Normal 5 2 5 4 4 3 3" xfId="34915"/>
    <cellStyle name="Normal 5 2 5 4 4 4" xfId="34916"/>
    <cellStyle name="Normal 5 2 5 4 4 5" xfId="34917"/>
    <cellStyle name="Normal 5 2 5 4 5" xfId="34918"/>
    <cellStyle name="Normal 5 2 5 4 5 2" xfId="34919"/>
    <cellStyle name="Normal 5 2 5 4 5 3" xfId="34920"/>
    <cellStyle name="Normal 5 2 5 4 6" xfId="34921"/>
    <cellStyle name="Normal 5 2 5 4 6 2" xfId="34922"/>
    <cellStyle name="Normal 5 2 5 4 6 3" xfId="34923"/>
    <cellStyle name="Normal 5 2 5 4 7" xfId="34924"/>
    <cellStyle name="Normal 5 2 5 4 8" xfId="34925"/>
    <cellStyle name="Normal 5 2 5 5" xfId="34926"/>
    <cellStyle name="Normal 5 2 5 5 2" xfId="34927"/>
    <cellStyle name="Normal 5 2 5 5 2 2" xfId="34928"/>
    <cellStyle name="Normal 5 2 5 5 2 2 2" xfId="34929"/>
    <cellStyle name="Normal 5 2 5 5 2 2 3" xfId="34930"/>
    <cellStyle name="Normal 5 2 5 5 2 3" xfId="34931"/>
    <cellStyle name="Normal 5 2 5 5 2 3 2" xfId="34932"/>
    <cellStyle name="Normal 5 2 5 5 2 3 3" xfId="34933"/>
    <cellStyle name="Normal 5 2 5 5 2 4" xfId="34934"/>
    <cellStyle name="Normal 5 2 5 5 2 4 2" xfId="34935"/>
    <cellStyle name="Normal 5 2 5 5 2 4 3" xfId="34936"/>
    <cellStyle name="Normal 5 2 5 5 2 5" xfId="34937"/>
    <cellStyle name="Normal 5 2 5 5 2 5 2" xfId="34938"/>
    <cellStyle name="Normal 5 2 5 5 2 5 3" xfId="34939"/>
    <cellStyle name="Normal 5 2 5 5 2 6" xfId="34940"/>
    <cellStyle name="Normal 5 2 5 5 2 7" xfId="34941"/>
    <cellStyle name="Normal 5 2 5 5 3" xfId="34942"/>
    <cellStyle name="Normal 5 2 5 5 3 2" xfId="34943"/>
    <cellStyle name="Normal 5 2 5 5 3 2 2" xfId="34944"/>
    <cellStyle name="Normal 5 2 5 5 3 2 3" xfId="34945"/>
    <cellStyle name="Normal 5 2 5 5 3 3" xfId="34946"/>
    <cellStyle name="Normal 5 2 5 5 3 3 2" xfId="34947"/>
    <cellStyle name="Normal 5 2 5 5 3 3 3" xfId="34948"/>
    <cellStyle name="Normal 5 2 5 5 3 4" xfId="34949"/>
    <cellStyle name="Normal 5 2 5 5 3 5" xfId="34950"/>
    <cellStyle name="Normal 5 2 5 5 4" xfId="34951"/>
    <cellStyle name="Normal 5 2 5 5 4 2" xfId="34952"/>
    <cellStyle name="Normal 5 2 5 5 4 2 2" xfId="34953"/>
    <cellStyle name="Normal 5 2 5 5 4 2 3" xfId="34954"/>
    <cellStyle name="Normal 5 2 5 5 4 3" xfId="34955"/>
    <cellStyle name="Normal 5 2 5 5 4 3 2" xfId="34956"/>
    <cellStyle name="Normal 5 2 5 5 4 3 3" xfId="34957"/>
    <cellStyle name="Normal 5 2 5 5 4 4" xfId="34958"/>
    <cellStyle name="Normal 5 2 5 5 4 5" xfId="34959"/>
    <cellStyle name="Normal 5 2 5 5 5" xfId="34960"/>
    <cellStyle name="Normal 5 2 5 5 5 2" xfId="34961"/>
    <cellStyle name="Normal 5 2 5 5 5 3" xfId="34962"/>
    <cellStyle name="Normal 5 2 5 5 6" xfId="34963"/>
    <cellStyle name="Normal 5 2 5 5 6 2" xfId="34964"/>
    <cellStyle name="Normal 5 2 5 5 6 3" xfId="34965"/>
    <cellStyle name="Normal 5 2 5 5 7" xfId="34966"/>
    <cellStyle name="Normal 5 2 5 5 8" xfId="34967"/>
    <cellStyle name="Normal 5 2 5 6" xfId="34968"/>
    <cellStyle name="Normal 5 2 5 6 2" xfId="34969"/>
    <cellStyle name="Normal 5 2 5 6 2 2" xfId="34970"/>
    <cellStyle name="Normal 5 2 5 6 2 2 2" xfId="34971"/>
    <cellStyle name="Normal 5 2 5 6 2 2 3" xfId="34972"/>
    <cellStyle name="Normal 5 2 5 6 2 3" xfId="34973"/>
    <cellStyle name="Normal 5 2 5 6 2 3 2" xfId="34974"/>
    <cellStyle name="Normal 5 2 5 6 2 3 3" xfId="34975"/>
    <cellStyle name="Normal 5 2 5 6 2 4" xfId="34976"/>
    <cellStyle name="Normal 5 2 5 6 2 4 2" xfId="34977"/>
    <cellStyle name="Normal 5 2 5 6 2 4 3" xfId="34978"/>
    <cellStyle name="Normal 5 2 5 6 2 5" xfId="34979"/>
    <cellStyle name="Normal 5 2 5 6 2 5 2" xfId="34980"/>
    <cellStyle name="Normal 5 2 5 6 2 5 3" xfId="34981"/>
    <cellStyle name="Normal 5 2 5 6 2 6" xfId="34982"/>
    <cellStyle name="Normal 5 2 5 6 2 7" xfId="34983"/>
    <cellStyle name="Normal 5 2 5 6 3" xfId="34984"/>
    <cellStyle name="Normal 5 2 5 6 3 2" xfId="34985"/>
    <cellStyle name="Normal 5 2 5 6 3 2 2" xfId="34986"/>
    <cellStyle name="Normal 5 2 5 6 3 2 3" xfId="34987"/>
    <cellStyle name="Normal 5 2 5 6 3 3" xfId="34988"/>
    <cellStyle name="Normal 5 2 5 6 3 3 2" xfId="34989"/>
    <cellStyle name="Normal 5 2 5 6 3 3 3" xfId="34990"/>
    <cellStyle name="Normal 5 2 5 6 3 4" xfId="34991"/>
    <cellStyle name="Normal 5 2 5 6 3 5" xfId="34992"/>
    <cellStyle name="Normal 5 2 5 6 4" xfId="34993"/>
    <cellStyle name="Normal 5 2 5 6 4 2" xfId="34994"/>
    <cellStyle name="Normal 5 2 5 6 4 2 2" xfId="34995"/>
    <cellStyle name="Normal 5 2 5 6 4 2 3" xfId="34996"/>
    <cellStyle name="Normal 5 2 5 6 4 3" xfId="34997"/>
    <cellStyle name="Normal 5 2 5 6 4 3 2" xfId="34998"/>
    <cellStyle name="Normal 5 2 5 6 4 3 3" xfId="34999"/>
    <cellStyle name="Normal 5 2 5 6 4 4" xfId="35000"/>
    <cellStyle name="Normal 5 2 5 6 4 5" xfId="35001"/>
    <cellStyle name="Normal 5 2 5 6 5" xfId="35002"/>
    <cellStyle name="Normal 5 2 5 6 5 2" xfId="35003"/>
    <cellStyle name="Normal 5 2 5 6 5 3" xfId="35004"/>
    <cellStyle name="Normal 5 2 5 6 6" xfId="35005"/>
    <cellStyle name="Normal 5 2 5 6 6 2" xfId="35006"/>
    <cellStyle name="Normal 5 2 5 6 6 3" xfId="35007"/>
    <cellStyle name="Normal 5 2 5 6 7" xfId="35008"/>
    <cellStyle name="Normal 5 2 5 6 8" xfId="35009"/>
    <cellStyle name="Normal 5 2 5 7" xfId="35010"/>
    <cellStyle name="Normal 5 2 5 7 2" xfId="35011"/>
    <cellStyle name="Normal 5 2 5 7 2 2" xfId="35012"/>
    <cellStyle name="Normal 5 2 5 7 2 2 2" xfId="35013"/>
    <cellStyle name="Normal 5 2 5 7 2 2 3" xfId="35014"/>
    <cellStyle name="Normal 5 2 5 7 2 3" xfId="35015"/>
    <cellStyle name="Normal 5 2 5 7 2 3 2" xfId="35016"/>
    <cellStyle name="Normal 5 2 5 7 2 3 3" xfId="35017"/>
    <cellStyle name="Normal 5 2 5 7 2 4" xfId="35018"/>
    <cellStyle name="Normal 5 2 5 7 2 5" xfId="35019"/>
    <cellStyle name="Normal 5 2 5 7 3" xfId="35020"/>
    <cellStyle name="Normal 5 2 5 7 3 2" xfId="35021"/>
    <cellStyle name="Normal 5 2 5 7 3 2 2" xfId="35022"/>
    <cellStyle name="Normal 5 2 5 7 3 2 3" xfId="35023"/>
    <cellStyle name="Normal 5 2 5 7 3 3" xfId="35024"/>
    <cellStyle name="Normal 5 2 5 7 3 3 2" xfId="35025"/>
    <cellStyle name="Normal 5 2 5 7 3 3 3" xfId="35026"/>
    <cellStyle name="Normal 5 2 5 7 3 4" xfId="35027"/>
    <cellStyle name="Normal 5 2 5 7 3 5" xfId="35028"/>
    <cellStyle name="Normal 5 2 5 7 4" xfId="35029"/>
    <cellStyle name="Normal 5 2 5 7 4 2" xfId="35030"/>
    <cellStyle name="Normal 5 2 5 7 4 2 2" xfId="35031"/>
    <cellStyle name="Normal 5 2 5 7 4 2 3" xfId="35032"/>
    <cellStyle name="Normal 5 2 5 7 4 3" xfId="35033"/>
    <cellStyle name="Normal 5 2 5 7 4 4" xfId="35034"/>
    <cellStyle name="Normal 5 2 5 7 5" xfId="35035"/>
    <cellStyle name="Normal 5 2 5 7 5 2" xfId="35036"/>
    <cellStyle name="Normal 5 2 5 7 5 3" xfId="35037"/>
    <cellStyle name="Normal 5 2 5 7 6" xfId="35038"/>
    <cellStyle name="Normal 5 2 5 7 6 2" xfId="35039"/>
    <cellStyle name="Normal 5 2 5 7 6 3" xfId="35040"/>
    <cellStyle name="Normal 5 2 5 7 7" xfId="35041"/>
    <cellStyle name="Normal 5 2 5 7 8" xfId="35042"/>
    <cellStyle name="Normal 5 2 5 8" xfId="35043"/>
    <cellStyle name="Normal 5 2 5 8 2" xfId="35044"/>
    <cellStyle name="Normal 5 2 5 8 2 2" xfId="35045"/>
    <cellStyle name="Normal 5 2 5 8 2 3" xfId="35046"/>
    <cellStyle name="Normal 5 2 5 8 3" xfId="35047"/>
    <cellStyle name="Normal 5 2 5 8 3 2" xfId="35048"/>
    <cellStyle name="Normal 5 2 5 8 3 3" xfId="35049"/>
    <cellStyle name="Normal 5 2 5 8 4" xfId="35050"/>
    <cellStyle name="Normal 5 2 5 8 4 2" xfId="35051"/>
    <cellStyle name="Normal 5 2 5 8 4 3" xfId="35052"/>
    <cellStyle name="Normal 5 2 5 8 5" xfId="35053"/>
    <cellStyle name="Normal 5 2 5 8 5 2" xfId="35054"/>
    <cellStyle name="Normal 5 2 5 8 5 3" xfId="35055"/>
    <cellStyle name="Normal 5 2 5 8 6" xfId="35056"/>
    <cellStyle name="Normal 5 2 5 8 7" xfId="35057"/>
    <cellStyle name="Normal 5 2 5 9" xfId="35058"/>
    <cellStyle name="Normal 5 2 5 9 2" xfId="35059"/>
    <cellStyle name="Normal 5 2 5 9 2 2" xfId="35060"/>
    <cellStyle name="Normal 5 2 5 9 2 3" xfId="35061"/>
    <cellStyle name="Normal 5 2 5 9 3" xfId="35062"/>
    <cellStyle name="Normal 5 2 5 9 3 2" xfId="35063"/>
    <cellStyle name="Normal 5 2 5 9 3 3" xfId="35064"/>
    <cellStyle name="Normal 5 2 5 9 4" xfId="35065"/>
    <cellStyle name="Normal 5 2 5 9 5" xfId="35066"/>
    <cellStyle name="Normal 5 2 5_10070" xfId="35067"/>
    <cellStyle name="Normal 5 2 6" xfId="35068"/>
    <cellStyle name="Normal 5 2 6 2" xfId="35069"/>
    <cellStyle name="Normal 5 2 6 2 2" xfId="35070"/>
    <cellStyle name="Normal 5 2 6 2 2 2" xfId="35071"/>
    <cellStyle name="Normal 5 2 6 2 2 3" xfId="35072"/>
    <cellStyle name="Normal 5 2 6 2 3" xfId="35073"/>
    <cellStyle name="Normal 5 2 6 2 3 2" xfId="35074"/>
    <cellStyle name="Normal 5 2 6 2 3 3" xfId="35075"/>
    <cellStyle name="Normal 5 2 6 2 4" xfId="35076"/>
    <cellStyle name="Normal 5 2 6 2 5" xfId="35077"/>
    <cellStyle name="Normal 5 2 6 3" xfId="35078"/>
    <cellStyle name="Normal 5 2 6 3 2" xfId="35079"/>
    <cellStyle name="Normal 5 2 6 3 2 2" xfId="35080"/>
    <cellStyle name="Normal 5 2 6 3 2 3" xfId="35081"/>
    <cellStyle name="Normal 5 2 6 3 3" xfId="35082"/>
    <cellStyle name="Normal 5 2 6 3 3 2" xfId="35083"/>
    <cellStyle name="Normal 5 2 6 3 3 3" xfId="35084"/>
    <cellStyle name="Normal 5 2 6 3 4" xfId="35085"/>
    <cellStyle name="Normal 5 2 6 3 5" xfId="35086"/>
    <cellStyle name="Normal 5 2 6 4" xfId="35087"/>
    <cellStyle name="Normal 5 2 6 4 2" xfId="35088"/>
    <cellStyle name="Normal 5 2 6 4 3" xfId="35089"/>
    <cellStyle name="Normal 5 2 6 5" xfId="35090"/>
    <cellStyle name="Normal 5 2 6 5 2" xfId="35091"/>
    <cellStyle name="Normal 5 2 6 5 3" xfId="35092"/>
    <cellStyle name="Normal 5 2 6 6" xfId="35093"/>
    <cellStyle name="Normal 5 2 6 7" xfId="35094"/>
    <cellStyle name="Normal 5 2 7" xfId="35095"/>
    <cellStyle name="Normal 5 2 7 2" xfId="35096"/>
    <cellStyle name="Normal 5 2 7 2 2" xfId="35097"/>
    <cellStyle name="Normal 5 2 7 2 3" xfId="35098"/>
    <cellStyle name="Normal 5 2 7 3" xfId="35099"/>
    <cellStyle name="Normal 5 2 7 3 2" xfId="35100"/>
    <cellStyle name="Normal 5 2 7 3 3" xfId="35101"/>
    <cellStyle name="Normal 5 2 7 4" xfId="35102"/>
    <cellStyle name="Normal 5 2 7 4 2" xfId="35103"/>
    <cellStyle name="Normal 5 2 7 4 3" xfId="35104"/>
    <cellStyle name="Normal 5 2 7 5" xfId="35105"/>
    <cellStyle name="Normal 5 2 7 5 2" xfId="35106"/>
    <cellStyle name="Normal 5 2 7 5 3" xfId="35107"/>
    <cellStyle name="Normal 5 2 7 6" xfId="35108"/>
    <cellStyle name="Normal 5 2 7 7" xfId="35109"/>
    <cellStyle name="Normal 5 2 8" xfId="35110"/>
    <cellStyle name="Normal 5 2 8 2" xfId="35111"/>
    <cellStyle name="Normal 5 2 8 3" xfId="35112"/>
    <cellStyle name="Normal 5 2 9" xfId="35113"/>
    <cellStyle name="Normal 5 2 9 2" xfId="35114"/>
    <cellStyle name="Normal 5 2 9 3" xfId="35115"/>
    <cellStyle name="Normal 5 2_TV" xfId="35116"/>
    <cellStyle name="Normal 5 3" xfId="35117"/>
    <cellStyle name="Normal 5 3 2" xfId="35118"/>
    <cellStyle name="Normal 5 3 2 2" xfId="35119"/>
    <cellStyle name="Normal 5 3 2 2 2" xfId="35120"/>
    <cellStyle name="Normal 5 3 2 2 2 2" xfId="35121"/>
    <cellStyle name="Normal 5 3 2 2 2 2 2" xfId="35122"/>
    <cellStyle name="Normal 5 3 2 2 2 2 2 2" xfId="35123"/>
    <cellStyle name="Normal 5 3 2 2 2 2 3" xfId="35124"/>
    <cellStyle name="Normal 5 3 2 2 2 3" xfId="35125"/>
    <cellStyle name="Normal 5 3 2 2 2 3 2" xfId="35126"/>
    <cellStyle name="Normal 5 3 2 2 2 3 2 2" xfId="35127"/>
    <cellStyle name="Normal 5 3 2 2 2 3 3" xfId="35128"/>
    <cellStyle name="Normal 5 3 2 2 2 4" xfId="35129"/>
    <cellStyle name="Normal 5 3 2 2 2 4 2" xfId="35130"/>
    <cellStyle name="Normal 5 3 2 2 2 5" xfId="35131"/>
    <cellStyle name="Normal 5 3 2 2 3" xfId="35132"/>
    <cellStyle name="Normal 5 3 2 2 3 2" xfId="35133"/>
    <cellStyle name="Normal 5 3 2 2 3 2 2" xfId="35134"/>
    <cellStyle name="Normal 5 3 2 2 3 3" xfId="35135"/>
    <cellStyle name="Normal 5 3 2 2 4" xfId="35136"/>
    <cellStyle name="Normal 5 3 2 2 4 2" xfId="35137"/>
    <cellStyle name="Normal 5 3 2 2 4 2 2" xfId="35138"/>
    <cellStyle name="Normal 5 3 2 2 4 3" xfId="35139"/>
    <cellStyle name="Normal 5 3 2 2 5" xfId="35140"/>
    <cellStyle name="Normal 5 3 2 2 5 2" xfId="35141"/>
    <cellStyle name="Normal 5 3 2 2 6" xfId="35142"/>
    <cellStyle name="Normal 5 3 2 2 7" xfId="35143"/>
    <cellStyle name="Normal 5 3 2 3" xfId="35144"/>
    <cellStyle name="Normal 5 3 2 3 2" xfId="35145"/>
    <cellStyle name="Normal 5 3 2 3 2 2" xfId="35146"/>
    <cellStyle name="Normal 5 3 2 3 2 2 2" xfId="35147"/>
    <cellStyle name="Normal 5 3 2 3 2 3" xfId="35148"/>
    <cellStyle name="Normal 5 3 2 3 3" xfId="35149"/>
    <cellStyle name="Normal 5 3 2 3 3 2" xfId="35150"/>
    <cellStyle name="Normal 5 3 2 3 3 2 2" xfId="35151"/>
    <cellStyle name="Normal 5 3 2 3 3 3" xfId="35152"/>
    <cellStyle name="Normal 5 3 2 3 4" xfId="35153"/>
    <cellStyle name="Normal 5 3 2 3 4 2" xfId="35154"/>
    <cellStyle name="Normal 5 3 2 3 5" xfId="35155"/>
    <cellStyle name="Normal 5 3 2 3 6" xfId="35156"/>
    <cellStyle name="Normal 5 3 2 4" xfId="35157"/>
    <cellStyle name="Normal 5 3 2 4 2" xfId="35158"/>
    <cellStyle name="Normal 5 3 2 4 2 2" xfId="35159"/>
    <cellStyle name="Normal 5 3 2 4 3" xfId="35160"/>
    <cellStyle name="Normal 5 3 2 5" xfId="35161"/>
    <cellStyle name="Normal 5 3 2 5 2" xfId="35162"/>
    <cellStyle name="Normal 5 3 2 5 2 2" xfId="35163"/>
    <cellStyle name="Normal 5 3 2 5 3" xfId="35164"/>
    <cellStyle name="Normal 5 3 2 6" xfId="35165"/>
    <cellStyle name="Normal 5 3 2 6 2" xfId="35166"/>
    <cellStyle name="Normal 5 3 2 7" xfId="35167"/>
    <cellStyle name="Normal 5 3 2 8" xfId="35168"/>
    <cellStyle name="Normal 5 3 3" xfId="35169"/>
    <cellStyle name="Normal 5 3 3 2" xfId="35170"/>
    <cellStyle name="Normal 5 3 3 2 2" xfId="35171"/>
    <cellStyle name="Normal 5 3 3 2 2 2" xfId="35172"/>
    <cellStyle name="Normal 5 3 3 2 2 2 2" xfId="35173"/>
    <cellStyle name="Normal 5 3 3 2 2 3" xfId="35174"/>
    <cellStyle name="Normal 5 3 3 2 3" xfId="35175"/>
    <cellStyle name="Normal 5 3 3 2 3 2" xfId="35176"/>
    <cellStyle name="Normal 5 3 3 2 3 2 2" xfId="35177"/>
    <cellStyle name="Normal 5 3 3 2 3 3" xfId="35178"/>
    <cellStyle name="Normal 5 3 3 2 4" xfId="35179"/>
    <cellStyle name="Normal 5 3 3 2 4 2" xfId="35180"/>
    <cellStyle name="Normal 5 3 3 2 5" xfId="35181"/>
    <cellStyle name="Normal 5 3 3 2 6" xfId="35182"/>
    <cellStyle name="Normal 5 3 3 3" xfId="35183"/>
    <cellStyle name="Normal 5 3 3 3 2" xfId="35184"/>
    <cellStyle name="Normal 5 3 3 3 2 2" xfId="35185"/>
    <cellStyle name="Normal 5 3 3 3 3" xfId="35186"/>
    <cellStyle name="Normal 5 3 3 3 4" xfId="35187"/>
    <cellStyle name="Normal 5 3 3 4" xfId="35188"/>
    <cellStyle name="Normal 5 3 3 4 2" xfId="35189"/>
    <cellStyle name="Normal 5 3 3 4 2 2" xfId="35190"/>
    <cellStyle name="Normal 5 3 3 4 3" xfId="35191"/>
    <cellStyle name="Normal 5 3 3 5" xfId="35192"/>
    <cellStyle name="Normal 5 3 3 5 2" xfId="35193"/>
    <cellStyle name="Normal 5 3 3 6" xfId="35194"/>
    <cellStyle name="Normal 5 3 3 7" xfId="35195"/>
    <cellStyle name="Normal 5 3 4" xfId="35196"/>
    <cellStyle name="Normal 5 3 4 2" xfId="35197"/>
    <cellStyle name="Normal 5 3 4 2 2" xfId="35198"/>
    <cellStyle name="Normal 5 3 4 2 2 2" xfId="35199"/>
    <cellStyle name="Normal 5 3 4 2 3" xfId="35200"/>
    <cellStyle name="Normal 5 3 4 3" xfId="35201"/>
    <cellStyle name="Normal 5 3 4 3 2" xfId="35202"/>
    <cellStyle name="Normal 5 3 4 3 2 2" xfId="35203"/>
    <cellStyle name="Normal 5 3 4 3 3" xfId="35204"/>
    <cellStyle name="Normal 5 3 4 4" xfId="35205"/>
    <cellStyle name="Normal 5 3 4 4 2" xfId="35206"/>
    <cellStyle name="Normal 5 3 4 5" xfId="35207"/>
    <cellStyle name="Normal 5 3 4 6" xfId="35208"/>
    <cellStyle name="Normal 5 3 5" xfId="35209"/>
    <cellStyle name="Normal 5 3 5 2" xfId="35210"/>
    <cellStyle name="Normal 5 3 5 2 2" xfId="35211"/>
    <cellStyle name="Normal 5 3 5 3" xfId="35212"/>
    <cellStyle name="Normal 5 3 5 4" xfId="35213"/>
    <cellStyle name="Normal 5 3 6" xfId="35214"/>
    <cellStyle name="Normal 5 3 6 2" xfId="35215"/>
    <cellStyle name="Normal 5 3 6 2 2" xfId="35216"/>
    <cellStyle name="Normal 5 3 6 3" xfId="35217"/>
    <cellStyle name="Normal 5 3 7" xfId="35218"/>
    <cellStyle name="Normal 5 3 7 2" xfId="35219"/>
    <cellStyle name="Normal 5 3 8" xfId="35220"/>
    <cellStyle name="Normal 5 3 8 2" xfId="35221"/>
    <cellStyle name="Normal 5 3 8 3" xfId="35222"/>
    <cellStyle name="Normal 5 3 9" xfId="35223"/>
    <cellStyle name="Normal 5 4" xfId="35224"/>
    <cellStyle name="Normal 5 4 10" xfId="35225"/>
    <cellStyle name="Normal 5 4 2" xfId="35226"/>
    <cellStyle name="Normal 5 4 2 2" xfId="35227"/>
    <cellStyle name="Normal 5 4 2 2 2" xfId="35228"/>
    <cellStyle name="Normal 5 4 2 2 2 2" xfId="35229"/>
    <cellStyle name="Normal 5 4 2 2 2 2 2" xfId="35230"/>
    <cellStyle name="Normal 5 4 2 2 2 2 2 2" xfId="35231"/>
    <cellStyle name="Normal 5 4 2 2 2 2 3" xfId="35232"/>
    <cellStyle name="Normal 5 4 2 2 2 3" xfId="35233"/>
    <cellStyle name="Normal 5 4 2 2 2 3 2" xfId="35234"/>
    <cellStyle name="Normal 5 4 2 2 2 3 2 2" xfId="35235"/>
    <cellStyle name="Normal 5 4 2 2 2 3 3" xfId="35236"/>
    <cellStyle name="Normal 5 4 2 2 2 4" xfId="35237"/>
    <cellStyle name="Normal 5 4 2 2 2 4 2" xfId="35238"/>
    <cellStyle name="Normal 5 4 2 2 2 5" xfId="35239"/>
    <cellStyle name="Normal 5 4 2 2 3" xfId="35240"/>
    <cellStyle name="Normal 5 4 2 2 3 2" xfId="35241"/>
    <cellStyle name="Normal 5 4 2 2 3 2 2" xfId="35242"/>
    <cellStyle name="Normal 5 4 2 2 3 3" xfId="35243"/>
    <cellStyle name="Normal 5 4 2 2 4" xfId="35244"/>
    <cellStyle name="Normal 5 4 2 2 4 2" xfId="35245"/>
    <cellStyle name="Normal 5 4 2 2 4 2 2" xfId="35246"/>
    <cellStyle name="Normal 5 4 2 2 4 3" xfId="35247"/>
    <cellStyle name="Normal 5 4 2 2 5" xfId="35248"/>
    <cellStyle name="Normal 5 4 2 2 5 2" xfId="35249"/>
    <cellStyle name="Normal 5 4 2 2 6" xfId="35250"/>
    <cellStyle name="Normal 5 4 2 3" xfId="35251"/>
    <cellStyle name="Normal 5 4 2 3 2" xfId="35252"/>
    <cellStyle name="Normal 5 4 2 3 2 2" xfId="35253"/>
    <cellStyle name="Normal 5 4 2 3 2 2 2" xfId="35254"/>
    <cellStyle name="Normal 5 4 2 3 2 3" xfId="35255"/>
    <cellStyle name="Normal 5 4 2 3 3" xfId="35256"/>
    <cellStyle name="Normal 5 4 2 3 3 2" xfId="35257"/>
    <cellStyle name="Normal 5 4 2 3 3 2 2" xfId="35258"/>
    <cellStyle name="Normal 5 4 2 3 3 3" xfId="35259"/>
    <cellStyle name="Normal 5 4 2 3 4" xfId="35260"/>
    <cellStyle name="Normal 5 4 2 3 4 2" xfId="35261"/>
    <cellStyle name="Normal 5 4 2 3 5" xfId="35262"/>
    <cellStyle name="Normal 5 4 2 4" xfId="35263"/>
    <cellStyle name="Normal 5 4 2 4 2" xfId="35264"/>
    <cellStyle name="Normal 5 4 2 4 2 2" xfId="35265"/>
    <cellStyle name="Normal 5 4 2 4 3" xfId="35266"/>
    <cellStyle name="Normal 5 4 2 5" xfId="35267"/>
    <cellStyle name="Normal 5 4 2 5 2" xfId="35268"/>
    <cellStyle name="Normal 5 4 2 5 2 2" xfId="35269"/>
    <cellStyle name="Normal 5 4 2 5 3" xfId="35270"/>
    <cellStyle name="Normal 5 4 2 6" xfId="35271"/>
    <cellStyle name="Normal 5 4 2 6 2" xfId="35272"/>
    <cellStyle name="Normal 5 4 2 7" xfId="35273"/>
    <cellStyle name="Normal 5 4 2 8" xfId="35274"/>
    <cellStyle name="Normal 5 4 3" xfId="35275"/>
    <cellStyle name="Normal 5 4 3 2" xfId="35276"/>
    <cellStyle name="Normal 5 4 3 2 2" xfId="35277"/>
    <cellStyle name="Normal 5 4 3 2 2 2" xfId="35278"/>
    <cellStyle name="Normal 5 4 3 2 2 2 2" xfId="35279"/>
    <cellStyle name="Normal 5 4 3 2 2 3" xfId="35280"/>
    <cellStyle name="Normal 5 4 3 2 3" xfId="35281"/>
    <cellStyle name="Normal 5 4 3 2 3 2" xfId="35282"/>
    <cellStyle name="Normal 5 4 3 2 3 2 2" xfId="35283"/>
    <cellStyle name="Normal 5 4 3 2 3 3" xfId="35284"/>
    <cellStyle name="Normal 5 4 3 2 4" xfId="35285"/>
    <cellStyle name="Normal 5 4 3 2 4 2" xfId="35286"/>
    <cellStyle name="Normal 5 4 3 2 5" xfId="35287"/>
    <cellStyle name="Normal 5 4 3 3" xfId="35288"/>
    <cellStyle name="Normal 5 4 3 3 2" xfId="35289"/>
    <cellStyle name="Normal 5 4 3 3 2 2" xfId="35290"/>
    <cellStyle name="Normal 5 4 3 3 3" xfId="35291"/>
    <cellStyle name="Normal 5 4 3 4" xfId="35292"/>
    <cellStyle name="Normal 5 4 3 4 2" xfId="35293"/>
    <cellStyle name="Normal 5 4 3 4 2 2" xfId="35294"/>
    <cellStyle name="Normal 5 4 3 4 3" xfId="35295"/>
    <cellStyle name="Normal 5 4 3 5" xfId="35296"/>
    <cellStyle name="Normal 5 4 3 5 2" xfId="35297"/>
    <cellStyle name="Normal 5 4 3 6" xfId="35298"/>
    <cellStyle name="Normal 5 4 3 7" xfId="35299"/>
    <cellStyle name="Normal 5 4 4" xfId="35300"/>
    <cellStyle name="Normal 5 4 4 2" xfId="35301"/>
    <cellStyle name="Normal 5 4 4 2 2" xfId="35302"/>
    <cellStyle name="Normal 5 4 4 2 2 2" xfId="35303"/>
    <cellStyle name="Normal 5 4 4 2 3" xfId="35304"/>
    <cellStyle name="Normal 5 4 4 3" xfId="35305"/>
    <cellStyle name="Normal 5 4 4 3 2" xfId="35306"/>
    <cellStyle name="Normal 5 4 4 3 2 2" xfId="35307"/>
    <cellStyle name="Normal 5 4 4 3 3" xfId="35308"/>
    <cellStyle name="Normal 5 4 4 4" xfId="35309"/>
    <cellStyle name="Normal 5 4 4 4 2" xfId="35310"/>
    <cellStyle name="Normal 5 4 4 5" xfId="35311"/>
    <cellStyle name="Normal 5 4 5" xfId="35312"/>
    <cellStyle name="Normal 5 4 5 2" xfId="35313"/>
    <cellStyle name="Normal 5 4 5 2 2" xfId="35314"/>
    <cellStyle name="Normal 5 4 5 3" xfId="35315"/>
    <cellStyle name="Normal 5 4 5 4" xfId="35316"/>
    <cellStyle name="Normal 5 4 6" xfId="35317"/>
    <cellStyle name="Normal 5 4 6 2" xfId="35318"/>
    <cellStyle name="Normal 5 4 6 2 2" xfId="35319"/>
    <cellStyle name="Normal 5 4 6 3" xfId="35320"/>
    <cellStyle name="Normal 5 4 6 4" xfId="35321"/>
    <cellStyle name="Normal 5 4 7" xfId="35322"/>
    <cellStyle name="Normal 5 4 7 2" xfId="35323"/>
    <cellStyle name="Normal 5 4 8" xfId="35324"/>
    <cellStyle name="Normal 5 4 9" xfId="35325"/>
    <cellStyle name="Normal 5 5" xfId="35326"/>
    <cellStyle name="Normal 5 5 2" xfId="35327"/>
    <cellStyle name="Normal 5 5 2 2" xfId="35328"/>
    <cellStyle name="Normal 5 5 2 2 2" xfId="35329"/>
    <cellStyle name="Normal 5 5 2 2 2 2" xfId="35330"/>
    <cellStyle name="Normal 5 5 2 2 2 2 2" xfId="35331"/>
    <cellStyle name="Normal 5 5 2 2 2 3" xfId="35332"/>
    <cellStyle name="Normal 5 5 2 2 3" xfId="35333"/>
    <cellStyle name="Normal 5 5 2 2 3 2" xfId="35334"/>
    <cellStyle name="Normal 5 5 2 2 3 2 2" xfId="35335"/>
    <cellStyle name="Normal 5 5 2 2 3 3" xfId="35336"/>
    <cellStyle name="Normal 5 5 2 2 4" xfId="35337"/>
    <cellStyle name="Normal 5 5 2 2 4 2" xfId="35338"/>
    <cellStyle name="Normal 5 5 2 2 5" xfId="35339"/>
    <cellStyle name="Normal 5 5 2 3" xfId="35340"/>
    <cellStyle name="Normal 5 5 2 3 2" xfId="35341"/>
    <cellStyle name="Normal 5 5 2 3 2 2" xfId="35342"/>
    <cellStyle name="Normal 5 5 2 3 3" xfId="35343"/>
    <cellStyle name="Normal 5 5 2 4" xfId="35344"/>
    <cellStyle name="Normal 5 5 2 4 2" xfId="35345"/>
    <cellStyle name="Normal 5 5 2 4 2 2" xfId="35346"/>
    <cellStyle name="Normal 5 5 2 4 3" xfId="35347"/>
    <cellStyle name="Normal 5 5 2 5" xfId="35348"/>
    <cellStyle name="Normal 5 5 2 5 2" xfId="35349"/>
    <cellStyle name="Normal 5 5 2 6" xfId="35350"/>
    <cellStyle name="Normal 5 5 2 7" xfId="35351"/>
    <cellStyle name="Normal 5 5 3" xfId="35352"/>
    <cellStyle name="Normal 5 5 3 2" xfId="35353"/>
    <cellStyle name="Normal 5 5 3 2 2" xfId="35354"/>
    <cellStyle name="Normal 5 5 3 2 2 2" xfId="35355"/>
    <cellStyle name="Normal 5 5 3 2 3" xfId="35356"/>
    <cellStyle name="Normal 5 5 3 3" xfId="35357"/>
    <cellStyle name="Normal 5 5 3 3 2" xfId="35358"/>
    <cellStyle name="Normal 5 5 3 3 2 2" xfId="35359"/>
    <cellStyle name="Normal 5 5 3 3 3" xfId="35360"/>
    <cellStyle name="Normal 5 5 3 4" xfId="35361"/>
    <cellStyle name="Normal 5 5 3 4 2" xfId="35362"/>
    <cellStyle name="Normal 5 5 3 5" xfId="35363"/>
    <cellStyle name="Normal 5 5 3 6" xfId="35364"/>
    <cellStyle name="Normal 5 5 4" xfId="35365"/>
    <cellStyle name="Normal 5 5 4 2" xfId="35366"/>
    <cellStyle name="Normal 5 5 4 2 2" xfId="35367"/>
    <cellStyle name="Normal 5 5 4 3" xfId="35368"/>
    <cellStyle name="Normal 5 5 4 4" xfId="35369"/>
    <cellStyle name="Normal 5 5 4 5" xfId="35370"/>
    <cellStyle name="Normal 5 5 4 6" xfId="35371"/>
    <cellStyle name="Normal 5 5 5" xfId="35372"/>
    <cellStyle name="Normal 5 5 5 2" xfId="35373"/>
    <cellStyle name="Normal 5 5 5 2 2" xfId="35374"/>
    <cellStyle name="Normal 5 5 5 3" xfId="35375"/>
    <cellStyle name="Normal 5 5 6" xfId="35376"/>
    <cellStyle name="Normal 5 5 6 2" xfId="35377"/>
    <cellStyle name="Normal 5 5 7" xfId="35378"/>
    <cellStyle name="Normal 5 6" xfId="35379"/>
    <cellStyle name="Normal 5 6 2" xfId="35380"/>
    <cellStyle name="Normal 5 6 2 2" xfId="35381"/>
    <cellStyle name="Normal 5 6 2 2 2" xfId="35382"/>
    <cellStyle name="Normal 5 6 2 2 2 2" xfId="35383"/>
    <cellStyle name="Normal 5 6 2 2 3" xfId="35384"/>
    <cellStyle name="Normal 5 6 2 3" xfId="35385"/>
    <cellStyle name="Normal 5 6 2 3 2" xfId="35386"/>
    <cellStyle name="Normal 5 6 2 3 2 2" xfId="35387"/>
    <cellStyle name="Normal 5 6 2 3 3" xfId="35388"/>
    <cellStyle name="Normal 5 6 2 4" xfId="35389"/>
    <cellStyle name="Normal 5 6 2 4 2" xfId="35390"/>
    <cellStyle name="Normal 5 6 2 5" xfId="35391"/>
    <cellStyle name="Normal 5 6 3" xfId="35392"/>
    <cellStyle name="Normal 5 6 3 2" xfId="35393"/>
    <cellStyle name="Normal 5 6 3 2 2" xfId="35394"/>
    <cellStyle name="Normal 5 6 3 3" xfId="35395"/>
    <cellStyle name="Normal 5 6 4" xfId="35396"/>
    <cellStyle name="Normal 5 6 4 2" xfId="35397"/>
    <cellStyle name="Normal 5 6 4 2 2" xfId="35398"/>
    <cellStyle name="Normal 5 6 4 3" xfId="35399"/>
    <cellStyle name="Normal 5 6 5" xfId="35400"/>
    <cellStyle name="Normal 5 6 5 2" xfId="35401"/>
    <cellStyle name="Normal 5 6 6" xfId="35402"/>
    <cellStyle name="Normal 5 6 7" xfId="35403"/>
    <cellStyle name="Normal 5 7" xfId="35404"/>
    <cellStyle name="Normal 5 7 2" xfId="35405"/>
    <cellStyle name="Normal 5 7 2 2" xfId="35406"/>
    <cellStyle name="Normal 5 7 2 2 2" xfId="35407"/>
    <cellStyle name="Normal 5 7 2 3" xfId="35408"/>
    <cellStyle name="Normal 5 7 3" xfId="35409"/>
    <cellStyle name="Normal 5 7 3 2" xfId="35410"/>
    <cellStyle name="Normal 5 7 3 2 2" xfId="35411"/>
    <cellStyle name="Normal 5 7 3 3" xfId="35412"/>
    <cellStyle name="Normal 5 7 4" xfId="35413"/>
    <cellStyle name="Normal 5 7 4 2" xfId="35414"/>
    <cellStyle name="Normal 5 7 5" xfId="35415"/>
    <cellStyle name="Normal 5 7 6" xfId="35416"/>
    <cellStyle name="Normal 5 8" xfId="35417"/>
    <cellStyle name="Normal 5 8 2" xfId="35418"/>
    <cellStyle name="Normal 5 8 2 2" xfId="35419"/>
    <cellStyle name="Normal 5 8 3" xfId="35420"/>
    <cellStyle name="Normal 5 8 3 2" xfId="35421"/>
    <cellStyle name="Normal 5 8 4" xfId="35422"/>
    <cellStyle name="Normal 5 8 4 2" xfId="35423"/>
    <cellStyle name="Normal 5 8 5" xfId="35424"/>
    <cellStyle name="Normal 5 8 6" xfId="35425"/>
    <cellStyle name="Normal 5 9" xfId="35426"/>
    <cellStyle name="Normal 5 9 2" xfId="35427"/>
    <cellStyle name="Normal 5 9 2 2" xfId="35428"/>
    <cellStyle name="Normal 5 9 3" xfId="35429"/>
    <cellStyle name="Normal 5 9 3 2" xfId="35430"/>
    <cellStyle name="Normal 5 9 4" xfId="35431"/>
    <cellStyle name="Normal 5 9 4 2" xfId="35432"/>
    <cellStyle name="Normal 5 9 5" xfId="35433"/>
    <cellStyle name="Normal 5_10051" xfId="35434"/>
    <cellStyle name="Normal 50" xfId="35435"/>
    <cellStyle name="Normal 50 2" xfId="35436"/>
    <cellStyle name="Normal 50 2 2" xfId="35437"/>
    <cellStyle name="Normal 50 2 2 2" xfId="35438"/>
    <cellStyle name="Normal 50 2 2 2 2" xfId="35439"/>
    <cellStyle name="Normal 50 2 2 2 2 2" xfId="35440"/>
    <cellStyle name="Normal 50 2 2 2 2 2 2" xfId="35441"/>
    <cellStyle name="Normal 50 2 2 2 2 3" xfId="35442"/>
    <cellStyle name="Normal 50 2 2 2 3" xfId="35443"/>
    <cellStyle name="Normal 50 2 2 2 3 2" xfId="35444"/>
    <cellStyle name="Normal 50 2 2 2 3 2 2" xfId="35445"/>
    <cellStyle name="Normal 50 2 2 2 3 3" xfId="35446"/>
    <cellStyle name="Normal 50 2 2 2 4" xfId="35447"/>
    <cellStyle name="Normal 50 2 2 2 4 2" xfId="35448"/>
    <cellStyle name="Normal 50 2 2 2 5" xfId="35449"/>
    <cellStyle name="Normal 50 2 2 3" xfId="35450"/>
    <cellStyle name="Normal 50 2 2 3 2" xfId="35451"/>
    <cellStyle name="Normal 50 2 2 3 2 2" xfId="35452"/>
    <cellStyle name="Normal 50 2 2 3 3" xfId="35453"/>
    <cellStyle name="Normal 50 2 2 4" xfId="35454"/>
    <cellStyle name="Normal 50 2 2 4 2" xfId="35455"/>
    <cellStyle name="Normal 50 2 2 4 2 2" xfId="35456"/>
    <cellStyle name="Normal 50 2 2 4 3" xfId="35457"/>
    <cellStyle name="Normal 50 2 2 5" xfId="35458"/>
    <cellStyle name="Normal 50 2 2 5 2" xfId="35459"/>
    <cellStyle name="Normal 50 2 2 6" xfId="35460"/>
    <cellStyle name="Normal 50 2 3" xfId="35461"/>
    <cellStyle name="Normal 50 2 3 2" xfId="35462"/>
    <cellStyle name="Normal 50 2 3 2 2" xfId="35463"/>
    <cellStyle name="Normal 50 2 3 2 2 2" xfId="35464"/>
    <cellStyle name="Normal 50 2 3 2 3" xfId="35465"/>
    <cellStyle name="Normal 50 2 3 3" xfId="35466"/>
    <cellStyle name="Normal 50 2 3 3 2" xfId="35467"/>
    <cellStyle name="Normal 50 2 3 3 2 2" xfId="35468"/>
    <cellStyle name="Normal 50 2 3 3 3" xfId="35469"/>
    <cellStyle name="Normal 50 2 3 4" xfId="35470"/>
    <cellStyle name="Normal 50 2 3 4 2" xfId="35471"/>
    <cellStyle name="Normal 50 2 3 5" xfId="35472"/>
    <cellStyle name="Normal 50 2 4" xfId="35473"/>
    <cellStyle name="Normal 50 2 4 2" xfId="35474"/>
    <cellStyle name="Normal 50 2 4 2 2" xfId="35475"/>
    <cellStyle name="Normal 50 2 4 3" xfId="35476"/>
    <cellStyle name="Normal 50 2 5" xfId="35477"/>
    <cellStyle name="Normal 50 2 5 2" xfId="35478"/>
    <cellStyle name="Normal 50 2 5 2 2" xfId="35479"/>
    <cellStyle name="Normal 50 2 5 3" xfId="35480"/>
    <cellStyle name="Normal 50 2 6" xfId="35481"/>
    <cellStyle name="Normal 50 2 6 2" xfId="35482"/>
    <cellStyle name="Normal 50 2 7" xfId="35483"/>
    <cellStyle name="Normal 50 3" xfId="35484"/>
    <cellStyle name="Normal 50 3 2" xfId="35485"/>
    <cellStyle name="Normal 50 3 2 2" xfId="35486"/>
    <cellStyle name="Normal 50 3 2 2 2" xfId="35487"/>
    <cellStyle name="Normal 50 3 2 2 2 2" xfId="35488"/>
    <cellStyle name="Normal 50 3 2 2 3" xfId="35489"/>
    <cellStyle name="Normal 50 3 2 3" xfId="35490"/>
    <cellStyle name="Normal 50 3 2 3 2" xfId="35491"/>
    <cellStyle name="Normal 50 3 2 3 2 2" xfId="35492"/>
    <cellStyle name="Normal 50 3 2 3 3" xfId="35493"/>
    <cellStyle name="Normal 50 3 2 4" xfId="35494"/>
    <cellStyle name="Normal 50 3 2 4 2" xfId="35495"/>
    <cellStyle name="Normal 50 3 2 5" xfId="35496"/>
    <cellStyle name="Normal 50 3 3" xfId="35497"/>
    <cellStyle name="Normal 50 3 3 2" xfId="35498"/>
    <cellStyle name="Normal 50 3 3 2 2" xfId="35499"/>
    <cellStyle name="Normal 50 3 3 3" xfId="35500"/>
    <cellStyle name="Normal 50 3 4" xfId="35501"/>
    <cellStyle name="Normal 50 3 4 2" xfId="35502"/>
    <cellStyle name="Normal 50 3 4 2 2" xfId="35503"/>
    <cellStyle name="Normal 50 3 4 3" xfId="35504"/>
    <cellStyle name="Normal 50 3 5" xfId="35505"/>
    <cellStyle name="Normal 50 3 5 2" xfId="35506"/>
    <cellStyle name="Normal 50 3 6" xfId="35507"/>
    <cellStyle name="Normal 50 4" xfId="35508"/>
    <cellStyle name="Normal 50 4 2" xfId="35509"/>
    <cellStyle name="Normal 50 4 2 2" xfId="35510"/>
    <cellStyle name="Normal 50 4 2 2 2" xfId="35511"/>
    <cellStyle name="Normal 50 4 2 3" xfId="35512"/>
    <cellStyle name="Normal 50 4 3" xfId="35513"/>
    <cellStyle name="Normal 50 4 3 2" xfId="35514"/>
    <cellStyle name="Normal 50 4 3 2 2" xfId="35515"/>
    <cellStyle name="Normal 50 4 3 3" xfId="35516"/>
    <cellStyle name="Normal 50 4 4" xfId="35517"/>
    <cellStyle name="Normal 50 4 4 2" xfId="35518"/>
    <cellStyle name="Normal 50 4 5" xfId="35519"/>
    <cellStyle name="Normal 50 5" xfId="35520"/>
    <cellStyle name="Normal 50 5 2" xfId="35521"/>
    <cellStyle name="Normal 50 5 2 2" xfId="35522"/>
    <cellStyle name="Normal 50 5 3" xfId="35523"/>
    <cellStyle name="Normal 50 6" xfId="35524"/>
    <cellStyle name="Normal 50 6 2" xfId="35525"/>
    <cellStyle name="Normal 50 6 2 2" xfId="35526"/>
    <cellStyle name="Normal 50 6 3" xfId="35527"/>
    <cellStyle name="Normal 50 7" xfId="35528"/>
    <cellStyle name="Normal 50 7 2" xfId="35529"/>
    <cellStyle name="Normal 50 8" xfId="35530"/>
    <cellStyle name="Normal 50 9" xfId="35531"/>
    <cellStyle name="Normal 51" xfId="35532"/>
    <cellStyle name="Normal 51 2" xfId="35533"/>
    <cellStyle name="Normal 51 2 2" xfId="35534"/>
    <cellStyle name="Normal 51 2 2 2" xfId="35535"/>
    <cellStyle name="Normal 51 2 2 2 2" xfId="35536"/>
    <cellStyle name="Normal 51 2 2 2 2 2" xfId="35537"/>
    <cellStyle name="Normal 51 2 2 2 2 2 2" xfId="35538"/>
    <cellStyle name="Normal 51 2 2 2 2 3" xfId="35539"/>
    <cellStyle name="Normal 51 2 2 2 3" xfId="35540"/>
    <cellStyle name="Normal 51 2 2 2 3 2" xfId="35541"/>
    <cellStyle name="Normal 51 2 2 2 3 2 2" xfId="35542"/>
    <cellStyle name="Normal 51 2 2 2 3 3" xfId="35543"/>
    <cellStyle name="Normal 51 2 2 2 4" xfId="35544"/>
    <cellStyle name="Normal 51 2 2 2 4 2" xfId="35545"/>
    <cellStyle name="Normal 51 2 2 2 5" xfId="35546"/>
    <cellStyle name="Normal 51 2 2 3" xfId="35547"/>
    <cellStyle name="Normal 51 2 2 3 2" xfId="35548"/>
    <cellStyle name="Normal 51 2 2 3 2 2" xfId="35549"/>
    <cellStyle name="Normal 51 2 2 3 3" xfId="35550"/>
    <cellStyle name="Normal 51 2 2 4" xfId="35551"/>
    <cellStyle name="Normal 51 2 2 4 2" xfId="35552"/>
    <cellStyle name="Normal 51 2 2 4 2 2" xfId="35553"/>
    <cellStyle name="Normal 51 2 2 4 3" xfId="35554"/>
    <cellStyle name="Normal 51 2 2 5" xfId="35555"/>
    <cellStyle name="Normal 51 2 2 5 2" xfId="35556"/>
    <cellStyle name="Normal 51 2 2 6" xfId="35557"/>
    <cellStyle name="Normal 51 2 3" xfId="35558"/>
    <cellStyle name="Normal 51 2 3 2" xfId="35559"/>
    <cellStyle name="Normal 51 2 3 2 2" xfId="35560"/>
    <cellStyle name="Normal 51 2 3 2 2 2" xfId="35561"/>
    <cellStyle name="Normal 51 2 3 2 3" xfId="35562"/>
    <cellStyle name="Normal 51 2 3 3" xfId="35563"/>
    <cellStyle name="Normal 51 2 3 3 2" xfId="35564"/>
    <cellStyle name="Normal 51 2 3 3 2 2" xfId="35565"/>
    <cellStyle name="Normal 51 2 3 3 3" xfId="35566"/>
    <cellStyle name="Normal 51 2 3 4" xfId="35567"/>
    <cellStyle name="Normal 51 2 3 4 2" xfId="35568"/>
    <cellStyle name="Normal 51 2 3 5" xfId="35569"/>
    <cellStyle name="Normal 51 2 4" xfId="35570"/>
    <cellStyle name="Normal 51 2 4 2" xfId="35571"/>
    <cellStyle name="Normal 51 2 4 2 2" xfId="35572"/>
    <cellStyle name="Normal 51 2 4 3" xfId="35573"/>
    <cellStyle name="Normal 51 2 5" xfId="35574"/>
    <cellStyle name="Normal 51 2 5 2" xfId="35575"/>
    <cellStyle name="Normal 51 2 5 2 2" xfId="35576"/>
    <cellStyle name="Normal 51 2 5 3" xfId="35577"/>
    <cellStyle name="Normal 51 2 6" xfId="35578"/>
    <cellStyle name="Normal 51 2 6 2" xfId="35579"/>
    <cellStyle name="Normal 51 2 7" xfId="35580"/>
    <cellStyle name="Normal 51 3" xfId="35581"/>
    <cellStyle name="Normal 51 3 2" xfId="35582"/>
    <cellStyle name="Normal 51 3 2 2" xfId="35583"/>
    <cellStyle name="Normal 51 3 2 2 2" xfId="35584"/>
    <cellStyle name="Normal 51 3 2 2 2 2" xfId="35585"/>
    <cellStyle name="Normal 51 3 2 2 3" xfId="35586"/>
    <cellStyle name="Normal 51 3 2 3" xfId="35587"/>
    <cellStyle name="Normal 51 3 2 3 2" xfId="35588"/>
    <cellStyle name="Normal 51 3 2 3 2 2" xfId="35589"/>
    <cellStyle name="Normal 51 3 2 3 3" xfId="35590"/>
    <cellStyle name="Normal 51 3 2 4" xfId="35591"/>
    <cellStyle name="Normal 51 3 2 4 2" xfId="35592"/>
    <cellStyle name="Normal 51 3 2 5" xfId="35593"/>
    <cellStyle name="Normal 51 3 3" xfId="35594"/>
    <cellStyle name="Normal 51 3 3 2" xfId="35595"/>
    <cellStyle name="Normal 51 3 3 2 2" xfId="35596"/>
    <cellStyle name="Normal 51 3 3 3" xfId="35597"/>
    <cellStyle name="Normal 51 3 4" xfId="35598"/>
    <cellStyle name="Normal 51 3 4 2" xfId="35599"/>
    <cellStyle name="Normal 51 3 4 2 2" xfId="35600"/>
    <cellStyle name="Normal 51 3 4 3" xfId="35601"/>
    <cellStyle name="Normal 51 3 5" xfId="35602"/>
    <cellStyle name="Normal 51 3 5 2" xfId="35603"/>
    <cellStyle name="Normal 51 3 6" xfId="35604"/>
    <cellStyle name="Normal 51 4" xfId="35605"/>
    <cellStyle name="Normal 51 4 2" xfId="35606"/>
    <cellStyle name="Normal 51 4 2 2" xfId="35607"/>
    <cellStyle name="Normal 51 4 2 2 2" xfId="35608"/>
    <cellStyle name="Normal 51 4 2 3" xfId="35609"/>
    <cellStyle name="Normal 51 4 3" xfId="35610"/>
    <cellStyle name="Normal 51 4 3 2" xfId="35611"/>
    <cellStyle name="Normal 51 4 3 2 2" xfId="35612"/>
    <cellStyle name="Normal 51 4 3 3" xfId="35613"/>
    <cellStyle name="Normal 51 4 4" xfId="35614"/>
    <cellStyle name="Normal 51 4 4 2" xfId="35615"/>
    <cellStyle name="Normal 51 4 5" xfId="35616"/>
    <cellStyle name="Normal 51 5" xfId="35617"/>
    <cellStyle name="Normal 51 5 2" xfId="35618"/>
    <cellStyle name="Normal 51 5 2 2" xfId="35619"/>
    <cellStyle name="Normal 51 5 3" xfId="35620"/>
    <cellStyle name="Normal 51 6" xfId="35621"/>
    <cellStyle name="Normal 51 6 2" xfId="35622"/>
    <cellStyle name="Normal 51 6 2 2" xfId="35623"/>
    <cellStyle name="Normal 51 6 3" xfId="35624"/>
    <cellStyle name="Normal 51 7" xfId="35625"/>
    <cellStyle name="Normal 51 7 2" xfId="35626"/>
    <cellStyle name="Normal 51 8" xfId="35627"/>
    <cellStyle name="Normal 51 9" xfId="35628"/>
    <cellStyle name="Normal 52" xfId="35629"/>
    <cellStyle name="Normal 52 2" xfId="35630"/>
    <cellStyle name="Normal 52 2 2" xfId="35631"/>
    <cellStyle name="Normal 52 2 2 2" xfId="35632"/>
    <cellStyle name="Normal 52 2 2 2 2" xfId="35633"/>
    <cellStyle name="Normal 52 2 2 2 2 2" xfId="35634"/>
    <cellStyle name="Normal 52 2 2 2 2 2 2" xfId="35635"/>
    <cellStyle name="Normal 52 2 2 2 2 3" xfId="35636"/>
    <cellStyle name="Normal 52 2 2 2 3" xfId="35637"/>
    <cellStyle name="Normal 52 2 2 2 3 2" xfId="35638"/>
    <cellStyle name="Normal 52 2 2 2 3 2 2" xfId="35639"/>
    <cellStyle name="Normal 52 2 2 2 3 3" xfId="35640"/>
    <cellStyle name="Normal 52 2 2 2 4" xfId="35641"/>
    <cellStyle name="Normal 52 2 2 2 4 2" xfId="35642"/>
    <cellStyle name="Normal 52 2 2 2 5" xfId="35643"/>
    <cellStyle name="Normal 52 2 2 3" xfId="35644"/>
    <cellStyle name="Normal 52 2 2 3 2" xfId="35645"/>
    <cellStyle name="Normal 52 2 2 3 2 2" xfId="35646"/>
    <cellStyle name="Normal 52 2 2 3 3" xfId="35647"/>
    <cellStyle name="Normal 52 2 2 4" xfId="35648"/>
    <cellStyle name="Normal 52 2 2 4 2" xfId="35649"/>
    <cellStyle name="Normal 52 2 2 4 2 2" xfId="35650"/>
    <cellStyle name="Normal 52 2 2 4 3" xfId="35651"/>
    <cellStyle name="Normal 52 2 2 5" xfId="35652"/>
    <cellStyle name="Normal 52 2 2 5 2" xfId="35653"/>
    <cellStyle name="Normal 52 2 2 6" xfId="35654"/>
    <cellStyle name="Normal 52 2 3" xfId="35655"/>
    <cellStyle name="Normal 52 2 3 2" xfId="35656"/>
    <cellStyle name="Normal 52 2 3 2 2" xfId="35657"/>
    <cellStyle name="Normal 52 2 3 2 2 2" xfId="35658"/>
    <cellStyle name="Normal 52 2 3 2 3" xfId="35659"/>
    <cellStyle name="Normal 52 2 3 3" xfId="35660"/>
    <cellStyle name="Normal 52 2 3 3 2" xfId="35661"/>
    <cellStyle name="Normal 52 2 3 3 2 2" xfId="35662"/>
    <cellStyle name="Normal 52 2 3 3 3" xfId="35663"/>
    <cellStyle name="Normal 52 2 3 4" xfId="35664"/>
    <cellStyle name="Normal 52 2 3 4 2" xfId="35665"/>
    <cellStyle name="Normal 52 2 3 5" xfId="35666"/>
    <cellStyle name="Normal 52 2 4" xfId="35667"/>
    <cellStyle name="Normal 52 2 4 2" xfId="35668"/>
    <cellStyle name="Normal 52 2 4 2 2" xfId="35669"/>
    <cellStyle name="Normal 52 2 4 3" xfId="35670"/>
    <cellStyle name="Normal 52 2 5" xfId="35671"/>
    <cellStyle name="Normal 52 2 5 2" xfId="35672"/>
    <cellStyle name="Normal 52 2 5 2 2" xfId="35673"/>
    <cellStyle name="Normal 52 2 5 3" xfId="35674"/>
    <cellStyle name="Normal 52 2 6" xfId="35675"/>
    <cellStyle name="Normal 52 2 6 2" xfId="35676"/>
    <cellStyle name="Normal 52 2 7" xfId="35677"/>
    <cellStyle name="Normal 52 3" xfId="35678"/>
    <cellStyle name="Normal 52 3 2" xfId="35679"/>
    <cellStyle name="Normal 52 3 2 2" xfId="35680"/>
    <cellStyle name="Normal 52 3 2 2 2" xfId="35681"/>
    <cellStyle name="Normal 52 3 2 2 2 2" xfId="35682"/>
    <cellStyle name="Normal 52 3 2 2 3" xfId="35683"/>
    <cellStyle name="Normal 52 3 2 3" xfId="35684"/>
    <cellStyle name="Normal 52 3 2 3 2" xfId="35685"/>
    <cellStyle name="Normal 52 3 2 3 2 2" xfId="35686"/>
    <cellStyle name="Normal 52 3 2 3 3" xfId="35687"/>
    <cellStyle name="Normal 52 3 2 4" xfId="35688"/>
    <cellStyle name="Normal 52 3 2 4 2" xfId="35689"/>
    <cellStyle name="Normal 52 3 2 5" xfId="35690"/>
    <cellStyle name="Normal 52 3 3" xfId="35691"/>
    <cellStyle name="Normal 52 3 3 2" xfId="35692"/>
    <cellStyle name="Normal 52 3 3 2 2" xfId="35693"/>
    <cellStyle name="Normal 52 3 3 3" xfId="35694"/>
    <cellStyle name="Normal 52 3 4" xfId="35695"/>
    <cellStyle name="Normal 52 3 4 2" xfId="35696"/>
    <cellStyle name="Normal 52 3 4 2 2" xfId="35697"/>
    <cellStyle name="Normal 52 3 4 3" xfId="35698"/>
    <cellStyle name="Normal 52 3 5" xfId="35699"/>
    <cellStyle name="Normal 52 3 5 2" xfId="35700"/>
    <cellStyle name="Normal 52 3 6" xfId="35701"/>
    <cellStyle name="Normal 52 4" xfId="35702"/>
    <cellStyle name="Normal 52 4 2" xfId="35703"/>
    <cellStyle name="Normal 52 4 2 2" xfId="35704"/>
    <cellStyle name="Normal 52 4 2 2 2" xfId="35705"/>
    <cellStyle name="Normal 52 4 2 3" xfId="35706"/>
    <cellStyle name="Normal 52 4 3" xfId="35707"/>
    <cellStyle name="Normal 52 4 3 2" xfId="35708"/>
    <cellStyle name="Normal 52 4 3 2 2" xfId="35709"/>
    <cellStyle name="Normal 52 4 3 3" xfId="35710"/>
    <cellStyle name="Normal 52 4 4" xfId="35711"/>
    <cellStyle name="Normal 52 4 4 2" xfId="35712"/>
    <cellStyle name="Normal 52 4 5" xfId="35713"/>
    <cellStyle name="Normal 52 5" xfId="35714"/>
    <cellStyle name="Normal 52 5 2" xfId="35715"/>
    <cellStyle name="Normal 52 5 2 2" xfId="35716"/>
    <cellStyle name="Normal 52 5 3" xfId="35717"/>
    <cellStyle name="Normal 52 6" xfId="35718"/>
    <cellStyle name="Normal 52 6 2" xfId="35719"/>
    <cellStyle name="Normal 52 6 2 2" xfId="35720"/>
    <cellStyle name="Normal 52 6 3" xfId="35721"/>
    <cellStyle name="Normal 52 7" xfId="35722"/>
    <cellStyle name="Normal 52 7 2" xfId="35723"/>
    <cellStyle name="Normal 52 8" xfId="35724"/>
    <cellStyle name="Normal 52 9" xfId="35725"/>
    <cellStyle name="Normal 53" xfId="35726"/>
    <cellStyle name="Normal 53 2" xfId="35727"/>
    <cellStyle name="Normal 53 2 2" xfId="35728"/>
    <cellStyle name="Normal 53 2 2 2" xfId="35729"/>
    <cellStyle name="Normal 53 2 2 2 2" xfId="35730"/>
    <cellStyle name="Normal 53 2 2 2 2 2" xfId="35731"/>
    <cellStyle name="Normal 53 2 2 2 2 2 2" xfId="35732"/>
    <cellStyle name="Normal 53 2 2 2 2 3" xfId="35733"/>
    <cellStyle name="Normal 53 2 2 2 3" xfId="35734"/>
    <cellStyle name="Normal 53 2 2 2 3 2" xfId="35735"/>
    <cellStyle name="Normal 53 2 2 2 3 2 2" xfId="35736"/>
    <cellStyle name="Normal 53 2 2 2 3 3" xfId="35737"/>
    <cellStyle name="Normal 53 2 2 2 4" xfId="35738"/>
    <cellStyle name="Normal 53 2 2 2 4 2" xfId="35739"/>
    <cellStyle name="Normal 53 2 2 2 5" xfId="35740"/>
    <cellStyle name="Normal 53 2 2 3" xfId="35741"/>
    <cellStyle name="Normal 53 2 2 3 2" xfId="35742"/>
    <cellStyle name="Normal 53 2 2 3 2 2" xfId="35743"/>
    <cellStyle name="Normal 53 2 2 3 3" xfId="35744"/>
    <cellStyle name="Normal 53 2 2 4" xfId="35745"/>
    <cellStyle name="Normal 53 2 2 4 2" xfId="35746"/>
    <cellStyle name="Normal 53 2 2 4 2 2" xfId="35747"/>
    <cellStyle name="Normal 53 2 2 4 3" xfId="35748"/>
    <cellStyle name="Normal 53 2 2 5" xfId="35749"/>
    <cellStyle name="Normal 53 2 2 5 2" xfId="35750"/>
    <cellStyle name="Normal 53 2 2 6" xfId="35751"/>
    <cellStyle name="Normal 53 2 3" xfId="35752"/>
    <cellStyle name="Normal 53 2 3 2" xfId="35753"/>
    <cellStyle name="Normal 53 2 3 2 2" xfId="35754"/>
    <cellStyle name="Normal 53 2 3 2 2 2" xfId="35755"/>
    <cellStyle name="Normal 53 2 3 2 3" xfId="35756"/>
    <cellStyle name="Normal 53 2 3 3" xfId="35757"/>
    <cellStyle name="Normal 53 2 3 3 2" xfId="35758"/>
    <cellStyle name="Normal 53 2 3 3 2 2" xfId="35759"/>
    <cellStyle name="Normal 53 2 3 3 3" xfId="35760"/>
    <cellStyle name="Normal 53 2 3 4" xfId="35761"/>
    <cellStyle name="Normal 53 2 3 4 2" xfId="35762"/>
    <cellStyle name="Normal 53 2 3 5" xfId="35763"/>
    <cellStyle name="Normal 53 2 4" xfId="35764"/>
    <cellStyle name="Normal 53 2 4 2" xfId="35765"/>
    <cellStyle name="Normal 53 2 4 2 2" xfId="35766"/>
    <cellStyle name="Normal 53 2 4 3" xfId="35767"/>
    <cellStyle name="Normal 53 2 5" xfId="35768"/>
    <cellStyle name="Normal 53 2 5 2" xfId="35769"/>
    <cellStyle name="Normal 53 2 5 2 2" xfId="35770"/>
    <cellStyle name="Normal 53 2 5 3" xfId="35771"/>
    <cellStyle name="Normal 53 2 6" xfId="35772"/>
    <cellStyle name="Normal 53 2 6 2" xfId="35773"/>
    <cellStyle name="Normal 53 2 7" xfId="35774"/>
    <cellStyle name="Normal 53 3" xfId="35775"/>
    <cellStyle name="Normal 53 3 2" xfId="35776"/>
    <cellStyle name="Normal 53 3 2 2" xfId="35777"/>
    <cellStyle name="Normal 53 3 2 2 2" xfId="35778"/>
    <cellStyle name="Normal 53 3 2 2 2 2" xfId="35779"/>
    <cellStyle name="Normal 53 3 2 2 3" xfId="35780"/>
    <cellStyle name="Normal 53 3 2 3" xfId="35781"/>
    <cellStyle name="Normal 53 3 2 3 2" xfId="35782"/>
    <cellStyle name="Normal 53 3 2 3 2 2" xfId="35783"/>
    <cellStyle name="Normal 53 3 2 3 3" xfId="35784"/>
    <cellStyle name="Normal 53 3 2 4" xfId="35785"/>
    <cellStyle name="Normal 53 3 2 4 2" xfId="35786"/>
    <cellStyle name="Normal 53 3 2 5" xfId="35787"/>
    <cellStyle name="Normal 53 3 3" xfId="35788"/>
    <cellStyle name="Normal 53 3 3 2" xfId="35789"/>
    <cellStyle name="Normal 53 3 3 2 2" xfId="35790"/>
    <cellStyle name="Normal 53 3 3 3" xfId="35791"/>
    <cellStyle name="Normal 53 3 4" xfId="35792"/>
    <cellStyle name="Normal 53 3 4 2" xfId="35793"/>
    <cellStyle name="Normal 53 3 4 2 2" xfId="35794"/>
    <cellStyle name="Normal 53 3 4 3" xfId="35795"/>
    <cellStyle name="Normal 53 3 5" xfId="35796"/>
    <cellStyle name="Normal 53 3 5 2" xfId="35797"/>
    <cellStyle name="Normal 53 3 6" xfId="35798"/>
    <cellStyle name="Normal 53 4" xfId="35799"/>
    <cellStyle name="Normal 53 4 2" xfId="35800"/>
    <cellStyle name="Normal 53 4 2 2" xfId="35801"/>
    <cellStyle name="Normal 53 4 2 2 2" xfId="35802"/>
    <cellStyle name="Normal 53 4 2 3" xfId="35803"/>
    <cellStyle name="Normal 53 4 3" xfId="35804"/>
    <cellStyle name="Normal 53 4 3 2" xfId="35805"/>
    <cellStyle name="Normal 53 4 3 2 2" xfId="35806"/>
    <cellStyle name="Normal 53 4 3 3" xfId="35807"/>
    <cellStyle name="Normal 53 4 4" xfId="35808"/>
    <cellStyle name="Normal 53 4 4 2" xfId="35809"/>
    <cellStyle name="Normal 53 4 5" xfId="35810"/>
    <cellStyle name="Normal 53 5" xfId="35811"/>
    <cellStyle name="Normal 53 5 2" xfId="35812"/>
    <cellStyle name="Normal 53 5 2 2" xfId="35813"/>
    <cellStyle name="Normal 53 5 3" xfId="35814"/>
    <cellStyle name="Normal 53 6" xfId="35815"/>
    <cellStyle name="Normal 53 6 2" xfId="35816"/>
    <cellStyle name="Normal 53 6 2 2" xfId="35817"/>
    <cellStyle name="Normal 53 6 3" xfId="35818"/>
    <cellStyle name="Normal 53 7" xfId="35819"/>
    <cellStyle name="Normal 53 7 2" xfId="35820"/>
    <cellStyle name="Normal 53 8" xfId="35821"/>
    <cellStyle name="Normal 53 9" xfId="35822"/>
    <cellStyle name="Normal 54" xfId="35823"/>
    <cellStyle name="Normal 54 2" xfId="35824"/>
    <cellStyle name="Normal 54 2 2" xfId="35825"/>
    <cellStyle name="Normal 54 2 2 2" xfId="35826"/>
    <cellStyle name="Normal 54 2 2 2 2" xfId="35827"/>
    <cellStyle name="Normal 54 2 2 2 2 2" xfId="35828"/>
    <cellStyle name="Normal 54 2 2 2 2 2 2" xfId="35829"/>
    <cellStyle name="Normal 54 2 2 2 2 3" xfId="35830"/>
    <cellStyle name="Normal 54 2 2 2 3" xfId="35831"/>
    <cellStyle name="Normal 54 2 2 2 3 2" xfId="35832"/>
    <cellStyle name="Normal 54 2 2 2 3 2 2" xfId="35833"/>
    <cellStyle name="Normal 54 2 2 2 3 3" xfId="35834"/>
    <cellStyle name="Normal 54 2 2 2 4" xfId="35835"/>
    <cellStyle name="Normal 54 2 2 2 4 2" xfId="35836"/>
    <cellStyle name="Normal 54 2 2 2 5" xfId="35837"/>
    <cellStyle name="Normal 54 2 2 3" xfId="35838"/>
    <cellStyle name="Normal 54 2 2 3 2" xfId="35839"/>
    <cellStyle name="Normal 54 2 2 3 2 2" xfId="35840"/>
    <cellStyle name="Normal 54 2 2 3 3" xfId="35841"/>
    <cellStyle name="Normal 54 2 2 4" xfId="35842"/>
    <cellStyle name="Normal 54 2 2 4 2" xfId="35843"/>
    <cellStyle name="Normal 54 2 2 4 2 2" xfId="35844"/>
    <cellStyle name="Normal 54 2 2 4 3" xfId="35845"/>
    <cellStyle name="Normal 54 2 2 5" xfId="35846"/>
    <cellStyle name="Normal 54 2 2 5 2" xfId="35847"/>
    <cellStyle name="Normal 54 2 2 6" xfId="35848"/>
    <cellStyle name="Normal 54 2 3" xfId="35849"/>
    <cellStyle name="Normal 54 2 3 2" xfId="35850"/>
    <cellStyle name="Normal 54 2 3 2 2" xfId="35851"/>
    <cellStyle name="Normal 54 2 3 2 2 2" xfId="35852"/>
    <cellStyle name="Normal 54 2 3 2 3" xfId="35853"/>
    <cellStyle name="Normal 54 2 3 3" xfId="35854"/>
    <cellStyle name="Normal 54 2 3 3 2" xfId="35855"/>
    <cellStyle name="Normal 54 2 3 3 2 2" xfId="35856"/>
    <cellStyle name="Normal 54 2 3 3 3" xfId="35857"/>
    <cellStyle name="Normal 54 2 3 4" xfId="35858"/>
    <cellStyle name="Normal 54 2 3 4 2" xfId="35859"/>
    <cellStyle name="Normal 54 2 3 5" xfId="35860"/>
    <cellStyle name="Normal 54 2 4" xfId="35861"/>
    <cellStyle name="Normal 54 2 4 2" xfId="35862"/>
    <cellStyle name="Normal 54 2 4 2 2" xfId="35863"/>
    <cellStyle name="Normal 54 2 4 3" xfId="35864"/>
    <cellStyle name="Normal 54 2 5" xfId="35865"/>
    <cellStyle name="Normal 54 2 5 2" xfId="35866"/>
    <cellStyle name="Normal 54 2 5 2 2" xfId="35867"/>
    <cellStyle name="Normal 54 2 5 3" xfId="35868"/>
    <cellStyle name="Normal 54 2 6" xfId="35869"/>
    <cellStyle name="Normal 54 2 6 2" xfId="35870"/>
    <cellStyle name="Normal 54 2 7" xfId="35871"/>
    <cellStyle name="Normal 54 3" xfId="35872"/>
    <cellStyle name="Normal 54 3 2" xfId="35873"/>
    <cellStyle name="Normal 54 3 2 2" xfId="35874"/>
    <cellStyle name="Normal 54 3 2 2 2" xfId="35875"/>
    <cellStyle name="Normal 54 3 2 2 2 2" xfId="35876"/>
    <cellStyle name="Normal 54 3 2 2 3" xfId="35877"/>
    <cellStyle name="Normal 54 3 2 3" xfId="35878"/>
    <cellStyle name="Normal 54 3 2 3 2" xfId="35879"/>
    <cellStyle name="Normal 54 3 2 3 2 2" xfId="35880"/>
    <cellStyle name="Normal 54 3 2 3 3" xfId="35881"/>
    <cellStyle name="Normal 54 3 2 4" xfId="35882"/>
    <cellStyle name="Normal 54 3 2 4 2" xfId="35883"/>
    <cellStyle name="Normal 54 3 2 5" xfId="35884"/>
    <cellStyle name="Normal 54 3 3" xfId="35885"/>
    <cellStyle name="Normal 54 3 3 2" xfId="35886"/>
    <cellStyle name="Normal 54 3 3 2 2" xfId="35887"/>
    <cellStyle name="Normal 54 3 3 3" xfId="35888"/>
    <cellStyle name="Normal 54 3 4" xfId="35889"/>
    <cellStyle name="Normal 54 3 4 2" xfId="35890"/>
    <cellStyle name="Normal 54 3 4 2 2" xfId="35891"/>
    <cellStyle name="Normal 54 3 4 3" xfId="35892"/>
    <cellStyle name="Normal 54 3 5" xfId="35893"/>
    <cellStyle name="Normal 54 3 5 2" xfId="35894"/>
    <cellStyle name="Normal 54 3 6" xfId="35895"/>
    <cellStyle name="Normal 54 4" xfId="35896"/>
    <cellStyle name="Normal 54 4 2" xfId="35897"/>
    <cellStyle name="Normal 54 4 2 2" xfId="35898"/>
    <cellStyle name="Normal 54 4 2 2 2" xfId="35899"/>
    <cellStyle name="Normal 54 4 2 3" xfId="35900"/>
    <cellStyle name="Normal 54 4 3" xfId="35901"/>
    <cellStyle name="Normal 54 4 3 2" xfId="35902"/>
    <cellStyle name="Normal 54 4 3 2 2" xfId="35903"/>
    <cellStyle name="Normal 54 4 3 3" xfId="35904"/>
    <cellStyle name="Normal 54 4 4" xfId="35905"/>
    <cellStyle name="Normal 54 4 4 2" xfId="35906"/>
    <cellStyle name="Normal 54 4 5" xfId="35907"/>
    <cellStyle name="Normal 54 5" xfId="35908"/>
    <cellStyle name="Normal 54 5 2" xfId="35909"/>
    <cellStyle name="Normal 54 5 2 2" xfId="35910"/>
    <cellStyle name="Normal 54 5 3" xfId="35911"/>
    <cellStyle name="Normal 54 6" xfId="35912"/>
    <cellStyle name="Normal 54 6 2" xfId="35913"/>
    <cellStyle name="Normal 54 6 2 2" xfId="35914"/>
    <cellStyle name="Normal 54 6 3" xfId="35915"/>
    <cellStyle name="Normal 54 7" xfId="35916"/>
    <cellStyle name="Normal 54 7 2" xfId="35917"/>
    <cellStyle name="Normal 54 8" xfId="35918"/>
    <cellStyle name="Normal 54 9" xfId="35919"/>
    <cellStyle name="Normal 55" xfId="35920"/>
    <cellStyle name="Normal 55 2" xfId="35921"/>
    <cellStyle name="Normal 55 2 2" xfId="35922"/>
    <cellStyle name="Normal 55 2 2 2" xfId="35923"/>
    <cellStyle name="Normal 55 2 2 2 2" xfId="35924"/>
    <cellStyle name="Normal 55 2 2 2 2 2" xfId="35925"/>
    <cellStyle name="Normal 55 2 2 2 2 2 2" xfId="35926"/>
    <cellStyle name="Normal 55 2 2 2 2 3" xfId="35927"/>
    <cellStyle name="Normal 55 2 2 2 3" xfId="35928"/>
    <cellStyle name="Normal 55 2 2 2 3 2" xfId="35929"/>
    <cellStyle name="Normal 55 2 2 2 3 2 2" xfId="35930"/>
    <cellStyle name="Normal 55 2 2 2 3 3" xfId="35931"/>
    <cellStyle name="Normal 55 2 2 2 4" xfId="35932"/>
    <cellStyle name="Normal 55 2 2 2 4 2" xfId="35933"/>
    <cellStyle name="Normal 55 2 2 2 5" xfId="35934"/>
    <cellStyle name="Normal 55 2 2 3" xfId="35935"/>
    <cellStyle name="Normal 55 2 2 3 2" xfId="35936"/>
    <cellStyle name="Normal 55 2 2 3 2 2" xfId="35937"/>
    <cellStyle name="Normal 55 2 2 3 3" xfId="35938"/>
    <cellStyle name="Normal 55 2 2 4" xfId="35939"/>
    <cellStyle name="Normal 55 2 2 4 2" xfId="35940"/>
    <cellStyle name="Normal 55 2 2 4 2 2" xfId="35941"/>
    <cellStyle name="Normal 55 2 2 4 3" xfId="35942"/>
    <cellStyle name="Normal 55 2 2 5" xfId="35943"/>
    <cellStyle name="Normal 55 2 2 5 2" xfId="35944"/>
    <cellStyle name="Normal 55 2 2 6" xfId="35945"/>
    <cellStyle name="Normal 55 2 3" xfId="35946"/>
    <cellStyle name="Normal 55 2 3 2" xfId="35947"/>
    <cellStyle name="Normal 55 2 3 2 2" xfId="35948"/>
    <cellStyle name="Normal 55 2 3 2 2 2" xfId="35949"/>
    <cellStyle name="Normal 55 2 3 2 3" xfId="35950"/>
    <cellStyle name="Normal 55 2 3 3" xfId="35951"/>
    <cellStyle name="Normal 55 2 3 3 2" xfId="35952"/>
    <cellStyle name="Normal 55 2 3 3 2 2" xfId="35953"/>
    <cellStyle name="Normal 55 2 3 3 3" xfId="35954"/>
    <cellStyle name="Normal 55 2 3 4" xfId="35955"/>
    <cellStyle name="Normal 55 2 3 4 2" xfId="35956"/>
    <cellStyle name="Normal 55 2 3 5" xfId="35957"/>
    <cellStyle name="Normal 55 2 4" xfId="35958"/>
    <cellStyle name="Normal 55 2 4 2" xfId="35959"/>
    <cellStyle name="Normal 55 2 4 2 2" xfId="35960"/>
    <cellStyle name="Normal 55 2 4 3" xfId="35961"/>
    <cellStyle name="Normal 55 2 5" xfId="35962"/>
    <cellStyle name="Normal 55 2 5 2" xfId="35963"/>
    <cellStyle name="Normal 55 2 5 2 2" xfId="35964"/>
    <cellStyle name="Normal 55 2 5 3" xfId="35965"/>
    <cellStyle name="Normal 55 2 6" xfId="35966"/>
    <cellStyle name="Normal 55 2 6 2" xfId="35967"/>
    <cellStyle name="Normal 55 2 7" xfId="35968"/>
    <cellStyle name="Normal 55 3" xfId="35969"/>
    <cellStyle name="Normal 55 3 2" xfId="35970"/>
    <cellStyle name="Normal 55 3 2 2" xfId="35971"/>
    <cellStyle name="Normal 55 3 2 2 2" xfId="35972"/>
    <cellStyle name="Normal 55 3 2 2 2 2" xfId="35973"/>
    <cellStyle name="Normal 55 3 2 2 3" xfId="35974"/>
    <cellStyle name="Normal 55 3 2 3" xfId="35975"/>
    <cellStyle name="Normal 55 3 2 3 2" xfId="35976"/>
    <cellStyle name="Normal 55 3 2 3 2 2" xfId="35977"/>
    <cellStyle name="Normal 55 3 2 3 3" xfId="35978"/>
    <cellStyle name="Normal 55 3 2 4" xfId="35979"/>
    <cellStyle name="Normal 55 3 2 4 2" xfId="35980"/>
    <cellStyle name="Normal 55 3 2 5" xfId="35981"/>
    <cellStyle name="Normal 55 3 3" xfId="35982"/>
    <cellStyle name="Normal 55 3 3 2" xfId="35983"/>
    <cellStyle name="Normal 55 3 3 2 2" xfId="35984"/>
    <cellStyle name="Normal 55 3 3 3" xfId="35985"/>
    <cellStyle name="Normal 55 3 4" xfId="35986"/>
    <cellStyle name="Normal 55 3 4 2" xfId="35987"/>
    <cellStyle name="Normal 55 3 4 2 2" xfId="35988"/>
    <cellStyle name="Normal 55 3 4 3" xfId="35989"/>
    <cellStyle name="Normal 55 3 5" xfId="35990"/>
    <cellStyle name="Normal 55 3 5 2" xfId="35991"/>
    <cellStyle name="Normal 55 3 6" xfId="35992"/>
    <cellStyle name="Normal 55 4" xfId="35993"/>
    <cellStyle name="Normal 55 4 2" xfId="35994"/>
    <cellStyle name="Normal 55 4 2 2" xfId="35995"/>
    <cellStyle name="Normal 55 4 2 2 2" xfId="35996"/>
    <cellStyle name="Normal 55 4 2 3" xfId="35997"/>
    <cellStyle name="Normal 55 4 3" xfId="35998"/>
    <cellStyle name="Normal 55 4 3 2" xfId="35999"/>
    <cellStyle name="Normal 55 4 3 2 2" xfId="36000"/>
    <cellStyle name="Normal 55 4 3 3" xfId="36001"/>
    <cellStyle name="Normal 55 4 4" xfId="36002"/>
    <cellStyle name="Normal 55 4 4 2" xfId="36003"/>
    <cellStyle name="Normal 55 4 5" xfId="36004"/>
    <cellStyle name="Normal 55 5" xfId="36005"/>
    <cellStyle name="Normal 55 5 2" xfId="36006"/>
    <cellStyle name="Normal 55 5 2 2" xfId="36007"/>
    <cellStyle name="Normal 55 5 3" xfId="36008"/>
    <cellStyle name="Normal 55 6" xfId="36009"/>
    <cellStyle name="Normal 55 6 2" xfId="36010"/>
    <cellStyle name="Normal 55 6 2 2" xfId="36011"/>
    <cellStyle name="Normal 55 6 3" xfId="36012"/>
    <cellStyle name="Normal 55 7" xfId="36013"/>
    <cellStyle name="Normal 55 7 2" xfId="36014"/>
    <cellStyle name="Normal 55 8" xfId="36015"/>
    <cellStyle name="Normal 55 9" xfId="36016"/>
    <cellStyle name="Normal 56" xfId="36017"/>
    <cellStyle name="Normal 56 2" xfId="36018"/>
    <cellStyle name="Normal 56 2 2" xfId="36019"/>
    <cellStyle name="Normal 56 2 2 2" xfId="36020"/>
    <cellStyle name="Normal 56 2 2 2 2" xfId="36021"/>
    <cellStyle name="Normal 56 2 2 2 2 2" xfId="36022"/>
    <cellStyle name="Normal 56 2 2 2 2 2 2" xfId="36023"/>
    <cellStyle name="Normal 56 2 2 2 2 3" xfId="36024"/>
    <cellStyle name="Normal 56 2 2 2 3" xfId="36025"/>
    <cellStyle name="Normal 56 2 2 2 3 2" xfId="36026"/>
    <cellStyle name="Normal 56 2 2 2 3 2 2" xfId="36027"/>
    <cellStyle name="Normal 56 2 2 2 3 3" xfId="36028"/>
    <cellStyle name="Normal 56 2 2 2 4" xfId="36029"/>
    <cellStyle name="Normal 56 2 2 2 4 2" xfId="36030"/>
    <cellStyle name="Normal 56 2 2 2 5" xfId="36031"/>
    <cellStyle name="Normal 56 2 2 3" xfId="36032"/>
    <cellStyle name="Normal 56 2 2 3 2" xfId="36033"/>
    <cellStyle name="Normal 56 2 2 3 2 2" xfId="36034"/>
    <cellStyle name="Normal 56 2 2 3 3" xfId="36035"/>
    <cellStyle name="Normal 56 2 2 4" xfId="36036"/>
    <cellStyle name="Normal 56 2 2 4 2" xfId="36037"/>
    <cellStyle name="Normal 56 2 2 4 2 2" xfId="36038"/>
    <cellStyle name="Normal 56 2 2 4 3" xfId="36039"/>
    <cellStyle name="Normal 56 2 2 5" xfId="36040"/>
    <cellStyle name="Normal 56 2 2 5 2" xfId="36041"/>
    <cellStyle name="Normal 56 2 2 6" xfId="36042"/>
    <cellStyle name="Normal 56 2 3" xfId="36043"/>
    <cellStyle name="Normal 56 2 3 2" xfId="36044"/>
    <cellStyle name="Normal 56 2 3 2 2" xfId="36045"/>
    <cellStyle name="Normal 56 2 3 2 2 2" xfId="36046"/>
    <cellStyle name="Normal 56 2 3 2 3" xfId="36047"/>
    <cellStyle name="Normal 56 2 3 3" xfId="36048"/>
    <cellStyle name="Normal 56 2 3 3 2" xfId="36049"/>
    <cellStyle name="Normal 56 2 3 3 2 2" xfId="36050"/>
    <cellStyle name="Normal 56 2 3 3 3" xfId="36051"/>
    <cellStyle name="Normal 56 2 3 4" xfId="36052"/>
    <cellStyle name="Normal 56 2 3 4 2" xfId="36053"/>
    <cellStyle name="Normal 56 2 3 5" xfId="36054"/>
    <cellStyle name="Normal 56 2 4" xfId="36055"/>
    <cellStyle name="Normal 56 2 4 2" xfId="36056"/>
    <cellStyle name="Normal 56 2 4 2 2" xfId="36057"/>
    <cellStyle name="Normal 56 2 4 3" xfId="36058"/>
    <cellStyle name="Normal 56 2 5" xfId="36059"/>
    <cellStyle name="Normal 56 2 5 2" xfId="36060"/>
    <cellStyle name="Normal 56 2 5 2 2" xfId="36061"/>
    <cellStyle name="Normal 56 2 5 3" xfId="36062"/>
    <cellStyle name="Normal 56 2 6" xfId="36063"/>
    <cellStyle name="Normal 56 2 6 2" xfId="36064"/>
    <cellStyle name="Normal 56 2 7" xfId="36065"/>
    <cellStyle name="Normal 56 3" xfId="36066"/>
    <cellStyle name="Normal 56 3 2" xfId="36067"/>
    <cellStyle name="Normal 56 3 2 2" xfId="36068"/>
    <cellStyle name="Normal 56 3 2 2 2" xfId="36069"/>
    <cellStyle name="Normal 56 3 2 2 2 2" xfId="36070"/>
    <cellStyle name="Normal 56 3 2 2 3" xfId="36071"/>
    <cellStyle name="Normal 56 3 2 3" xfId="36072"/>
    <cellStyle name="Normal 56 3 2 3 2" xfId="36073"/>
    <cellStyle name="Normal 56 3 2 3 2 2" xfId="36074"/>
    <cellStyle name="Normal 56 3 2 3 3" xfId="36075"/>
    <cellStyle name="Normal 56 3 2 4" xfId="36076"/>
    <cellStyle name="Normal 56 3 2 4 2" xfId="36077"/>
    <cellStyle name="Normal 56 3 2 5" xfId="36078"/>
    <cellStyle name="Normal 56 3 3" xfId="36079"/>
    <cellStyle name="Normal 56 3 3 2" xfId="36080"/>
    <cellStyle name="Normal 56 3 3 2 2" xfId="36081"/>
    <cellStyle name="Normal 56 3 3 3" xfId="36082"/>
    <cellStyle name="Normal 56 3 4" xfId="36083"/>
    <cellStyle name="Normal 56 3 4 2" xfId="36084"/>
    <cellStyle name="Normal 56 3 4 2 2" xfId="36085"/>
    <cellStyle name="Normal 56 3 4 3" xfId="36086"/>
    <cellStyle name="Normal 56 3 5" xfId="36087"/>
    <cellStyle name="Normal 56 3 5 2" xfId="36088"/>
    <cellStyle name="Normal 56 3 6" xfId="36089"/>
    <cellStyle name="Normal 56 4" xfId="36090"/>
    <cellStyle name="Normal 56 4 2" xfId="36091"/>
    <cellStyle name="Normal 56 4 2 2" xfId="36092"/>
    <cellStyle name="Normal 56 4 2 2 2" xfId="36093"/>
    <cellStyle name="Normal 56 4 2 3" xfId="36094"/>
    <cellStyle name="Normal 56 4 3" xfId="36095"/>
    <cellStyle name="Normal 56 4 3 2" xfId="36096"/>
    <cellStyle name="Normal 56 4 3 2 2" xfId="36097"/>
    <cellStyle name="Normal 56 4 3 3" xfId="36098"/>
    <cellStyle name="Normal 56 4 4" xfId="36099"/>
    <cellStyle name="Normal 56 4 4 2" xfId="36100"/>
    <cellStyle name="Normal 56 4 5" xfId="36101"/>
    <cellStyle name="Normal 56 5" xfId="36102"/>
    <cellStyle name="Normal 56 5 2" xfId="36103"/>
    <cellStyle name="Normal 56 5 2 2" xfId="36104"/>
    <cellStyle name="Normal 56 5 3" xfId="36105"/>
    <cellStyle name="Normal 56 6" xfId="36106"/>
    <cellStyle name="Normal 56 6 2" xfId="36107"/>
    <cellStyle name="Normal 56 6 2 2" xfId="36108"/>
    <cellStyle name="Normal 56 6 3" xfId="36109"/>
    <cellStyle name="Normal 56 7" xfId="36110"/>
    <cellStyle name="Normal 56 7 2" xfId="36111"/>
    <cellStyle name="Normal 56 8" xfId="36112"/>
    <cellStyle name="Normal 56 9" xfId="36113"/>
    <cellStyle name="Normal 57" xfId="36114"/>
    <cellStyle name="Normal 57 2" xfId="36115"/>
    <cellStyle name="Normal 57 2 2" xfId="36116"/>
    <cellStyle name="Normal 57 2 2 2" xfId="36117"/>
    <cellStyle name="Normal 57 2 2 2 2" xfId="36118"/>
    <cellStyle name="Normal 57 2 2 2 2 2" xfId="36119"/>
    <cellStyle name="Normal 57 2 2 2 2 2 2" xfId="36120"/>
    <cellStyle name="Normal 57 2 2 2 2 3" xfId="36121"/>
    <cellStyle name="Normal 57 2 2 2 3" xfId="36122"/>
    <cellStyle name="Normal 57 2 2 2 3 2" xfId="36123"/>
    <cellStyle name="Normal 57 2 2 2 3 2 2" xfId="36124"/>
    <cellStyle name="Normal 57 2 2 2 3 3" xfId="36125"/>
    <cellStyle name="Normal 57 2 2 2 4" xfId="36126"/>
    <cellStyle name="Normal 57 2 2 2 4 2" xfId="36127"/>
    <cellStyle name="Normal 57 2 2 2 5" xfId="36128"/>
    <cellStyle name="Normal 57 2 2 3" xfId="36129"/>
    <cellStyle name="Normal 57 2 2 3 2" xfId="36130"/>
    <cellStyle name="Normal 57 2 2 3 2 2" xfId="36131"/>
    <cellStyle name="Normal 57 2 2 3 3" xfId="36132"/>
    <cellStyle name="Normal 57 2 2 4" xfId="36133"/>
    <cellStyle name="Normal 57 2 2 4 2" xfId="36134"/>
    <cellStyle name="Normal 57 2 2 4 2 2" xfId="36135"/>
    <cellStyle name="Normal 57 2 2 4 3" xfId="36136"/>
    <cellStyle name="Normal 57 2 2 5" xfId="36137"/>
    <cellStyle name="Normal 57 2 2 5 2" xfId="36138"/>
    <cellStyle name="Normal 57 2 2 6" xfId="36139"/>
    <cellStyle name="Normal 57 2 3" xfId="36140"/>
    <cellStyle name="Normal 57 2 3 2" xfId="36141"/>
    <cellStyle name="Normal 57 2 3 2 2" xfId="36142"/>
    <cellStyle name="Normal 57 2 3 2 2 2" xfId="36143"/>
    <cellStyle name="Normal 57 2 3 2 3" xfId="36144"/>
    <cellStyle name="Normal 57 2 3 3" xfId="36145"/>
    <cellStyle name="Normal 57 2 3 3 2" xfId="36146"/>
    <cellStyle name="Normal 57 2 3 3 2 2" xfId="36147"/>
    <cellStyle name="Normal 57 2 3 3 3" xfId="36148"/>
    <cellStyle name="Normal 57 2 3 4" xfId="36149"/>
    <cellStyle name="Normal 57 2 3 4 2" xfId="36150"/>
    <cellStyle name="Normal 57 2 3 5" xfId="36151"/>
    <cellStyle name="Normal 57 2 4" xfId="36152"/>
    <cellStyle name="Normal 57 2 4 2" xfId="36153"/>
    <cellStyle name="Normal 57 2 4 2 2" xfId="36154"/>
    <cellStyle name="Normal 57 2 4 3" xfId="36155"/>
    <cellStyle name="Normal 57 2 5" xfId="36156"/>
    <cellStyle name="Normal 57 2 5 2" xfId="36157"/>
    <cellStyle name="Normal 57 2 5 2 2" xfId="36158"/>
    <cellStyle name="Normal 57 2 5 3" xfId="36159"/>
    <cellStyle name="Normal 57 2 6" xfId="36160"/>
    <cellStyle name="Normal 57 2 6 2" xfId="36161"/>
    <cellStyle name="Normal 57 2 7" xfId="36162"/>
    <cellStyle name="Normal 57 3" xfId="36163"/>
    <cellStyle name="Normal 57 3 2" xfId="36164"/>
    <cellStyle name="Normal 57 3 2 2" xfId="36165"/>
    <cellStyle name="Normal 57 3 2 2 2" xfId="36166"/>
    <cellStyle name="Normal 57 3 2 2 2 2" xfId="36167"/>
    <cellStyle name="Normal 57 3 2 2 3" xfId="36168"/>
    <cellStyle name="Normal 57 3 2 3" xfId="36169"/>
    <cellStyle name="Normal 57 3 2 3 2" xfId="36170"/>
    <cellStyle name="Normal 57 3 2 3 2 2" xfId="36171"/>
    <cellStyle name="Normal 57 3 2 3 3" xfId="36172"/>
    <cellStyle name="Normal 57 3 2 4" xfId="36173"/>
    <cellStyle name="Normal 57 3 2 4 2" xfId="36174"/>
    <cellStyle name="Normal 57 3 2 5" xfId="36175"/>
    <cellStyle name="Normal 57 3 3" xfId="36176"/>
    <cellStyle name="Normal 57 3 3 2" xfId="36177"/>
    <cellStyle name="Normal 57 3 3 2 2" xfId="36178"/>
    <cellStyle name="Normal 57 3 3 3" xfId="36179"/>
    <cellStyle name="Normal 57 3 4" xfId="36180"/>
    <cellStyle name="Normal 57 3 4 2" xfId="36181"/>
    <cellStyle name="Normal 57 3 4 2 2" xfId="36182"/>
    <cellStyle name="Normal 57 3 4 3" xfId="36183"/>
    <cellStyle name="Normal 57 3 5" xfId="36184"/>
    <cellStyle name="Normal 57 3 5 2" xfId="36185"/>
    <cellStyle name="Normal 57 3 6" xfId="36186"/>
    <cellStyle name="Normal 57 4" xfId="36187"/>
    <cellStyle name="Normal 57 4 2" xfId="36188"/>
    <cellStyle name="Normal 57 4 2 2" xfId="36189"/>
    <cellStyle name="Normal 57 4 2 2 2" xfId="36190"/>
    <cellStyle name="Normal 57 4 2 3" xfId="36191"/>
    <cellStyle name="Normal 57 4 3" xfId="36192"/>
    <cellStyle name="Normal 57 4 3 2" xfId="36193"/>
    <cellStyle name="Normal 57 4 3 2 2" xfId="36194"/>
    <cellStyle name="Normal 57 4 3 3" xfId="36195"/>
    <cellStyle name="Normal 57 4 4" xfId="36196"/>
    <cellStyle name="Normal 57 4 4 2" xfId="36197"/>
    <cellStyle name="Normal 57 4 5" xfId="36198"/>
    <cellStyle name="Normal 57 5" xfId="36199"/>
    <cellStyle name="Normal 57 5 2" xfId="36200"/>
    <cellStyle name="Normal 57 5 2 2" xfId="36201"/>
    <cellStyle name="Normal 57 5 3" xfId="36202"/>
    <cellStyle name="Normal 57 6" xfId="36203"/>
    <cellStyle name="Normal 57 6 2" xfId="36204"/>
    <cellStyle name="Normal 57 6 2 2" xfId="36205"/>
    <cellStyle name="Normal 57 6 3" xfId="36206"/>
    <cellStyle name="Normal 57 7" xfId="36207"/>
    <cellStyle name="Normal 57 7 2" xfId="36208"/>
    <cellStyle name="Normal 57 8" xfId="36209"/>
    <cellStyle name="Normal 57 9" xfId="36210"/>
    <cellStyle name="Normal 58" xfId="36211"/>
    <cellStyle name="Normal 58 2" xfId="36212"/>
    <cellStyle name="Normal 58 2 2" xfId="36213"/>
    <cellStyle name="Normal 58 2 2 2" xfId="36214"/>
    <cellStyle name="Normal 58 2 2 2 2" xfId="36215"/>
    <cellStyle name="Normal 58 2 2 2 2 2" xfId="36216"/>
    <cellStyle name="Normal 58 2 2 2 2 2 2" xfId="36217"/>
    <cellStyle name="Normal 58 2 2 2 2 3" xfId="36218"/>
    <cellStyle name="Normal 58 2 2 2 3" xfId="36219"/>
    <cellStyle name="Normal 58 2 2 2 3 2" xfId="36220"/>
    <cellStyle name="Normal 58 2 2 2 3 2 2" xfId="36221"/>
    <cellStyle name="Normal 58 2 2 2 3 3" xfId="36222"/>
    <cellStyle name="Normal 58 2 2 2 4" xfId="36223"/>
    <cellStyle name="Normal 58 2 2 2 4 2" xfId="36224"/>
    <cellStyle name="Normal 58 2 2 2 5" xfId="36225"/>
    <cellStyle name="Normal 58 2 2 3" xfId="36226"/>
    <cellStyle name="Normal 58 2 2 3 2" xfId="36227"/>
    <cellStyle name="Normal 58 2 2 3 2 2" xfId="36228"/>
    <cellStyle name="Normal 58 2 2 3 3" xfId="36229"/>
    <cellStyle name="Normal 58 2 2 4" xfId="36230"/>
    <cellStyle name="Normal 58 2 2 4 2" xfId="36231"/>
    <cellStyle name="Normal 58 2 2 4 2 2" xfId="36232"/>
    <cellStyle name="Normal 58 2 2 4 3" xfId="36233"/>
    <cellStyle name="Normal 58 2 2 5" xfId="36234"/>
    <cellStyle name="Normal 58 2 2 5 2" xfId="36235"/>
    <cellStyle name="Normal 58 2 2 6" xfId="36236"/>
    <cellStyle name="Normal 58 2 3" xfId="36237"/>
    <cellStyle name="Normal 58 2 3 2" xfId="36238"/>
    <cellStyle name="Normal 58 2 3 2 2" xfId="36239"/>
    <cellStyle name="Normal 58 2 3 2 2 2" xfId="36240"/>
    <cellStyle name="Normal 58 2 3 2 3" xfId="36241"/>
    <cellStyle name="Normal 58 2 3 3" xfId="36242"/>
    <cellStyle name="Normal 58 2 3 3 2" xfId="36243"/>
    <cellStyle name="Normal 58 2 3 3 2 2" xfId="36244"/>
    <cellStyle name="Normal 58 2 3 3 3" xfId="36245"/>
    <cellStyle name="Normal 58 2 3 4" xfId="36246"/>
    <cellStyle name="Normal 58 2 3 4 2" xfId="36247"/>
    <cellStyle name="Normal 58 2 3 5" xfId="36248"/>
    <cellStyle name="Normal 58 2 4" xfId="36249"/>
    <cellStyle name="Normal 58 2 4 2" xfId="36250"/>
    <cellStyle name="Normal 58 2 4 2 2" xfId="36251"/>
    <cellStyle name="Normal 58 2 4 3" xfId="36252"/>
    <cellStyle name="Normal 58 2 5" xfId="36253"/>
    <cellStyle name="Normal 58 2 5 2" xfId="36254"/>
    <cellStyle name="Normal 58 2 5 2 2" xfId="36255"/>
    <cellStyle name="Normal 58 2 5 3" xfId="36256"/>
    <cellStyle name="Normal 58 2 6" xfId="36257"/>
    <cellStyle name="Normal 58 2 6 2" xfId="36258"/>
    <cellStyle name="Normal 58 2 7" xfId="36259"/>
    <cellStyle name="Normal 58 3" xfId="36260"/>
    <cellStyle name="Normal 58 3 2" xfId="36261"/>
    <cellStyle name="Normal 58 3 2 2" xfId="36262"/>
    <cellStyle name="Normal 58 3 2 2 2" xfId="36263"/>
    <cellStyle name="Normal 58 3 2 2 2 2" xfId="36264"/>
    <cellStyle name="Normal 58 3 2 2 3" xfId="36265"/>
    <cellStyle name="Normal 58 3 2 3" xfId="36266"/>
    <cellStyle name="Normal 58 3 2 3 2" xfId="36267"/>
    <cellStyle name="Normal 58 3 2 3 2 2" xfId="36268"/>
    <cellStyle name="Normal 58 3 2 3 3" xfId="36269"/>
    <cellStyle name="Normal 58 3 2 4" xfId="36270"/>
    <cellStyle name="Normal 58 3 2 4 2" xfId="36271"/>
    <cellStyle name="Normal 58 3 2 5" xfId="36272"/>
    <cellStyle name="Normal 58 3 3" xfId="36273"/>
    <cellStyle name="Normal 58 3 3 2" xfId="36274"/>
    <cellStyle name="Normal 58 3 3 2 2" xfId="36275"/>
    <cellStyle name="Normal 58 3 3 3" xfId="36276"/>
    <cellStyle name="Normal 58 3 4" xfId="36277"/>
    <cellStyle name="Normal 58 3 4 2" xfId="36278"/>
    <cellStyle name="Normal 58 3 4 2 2" xfId="36279"/>
    <cellStyle name="Normal 58 3 4 3" xfId="36280"/>
    <cellStyle name="Normal 58 3 5" xfId="36281"/>
    <cellStyle name="Normal 58 3 5 2" xfId="36282"/>
    <cellStyle name="Normal 58 3 6" xfId="36283"/>
    <cellStyle name="Normal 58 4" xfId="36284"/>
    <cellStyle name="Normal 58 4 2" xfId="36285"/>
    <cellStyle name="Normal 58 4 2 2" xfId="36286"/>
    <cellStyle name="Normal 58 4 2 2 2" xfId="36287"/>
    <cellStyle name="Normal 58 4 2 3" xfId="36288"/>
    <cellStyle name="Normal 58 4 3" xfId="36289"/>
    <cellStyle name="Normal 58 4 3 2" xfId="36290"/>
    <cellStyle name="Normal 58 4 3 2 2" xfId="36291"/>
    <cellStyle name="Normal 58 4 3 3" xfId="36292"/>
    <cellStyle name="Normal 58 4 4" xfId="36293"/>
    <cellStyle name="Normal 58 4 4 2" xfId="36294"/>
    <cellStyle name="Normal 58 4 5" xfId="36295"/>
    <cellStyle name="Normal 58 5" xfId="36296"/>
    <cellStyle name="Normal 58 5 2" xfId="36297"/>
    <cellStyle name="Normal 58 5 2 2" xfId="36298"/>
    <cellStyle name="Normal 58 5 3" xfId="36299"/>
    <cellStyle name="Normal 58 6" xfId="36300"/>
    <cellStyle name="Normal 58 6 2" xfId="36301"/>
    <cellStyle name="Normal 58 6 2 2" xfId="36302"/>
    <cellStyle name="Normal 58 6 3" xfId="36303"/>
    <cellStyle name="Normal 58 7" xfId="36304"/>
    <cellStyle name="Normal 58 7 2" xfId="36305"/>
    <cellStyle name="Normal 58 8" xfId="36306"/>
    <cellStyle name="Normal 58 9" xfId="36307"/>
    <cellStyle name="Normal 59" xfId="36308"/>
    <cellStyle name="Normal 59 2" xfId="36309"/>
    <cellStyle name="Normal 59 2 2" xfId="36310"/>
    <cellStyle name="Normal 59 2 2 2" xfId="36311"/>
    <cellStyle name="Normal 59 2 2 2 2" xfId="36312"/>
    <cellStyle name="Normal 59 2 2 2 2 2" xfId="36313"/>
    <cellStyle name="Normal 59 2 2 2 2 2 2" xfId="36314"/>
    <cellStyle name="Normal 59 2 2 2 2 3" xfId="36315"/>
    <cellStyle name="Normal 59 2 2 2 3" xfId="36316"/>
    <cellStyle name="Normal 59 2 2 2 3 2" xfId="36317"/>
    <cellStyle name="Normal 59 2 2 2 3 2 2" xfId="36318"/>
    <cellStyle name="Normal 59 2 2 2 3 3" xfId="36319"/>
    <cellStyle name="Normal 59 2 2 2 4" xfId="36320"/>
    <cellStyle name="Normal 59 2 2 2 4 2" xfId="36321"/>
    <cellStyle name="Normal 59 2 2 2 5" xfId="36322"/>
    <cellStyle name="Normal 59 2 2 3" xfId="36323"/>
    <cellStyle name="Normal 59 2 2 3 2" xfId="36324"/>
    <cellStyle name="Normal 59 2 2 3 2 2" xfId="36325"/>
    <cellStyle name="Normal 59 2 2 3 3" xfId="36326"/>
    <cellStyle name="Normal 59 2 2 4" xfId="36327"/>
    <cellStyle name="Normal 59 2 2 4 2" xfId="36328"/>
    <cellStyle name="Normal 59 2 2 4 2 2" xfId="36329"/>
    <cellStyle name="Normal 59 2 2 4 3" xfId="36330"/>
    <cellStyle name="Normal 59 2 2 5" xfId="36331"/>
    <cellStyle name="Normal 59 2 2 5 2" xfId="36332"/>
    <cellStyle name="Normal 59 2 2 6" xfId="36333"/>
    <cellStyle name="Normal 59 2 3" xfId="36334"/>
    <cellStyle name="Normal 59 2 3 2" xfId="36335"/>
    <cellStyle name="Normal 59 2 3 2 2" xfId="36336"/>
    <cellStyle name="Normal 59 2 3 2 2 2" xfId="36337"/>
    <cellStyle name="Normal 59 2 3 2 3" xfId="36338"/>
    <cellStyle name="Normal 59 2 3 3" xfId="36339"/>
    <cellStyle name="Normal 59 2 3 3 2" xfId="36340"/>
    <cellStyle name="Normal 59 2 3 3 2 2" xfId="36341"/>
    <cellStyle name="Normal 59 2 3 3 3" xfId="36342"/>
    <cellStyle name="Normal 59 2 3 4" xfId="36343"/>
    <cellStyle name="Normal 59 2 3 4 2" xfId="36344"/>
    <cellStyle name="Normal 59 2 3 5" xfId="36345"/>
    <cellStyle name="Normal 59 2 4" xfId="36346"/>
    <cellStyle name="Normal 59 2 4 2" xfId="36347"/>
    <cellStyle name="Normal 59 2 4 2 2" xfId="36348"/>
    <cellStyle name="Normal 59 2 4 3" xfId="36349"/>
    <cellStyle name="Normal 59 2 5" xfId="36350"/>
    <cellStyle name="Normal 59 2 5 2" xfId="36351"/>
    <cellStyle name="Normal 59 2 5 2 2" xfId="36352"/>
    <cellStyle name="Normal 59 2 5 3" xfId="36353"/>
    <cellStyle name="Normal 59 2 6" xfId="36354"/>
    <cellStyle name="Normal 59 2 6 2" xfId="36355"/>
    <cellStyle name="Normal 59 2 7" xfId="36356"/>
    <cellStyle name="Normal 59 3" xfId="36357"/>
    <cellStyle name="Normal 59 3 2" xfId="36358"/>
    <cellStyle name="Normal 59 3 2 2" xfId="36359"/>
    <cellStyle name="Normal 59 3 2 2 2" xfId="36360"/>
    <cellStyle name="Normal 59 3 2 2 2 2" xfId="36361"/>
    <cellStyle name="Normal 59 3 2 2 3" xfId="36362"/>
    <cellStyle name="Normal 59 3 2 3" xfId="36363"/>
    <cellStyle name="Normal 59 3 2 3 2" xfId="36364"/>
    <cellStyle name="Normal 59 3 2 3 2 2" xfId="36365"/>
    <cellStyle name="Normal 59 3 2 3 3" xfId="36366"/>
    <cellStyle name="Normal 59 3 2 4" xfId="36367"/>
    <cellStyle name="Normal 59 3 2 4 2" xfId="36368"/>
    <cellStyle name="Normal 59 3 2 5" xfId="36369"/>
    <cellStyle name="Normal 59 3 3" xfId="36370"/>
    <cellStyle name="Normal 59 3 3 2" xfId="36371"/>
    <cellStyle name="Normal 59 3 3 2 2" xfId="36372"/>
    <cellStyle name="Normal 59 3 3 3" xfId="36373"/>
    <cellStyle name="Normal 59 3 4" xfId="36374"/>
    <cellStyle name="Normal 59 3 4 2" xfId="36375"/>
    <cellStyle name="Normal 59 3 4 2 2" xfId="36376"/>
    <cellStyle name="Normal 59 3 4 3" xfId="36377"/>
    <cellStyle name="Normal 59 3 5" xfId="36378"/>
    <cellStyle name="Normal 59 3 5 2" xfId="36379"/>
    <cellStyle name="Normal 59 3 6" xfId="36380"/>
    <cellStyle name="Normal 59 4" xfId="36381"/>
    <cellStyle name="Normal 59 4 2" xfId="36382"/>
    <cellStyle name="Normal 59 4 2 2" xfId="36383"/>
    <cellStyle name="Normal 59 4 2 2 2" xfId="36384"/>
    <cellStyle name="Normal 59 4 2 3" xfId="36385"/>
    <cellStyle name="Normal 59 4 3" xfId="36386"/>
    <cellStyle name="Normal 59 4 3 2" xfId="36387"/>
    <cellStyle name="Normal 59 4 3 2 2" xfId="36388"/>
    <cellStyle name="Normal 59 4 3 3" xfId="36389"/>
    <cellStyle name="Normal 59 4 4" xfId="36390"/>
    <cellStyle name="Normal 59 4 4 2" xfId="36391"/>
    <cellStyle name="Normal 59 4 5" xfId="36392"/>
    <cellStyle name="Normal 59 5" xfId="36393"/>
    <cellStyle name="Normal 59 5 2" xfId="36394"/>
    <cellStyle name="Normal 59 5 2 2" xfId="36395"/>
    <cellStyle name="Normal 59 5 3" xfId="36396"/>
    <cellStyle name="Normal 59 6" xfId="36397"/>
    <cellStyle name="Normal 59 6 2" xfId="36398"/>
    <cellStyle name="Normal 59 6 2 2" xfId="36399"/>
    <cellStyle name="Normal 59 6 3" xfId="36400"/>
    <cellStyle name="Normal 59 7" xfId="36401"/>
    <cellStyle name="Normal 59 7 2" xfId="36402"/>
    <cellStyle name="Normal 59 8" xfId="36403"/>
    <cellStyle name="Normal 59 9" xfId="36404"/>
    <cellStyle name="Normal 6" xfId="36405"/>
    <cellStyle name="Normal 6 10" xfId="36406"/>
    <cellStyle name="Normal 6 10 2" xfId="36407"/>
    <cellStyle name="Normal 6 10 2 2" xfId="36408"/>
    <cellStyle name="Normal 6 10 3" xfId="36409"/>
    <cellStyle name="Normal 6 10 3 2" xfId="36410"/>
    <cellStyle name="Normal 6 10 4" xfId="36411"/>
    <cellStyle name="Normal 6 10 4 2" xfId="36412"/>
    <cellStyle name="Normal 6 10 5" xfId="36413"/>
    <cellStyle name="Normal 6 11" xfId="36414"/>
    <cellStyle name="Normal 6 11 2" xfId="36415"/>
    <cellStyle name="Normal 6 11 2 2" xfId="36416"/>
    <cellStyle name="Normal 6 11 3" xfId="36417"/>
    <cellStyle name="Normal 6 11 3 2" xfId="36418"/>
    <cellStyle name="Normal 6 11 4" xfId="36419"/>
    <cellStyle name="Normal 6 11 4 2" xfId="36420"/>
    <cellStyle name="Normal 6 11 5" xfId="36421"/>
    <cellStyle name="Normal 6 12" xfId="36422"/>
    <cellStyle name="Normal 6 12 2" xfId="36423"/>
    <cellStyle name="Normal 6 13" xfId="36424"/>
    <cellStyle name="Normal 6 13 2" xfId="36425"/>
    <cellStyle name="Normal 6 14" xfId="36426"/>
    <cellStyle name="Normal 6 14 2" xfId="36427"/>
    <cellStyle name="Normal 6 14 3" xfId="36428"/>
    <cellStyle name="Normal 6 15" xfId="36429"/>
    <cellStyle name="Normal 6 2" xfId="36430"/>
    <cellStyle name="Normal 6 2 10" xfId="36431"/>
    <cellStyle name="Normal 6 2 10 2" xfId="36432"/>
    <cellStyle name="Normal 6 2 11" xfId="36433"/>
    <cellStyle name="Normal 6 2 11 2" xfId="36434"/>
    <cellStyle name="Normal 6 2 12" xfId="36435"/>
    <cellStyle name="Normal 6 2 13" xfId="36436"/>
    <cellStyle name="Normal 6 2 2" xfId="36437"/>
    <cellStyle name="Normal 6 2 2 2" xfId="36438"/>
    <cellStyle name="Normal 6 2 2 2 10" xfId="36439"/>
    <cellStyle name="Normal 6 2 2 2 2" xfId="36440"/>
    <cellStyle name="Normal 6 2 2 2 2 2" xfId="36441"/>
    <cellStyle name="Normal 6 2 2 2 2 2 2" xfId="36442"/>
    <cellStyle name="Normal 6 2 2 2 2 2 2 2" xfId="36443"/>
    <cellStyle name="Normal 6 2 2 2 2 2 2 2 2" xfId="36444"/>
    <cellStyle name="Normal 6 2 2 2 2 2 2 3" xfId="36445"/>
    <cellStyle name="Normal 6 2 2 2 2 2 3" xfId="36446"/>
    <cellStyle name="Normal 6 2 2 2 2 2 3 2" xfId="36447"/>
    <cellStyle name="Normal 6 2 2 2 2 2 3 2 2" xfId="36448"/>
    <cellStyle name="Normal 6 2 2 2 2 2 3 3" xfId="36449"/>
    <cellStyle name="Normal 6 2 2 2 2 2 4" xfId="36450"/>
    <cellStyle name="Normal 6 2 2 2 2 2 4 2" xfId="36451"/>
    <cellStyle name="Normal 6 2 2 2 2 2 5" xfId="36452"/>
    <cellStyle name="Normal 6 2 2 2 2 3" xfId="36453"/>
    <cellStyle name="Normal 6 2 2 2 2 3 2" xfId="36454"/>
    <cellStyle name="Normal 6 2 2 2 2 3 2 2" xfId="36455"/>
    <cellStyle name="Normal 6 2 2 2 2 3 3" xfId="36456"/>
    <cellStyle name="Normal 6 2 2 2 2 4" xfId="36457"/>
    <cellStyle name="Normal 6 2 2 2 2 4 2" xfId="36458"/>
    <cellStyle name="Normal 6 2 2 2 2 4 2 2" xfId="36459"/>
    <cellStyle name="Normal 6 2 2 2 2 4 3" xfId="36460"/>
    <cellStyle name="Normal 6 2 2 2 2 5" xfId="36461"/>
    <cellStyle name="Normal 6 2 2 2 2 5 2" xfId="36462"/>
    <cellStyle name="Normal 6 2 2 2 2 6" xfId="36463"/>
    <cellStyle name="Normal 6 2 2 2 2 7" xfId="36464"/>
    <cellStyle name="Normal 6 2 2 2 3" xfId="36465"/>
    <cellStyle name="Normal 6 2 2 2 3 2" xfId="36466"/>
    <cellStyle name="Normal 6 2 2 2 3 2 2" xfId="36467"/>
    <cellStyle name="Normal 6 2 2 2 3 2 2 2" xfId="36468"/>
    <cellStyle name="Normal 6 2 2 2 3 2 3" xfId="36469"/>
    <cellStyle name="Normal 6 2 2 2 3 3" xfId="36470"/>
    <cellStyle name="Normal 6 2 2 2 3 3 2" xfId="36471"/>
    <cellStyle name="Normal 6 2 2 2 3 3 2 2" xfId="36472"/>
    <cellStyle name="Normal 6 2 2 2 3 3 3" xfId="36473"/>
    <cellStyle name="Normal 6 2 2 2 3 4" xfId="36474"/>
    <cellStyle name="Normal 6 2 2 2 3 4 2" xfId="36475"/>
    <cellStyle name="Normal 6 2 2 2 3 5" xfId="36476"/>
    <cellStyle name="Normal 6 2 2 2 4" xfId="36477"/>
    <cellStyle name="Normal 6 2 2 2 4 2" xfId="36478"/>
    <cellStyle name="Normal 6 2 2 2 4 2 2" xfId="36479"/>
    <cellStyle name="Normal 6 2 2 2 4 3" xfId="36480"/>
    <cellStyle name="Normal 6 2 2 2 5" xfId="36481"/>
    <cellStyle name="Normal 6 2 2 2 5 2" xfId="36482"/>
    <cellStyle name="Normal 6 2 2 2 5 2 2" xfId="36483"/>
    <cellStyle name="Normal 6 2 2 2 5 3" xfId="36484"/>
    <cellStyle name="Normal 6 2 2 2 6" xfId="36485"/>
    <cellStyle name="Normal 6 2 2 2 6 2" xfId="36486"/>
    <cellStyle name="Normal 6 2 2 2 7" xfId="36487"/>
    <cellStyle name="Normal 6 2 2 2 8" xfId="36488"/>
    <cellStyle name="Normal 6 2 2 2 9" xfId="36489"/>
    <cellStyle name="Normal 6 2 2 3" xfId="36490"/>
    <cellStyle name="Normal 6 2 2 3 2" xfId="36491"/>
    <cellStyle name="Normal 6 2 2 3 2 2" xfId="36492"/>
    <cellStyle name="Normal 6 2 2 3 2 2 2" xfId="36493"/>
    <cellStyle name="Normal 6 2 2 3 2 2 2 2" xfId="36494"/>
    <cellStyle name="Normal 6 2 2 3 2 2 3" xfId="36495"/>
    <cellStyle name="Normal 6 2 2 3 2 3" xfId="36496"/>
    <cellStyle name="Normal 6 2 2 3 2 3 2" xfId="36497"/>
    <cellStyle name="Normal 6 2 2 3 2 3 2 2" xfId="36498"/>
    <cellStyle name="Normal 6 2 2 3 2 3 3" xfId="36499"/>
    <cellStyle name="Normal 6 2 2 3 2 4" xfId="36500"/>
    <cellStyle name="Normal 6 2 2 3 2 4 2" xfId="36501"/>
    <cellStyle name="Normal 6 2 2 3 2 5" xfId="36502"/>
    <cellStyle name="Normal 6 2 2 3 3" xfId="36503"/>
    <cellStyle name="Normal 6 2 2 3 3 2" xfId="36504"/>
    <cellStyle name="Normal 6 2 2 3 3 2 2" xfId="36505"/>
    <cellStyle name="Normal 6 2 2 3 3 3" xfId="36506"/>
    <cellStyle name="Normal 6 2 2 3 4" xfId="36507"/>
    <cellStyle name="Normal 6 2 2 3 4 2" xfId="36508"/>
    <cellStyle name="Normal 6 2 2 3 4 2 2" xfId="36509"/>
    <cellStyle name="Normal 6 2 2 3 4 3" xfId="36510"/>
    <cellStyle name="Normal 6 2 2 3 5" xfId="36511"/>
    <cellStyle name="Normal 6 2 2 3 5 2" xfId="36512"/>
    <cellStyle name="Normal 6 2 2 3 6" xfId="36513"/>
    <cellStyle name="Normal 6 2 2 3 7" xfId="36514"/>
    <cellStyle name="Normal 6 2 2 4" xfId="36515"/>
    <cellStyle name="Normal 6 2 2 4 2" xfId="36516"/>
    <cellStyle name="Normal 6 2 2 4 2 2" xfId="36517"/>
    <cellStyle name="Normal 6 2 2 4 2 2 2" xfId="36518"/>
    <cellStyle name="Normal 6 2 2 4 2 3" xfId="36519"/>
    <cellStyle name="Normal 6 2 2 4 3" xfId="36520"/>
    <cellStyle name="Normal 6 2 2 4 3 2" xfId="36521"/>
    <cellStyle name="Normal 6 2 2 4 3 2 2" xfId="36522"/>
    <cellStyle name="Normal 6 2 2 4 3 3" xfId="36523"/>
    <cellStyle name="Normal 6 2 2 4 4" xfId="36524"/>
    <cellStyle name="Normal 6 2 2 4 4 2" xfId="36525"/>
    <cellStyle name="Normal 6 2 2 4 5" xfId="36526"/>
    <cellStyle name="Normal 6 2 2 5" xfId="36527"/>
    <cellStyle name="Normal 6 2 2 5 2" xfId="36528"/>
    <cellStyle name="Normal 6 2 2 5 2 2" xfId="36529"/>
    <cellStyle name="Normal 6 2 2 5 3" xfId="36530"/>
    <cellStyle name="Normal 6 2 2 6" xfId="36531"/>
    <cellStyle name="Normal 6 2 2 6 2" xfId="36532"/>
    <cellStyle name="Normal 6 2 2 6 2 2" xfId="36533"/>
    <cellStyle name="Normal 6 2 2 6 3" xfId="36534"/>
    <cellStyle name="Normal 6 2 2 7" xfId="36535"/>
    <cellStyle name="Normal 6 2 2 7 2" xfId="36536"/>
    <cellStyle name="Normal 6 2 2 8" xfId="36537"/>
    <cellStyle name="Normal 6 2 2 9" xfId="36538"/>
    <cellStyle name="Normal 6 2 3" xfId="36539"/>
    <cellStyle name="Normal 6 2 3 2" xfId="36540"/>
    <cellStyle name="Normal 6 2 3 2 2" xfId="36541"/>
    <cellStyle name="Normal 6 2 3 2 2 2" xfId="36542"/>
    <cellStyle name="Normal 6 2 3 2 2 2 2" xfId="36543"/>
    <cellStyle name="Normal 6 2 3 2 2 2 2 2" xfId="36544"/>
    <cellStyle name="Normal 6 2 3 2 2 2 3" xfId="36545"/>
    <cellStyle name="Normal 6 2 3 2 2 3" xfId="36546"/>
    <cellStyle name="Normal 6 2 3 2 2 3 2" xfId="36547"/>
    <cellStyle name="Normal 6 2 3 2 2 3 2 2" xfId="36548"/>
    <cellStyle name="Normal 6 2 3 2 2 3 3" xfId="36549"/>
    <cellStyle name="Normal 6 2 3 2 2 4" xfId="36550"/>
    <cellStyle name="Normal 6 2 3 2 2 4 2" xfId="36551"/>
    <cellStyle name="Normal 6 2 3 2 2 5" xfId="36552"/>
    <cellStyle name="Normal 6 2 3 2 3" xfId="36553"/>
    <cellStyle name="Normal 6 2 3 2 3 2" xfId="36554"/>
    <cellStyle name="Normal 6 2 3 2 3 2 2" xfId="36555"/>
    <cellStyle name="Normal 6 2 3 2 3 3" xfId="36556"/>
    <cellStyle name="Normal 6 2 3 2 4" xfId="36557"/>
    <cellStyle name="Normal 6 2 3 2 4 2" xfId="36558"/>
    <cellStyle name="Normal 6 2 3 2 4 2 2" xfId="36559"/>
    <cellStyle name="Normal 6 2 3 2 4 3" xfId="36560"/>
    <cellStyle name="Normal 6 2 3 2 5" xfId="36561"/>
    <cellStyle name="Normal 6 2 3 2 5 2" xfId="36562"/>
    <cellStyle name="Normal 6 2 3 2 6" xfId="36563"/>
    <cellStyle name="Normal 6 2 3 2 7" xfId="36564"/>
    <cellStyle name="Normal 6 2 3 3" xfId="36565"/>
    <cellStyle name="Normal 6 2 3 3 2" xfId="36566"/>
    <cellStyle name="Normal 6 2 3 3 2 2" xfId="36567"/>
    <cellStyle name="Normal 6 2 3 3 2 2 2" xfId="36568"/>
    <cellStyle name="Normal 6 2 3 3 2 3" xfId="36569"/>
    <cellStyle name="Normal 6 2 3 3 3" xfId="36570"/>
    <cellStyle name="Normal 6 2 3 3 3 2" xfId="36571"/>
    <cellStyle name="Normal 6 2 3 3 3 2 2" xfId="36572"/>
    <cellStyle name="Normal 6 2 3 3 3 3" xfId="36573"/>
    <cellStyle name="Normal 6 2 3 3 4" xfId="36574"/>
    <cellStyle name="Normal 6 2 3 3 4 2" xfId="36575"/>
    <cellStyle name="Normal 6 2 3 3 5" xfId="36576"/>
    <cellStyle name="Normal 6 2 3 3 6" xfId="36577"/>
    <cellStyle name="Normal 6 2 3 4" xfId="36578"/>
    <cellStyle name="Normal 6 2 3 4 2" xfId="36579"/>
    <cellStyle name="Normal 6 2 3 4 2 2" xfId="36580"/>
    <cellStyle name="Normal 6 2 3 4 3" xfId="36581"/>
    <cellStyle name="Normal 6 2 3 4 4" xfId="36582"/>
    <cellStyle name="Normal 6 2 3 4 5" xfId="36583"/>
    <cellStyle name="Normal 6 2 3 4 6" xfId="36584"/>
    <cellStyle name="Normal 6 2 3 5" xfId="36585"/>
    <cellStyle name="Normal 6 2 3 5 2" xfId="36586"/>
    <cellStyle name="Normal 6 2 3 5 2 2" xfId="36587"/>
    <cellStyle name="Normal 6 2 3 5 3" xfId="36588"/>
    <cellStyle name="Normal 6 2 3 6" xfId="36589"/>
    <cellStyle name="Normal 6 2 3 6 2" xfId="36590"/>
    <cellStyle name="Normal 6 2 3 7" xfId="36591"/>
    <cellStyle name="Normal 6 2 4" xfId="36592"/>
    <cellStyle name="Normal 6 2 4 2" xfId="36593"/>
    <cellStyle name="Normal 6 2 4 2 2" xfId="36594"/>
    <cellStyle name="Normal 6 2 4 2 2 2" xfId="36595"/>
    <cellStyle name="Normal 6 2 4 2 2 2 2" xfId="36596"/>
    <cellStyle name="Normal 6 2 4 2 2 3" xfId="36597"/>
    <cellStyle name="Normal 6 2 4 2 3" xfId="36598"/>
    <cellStyle name="Normal 6 2 4 2 3 2" xfId="36599"/>
    <cellStyle name="Normal 6 2 4 2 3 2 2" xfId="36600"/>
    <cellStyle name="Normal 6 2 4 2 3 3" xfId="36601"/>
    <cellStyle name="Normal 6 2 4 2 4" xfId="36602"/>
    <cellStyle name="Normal 6 2 4 2 4 2" xfId="36603"/>
    <cellStyle name="Normal 6 2 4 2 5" xfId="36604"/>
    <cellStyle name="Normal 6 2 4 3" xfId="36605"/>
    <cellStyle name="Normal 6 2 4 3 2" xfId="36606"/>
    <cellStyle name="Normal 6 2 4 3 2 2" xfId="36607"/>
    <cellStyle name="Normal 6 2 4 3 3" xfId="36608"/>
    <cellStyle name="Normal 6 2 4 4" xfId="36609"/>
    <cellStyle name="Normal 6 2 4 4 2" xfId="36610"/>
    <cellStyle name="Normal 6 2 4 4 2 2" xfId="36611"/>
    <cellStyle name="Normal 6 2 4 4 3" xfId="36612"/>
    <cellStyle name="Normal 6 2 4 5" xfId="36613"/>
    <cellStyle name="Normal 6 2 4 5 2" xfId="36614"/>
    <cellStyle name="Normal 6 2 4 6" xfId="36615"/>
    <cellStyle name="Normal 6 2 4 7" xfId="36616"/>
    <cellStyle name="Normal 6 2 5" xfId="36617"/>
    <cellStyle name="Normal 6 2 5 2" xfId="36618"/>
    <cellStyle name="Normal 6 2 5 2 2" xfId="36619"/>
    <cellStyle name="Normal 6 2 5 2 2 2" xfId="36620"/>
    <cellStyle name="Normal 6 2 5 2 3" xfId="36621"/>
    <cellStyle name="Normal 6 2 5 2 3 2" xfId="36622"/>
    <cellStyle name="Normal 6 2 5 2 4" xfId="36623"/>
    <cellStyle name="Normal 6 2 5 2 4 2" xfId="36624"/>
    <cellStyle name="Normal 6 2 5 2 5" xfId="36625"/>
    <cellStyle name="Normal 6 2 5 3" xfId="36626"/>
    <cellStyle name="Normal 6 2 5 3 2" xfId="36627"/>
    <cellStyle name="Normal 6 2 5 3 2 2" xfId="36628"/>
    <cellStyle name="Normal 6 2 5 3 3" xfId="36629"/>
    <cellStyle name="Normal 6 2 5 4" xfId="36630"/>
    <cellStyle name="Normal 6 2 5 4 2" xfId="36631"/>
    <cellStyle name="Normal 6 2 5 5" xfId="36632"/>
    <cellStyle name="Normal 6 2 5 5 2" xfId="36633"/>
    <cellStyle name="Normal 6 2 5 6" xfId="36634"/>
    <cellStyle name="Normal 6 2 5 7" xfId="36635"/>
    <cellStyle name="Normal 6 2 6" xfId="36636"/>
    <cellStyle name="Normal 6 2 6 2" xfId="36637"/>
    <cellStyle name="Normal 6 2 6 2 2" xfId="36638"/>
    <cellStyle name="Normal 6 2 6 3" xfId="36639"/>
    <cellStyle name="Normal 6 2 6 3 2" xfId="36640"/>
    <cellStyle name="Normal 6 2 6 4" xfId="36641"/>
    <cellStyle name="Normal 6 2 6 4 2" xfId="36642"/>
    <cellStyle name="Normal 6 2 6 5" xfId="36643"/>
    <cellStyle name="Normal 6 2 7" xfId="36644"/>
    <cellStyle name="Normal 6 2 7 2" xfId="36645"/>
    <cellStyle name="Normal 6 2 7 2 2" xfId="36646"/>
    <cellStyle name="Normal 6 2 7 3" xfId="36647"/>
    <cellStyle name="Normal 6 2 7 3 2" xfId="36648"/>
    <cellStyle name="Normal 6 2 7 4" xfId="36649"/>
    <cellStyle name="Normal 6 2 7 4 2" xfId="36650"/>
    <cellStyle name="Normal 6 2 7 5" xfId="36651"/>
    <cellStyle name="Normal 6 2 8" xfId="36652"/>
    <cellStyle name="Normal 6 2 8 2" xfId="36653"/>
    <cellStyle name="Normal 6 2 8 2 2" xfId="36654"/>
    <cellStyle name="Normal 6 2 8 3" xfId="36655"/>
    <cellStyle name="Normal 6 2 8 3 2" xfId="36656"/>
    <cellStyle name="Normal 6 2 8 4" xfId="36657"/>
    <cellStyle name="Normal 6 2 8 4 2" xfId="36658"/>
    <cellStyle name="Normal 6 2 8 5" xfId="36659"/>
    <cellStyle name="Normal 6 2 9" xfId="36660"/>
    <cellStyle name="Normal 6 2 9 2" xfId="36661"/>
    <cellStyle name="Normal 6 2_Net Zero &amp; QRP Award" xfId="36662"/>
    <cellStyle name="Normal 6 3" xfId="36663"/>
    <cellStyle name="Normal 6 3 10" xfId="36664"/>
    <cellStyle name="Normal 6 3 10 2" xfId="36665"/>
    <cellStyle name="Normal 6 3 11" xfId="36666"/>
    <cellStyle name="Normal 6 3 11 2" xfId="36667"/>
    <cellStyle name="Normal 6 3 12" xfId="36668"/>
    <cellStyle name="Normal 6 3 13" xfId="36669"/>
    <cellStyle name="Normal 6 3 14" xfId="36670"/>
    <cellStyle name="Normal 6 3 2" xfId="36671"/>
    <cellStyle name="Normal 6 3 2 2" xfId="36672"/>
    <cellStyle name="Normal 6 3 2 2 2" xfId="36673"/>
    <cellStyle name="Normal 6 3 2 2 2 2" xfId="36674"/>
    <cellStyle name="Normal 6 3 2 2 2 2 2" xfId="36675"/>
    <cellStyle name="Normal 6 3 2 2 2 2 2 2" xfId="36676"/>
    <cellStyle name="Normal 6 3 2 2 2 2 3" xfId="36677"/>
    <cellStyle name="Normal 6 3 2 2 2 3" xfId="36678"/>
    <cellStyle name="Normal 6 3 2 2 2 3 2" xfId="36679"/>
    <cellStyle name="Normal 6 3 2 2 2 3 2 2" xfId="36680"/>
    <cellStyle name="Normal 6 3 2 2 2 3 3" xfId="36681"/>
    <cellStyle name="Normal 6 3 2 2 2 4" xfId="36682"/>
    <cellStyle name="Normal 6 3 2 2 2 4 2" xfId="36683"/>
    <cellStyle name="Normal 6 3 2 2 2 5" xfId="36684"/>
    <cellStyle name="Normal 6 3 2 2 3" xfId="36685"/>
    <cellStyle name="Normal 6 3 2 2 3 2" xfId="36686"/>
    <cellStyle name="Normal 6 3 2 2 3 2 2" xfId="36687"/>
    <cellStyle name="Normal 6 3 2 2 3 3" xfId="36688"/>
    <cellStyle name="Normal 6 3 2 2 4" xfId="36689"/>
    <cellStyle name="Normal 6 3 2 2 4 2" xfId="36690"/>
    <cellStyle name="Normal 6 3 2 2 4 2 2" xfId="36691"/>
    <cellStyle name="Normal 6 3 2 2 4 3" xfId="36692"/>
    <cellStyle name="Normal 6 3 2 2 5" xfId="36693"/>
    <cellStyle name="Normal 6 3 2 2 5 2" xfId="36694"/>
    <cellStyle name="Normal 6 3 2 2 6" xfId="36695"/>
    <cellStyle name="Normal 6 3 2 2 7" xfId="36696"/>
    <cellStyle name="Normal 6 3 2 3" xfId="36697"/>
    <cellStyle name="Normal 6 3 2 3 2" xfId="36698"/>
    <cellStyle name="Normal 6 3 2 3 2 2" xfId="36699"/>
    <cellStyle name="Normal 6 3 2 3 2 2 2" xfId="36700"/>
    <cellStyle name="Normal 6 3 2 3 2 3" xfId="36701"/>
    <cellStyle name="Normal 6 3 2 3 3" xfId="36702"/>
    <cellStyle name="Normal 6 3 2 3 3 2" xfId="36703"/>
    <cellStyle name="Normal 6 3 2 3 3 2 2" xfId="36704"/>
    <cellStyle name="Normal 6 3 2 3 3 3" xfId="36705"/>
    <cellStyle name="Normal 6 3 2 3 4" xfId="36706"/>
    <cellStyle name="Normal 6 3 2 3 4 2" xfId="36707"/>
    <cellStyle name="Normal 6 3 2 3 5" xfId="36708"/>
    <cellStyle name="Normal 6 3 2 4" xfId="36709"/>
    <cellStyle name="Normal 6 3 2 4 2" xfId="36710"/>
    <cellStyle name="Normal 6 3 2 4 2 2" xfId="36711"/>
    <cellStyle name="Normal 6 3 2 4 3" xfId="36712"/>
    <cellStyle name="Normal 6 3 2 5" xfId="36713"/>
    <cellStyle name="Normal 6 3 2 5 2" xfId="36714"/>
    <cellStyle name="Normal 6 3 2 5 2 2" xfId="36715"/>
    <cellStyle name="Normal 6 3 2 5 3" xfId="36716"/>
    <cellStyle name="Normal 6 3 2 6" xfId="36717"/>
    <cellStyle name="Normal 6 3 2 6 2" xfId="36718"/>
    <cellStyle name="Normal 6 3 2 7" xfId="36719"/>
    <cellStyle name="Normal 6 3 2 8" xfId="36720"/>
    <cellStyle name="Normal 6 3 2 9" xfId="36721"/>
    <cellStyle name="Normal 6 3 3" xfId="36722"/>
    <cellStyle name="Normal 6 3 3 2" xfId="36723"/>
    <cellStyle name="Normal 6 3 3 2 2" xfId="36724"/>
    <cellStyle name="Normal 6 3 3 2 2 2" xfId="36725"/>
    <cellStyle name="Normal 6 3 3 2 2 2 2" xfId="36726"/>
    <cellStyle name="Normal 6 3 3 2 2 3" xfId="36727"/>
    <cellStyle name="Normal 6 3 3 2 3" xfId="36728"/>
    <cellStyle name="Normal 6 3 3 2 3 2" xfId="36729"/>
    <cellStyle name="Normal 6 3 3 2 3 2 2" xfId="36730"/>
    <cellStyle name="Normal 6 3 3 2 3 3" xfId="36731"/>
    <cellStyle name="Normal 6 3 3 2 4" xfId="36732"/>
    <cellStyle name="Normal 6 3 3 2 4 2" xfId="36733"/>
    <cellStyle name="Normal 6 3 3 2 5" xfId="36734"/>
    <cellStyle name="Normal 6 3 3 3" xfId="36735"/>
    <cellStyle name="Normal 6 3 3 3 2" xfId="36736"/>
    <cellStyle name="Normal 6 3 3 3 2 2" xfId="36737"/>
    <cellStyle name="Normal 6 3 3 3 3" xfId="36738"/>
    <cellStyle name="Normal 6 3 3 4" xfId="36739"/>
    <cellStyle name="Normal 6 3 3 4 2" xfId="36740"/>
    <cellStyle name="Normal 6 3 3 4 2 2" xfId="36741"/>
    <cellStyle name="Normal 6 3 3 4 3" xfId="36742"/>
    <cellStyle name="Normal 6 3 3 5" xfId="36743"/>
    <cellStyle name="Normal 6 3 3 5 2" xfId="36744"/>
    <cellStyle name="Normal 6 3 3 6" xfId="36745"/>
    <cellStyle name="Normal 6 3 3 7" xfId="36746"/>
    <cellStyle name="Normal 6 3 4" xfId="36747"/>
    <cellStyle name="Normal 6 3 4 2" xfId="36748"/>
    <cellStyle name="Normal 6 3 4 2 2" xfId="36749"/>
    <cellStyle name="Normal 6 3 4 2 2 2" xfId="36750"/>
    <cellStyle name="Normal 6 3 4 2 3" xfId="36751"/>
    <cellStyle name="Normal 6 3 4 2 3 2" xfId="36752"/>
    <cellStyle name="Normal 6 3 4 2 4" xfId="36753"/>
    <cellStyle name="Normal 6 3 4 2 4 2" xfId="36754"/>
    <cellStyle name="Normal 6 3 4 2 5" xfId="36755"/>
    <cellStyle name="Normal 6 3 4 3" xfId="36756"/>
    <cellStyle name="Normal 6 3 4 3 2" xfId="36757"/>
    <cellStyle name="Normal 6 3 4 3 2 2" xfId="36758"/>
    <cellStyle name="Normal 6 3 4 3 3" xfId="36759"/>
    <cellStyle name="Normal 6 3 4 4" xfId="36760"/>
    <cellStyle name="Normal 6 3 4 4 2" xfId="36761"/>
    <cellStyle name="Normal 6 3 4 5" xfId="36762"/>
    <cellStyle name="Normal 6 3 4 5 2" xfId="36763"/>
    <cellStyle name="Normal 6 3 4 6" xfId="36764"/>
    <cellStyle name="Normal 6 3 5" xfId="36765"/>
    <cellStyle name="Normal 6 3 5 2" xfId="36766"/>
    <cellStyle name="Normal 6 3 5 2 2" xfId="36767"/>
    <cellStyle name="Normal 6 3 5 2 2 2" xfId="36768"/>
    <cellStyle name="Normal 6 3 5 2 3" xfId="36769"/>
    <cellStyle name="Normal 6 3 5 2 3 2" xfId="36770"/>
    <cellStyle name="Normal 6 3 5 2 4" xfId="36771"/>
    <cellStyle name="Normal 6 3 5 2 4 2" xfId="36772"/>
    <cellStyle name="Normal 6 3 5 2 5" xfId="36773"/>
    <cellStyle name="Normal 6 3 5 3" xfId="36774"/>
    <cellStyle name="Normal 6 3 5 3 2" xfId="36775"/>
    <cellStyle name="Normal 6 3 5 4" xfId="36776"/>
    <cellStyle name="Normal 6 3 5 4 2" xfId="36777"/>
    <cellStyle name="Normal 6 3 5 5" xfId="36778"/>
    <cellStyle name="Normal 6 3 5 5 2" xfId="36779"/>
    <cellStyle name="Normal 6 3 5 6" xfId="36780"/>
    <cellStyle name="Normal 6 3 5 7" xfId="36781"/>
    <cellStyle name="Normal 6 3 6" xfId="36782"/>
    <cellStyle name="Normal 6 3 6 2" xfId="36783"/>
    <cellStyle name="Normal 6 3 6 2 2" xfId="36784"/>
    <cellStyle name="Normal 6 3 6 3" xfId="36785"/>
    <cellStyle name="Normal 6 3 6 3 2" xfId="36786"/>
    <cellStyle name="Normal 6 3 6 4" xfId="36787"/>
    <cellStyle name="Normal 6 3 6 4 2" xfId="36788"/>
    <cellStyle name="Normal 6 3 6 5" xfId="36789"/>
    <cellStyle name="Normal 6 3 7" xfId="36790"/>
    <cellStyle name="Normal 6 3 7 2" xfId="36791"/>
    <cellStyle name="Normal 6 3 7 2 2" xfId="36792"/>
    <cellStyle name="Normal 6 3 7 3" xfId="36793"/>
    <cellStyle name="Normal 6 3 7 3 2" xfId="36794"/>
    <cellStyle name="Normal 6 3 7 4" xfId="36795"/>
    <cellStyle name="Normal 6 3 7 4 2" xfId="36796"/>
    <cellStyle name="Normal 6 3 7 5" xfId="36797"/>
    <cellStyle name="Normal 6 3 8" xfId="36798"/>
    <cellStyle name="Normal 6 3 8 2" xfId="36799"/>
    <cellStyle name="Normal 6 3 8 2 2" xfId="36800"/>
    <cellStyle name="Normal 6 3 8 3" xfId="36801"/>
    <cellStyle name="Normal 6 3 8 3 2" xfId="36802"/>
    <cellStyle name="Normal 6 3 8 4" xfId="36803"/>
    <cellStyle name="Normal 6 3 8 4 2" xfId="36804"/>
    <cellStyle name="Normal 6 3 8 5" xfId="36805"/>
    <cellStyle name="Normal 6 3 9" xfId="36806"/>
    <cellStyle name="Normal 6 3 9 2" xfId="36807"/>
    <cellStyle name="Normal 6 3_Net Zero &amp; QRP Award" xfId="36808"/>
    <cellStyle name="Normal 6 4" xfId="36809"/>
    <cellStyle name="Normal 6 4 10" xfId="36810"/>
    <cellStyle name="Normal 6 4 10 2" xfId="36811"/>
    <cellStyle name="Normal 6 4 11" xfId="36812"/>
    <cellStyle name="Normal 6 4 11 2" xfId="36813"/>
    <cellStyle name="Normal 6 4 12" xfId="36814"/>
    <cellStyle name="Normal 6 4 12 2" xfId="36815"/>
    <cellStyle name="Normal 6 4 13" xfId="36816"/>
    <cellStyle name="Normal 6 4 14" xfId="36817"/>
    <cellStyle name="Normal 6 4 15" xfId="36818"/>
    <cellStyle name="Normal 6 4 2" xfId="36819"/>
    <cellStyle name="Normal 6 4 2 2" xfId="36820"/>
    <cellStyle name="Normal 6 4 2 2 2" xfId="36821"/>
    <cellStyle name="Normal 6 4 2 2 2 2" xfId="36822"/>
    <cellStyle name="Normal 6 4 2 2 2 2 2" xfId="36823"/>
    <cellStyle name="Normal 6 4 2 2 2 2 2 2" xfId="36824"/>
    <cellStyle name="Normal 6 4 2 2 2 2 3" xfId="36825"/>
    <cellStyle name="Normal 6 4 2 2 2 3" xfId="36826"/>
    <cellStyle name="Normal 6 4 2 2 2 3 2" xfId="36827"/>
    <cellStyle name="Normal 6 4 2 2 2 3 2 2" xfId="36828"/>
    <cellStyle name="Normal 6 4 2 2 2 3 3" xfId="36829"/>
    <cellStyle name="Normal 6 4 2 2 2 4" xfId="36830"/>
    <cellStyle name="Normal 6 4 2 2 2 4 2" xfId="36831"/>
    <cellStyle name="Normal 6 4 2 2 2 5" xfId="36832"/>
    <cellStyle name="Normal 6 4 2 2 3" xfId="36833"/>
    <cellStyle name="Normal 6 4 2 2 3 2" xfId="36834"/>
    <cellStyle name="Normal 6 4 2 2 3 2 2" xfId="36835"/>
    <cellStyle name="Normal 6 4 2 2 3 3" xfId="36836"/>
    <cellStyle name="Normal 6 4 2 2 4" xfId="36837"/>
    <cellStyle name="Normal 6 4 2 2 4 2" xfId="36838"/>
    <cellStyle name="Normal 6 4 2 2 4 2 2" xfId="36839"/>
    <cellStyle name="Normal 6 4 2 2 4 3" xfId="36840"/>
    <cellStyle name="Normal 6 4 2 2 5" xfId="36841"/>
    <cellStyle name="Normal 6 4 2 2 5 2" xfId="36842"/>
    <cellStyle name="Normal 6 4 2 2 6" xfId="36843"/>
    <cellStyle name="Normal 6 4 2 3" xfId="36844"/>
    <cellStyle name="Normal 6 4 2 3 2" xfId="36845"/>
    <cellStyle name="Normal 6 4 2 3 2 2" xfId="36846"/>
    <cellStyle name="Normal 6 4 2 3 2 2 2" xfId="36847"/>
    <cellStyle name="Normal 6 4 2 3 2 3" xfId="36848"/>
    <cellStyle name="Normal 6 4 2 3 3" xfId="36849"/>
    <cellStyle name="Normal 6 4 2 3 3 2" xfId="36850"/>
    <cellStyle name="Normal 6 4 2 3 3 2 2" xfId="36851"/>
    <cellStyle name="Normal 6 4 2 3 3 3" xfId="36852"/>
    <cellStyle name="Normal 6 4 2 3 4" xfId="36853"/>
    <cellStyle name="Normal 6 4 2 3 4 2" xfId="36854"/>
    <cellStyle name="Normal 6 4 2 3 5" xfId="36855"/>
    <cellStyle name="Normal 6 4 2 4" xfId="36856"/>
    <cellStyle name="Normal 6 4 2 4 2" xfId="36857"/>
    <cellStyle name="Normal 6 4 2 4 2 2" xfId="36858"/>
    <cellStyle name="Normal 6 4 2 4 3" xfId="36859"/>
    <cellStyle name="Normal 6 4 2 5" xfId="36860"/>
    <cellStyle name="Normal 6 4 2 5 2" xfId="36861"/>
    <cellStyle name="Normal 6 4 2 5 2 2" xfId="36862"/>
    <cellStyle name="Normal 6 4 2 5 3" xfId="36863"/>
    <cellStyle name="Normal 6 4 2 6" xfId="36864"/>
    <cellStyle name="Normal 6 4 2 6 2" xfId="36865"/>
    <cellStyle name="Normal 6 4 2 7" xfId="36866"/>
    <cellStyle name="Normal 6 4 2 8" xfId="36867"/>
    <cellStyle name="Normal 6 4 3" xfId="36868"/>
    <cellStyle name="Normal 6 4 3 2" xfId="36869"/>
    <cellStyle name="Normal 6 4 3 2 2" xfId="36870"/>
    <cellStyle name="Normal 6 4 3 2 2 2" xfId="36871"/>
    <cellStyle name="Normal 6 4 3 2 2 2 2" xfId="36872"/>
    <cellStyle name="Normal 6 4 3 2 2 3" xfId="36873"/>
    <cellStyle name="Normal 6 4 3 2 3" xfId="36874"/>
    <cellStyle name="Normal 6 4 3 2 3 2" xfId="36875"/>
    <cellStyle name="Normal 6 4 3 2 3 2 2" xfId="36876"/>
    <cellStyle name="Normal 6 4 3 2 3 3" xfId="36877"/>
    <cellStyle name="Normal 6 4 3 2 4" xfId="36878"/>
    <cellStyle name="Normal 6 4 3 2 4 2" xfId="36879"/>
    <cellStyle name="Normal 6 4 3 2 5" xfId="36880"/>
    <cellStyle name="Normal 6 4 3 3" xfId="36881"/>
    <cellStyle name="Normal 6 4 3 3 2" xfId="36882"/>
    <cellStyle name="Normal 6 4 3 3 2 2" xfId="36883"/>
    <cellStyle name="Normal 6 4 3 3 3" xfId="36884"/>
    <cellStyle name="Normal 6 4 3 4" xfId="36885"/>
    <cellStyle name="Normal 6 4 3 4 2" xfId="36886"/>
    <cellStyle name="Normal 6 4 3 4 2 2" xfId="36887"/>
    <cellStyle name="Normal 6 4 3 4 3" xfId="36888"/>
    <cellStyle name="Normal 6 4 3 5" xfId="36889"/>
    <cellStyle name="Normal 6 4 3 5 2" xfId="36890"/>
    <cellStyle name="Normal 6 4 3 6" xfId="36891"/>
    <cellStyle name="Normal 6 4 3 7" xfId="36892"/>
    <cellStyle name="Normal 6 4 4" xfId="36893"/>
    <cellStyle name="Normal 6 4 4 2" xfId="36894"/>
    <cellStyle name="Normal 6 4 4 2 2" xfId="36895"/>
    <cellStyle name="Normal 6 4 4 2 2 2" xfId="36896"/>
    <cellStyle name="Normal 6 4 4 2 3" xfId="36897"/>
    <cellStyle name="Normal 6 4 4 2 3 2" xfId="36898"/>
    <cellStyle name="Normal 6 4 4 2 4" xfId="36899"/>
    <cellStyle name="Normal 6 4 4 2 4 2" xfId="36900"/>
    <cellStyle name="Normal 6 4 4 2 5" xfId="36901"/>
    <cellStyle name="Normal 6 4 4 3" xfId="36902"/>
    <cellStyle name="Normal 6 4 4 3 2" xfId="36903"/>
    <cellStyle name="Normal 6 4 4 3 2 2" xfId="36904"/>
    <cellStyle name="Normal 6 4 4 3 3" xfId="36905"/>
    <cellStyle name="Normal 6 4 4 4" xfId="36906"/>
    <cellStyle name="Normal 6 4 4 4 2" xfId="36907"/>
    <cellStyle name="Normal 6 4 4 5" xfId="36908"/>
    <cellStyle name="Normal 6 4 4 5 2" xfId="36909"/>
    <cellStyle name="Normal 6 4 4 6" xfId="36910"/>
    <cellStyle name="Normal 6 4 5" xfId="36911"/>
    <cellStyle name="Normal 6 4 5 2" xfId="36912"/>
    <cellStyle name="Normal 6 4 5 2 2" xfId="36913"/>
    <cellStyle name="Normal 6 4 5 2 2 2" xfId="36914"/>
    <cellStyle name="Normal 6 4 5 2 3" xfId="36915"/>
    <cellStyle name="Normal 6 4 5 2 3 2" xfId="36916"/>
    <cellStyle name="Normal 6 4 5 2 4" xfId="36917"/>
    <cellStyle name="Normal 6 4 5 2 4 2" xfId="36918"/>
    <cellStyle name="Normal 6 4 5 2 5" xfId="36919"/>
    <cellStyle name="Normal 6 4 5 3" xfId="36920"/>
    <cellStyle name="Normal 6 4 5 3 2" xfId="36921"/>
    <cellStyle name="Normal 6 4 5 4" xfId="36922"/>
    <cellStyle name="Normal 6 4 5 4 2" xfId="36923"/>
    <cellStyle name="Normal 6 4 5 5" xfId="36924"/>
    <cellStyle name="Normal 6 4 5 5 2" xfId="36925"/>
    <cellStyle name="Normal 6 4 5 6" xfId="36926"/>
    <cellStyle name="Normal 6 4 6" xfId="36927"/>
    <cellStyle name="Normal 6 4 6 2" xfId="36928"/>
    <cellStyle name="Normal 6 4 6 2 2" xfId="36929"/>
    <cellStyle name="Normal 6 4 6 3" xfId="36930"/>
    <cellStyle name="Normal 6 4 6 3 2" xfId="36931"/>
    <cellStyle name="Normal 6 4 6 4" xfId="36932"/>
    <cellStyle name="Normal 6 4 6 4 2" xfId="36933"/>
    <cellStyle name="Normal 6 4 6 5" xfId="36934"/>
    <cellStyle name="Normal 6 4 7" xfId="36935"/>
    <cellStyle name="Normal 6 4 7 2" xfId="36936"/>
    <cellStyle name="Normal 6 4 7 2 2" xfId="36937"/>
    <cellStyle name="Normal 6 4 7 3" xfId="36938"/>
    <cellStyle name="Normal 6 4 7 3 2" xfId="36939"/>
    <cellStyle name="Normal 6 4 7 4" xfId="36940"/>
    <cellStyle name="Normal 6 4 7 4 2" xfId="36941"/>
    <cellStyle name="Normal 6 4 7 5" xfId="36942"/>
    <cellStyle name="Normal 6 4 8" xfId="36943"/>
    <cellStyle name="Normal 6 4 8 2" xfId="36944"/>
    <cellStyle name="Normal 6 4 8 2 2" xfId="36945"/>
    <cellStyle name="Normal 6 4 8 3" xfId="36946"/>
    <cellStyle name="Normal 6 4 8 3 2" xfId="36947"/>
    <cellStyle name="Normal 6 4 8 4" xfId="36948"/>
    <cellStyle name="Normal 6 4 8 4 2" xfId="36949"/>
    <cellStyle name="Normal 6 4 8 5" xfId="36950"/>
    <cellStyle name="Normal 6 4 9" xfId="36951"/>
    <cellStyle name="Normal 6 4 9 2" xfId="36952"/>
    <cellStyle name="Normal 6 4 9 2 2" xfId="36953"/>
    <cellStyle name="Normal 6 4 9 3" xfId="36954"/>
    <cellStyle name="Normal 6 4 9 3 2" xfId="36955"/>
    <cellStyle name="Normal 6 4 9 4" xfId="36956"/>
    <cellStyle name="Normal 6 4 9 4 2" xfId="36957"/>
    <cellStyle name="Normal 6 4 9 5" xfId="36958"/>
    <cellStyle name="Normal 6 4_Net Zero &amp; QRP Award" xfId="36959"/>
    <cellStyle name="Normal 6 5" xfId="36960"/>
    <cellStyle name="Normal 6 5 2" xfId="36961"/>
    <cellStyle name="Normal 6 5 2 2" xfId="36962"/>
    <cellStyle name="Normal 6 5 2 2 2" xfId="36963"/>
    <cellStyle name="Normal 6 5 2 2 2 2" xfId="36964"/>
    <cellStyle name="Normal 6 5 2 2 2 2 2" xfId="36965"/>
    <cellStyle name="Normal 6 5 2 2 2 3" xfId="36966"/>
    <cellStyle name="Normal 6 5 2 2 3" xfId="36967"/>
    <cellStyle name="Normal 6 5 2 2 3 2" xfId="36968"/>
    <cellStyle name="Normal 6 5 2 2 3 2 2" xfId="36969"/>
    <cellStyle name="Normal 6 5 2 2 3 3" xfId="36970"/>
    <cellStyle name="Normal 6 5 2 2 4" xfId="36971"/>
    <cellStyle name="Normal 6 5 2 2 4 2" xfId="36972"/>
    <cellStyle name="Normal 6 5 2 2 5" xfId="36973"/>
    <cellStyle name="Normal 6 5 2 3" xfId="36974"/>
    <cellStyle name="Normal 6 5 2 3 2" xfId="36975"/>
    <cellStyle name="Normal 6 5 2 3 2 2" xfId="36976"/>
    <cellStyle name="Normal 6 5 2 3 3" xfId="36977"/>
    <cellStyle name="Normal 6 5 2 4" xfId="36978"/>
    <cellStyle name="Normal 6 5 2 4 2" xfId="36979"/>
    <cellStyle name="Normal 6 5 2 4 2 2" xfId="36980"/>
    <cellStyle name="Normal 6 5 2 4 3" xfId="36981"/>
    <cellStyle name="Normal 6 5 2 5" xfId="36982"/>
    <cellStyle name="Normal 6 5 2 5 2" xfId="36983"/>
    <cellStyle name="Normal 6 5 2 6" xfId="36984"/>
    <cellStyle name="Normal 6 5 2 7" xfId="36985"/>
    <cellStyle name="Normal 6 5 3" xfId="36986"/>
    <cellStyle name="Normal 6 5 3 2" xfId="36987"/>
    <cellStyle name="Normal 6 5 3 2 2" xfId="36988"/>
    <cellStyle name="Normal 6 5 3 2 2 2" xfId="36989"/>
    <cellStyle name="Normal 6 5 3 2 3" xfId="36990"/>
    <cellStyle name="Normal 6 5 3 3" xfId="36991"/>
    <cellStyle name="Normal 6 5 3 3 2" xfId="36992"/>
    <cellStyle name="Normal 6 5 3 3 2 2" xfId="36993"/>
    <cellStyle name="Normal 6 5 3 3 3" xfId="36994"/>
    <cellStyle name="Normal 6 5 3 4" xfId="36995"/>
    <cellStyle name="Normal 6 5 3 4 2" xfId="36996"/>
    <cellStyle name="Normal 6 5 3 5" xfId="36997"/>
    <cellStyle name="Normal 6 5 3 6" xfId="36998"/>
    <cellStyle name="Normal 6 5 4" xfId="36999"/>
    <cellStyle name="Normal 6 5 4 2" xfId="37000"/>
    <cellStyle name="Normal 6 5 4 2 2" xfId="37001"/>
    <cellStyle name="Normal 6 5 4 3" xfId="37002"/>
    <cellStyle name="Normal 6 5 5" xfId="37003"/>
    <cellStyle name="Normal 6 5 5 2" xfId="37004"/>
    <cellStyle name="Normal 6 5 5 2 2" xfId="37005"/>
    <cellStyle name="Normal 6 5 5 3" xfId="37006"/>
    <cellStyle name="Normal 6 5 6" xfId="37007"/>
    <cellStyle name="Normal 6 5 6 2" xfId="37008"/>
    <cellStyle name="Normal 6 5 7" xfId="37009"/>
    <cellStyle name="Normal 6 5 8" xfId="37010"/>
    <cellStyle name="Normal 6 6" xfId="37011"/>
    <cellStyle name="Normal 6 6 2" xfId="37012"/>
    <cellStyle name="Normal 6 6 2 2" xfId="37013"/>
    <cellStyle name="Normal 6 6 2 2 2" xfId="37014"/>
    <cellStyle name="Normal 6 6 2 2 2 2" xfId="37015"/>
    <cellStyle name="Normal 6 6 2 2 3" xfId="37016"/>
    <cellStyle name="Normal 6 6 2 3" xfId="37017"/>
    <cellStyle name="Normal 6 6 2 3 2" xfId="37018"/>
    <cellStyle name="Normal 6 6 2 3 2 2" xfId="37019"/>
    <cellStyle name="Normal 6 6 2 3 3" xfId="37020"/>
    <cellStyle name="Normal 6 6 2 4" xfId="37021"/>
    <cellStyle name="Normal 6 6 2 4 2" xfId="37022"/>
    <cellStyle name="Normal 6 6 2 5" xfId="37023"/>
    <cellStyle name="Normal 6 6 2 6" xfId="37024"/>
    <cellStyle name="Normal 6 6 3" xfId="37025"/>
    <cellStyle name="Normal 6 6 3 2" xfId="37026"/>
    <cellStyle name="Normal 6 6 3 2 2" xfId="37027"/>
    <cellStyle name="Normal 6 6 3 3" xfId="37028"/>
    <cellStyle name="Normal 6 6 4" xfId="37029"/>
    <cellStyle name="Normal 6 6 4 2" xfId="37030"/>
    <cellStyle name="Normal 6 6 4 2 2" xfId="37031"/>
    <cellStyle name="Normal 6 6 4 3" xfId="37032"/>
    <cellStyle name="Normal 6 6 5" xfId="37033"/>
    <cellStyle name="Normal 6 6 5 2" xfId="37034"/>
    <cellStyle name="Normal 6 6 6" xfId="37035"/>
    <cellStyle name="Normal 6 6 7" xfId="37036"/>
    <cellStyle name="Normal 6 6 8" xfId="37037"/>
    <cellStyle name="Normal 6 7" xfId="37038"/>
    <cellStyle name="Normal 6 7 2" xfId="37039"/>
    <cellStyle name="Normal 6 7 2 2" xfId="37040"/>
    <cellStyle name="Normal 6 7 2 2 2" xfId="37041"/>
    <cellStyle name="Normal 6 7 2 3" xfId="37042"/>
    <cellStyle name="Normal 6 7 2 3 2" xfId="37043"/>
    <cellStyle name="Normal 6 7 2 4" xfId="37044"/>
    <cellStyle name="Normal 6 7 2 4 2" xfId="37045"/>
    <cellStyle name="Normal 6 7 2 5" xfId="37046"/>
    <cellStyle name="Normal 6 7 3" xfId="37047"/>
    <cellStyle name="Normal 6 7 3 2" xfId="37048"/>
    <cellStyle name="Normal 6 7 3 2 2" xfId="37049"/>
    <cellStyle name="Normal 6 7 3 3" xfId="37050"/>
    <cellStyle name="Normal 6 7 4" xfId="37051"/>
    <cellStyle name="Normal 6 7 4 2" xfId="37052"/>
    <cellStyle name="Normal 6 7 5" xfId="37053"/>
    <cellStyle name="Normal 6 7 5 2" xfId="37054"/>
    <cellStyle name="Normal 6 7 6" xfId="37055"/>
    <cellStyle name="Normal 6 7 7" xfId="37056"/>
    <cellStyle name="Normal 6 8" xfId="37057"/>
    <cellStyle name="Normal 6 8 2" xfId="37058"/>
    <cellStyle name="Normal 6 8 2 2" xfId="37059"/>
    <cellStyle name="Normal 6 8 3" xfId="37060"/>
    <cellStyle name="Normal 6 9" xfId="37061"/>
    <cellStyle name="Normal 6 9 2" xfId="37062"/>
    <cellStyle name="Normal 6 9 2 2" xfId="37063"/>
    <cellStyle name="Normal 6 9 3" xfId="37064"/>
    <cellStyle name="Normal 6 9 3 2" xfId="37065"/>
    <cellStyle name="Normal 6 9 4" xfId="37066"/>
    <cellStyle name="Normal 6 9 4 2" xfId="37067"/>
    <cellStyle name="Normal 6 9 5" xfId="37068"/>
    <cellStyle name="Normal 6_2112 Salary" xfId="37069"/>
    <cellStyle name="Normal 60" xfId="37070"/>
    <cellStyle name="Normal 60 2" xfId="37071"/>
    <cellStyle name="Normal 60 2 2" xfId="37072"/>
    <cellStyle name="Normal 60 2 2 2" xfId="37073"/>
    <cellStyle name="Normal 60 2 2 2 2" xfId="37074"/>
    <cellStyle name="Normal 60 2 2 2 2 2" xfId="37075"/>
    <cellStyle name="Normal 60 2 2 2 2 2 2" xfId="37076"/>
    <cellStyle name="Normal 60 2 2 2 2 3" xfId="37077"/>
    <cellStyle name="Normal 60 2 2 2 3" xfId="37078"/>
    <cellStyle name="Normal 60 2 2 2 3 2" xfId="37079"/>
    <cellStyle name="Normal 60 2 2 2 3 2 2" xfId="37080"/>
    <cellStyle name="Normal 60 2 2 2 3 3" xfId="37081"/>
    <cellStyle name="Normal 60 2 2 2 4" xfId="37082"/>
    <cellStyle name="Normal 60 2 2 2 4 2" xfId="37083"/>
    <cellStyle name="Normal 60 2 2 2 5" xfId="37084"/>
    <cellStyle name="Normal 60 2 2 3" xfId="37085"/>
    <cellStyle name="Normal 60 2 2 3 2" xfId="37086"/>
    <cellStyle name="Normal 60 2 2 3 2 2" xfId="37087"/>
    <cellStyle name="Normal 60 2 2 3 3" xfId="37088"/>
    <cellStyle name="Normal 60 2 2 4" xfId="37089"/>
    <cellStyle name="Normal 60 2 2 4 2" xfId="37090"/>
    <cellStyle name="Normal 60 2 2 4 2 2" xfId="37091"/>
    <cellStyle name="Normal 60 2 2 4 3" xfId="37092"/>
    <cellStyle name="Normal 60 2 2 5" xfId="37093"/>
    <cellStyle name="Normal 60 2 2 5 2" xfId="37094"/>
    <cellStyle name="Normal 60 2 2 6" xfId="37095"/>
    <cellStyle name="Normal 60 2 3" xfId="37096"/>
    <cellStyle name="Normal 60 2 3 2" xfId="37097"/>
    <cellStyle name="Normal 60 2 3 2 2" xfId="37098"/>
    <cellStyle name="Normal 60 2 3 2 2 2" xfId="37099"/>
    <cellStyle name="Normal 60 2 3 2 3" xfId="37100"/>
    <cellStyle name="Normal 60 2 3 3" xfId="37101"/>
    <cellStyle name="Normal 60 2 3 3 2" xfId="37102"/>
    <cellStyle name="Normal 60 2 3 3 2 2" xfId="37103"/>
    <cellStyle name="Normal 60 2 3 3 3" xfId="37104"/>
    <cellStyle name="Normal 60 2 3 4" xfId="37105"/>
    <cellStyle name="Normal 60 2 3 4 2" xfId="37106"/>
    <cellStyle name="Normal 60 2 3 5" xfId="37107"/>
    <cellStyle name="Normal 60 2 4" xfId="37108"/>
    <cellStyle name="Normal 60 2 4 2" xfId="37109"/>
    <cellStyle name="Normal 60 2 4 2 2" xfId="37110"/>
    <cellStyle name="Normal 60 2 4 3" xfId="37111"/>
    <cellStyle name="Normal 60 2 5" xfId="37112"/>
    <cellStyle name="Normal 60 2 5 2" xfId="37113"/>
    <cellStyle name="Normal 60 2 5 2 2" xfId="37114"/>
    <cellStyle name="Normal 60 2 5 3" xfId="37115"/>
    <cellStyle name="Normal 60 2 6" xfId="37116"/>
    <cellStyle name="Normal 60 2 6 2" xfId="37117"/>
    <cellStyle name="Normal 60 2 7" xfId="37118"/>
    <cellStyle name="Normal 60 3" xfId="37119"/>
    <cellStyle name="Normal 60 3 2" xfId="37120"/>
    <cellStyle name="Normal 60 3 2 2" xfId="37121"/>
    <cellStyle name="Normal 60 3 2 2 2" xfId="37122"/>
    <cellStyle name="Normal 60 3 2 2 2 2" xfId="37123"/>
    <cellStyle name="Normal 60 3 2 2 3" xfId="37124"/>
    <cellStyle name="Normal 60 3 2 3" xfId="37125"/>
    <cellStyle name="Normal 60 3 2 3 2" xfId="37126"/>
    <cellStyle name="Normal 60 3 2 3 2 2" xfId="37127"/>
    <cellStyle name="Normal 60 3 2 3 3" xfId="37128"/>
    <cellStyle name="Normal 60 3 2 4" xfId="37129"/>
    <cellStyle name="Normal 60 3 2 4 2" xfId="37130"/>
    <cellStyle name="Normal 60 3 2 5" xfId="37131"/>
    <cellStyle name="Normal 60 3 3" xfId="37132"/>
    <cellStyle name="Normal 60 3 3 2" xfId="37133"/>
    <cellStyle name="Normal 60 3 3 2 2" xfId="37134"/>
    <cellStyle name="Normal 60 3 3 3" xfId="37135"/>
    <cellStyle name="Normal 60 3 4" xfId="37136"/>
    <cellStyle name="Normal 60 3 4 2" xfId="37137"/>
    <cellStyle name="Normal 60 3 4 2 2" xfId="37138"/>
    <cellStyle name="Normal 60 3 4 3" xfId="37139"/>
    <cellStyle name="Normal 60 3 5" xfId="37140"/>
    <cellStyle name="Normal 60 3 5 2" xfId="37141"/>
    <cellStyle name="Normal 60 3 6" xfId="37142"/>
    <cellStyle name="Normal 60 4" xfId="37143"/>
    <cellStyle name="Normal 60 4 2" xfId="37144"/>
    <cellStyle name="Normal 60 4 2 2" xfId="37145"/>
    <cellStyle name="Normal 60 4 2 2 2" xfId="37146"/>
    <cellStyle name="Normal 60 4 2 3" xfId="37147"/>
    <cellStyle name="Normal 60 4 3" xfId="37148"/>
    <cellStyle name="Normal 60 4 3 2" xfId="37149"/>
    <cellStyle name="Normal 60 4 3 2 2" xfId="37150"/>
    <cellStyle name="Normal 60 4 3 3" xfId="37151"/>
    <cellStyle name="Normal 60 4 4" xfId="37152"/>
    <cellStyle name="Normal 60 4 4 2" xfId="37153"/>
    <cellStyle name="Normal 60 4 5" xfId="37154"/>
    <cellStyle name="Normal 60 5" xfId="37155"/>
    <cellStyle name="Normal 60 5 2" xfId="37156"/>
    <cellStyle name="Normal 60 5 2 2" xfId="37157"/>
    <cellStyle name="Normal 60 5 3" xfId="37158"/>
    <cellStyle name="Normal 60 6" xfId="37159"/>
    <cellStyle name="Normal 60 6 2" xfId="37160"/>
    <cellStyle name="Normal 60 6 2 2" xfId="37161"/>
    <cellStyle name="Normal 60 6 3" xfId="37162"/>
    <cellStyle name="Normal 60 7" xfId="37163"/>
    <cellStyle name="Normal 60 7 2" xfId="37164"/>
    <cellStyle name="Normal 60 8" xfId="37165"/>
    <cellStyle name="Normal 60 9" xfId="37166"/>
    <cellStyle name="Normal 61" xfId="37167"/>
    <cellStyle name="Normal 61 2" xfId="37168"/>
    <cellStyle name="Normal 61 2 2" xfId="37169"/>
    <cellStyle name="Normal 61 2 2 2" xfId="37170"/>
    <cellStyle name="Normal 61 2 2 2 2" xfId="37171"/>
    <cellStyle name="Normal 61 2 2 2 2 2" xfId="37172"/>
    <cellStyle name="Normal 61 2 2 2 2 2 2" xfId="37173"/>
    <cellStyle name="Normal 61 2 2 2 2 3" xfId="37174"/>
    <cellStyle name="Normal 61 2 2 2 3" xfId="37175"/>
    <cellStyle name="Normal 61 2 2 2 3 2" xfId="37176"/>
    <cellStyle name="Normal 61 2 2 2 3 2 2" xfId="37177"/>
    <cellStyle name="Normal 61 2 2 2 3 3" xfId="37178"/>
    <cellStyle name="Normal 61 2 2 2 4" xfId="37179"/>
    <cellStyle name="Normal 61 2 2 2 4 2" xfId="37180"/>
    <cellStyle name="Normal 61 2 2 2 5" xfId="37181"/>
    <cellStyle name="Normal 61 2 2 3" xfId="37182"/>
    <cellStyle name="Normal 61 2 2 3 2" xfId="37183"/>
    <cellStyle name="Normal 61 2 2 3 2 2" xfId="37184"/>
    <cellStyle name="Normal 61 2 2 3 3" xfId="37185"/>
    <cellStyle name="Normal 61 2 2 4" xfId="37186"/>
    <cellStyle name="Normal 61 2 2 4 2" xfId="37187"/>
    <cellStyle name="Normal 61 2 2 4 2 2" xfId="37188"/>
    <cellStyle name="Normal 61 2 2 4 3" xfId="37189"/>
    <cellStyle name="Normal 61 2 2 5" xfId="37190"/>
    <cellStyle name="Normal 61 2 2 5 2" xfId="37191"/>
    <cellStyle name="Normal 61 2 2 6" xfId="37192"/>
    <cellStyle name="Normal 61 2 3" xfId="37193"/>
    <cellStyle name="Normal 61 2 3 2" xfId="37194"/>
    <cellStyle name="Normal 61 2 3 2 2" xfId="37195"/>
    <cellStyle name="Normal 61 2 3 2 2 2" xfId="37196"/>
    <cellStyle name="Normal 61 2 3 2 3" xfId="37197"/>
    <cellStyle name="Normal 61 2 3 3" xfId="37198"/>
    <cellStyle name="Normal 61 2 3 3 2" xfId="37199"/>
    <cellStyle name="Normal 61 2 3 3 2 2" xfId="37200"/>
    <cellStyle name="Normal 61 2 3 3 3" xfId="37201"/>
    <cellStyle name="Normal 61 2 3 4" xfId="37202"/>
    <cellStyle name="Normal 61 2 3 4 2" xfId="37203"/>
    <cellStyle name="Normal 61 2 3 5" xfId="37204"/>
    <cellStyle name="Normal 61 2 4" xfId="37205"/>
    <cellStyle name="Normal 61 2 4 2" xfId="37206"/>
    <cellStyle name="Normal 61 2 4 2 2" xfId="37207"/>
    <cellStyle name="Normal 61 2 4 3" xfId="37208"/>
    <cellStyle name="Normal 61 2 5" xfId="37209"/>
    <cellStyle name="Normal 61 2 5 2" xfId="37210"/>
    <cellStyle name="Normal 61 2 5 2 2" xfId="37211"/>
    <cellStyle name="Normal 61 2 5 3" xfId="37212"/>
    <cellStyle name="Normal 61 2 6" xfId="37213"/>
    <cellStyle name="Normal 61 2 6 2" xfId="37214"/>
    <cellStyle name="Normal 61 2 7" xfId="37215"/>
    <cellStyle name="Normal 61 3" xfId="37216"/>
    <cellStyle name="Normal 61 3 2" xfId="37217"/>
    <cellStyle name="Normal 61 3 2 2" xfId="37218"/>
    <cellStyle name="Normal 61 3 2 2 2" xfId="37219"/>
    <cellStyle name="Normal 61 3 2 2 2 2" xfId="37220"/>
    <cellStyle name="Normal 61 3 2 2 3" xfId="37221"/>
    <cellStyle name="Normal 61 3 2 3" xfId="37222"/>
    <cellStyle name="Normal 61 3 2 3 2" xfId="37223"/>
    <cellStyle name="Normal 61 3 2 3 2 2" xfId="37224"/>
    <cellStyle name="Normal 61 3 2 3 3" xfId="37225"/>
    <cellStyle name="Normal 61 3 2 4" xfId="37226"/>
    <cellStyle name="Normal 61 3 2 4 2" xfId="37227"/>
    <cellStyle name="Normal 61 3 2 5" xfId="37228"/>
    <cellStyle name="Normal 61 3 3" xfId="37229"/>
    <cellStyle name="Normal 61 3 3 2" xfId="37230"/>
    <cellStyle name="Normal 61 3 3 2 2" xfId="37231"/>
    <cellStyle name="Normal 61 3 3 3" xfId="37232"/>
    <cellStyle name="Normal 61 3 4" xfId="37233"/>
    <cellStyle name="Normal 61 3 4 2" xfId="37234"/>
    <cellStyle name="Normal 61 3 4 2 2" xfId="37235"/>
    <cellStyle name="Normal 61 3 4 3" xfId="37236"/>
    <cellStyle name="Normal 61 3 5" xfId="37237"/>
    <cellStyle name="Normal 61 3 5 2" xfId="37238"/>
    <cellStyle name="Normal 61 3 6" xfId="37239"/>
    <cellStyle name="Normal 61 4" xfId="37240"/>
    <cellStyle name="Normal 61 4 2" xfId="37241"/>
    <cellStyle name="Normal 61 4 2 2" xfId="37242"/>
    <cellStyle name="Normal 61 4 2 2 2" xfId="37243"/>
    <cellStyle name="Normal 61 4 2 3" xfId="37244"/>
    <cellStyle name="Normal 61 4 3" xfId="37245"/>
    <cellStyle name="Normal 61 4 3 2" xfId="37246"/>
    <cellStyle name="Normal 61 4 3 2 2" xfId="37247"/>
    <cellStyle name="Normal 61 4 3 3" xfId="37248"/>
    <cellStyle name="Normal 61 4 4" xfId="37249"/>
    <cellStyle name="Normal 61 4 4 2" xfId="37250"/>
    <cellStyle name="Normal 61 4 5" xfId="37251"/>
    <cellStyle name="Normal 61 5" xfId="37252"/>
    <cellStyle name="Normal 61 5 2" xfId="37253"/>
    <cellStyle name="Normal 61 5 2 2" xfId="37254"/>
    <cellStyle name="Normal 61 5 3" xfId="37255"/>
    <cellStyle name="Normal 61 6" xfId="37256"/>
    <cellStyle name="Normal 61 6 2" xfId="37257"/>
    <cellStyle name="Normal 61 6 2 2" xfId="37258"/>
    <cellStyle name="Normal 61 6 3" xfId="37259"/>
    <cellStyle name="Normal 61 7" xfId="37260"/>
    <cellStyle name="Normal 61 7 2" xfId="37261"/>
    <cellStyle name="Normal 61 8" xfId="37262"/>
    <cellStyle name="Normal 61 9" xfId="37263"/>
    <cellStyle name="Normal 62" xfId="37264"/>
    <cellStyle name="Normal 62 2" xfId="37265"/>
    <cellStyle name="Normal 62 2 2" xfId="37266"/>
    <cellStyle name="Normal 62 2 2 2" xfId="37267"/>
    <cellStyle name="Normal 62 2 2 2 2" xfId="37268"/>
    <cellStyle name="Normal 62 2 2 2 2 2" xfId="37269"/>
    <cellStyle name="Normal 62 2 2 2 2 2 2" xfId="37270"/>
    <cellStyle name="Normal 62 2 2 2 2 3" xfId="37271"/>
    <cellStyle name="Normal 62 2 2 2 3" xfId="37272"/>
    <cellStyle name="Normal 62 2 2 2 3 2" xfId="37273"/>
    <cellStyle name="Normal 62 2 2 2 3 2 2" xfId="37274"/>
    <cellStyle name="Normal 62 2 2 2 3 3" xfId="37275"/>
    <cellStyle name="Normal 62 2 2 2 4" xfId="37276"/>
    <cellStyle name="Normal 62 2 2 2 4 2" xfId="37277"/>
    <cellStyle name="Normal 62 2 2 2 5" xfId="37278"/>
    <cellStyle name="Normal 62 2 2 3" xfId="37279"/>
    <cellStyle name="Normal 62 2 2 3 2" xfId="37280"/>
    <cellStyle name="Normal 62 2 2 3 2 2" xfId="37281"/>
    <cellStyle name="Normal 62 2 2 3 3" xfId="37282"/>
    <cellStyle name="Normal 62 2 2 4" xfId="37283"/>
    <cellStyle name="Normal 62 2 2 4 2" xfId="37284"/>
    <cellStyle name="Normal 62 2 2 4 2 2" xfId="37285"/>
    <cellStyle name="Normal 62 2 2 4 3" xfId="37286"/>
    <cellStyle name="Normal 62 2 2 5" xfId="37287"/>
    <cellStyle name="Normal 62 2 2 5 2" xfId="37288"/>
    <cellStyle name="Normal 62 2 2 6" xfId="37289"/>
    <cellStyle name="Normal 62 2 3" xfId="37290"/>
    <cellStyle name="Normal 62 2 3 2" xfId="37291"/>
    <cellStyle name="Normal 62 2 3 2 2" xfId="37292"/>
    <cellStyle name="Normal 62 2 3 2 2 2" xfId="37293"/>
    <cellStyle name="Normal 62 2 3 2 3" xfId="37294"/>
    <cellStyle name="Normal 62 2 3 3" xfId="37295"/>
    <cellStyle name="Normal 62 2 3 3 2" xfId="37296"/>
    <cellStyle name="Normal 62 2 3 3 2 2" xfId="37297"/>
    <cellStyle name="Normal 62 2 3 3 3" xfId="37298"/>
    <cellStyle name="Normal 62 2 3 4" xfId="37299"/>
    <cellStyle name="Normal 62 2 3 4 2" xfId="37300"/>
    <cellStyle name="Normal 62 2 3 5" xfId="37301"/>
    <cellStyle name="Normal 62 2 4" xfId="37302"/>
    <cellStyle name="Normal 62 2 4 2" xfId="37303"/>
    <cellStyle name="Normal 62 2 4 2 2" xfId="37304"/>
    <cellStyle name="Normal 62 2 4 3" xfId="37305"/>
    <cellStyle name="Normal 62 2 5" xfId="37306"/>
    <cellStyle name="Normal 62 2 5 2" xfId="37307"/>
    <cellStyle name="Normal 62 2 5 2 2" xfId="37308"/>
    <cellStyle name="Normal 62 2 5 3" xfId="37309"/>
    <cellStyle name="Normal 62 2 6" xfId="37310"/>
    <cellStyle name="Normal 62 2 6 2" xfId="37311"/>
    <cellStyle name="Normal 62 2 7" xfId="37312"/>
    <cellStyle name="Normal 62 3" xfId="37313"/>
    <cellStyle name="Normal 62 3 2" xfId="37314"/>
    <cellStyle name="Normal 62 3 2 2" xfId="37315"/>
    <cellStyle name="Normal 62 3 2 2 2" xfId="37316"/>
    <cellStyle name="Normal 62 3 2 2 2 2" xfId="37317"/>
    <cellStyle name="Normal 62 3 2 2 3" xfId="37318"/>
    <cellStyle name="Normal 62 3 2 3" xfId="37319"/>
    <cellStyle name="Normal 62 3 2 3 2" xfId="37320"/>
    <cellStyle name="Normal 62 3 2 3 2 2" xfId="37321"/>
    <cellStyle name="Normal 62 3 2 3 3" xfId="37322"/>
    <cellStyle name="Normal 62 3 2 4" xfId="37323"/>
    <cellStyle name="Normal 62 3 2 4 2" xfId="37324"/>
    <cellStyle name="Normal 62 3 2 5" xfId="37325"/>
    <cellStyle name="Normal 62 3 3" xfId="37326"/>
    <cellStyle name="Normal 62 3 3 2" xfId="37327"/>
    <cellStyle name="Normal 62 3 3 2 2" xfId="37328"/>
    <cellStyle name="Normal 62 3 3 3" xfId="37329"/>
    <cellStyle name="Normal 62 3 4" xfId="37330"/>
    <cellStyle name="Normal 62 3 4 2" xfId="37331"/>
    <cellStyle name="Normal 62 3 4 2 2" xfId="37332"/>
    <cellStyle name="Normal 62 3 4 3" xfId="37333"/>
    <cellStyle name="Normal 62 3 5" xfId="37334"/>
    <cellStyle name="Normal 62 3 5 2" xfId="37335"/>
    <cellStyle name="Normal 62 3 6" xfId="37336"/>
    <cellStyle name="Normal 62 4" xfId="37337"/>
    <cellStyle name="Normal 62 4 2" xfId="37338"/>
    <cellStyle name="Normal 62 4 2 2" xfId="37339"/>
    <cellStyle name="Normal 62 4 2 2 2" xfId="37340"/>
    <cellStyle name="Normal 62 4 2 3" xfId="37341"/>
    <cellStyle name="Normal 62 4 3" xfId="37342"/>
    <cellStyle name="Normal 62 4 3 2" xfId="37343"/>
    <cellStyle name="Normal 62 4 3 2 2" xfId="37344"/>
    <cellStyle name="Normal 62 4 3 3" xfId="37345"/>
    <cellStyle name="Normal 62 4 4" xfId="37346"/>
    <cellStyle name="Normal 62 4 4 2" xfId="37347"/>
    <cellStyle name="Normal 62 4 5" xfId="37348"/>
    <cellStyle name="Normal 62 5" xfId="37349"/>
    <cellStyle name="Normal 62 5 2" xfId="37350"/>
    <cellStyle name="Normal 62 5 2 2" xfId="37351"/>
    <cellStyle name="Normal 62 5 3" xfId="37352"/>
    <cellStyle name="Normal 62 6" xfId="37353"/>
    <cellStyle name="Normal 62 6 2" xfId="37354"/>
    <cellStyle name="Normal 62 6 2 2" xfId="37355"/>
    <cellStyle name="Normal 62 6 3" xfId="37356"/>
    <cellStyle name="Normal 62 7" xfId="37357"/>
    <cellStyle name="Normal 62 7 2" xfId="37358"/>
    <cellStyle name="Normal 62 8" xfId="37359"/>
    <cellStyle name="Normal 62 9" xfId="37360"/>
    <cellStyle name="Normal 63" xfId="37361"/>
    <cellStyle name="Normal 63 2" xfId="37362"/>
    <cellStyle name="Normal 63 2 2" xfId="37363"/>
    <cellStyle name="Normal 63 2 2 2" xfId="37364"/>
    <cellStyle name="Normal 63 2 2 2 2" xfId="37365"/>
    <cellStyle name="Normal 63 2 2 2 2 2" xfId="37366"/>
    <cellStyle name="Normal 63 2 2 2 2 2 2" xfId="37367"/>
    <cellStyle name="Normal 63 2 2 2 2 3" xfId="37368"/>
    <cellStyle name="Normal 63 2 2 2 3" xfId="37369"/>
    <cellStyle name="Normal 63 2 2 2 3 2" xfId="37370"/>
    <cellStyle name="Normal 63 2 2 2 3 2 2" xfId="37371"/>
    <cellStyle name="Normal 63 2 2 2 3 3" xfId="37372"/>
    <cellStyle name="Normal 63 2 2 2 4" xfId="37373"/>
    <cellStyle name="Normal 63 2 2 2 4 2" xfId="37374"/>
    <cellStyle name="Normal 63 2 2 2 5" xfId="37375"/>
    <cellStyle name="Normal 63 2 2 3" xfId="37376"/>
    <cellStyle name="Normal 63 2 2 3 2" xfId="37377"/>
    <cellStyle name="Normal 63 2 2 3 2 2" xfId="37378"/>
    <cellStyle name="Normal 63 2 2 3 3" xfId="37379"/>
    <cellStyle name="Normal 63 2 2 4" xfId="37380"/>
    <cellStyle name="Normal 63 2 2 4 2" xfId="37381"/>
    <cellStyle name="Normal 63 2 2 4 2 2" xfId="37382"/>
    <cellStyle name="Normal 63 2 2 4 3" xfId="37383"/>
    <cellStyle name="Normal 63 2 2 5" xfId="37384"/>
    <cellStyle name="Normal 63 2 2 5 2" xfId="37385"/>
    <cellStyle name="Normal 63 2 2 6" xfId="37386"/>
    <cellStyle name="Normal 63 2 3" xfId="37387"/>
    <cellStyle name="Normal 63 2 3 2" xfId="37388"/>
    <cellStyle name="Normal 63 2 3 2 2" xfId="37389"/>
    <cellStyle name="Normal 63 2 3 2 2 2" xfId="37390"/>
    <cellStyle name="Normal 63 2 3 2 3" xfId="37391"/>
    <cellStyle name="Normal 63 2 3 3" xfId="37392"/>
    <cellStyle name="Normal 63 2 3 3 2" xfId="37393"/>
    <cellStyle name="Normal 63 2 3 3 2 2" xfId="37394"/>
    <cellStyle name="Normal 63 2 3 3 3" xfId="37395"/>
    <cellStyle name="Normal 63 2 3 4" xfId="37396"/>
    <cellStyle name="Normal 63 2 3 4 2" xfId="37397"/>
    <cellStyle name="Normal 63 2 3 5" xfId="37398"/>
    <cellStyle name="Normal 63 2 4" xfId="37399"/>
    <cellStyle name="Normal 63 2 4 2" xfId="37400"/>
    <cellStyle name="Normal 63 2 4 2 2" xfId="37401"/>
    <cellStyle name="Normal 63 2 4 3" xfId="37402"/>
    <cellStyle name="Normal 63 2 5" xfId="37403"/>
    <cellStyle name="Normal 63 2 5 2" xfId="37404"/>
    <cellStyle name="Normal 63 2 5 2 2" xfId="37405"/>
    <cellStyle name="Normal 63 2 5 3" xfId="37406"/>
    <cellStyle name="Normal 63 2 6" xfId="37407"/>
    <cellStyle name="Normal 63 2 6 2" xfId="37408"/>
    <cellStyle name="Normal 63 2 7" xfId="37409"/>
    <cellStyle name="Normal 63 3" xfId="37410"/>
    <cellStyle name="Normal 63 3 2" xfId="37411"/>
    <cellStyle name="Normal 63 3 2 2" xfId="37412"/>
    <cellStyle name="Normal 63 3 2 2 2" xfId="37413"/>
    <cellStyle name="Normal 63 3 2 2 2 2" xfId="37414"/>
    <cellStyle name="Normal 63 3 2 2 3" xfId="37415"/>
    <cellStyle name="Normal 63 3 2 3" xfId="37416"/>
    <cellStyle name="Normal 63 3 2 3 2" xfId="37417"/>
    <cellStyle name="Normal 63 3 2 3 2 2" xfId="37418"/>
    <cellStyle name="Normal 63 3 2 3 3" xfId="37419"/>
    <cellStyle name="Normal 63 3 2 4" xfId="37420"/>
    <cellStyle name="Normal 63 3 2 4 2" xfId="37421"/>
    <cellStyle name="Normal 63 3 2 5" xfId="37422"/>
    <cellStyle name="Normal 63 3 3" xfId="37423"/>
    <cellStyle name="Normal 63 3 3 2" xfId="37424"/>
    <cellStyle name="Normal 63 3 3 2 2" xfId="37425"/>
    <cellStyle name="Normal 63 3 3 3" xfId="37426"/>
    <cellStyle name="Normal 63 3 4" xfId="37427"/>
    <cellStyle name="Normal 63 3 4 2" xfId="37428"/>
    <cellStyle name="Normal 63 3 4 2 2" xfId="37429"/>
    <cellStyle name="Normal 63 3 4 3" xfId="37430"/>
    <cellStyle name="Normal 63 3 5" xfId="37431"/>
    <cellStyle name="Normal 63 3 5 2" xfId="37432"/>
    <cellStyle name="Normal 63 3 6" xfId="37433"/>
    <cellStyle name="Normal 63 4" xfId="37434"/>
    <cellStyle name="Normal 63 4 2" xfId="37435"/>
    <cellStyle name="Normal 63 4 2 2" xfId="37436"/>
    <cellStyle name="Normal 63 4 2 2 2" xfId="37437"/>
    <cellStyle name="Normal 63 4 2 3" xfId="37438"/>
    <cellStyle name="Normal 63 4 3" xfId="37439"/>
    <cellStyle name="Normal 63 4 3 2" xfId="37440"/>
    <cellStyle name="Normal 63 4 3 2 2" xfId="37441"/>
    <cellStyle name="Normal 63 4 3 3" xfId="37442"/>
    <cellStyle name="Normal 63 4 4" xfId="37443"/>
    <cellStyle name="Normal 63 4 4 2" xfId="37444"/>
    <cellStyle name="Normal 63 4 5" xfId="37445"/>
    <cellStyle name="Normal 63 5" xfId="37446"/>
    <cellStyle name="Normal 63 5 2" xfId="37447"/>
    <cellStyle name="Normal 63 5 2 2" xfId="37448"/>
    <cellStyle name="Normal 63 5 3" xfId="37449"/>
    <cellStyle name="Normal 63 6" xfId="37450"/>
    <cellStyle name="Normal 63 6 2" xfId="37451"/>
    <cellStyle name="Normal 63 6 2 2" xfId="37452"/>
    <cellStyle name="Normal 63 6 3" xfId="37453"/>
    <cellStyle name="Normal 63 7" xfId="37454"/>
    <cellStyle name="Normal 63 7 2" xfId="37455"/>
    <cellStyle name="Normal 63 8" xfId="37456"/>
    <cellStyle name="Normal 63 9" xfId="37457"/>
    <cellStyle name="Normal 64" xfId="37458"/>
    <cellStyle name="Normal 64 2" xfId="37459"/>
    <cellStyle name="Normal 64 2 2" xfId="37460"/>
    <cellStyle name="Normal 64 3" xfId="37461"/>
    <cellStyle name="Normal 64 3 2" xfId="37462"/>
    <cellStyle name="Normal 64 4" xfId="37463"/>
    <cellStyle name="Normal 64 5" xfId="37464"/>
    <cellStyle name="Normal 65" xfId="37465"/>
    <cellStyle name="Normal 65 2" xfId="37466"/>
    <cellStyle name="Normal 65 2 2" xfId="37467"/>
    <cellStyle name="Normal 65 2 2 2" xfId="37468"/>
    <cellStyle name="Normal 65 2 2 2 2" xfId="37469"/>
    <cellStyle name="Normal 65 2 2 2 2 2" xfId="37470"/>
    <cellStyle name="Normal 65 2 2 2 2 2 2" xfId="37471"/>
    <cellStyle name="Normal 65 2 2 2 2 3" xfId="37472"/>
    <cellStyle name="Normal 65 2 2 2 3" xfId="37473"/>
    <cellStyle name="Normal 65 2 2 2 3 2" xfId="37474"/>
    <cellStyle name="Normal 65 2 2 2 3 2 2" xfId="37475"/>
    <cellStyle name="Normal 65 2 2 2 3 3" xfId="37476"/>
    <cellStyle name="Normal 65 2 2 2 4" xfId="37477"/>
    <cellStyle name="Normal 65 2 2 2 4 2" xfId="37478"/>
    <cellStyle name="Normal 65 2 2 2 5" xfId="37479"/>
    <cellStyle name="Normal 65 2 2 3" xfId="37480"/>
    <cellStyle name="Normal 65 2 2 3 2" xfId="37481"/>
    <cellStyle name="Normal 65 2 2 3 2 2" xfId="37482"/>
    <cellStyle name="Normal 65 2 2 3 3" xfId="37483"/>
    <cellStyle name="Normal 65 2 2 4" xfId="37484"/>
    <cellStyle name="Normal 65 2 2 4 2" xfId="37485"/>
    <cellStyle name="Normal 65 2 2 4 2 2" xfId="37486"/>
    <cellStyle name="Normal 65 2 2 4 3" xfId="37487"/>
    <cellStyle name="Normal 65 2 2 5" xfId="37488"/>
    <cellStyle name="Normal 65 2 2 5 2" xfId="37489"/>
    <cellStyle name="Normal 65 2 2 6" xfId="37490"/>
    <cellStyle name="Normal 65 2 3" xfId="37491"/>
    <cellStyle name="Normal 65 2 3 2" xfId="37492"/>
    <cellStyle name="Normal 65 2 3 2 2" xfId="37493"/>
    <cellStyle name="Normal 65 2 3 2 2 2" xfId="37494"/>
    <cellStyle name="Normal 65 2 3 2 3" xfId="37495"/>
    <cellStyle name="Normal 65 2 3 3" xfId="37496"/>
    <cellStyle name="Normal 65 2 3 3 2" xfId="37497"/>
    <cellStyle name="Normal 65 2 3 3 2 2" xfId="37498"/>
    <cellStyle name="Normal 65 2 3 3 3" xfId="37499"/>
    <cellStyle name="Normal 65 2 3 4" xfId="37500"/>
    <cellStyle name="Normal 65 2 3 4 2" xfId="37501"/>
    <cellStyle name="Normal 65 2 3 5" xfId="37502"/>
    <cellStyle name="Normal 65 2 4" xfId="37503"/>
    <cellStyle name="Normal 65 2 4 2" xfId="37504"/>
    <cellStyle name="Normal 65 2 4 2 2" xfId="37505"/>
    <cellStyle name="Normal 65 2 4 3" xfId="37506"/>
    <cellStyle name="Normal 65 2 5" xfId="37507"/>
    <cellStyle name="Normal 65 2 5 2" xfId="37508"/>
    <cellStyle name="Normal 65 2 5 2 2" xfId="37509"/>
    <cellStyle name="Normal 65 2 5 3" xfId="37510"/>
    <cellStyle name="Normal 65 2 6" xfId="37511"/>
    <cellStyle name="Normal 65 2 6 2" xfId="37512"/>
    <cellStyle name="Normal 65 2 7" xfId="37513"/>
    <cellStyle name="Normal 65 3" xfId="37514"/>
    <cellStyle name="Normal 65 3 2" xfId="37515"/>
    <cellStyle name="Normal 65 3 2 2" xfId="37516"/>
    <cellStyle name="Normal 65 3 2 2 2" xfId="37517"/>
    <cellStyle name="Normal 65 3 2 2 2 2" xfId="37518"/>
    <cellStyle name="Normal 65 3 2 2 3" xfId="37519"/>
    <cellStyle name="Normal 65 3 2 3" xfId="37520"/>
    <cellStyle name="Normal 65 3 2 3 2" xfId="37521"/>
    <cellStyle name="Normal 65 3 2 3 2 2" xfId="37522"/>
    <cellStyle name="Normal 65 3 2 3 3" xfId="37523"/>
    <cellStyle name="Normal 65 3 2 4" xfId="37524"/>
    <cellStyle name="Normal 65 3 2 4 2" xfId="37525"/>
    <cellStyle name="Normal 65 3 2 5" xfId="37526"/>
    <cellStyle name="Normal 65 3 3" xfId="37527"/>
    <cellStyle name="Normal 65 3 3 2" xfId="37528"/>
    <cellStyle name="Normal 65 3 3 2 2" xfId="37529"/>
    <cellStyle name="Normal 65 3 3 3" xfId="37530"/>
    <cellStyle name="Normal 65 3 4" xfId="37531"/>
    <cellStyle name="Normal 65 3 4 2" xfId="37532"/>
    <cellStyle name="Normal 65 3 4 2 2" xfId="37533"/>
    <cellStyle name="Normal 65 3 4 3" xfId="37534"/>
    <cellStyle name="Normal 65 3 5" xfId="37535"/>
    <cellStyle name="Normal 65 3 5 2" xfId="37536"/>
    <cellStyle name="Normal 65 3 6" xfId="37537"/>
    <cellStyle name="Normal 65 4" xfId="37538"/>
    <cellStyle name="Normal 65 4 2" xfId="37539"/>
    <cellStyle name="Normal 65 4 2 2" xfId="37540"/>
    <cellStyle name="Normal 65 4 2 2 2" xfId="37541"/>
    <cellStyle name="Normal 65 4 2 3" xfId="37542"/>
    <cellStyle name="Normal 65 4 3" xfId="37543"/>
    <cellStyle name="Normal 65 4 3 2" xfId="37544"/>
    <cellStyle name="Normal 65 4 3 2 2" xfId="37545"/>
    <cellStyle name="Normal 65 4 3 3" xfId="37546"/>
    <cellStyle name="Normal 65 4 4" xfId="37547"/>
    <cellStyle name="Normal 65 4 4 2" xfId="37548"/>
    <cellStyle name="Normal 65 4 5" xfId="37549"/>
    <cellStyle name="Normal 65 5" xfId="37550"/>
    <cellStyle name="Normal 65 5 2" xfId="37551"/>
    <cellStyle name="Normal 65 5 2 2" xfId="37552"/>
    <cellStyle name="Normal 65 5 3" xfId="37553"/>
    <cellStyle name="Normal 65 6" xfId="37554"/>
    <cellStyle name="Normal 65 6 2" xfId="37555"/>
    <cellStyle name="Normal 65 6 2 2" xfId="37556"/>
    <cellStyle name="Normal 65 6 3" xfId="37557"/>
    <cellStyle name="Normal 65 7" xfId="37558"/>
    <cellStyle name="Normal 65 7 2" xfId="37559"/>
    <cellStyle name="Normal 65 8" xfId="37560"/>
    <cellStyle name="Normal 65 9" xfId="37561"/>
    <cellStyle name="Normal 66" xfId="37562"/>
    <cellStyle name="Normal 66 2" xfId="37563"/>
    <cellStyle name="Normal 66 2 2" xfId="37564"/>
    <cellStyle name="Normal 66 2 3" xfId="37565"/>
    <cellStyle name="Normal 66 2 4" xfId="37566"/>
    <cellStyle name="Normal 66 3" xfId="37567"/>
    <cellStyle name="Normal 66 3 2" xfId="37568"/>
    <cellStyle name="Normal 66 4" xfId="37569"/>
    <cellStyle name="Normal 66 5" xfId="37570"/>
    <cellStyle name="Normal 67" xfId="37571"/>
    <cellStyle name="Normal 67 2" xfId="37572"/>
    <cellStyle name="Normal 67 2 2" xfId="37573"/>
    <cellStyle name="Normal 67 2 3" xfId="37574"/>
    <cellStyle name="Normal 67 2 4" xfId="37575"/>
    <cellStyle name="Normal 67 3" xfId="37576"/>
    <cellStyle name="Normal 67 3 2" xfId="37577"/>
    <cellStyle name="Normal 67 4" xfId="37578"/>
    <cellStyle name="Normal 67 5" xfId="37579"/>
    <cellStyle name="Normal 68" xfId="37580"/>
    <cellStyle name="Normal 68 2" xfId="37581"/>
    <cellStyle name="Normal 68 2 2" xfId="37582"/>
    <cellStyle name="Normal 68 3" xfId="37583"/>
    <cellStyle name="Normal 68 3 2" xfId="37584"/>
    <cellStyle name="Normal 68 4" xfId="37585"/>
    <cellStyle name="Normal 68 5" xfId="37586"/>
    <cellStyle name="Normal 69" xfId="37587"/>
    <cellStyle name="Normal 69 2" xfId="37588"/>
    <cellStyle name="Normal 69 2 2" xfId="37589"/>
    <cellStyle name="Normal 69 3" xfId="37590"/>
    <cellStyle name="Normal 69 3 2" xfId="37591"/>
    <cellStyle name="Normal 69 4" xfId="37592"/>
    <cellStyle name="Normal 69 5" xfId="37593"/>
    <cellStyle name="Normal 7" xfId="37594"/>
    <cellStyle name="Normal 7 10" xfId="37595"/>
    <cellStyle name="Normal 7 10 2" xfId="37596"/>
    <cellStyle name="Normal 7 10 2 2" xfId="37597"/>
    <cellStyle name="Normal 7 10 3" xfId="37598"/>
    <cellStyle name="Normal 7 11" xfId="37599"/>
    <cellStyle name="Normal 7 11 2" xfId="37600"/>
    <cellStyle name="Normal 7 12" xfId="37601"/>
    <cellStyle name="Normal 7 13" xfId="37602"/>
    <cellStyle name="Normal 7 2" xfId="37603"/>
    <cellStyle name="Normal 7 2 10" xfId="37604"/>
    <cellStyle name="Normal 7 2 10 2" xfId="37605"/>
    <cellStyle name="Normal 7 2 11" xfId="37606"/>
    <cellStyle name="Normal 7 2 12" xfId="37607"/>
    <cellStyle name="Normal 7 2 13" xfId="37608"/>
    <cellStyle name="Normal 7 2 2" xfId="37609"/>
    <cellStyle name="Normal 7 2 2 10" xfId="37610"/>
    <cellStyle name="Normal 7 2 2 2" xfId="37611"/>
    <cellStyle name="Normal 7 2 2 2 2" xfId="37612"/>
    <cellStyle name="Normal 7 2 2 2 2 2" xfId="37613"/>
    <cellStyle name="Normal 7 2 2 2 2 2 2" xfId="37614"/>
    <cellStyle name="Normal 7 2 2 2 2 2 2 2" xfId="37615"/>
    <cellStyle name="Normal 7 2 2 2 2 2 2 2 2" xfId="37616"/>
    <cellStyle name="Normal 7 2 2 2 2 2 2 2 2 2" xfId="37617"/>
    <cellStyle name="Normal 7 2 2 2 2 2 2 2 3" xfId="37618"/>
    <cellStyle name="Normal 7 2 2 2 2 2 2 3" xfId="37619"/>
    <cellStyle name="Normal 7 2 2 2 2 2 2 3 2" xfId="37620"/>
    <cellStyle name="Normal 7 2 2 2 2 2 2 3 2 2" xfId="37621"/>
    <cellStyle name="Normal 7 2 2 2 2 2 2 3 3" xfId="37622"/>
    <cellStyle name="Normal 7 2 2 2 2 2 2 4" xfId="37623"/>
    <cellStyle name="Normal 7 2 2 2 2 2 2 4 2" xfId="37624"/>
    <cellStyle name="Normal 7 2 2 2 2 2 2 5" xfId="37625"/>
    <cellStyle name="Normal 7 2 2 2 2 2 3" xfId="37626"/>
    <cellStyle name="Normal 7 2 2 2 2 2 3 2" xfId="37627"/>
    <cellStyle name="Normal 7 2 2 2 2 2 3 2 2" xfId="37628"/>
    <cellStyle name="Normal 7 2 2 2 2 2 3 3" xfId="37629"/>
    <cellStyle name="Normal 7 2 2 2 2 2 4" xfId="37630"/>
    <cellStyle name="Normal 7 2 2 2 2 2 4 2" xfId="37631"/>
    <cellStyle name="Normal 7 2 2 2 2 2 4 2 2" xfId="37632"/>
    <cellStyle name="Normal 7 2 2 2 2 2 4 3" xfId="37633"/>
    <cellStyle name="Normal 7 2 2 2 2 2 5" xfId="37634"/>
    <cellStyle name="Normal 7 2 2 2 2 2 5 2" xfId="37635"/>
    <cellStyle name="Normal 7 2 2 2 2 2 6" xfId="37636"/>
    <cellStyle name="Normal 7 2 2 2 2 2 7" xfId="37637"/>
    <cellStyle name="Normal 7 2 2 2 2 3" xfId="37638"/>
    <cellStyle name="Normal 7 2 2 2 2 3 2" xfId="37639"/>
    <cellStyle name="Normal 7 2 2 2 2 3 2 2" xfId="37640"/>
    <cellStyle name="Normal 7 2 2 2 2 3 2 2 2" xfId="37641"/>
    <cellStyle name="Normal 7 2 2 2 2 3 2 3" xfId="37642"/>
    <cellStyle name="Normal 7 2 2 2 2 3 3" xfId="37643"/>
    <cellStyle name="Normal 7 2 2 2 2 3 3 2" xfId="37644"/>
    <cellStyle name="Normal 7 2 2 2 2 3 3 2 2" xfId="37645"/>
    <cellStyle name="Normal 7 2 2 2 2 3 3 3" xfId="37646"/>
    <cellStyle name="Normal 7 2 2 2 2 3 4" xfId="37647"/>
    <cellStyle name="Normal 7 2 2 2 2 3 4 2" xfId="37648"/>
    <cellStyle name="Normal 7 2 2 2 2 3 5" xfId="37649"/>
    <cellStyle name="Normal 7 2 2 2 2 4" xfId="37650"/>
    <cellStyle name="Normal 7 2 2 2 2 4 2" xfId="37651"/>
    <cellStyle name="Normal 7 2 2 2 2 4 2 2" xfId="37652"/>
    <cellStyle name="Normal 7 2 2 2 2 4 3" xfId="37653"/>
    <cellStyle name="Normal 7 2 2 2 2 5" xfId="37654"/>
    <cellStyle name="Normal 7 2 2 2 2 5 2" xfId="37655"/>
    <cellStyle name="Normal 7 2 2 2 2 5 2 2" xfId="37656"/>
    <cellStyle name="Normal 7 2 2 2 2 5 3" xfId="37657"/>
    <cellStyle name="Normal 7 2 2 2 2 6" xfId="37658"/>
    <cellStyle name="Normal 7 2 2 2 2 6 2" xfId="37659"/>
    <cellStyle name="Normal 7 2 2 2 2 7" xfId="37660"/>
    <cellStyle name="Normal 7 2 2 2 2 8" xfId="37661"/>
    <cellStyle name="Normal 7 2 2 2 3" xfId="37662"/>
    <cellStyle name="Normal 7 2 2 2 3 2" xfId="37663"/>
    <cellStyle name="Normal 7 2 2 2 3 2 2" xfId="37664"/>
    <cellStyle name="Normal 7 2 2 2 3 2 2 2" xfId="37665"/>
    <cellStyle name="Normal 7 2 2 2 3 2 2 2 2" xfId="37666"/>
    <cellStyle name="Normal 7 2 2 2 3 2 2 3" xfId="37667"/>
    <cellStyle name="Normal 7 2 2 2 3 2 3" xfId="37668"/>
    <cellStyle name="Normal 7 2 2 2 3 2 3 2" xfId="37669"/>
    <cellStyle name="Normal 7 2 2 2 3 2 3 2 2" xfId="37670"/>
    <cellStyle name="Normal 7 2 2 2 3 2 3 3" xfId="37671"/>
    <cellStyle name="Normal 7 2 2 2 3 2 4" xfId="37672"/>
    <cellStyle name="Normal 7 2 2 2 3 2 4 2" xfId="37673"/>
    <cellStyle name="Normal 7 2 2 2 3 2 5" xfId="37674"/>
    <cellStyle name="Normal 7 2 2 2 3 3" xfId="37675"/>
    <cellStyle name="Normal 7 2 2 2 3 3 2" xfId="37676"/>
    <cellStyle name="Normal 7 2 2 2 3 3 2 2" xfId="37677"/>
    <cellStyle name="Normal 7 2 2 2 3 3 3" xfId="37678"/>
    <cellStyle name="Normal 7 2 2 2 3 4" xfId="37679"/>
    <cellStyle name="Normal 7 2 2 2 3 4 2" xfId="37680"/>
    <cellStyle name="Normal 7 2 2 2 3 4 2 2" xfId="37681"/>
    <cellStyle name="Normal 7 2 2 2 3 4 3" xfId="37682"/>
    <cellStyle name="Normal 7 2 2 2 3 5" xfId="37683"/>
    <cellStyle name="Normal 7 2 2 2 3 5 2" xfId="37684"/>
    <cellStyle name="Normal 7 2 2 2 3 6" xfId="37685"/>
    <cellStyle name="Normal 7 2 2 2 3 7" xfId="37686"/>
    <cellStyle name="Normal 7 2 2 2 4" xfId="37687"/>
    <cellStyle name="Normal 7 2 2 2 4 2" xfId="37688"/>
    <cellStyle name="Normal 7 2 2 2 4 2 2" xfId="37689"/>
    <cellStyle name="Normal 7 2 2 2 4 2 2 2" xfId="37690"/>
    <cellStyle name="Normal 7 2 2 2 4 2 3" xfId="37691"/>
    <cellStyle name="Normal 7 2 2 2 4 3" xfId="37692"/>
    <cellStyle name="Normal 7 2 2 2 4 3 2" xfId="37693"/>
    <cellStyle name="Normal 7 2 2 2 4 3 2 2" xfId="37694"/>
    <cellStyle name="Normal 7 2 2 2 4 3 3" xfId="37695"/>
    <cellStyle name="Normal 7 2 2 2 4 4" xfId="37696"/>
    <cellStyle name="Normal 7 2 2 2 4 4 2" xfId="37697"/>
    <cellStyle name="Normal 7 2 2 2 4 5" xfId="37698"/>
    <cellStyle name="Normal 7 2 2 2 5" xfId="37699"/>
    <cellStyle name="Normal 7 2 2 2 5 2" xfId="37700"/>
    <cellStyle name="Normal 7 2 2 2 5 2 2" xfId="37701"/>
    <cellStyle name="Normal 7 2 2 2 5 3" xfId="37702"/>
    <cellStyle name="Normal 7 2 2 2 6" xfId="37703"/>
    <cellStyle name="Normal 7 2 2 2 6 2" xfId="37704"/>
    <cellStyle name="Normal 7 2 2 2 6 2 2" xfId="37705"/>
    <cellStyle name="Normal 7 2 2 2 6 3" xfId="37706"/>
    <cellStyle name="Normal 7 2 2 2 7" xfId="37707"/>
    <cellStyle name="Normal 7 2 2 2 7 2" xfId="37708"/>
    <cellStyle name="Normal 7 2 2 2 8" xfId="37709"/>
    <cellStyle name="Normal 7 2 2 2 9" xfId="37710"/>
    <cellStyle name="Normal 7 2 2 3" xfId="37711"/>
    <cellStyle name="Normal 7 2 2 3 10" xfId="37712"/>
    <cellStyle name="Normal 7 2 2 3 2" xfId="37713"/>
    <cellStyle name="Normal 7 2 2 3 2 2" xfId="37714"/>
    <cellStyle name="Normal 7 2 2 3 2 2 2" xfId="37715"/>
    <cellStyle name="Normal 7 2 2 3 2 2 2 2" xfId="37716"/>
    <cellStyle name="Normal 7 2 2 3 2 2 2 2 2" xfId="37717"/>
    <cellStyle name="Normal 7 2 2 3 2 2 2 3" xfId="37718"/>
    <cellStyle name="Normal 7 2 2 3 2 2 3" xfId="37719"/>
    <cellStyle name="Normal 7 2 2 3 2 2 3 2" xfId="37720"/>
    <cellStyle name="Normal 7 2 2 3 2 2 3 2 2" xfId="37721"/>
    <cellStyle name="Normal 7 2 2 3 2 2 3 3" xfId="37722"/>
    <cellStyle name="Normal 7 2 2 3 2 2 4" xfId="37723"/>
    <cellStyle name="Normal 7 2 2 3 2 2 4 2" xfId="37724"/>
    <cellStyle name="Normal 7 2 2 3 2 2 5" xfId="37725"/>
    <cellStyle name="Normal 7 2 2 3 2 3" xfId="37726"/>
    <cellStyle name="Normal 7 2 2 3 2 3 2" xfId="37727"/>
    <cellStyle name="Normal 7 2 2 3 2 3 2 2" xfId="37728"/>
    <cellStyle name="Normal 7 2 2 3 2 3 3" xfId="37729"/>
    <cellStyle name="Normal 7 2 2 3 2 4" xfId="37730"/>
    <cellStyle name="Normal 7 2 2 3 2 4 2" xfId="37731"/>
    <cellStyle name="Normal 7 2 2 3 2 4 2 2" xfId="37732"/>
    <cellStyle name="Normal 7 2 2 3 2 4 3" xfId="37733"/>
    <cellStyle name="Normal 7 2 2 3 2 5" xfId="37734"/>
    <cellStyle name="Normal 7 2 2 3 2 5 2" xfId="37735"/>
    <cellStyle name="Normal 7 2 2 3 2 6" xfId="37736"/>
    <cellStyle name="Normal 7 2 2 3 2 7" xfId="37737"/>
    <cellStyle name="Normal 7 2 2 3 3" xfId="37738"/>
    <cellStyle name="Normal 7 2 2 3 3 2" xfId="37739"/>
    <cellStyle name="Normal 7 2 2 3 3 2 2" xfId="37740"/>
    <cellStyle name="Normal 7 2 2 3 3 2 2 2" xfId="37741"/>
    <cellStyle name="Normal 7 2 2 3 3 2 3" xfId="37742"/>
    <cellStyle name="Normal 7 2 2 3 3 3" xfId="37743"/>
    <cellStyle name="Normal 7 2 2 3 3 3 2" xfId="37744"/>
    <cellStyle name="Normal 7 2 2 3 3 3 2 2" xfId="37745"/>
    <cellStyle name="Normal 7 2 2 3 3 3 3" xfId="37746"/>
    <cellStyle name="Normal 7 2 2 3 3 4" xfId="37747"/>
    <cellStyle name="Normal 7 2 2 3 3 4 2" xfId="37748"/>
    <cellStyle name="Normal 7 2 2 3 3 5" xfId="37749"/>
    <cellStyle name="Normal 7 2 2 3 4" xfId="37750"/>
    <cellStyle name="Normal 7 2 2 3 4 2" xfId="37751"/>
    <cellStyle name="Normal 7 2 2 3 4 2 2" xfId="37752"/>
    <cellStyle name="Normal 7 2 2 3 4 3" xfId="37753"/>
    <cellStyle name="Normal 7 2 2 3 5" xfId="37754"/>
    <cellStyle name="Normal 7 2 2 3 5 2" xfId="37755"/>
    <cellStyle name="Normal 7 2 2 3 5 2 2" xfId="37756"/>
    <cellStyle name="Normal 7 2 2 3 5 3" xfId="37757"/>
    <cellStyle name="Normal 7 2 2 3 6" xfId="37758"/>
    <cellStyle name="Normal 7 2 2 3 6 2" xfId="37759"/>
    <cellStyle name="Normal 7 2 2 3 7" xfId="37760"/>
    <cellStyle name="Normal 7 2 2 3 8" xfId="37761"/>
    <cellStyle name="Normal 7 2 2 3 9" xfId="37762"/>
    <cellStyle name="Normal 7 2 2 4" xfId="37763"/>
    <cellStyle name="Normal 7 2 2 4 2" xfId="37764"/>
    <cellStyle name="Normal 7 2 2 4 2 2" xfId="37765"/>
    <cellStyle name="Normal 7 2 2 4 2 2 2" xfId="37766"/>
    <cellStyle name="Normal 7 2 2 4 2 2 2 2" xfId="37767"/>
    <cellStyle name="Normal 7 2 2 4 2 2 3" xfId="37768"/>
    <cellStyle name="Normal 7 2 2 4 2 3" xfId="37769"/>
    <cellStyle name="Normal 7 2 2 4 2 3 2" xfId="37770"/>
    <cellStyle name="Normal 7 2 2 4 2 3 2 2" xfId="37771"/>
    <cellStyle name="Normal 7 2 2 4 2 3 3" xfId="37772"/>
    <cellStyle name="Normal 7 2 2 4 2 4" xfId="37773"/>
    <cellStyle name="Normal 7 2 2 4 2 4 2" xfId="37774"/>
    <cellStyle name="Normal 7 2 2 4 2 5" xfId="37775"/>
    <cellStyle name="Normal 7 2 2 4 3" xfId="37776"/>
    <cellStyle name="Normal 7 2 2 4 3 2" xfId="37777"/>
    <cellStyle name="Normal 7 2 2 4 3 2 2" xfId="37778"/>
    <cellStyle name="Normal 7 2 2 4 3 3" xfId="37779"/>
    <cellStyle name="Normal 7 2 2 4 4" xfId="37780"/>
    <cellStyle name="Normal 7 2 2 4 4 2" xfId="37781"/>
    <cellStyle name="Normal 7 2 2 4 4 2 2" xfId="37782"/>
    <cellStyle name="Normal 7 2 2 4 4 3" xfId="37783"/>
    <cellStyle name="Normal 7 2 2 4 5" xfId="37784"/>
    <cellStyle name="Normal 7 2 2 4 5 2" xfId="37785"/>
    <cellStyle name="Normal 7 2 2 4 6" xfId="37786"/>
    <cellStyle name="Normal 7 2 2 4 7" xfId="37787"/>
    <cellStyle name="Normal 7 2 2 5" xfId="37788"/>
    <cellStyle name="Normal 7 2 2 5 2" xfId="37789"/>
    <cellStyle name="Normal 7 2 2 5 2 2" xfId="37790"/>
    <cellStyle name="Normal 7 2 2 5 2 2 2" xfId="37791"/>
    <cellStyle name="Normal 7 2 2 5 2 3" xfId="37792"/>
    <cellStyle name="Normal 7 2 2 5 3" xfId="37793"/>
    <cellStyle name="Normal 7 2 2 5 3 2" xfId="37794"/>
    <cellStyle name="Normal 7 2 2 5 3 2 2" xfId="37795"/>
    <cellStyle name="Normal 7 2 2 5 3 3" xfId="37796"/>
    <cellStyle name="Normal 7 2 2 5 4" xfId="37797"/>
    <cellStyle name="Normal 7 2 2 5 4 2" xfId="37798"/>
    <cellStyle name="Normal 7 2 2 5 5" xfId="37799"/>
    <cellStyle name="Normal 7 2 2 6" xfId="37800"/>
    <cellStyle name="Normal 7 2 2 6 2" xfId="37801"/>
    <cellStyle name="Normal 7 2 2 6 2 2" xfId="37802"/>
    <cellStyle name="Normal 7 2 2 6 3" xfId="37803"/>
    <cellStyle name="Normal 7 2 2 7" xfId="37804"/>
    <cellStyle name="Normal 7 2 2 7 2" xfId="37805"/>
    <cellStyle name="Normal 7 2 2 7 2 2" xfId="37806"/>
    <cellStyle name="Normal 7 2 2 7 3" xfId="37807"/>
    <cellStyle name="Normal 7 2 2 8" xfId="37808"/>
    <cellStyle name="Normal 7 2 2 8 2" xfId="37809"/>
    <cellStyle name="Normal 7 2 2 9" xfId="37810"/>
    <cellStyle name="Normal 7 2 3" xfId="37811"/>
    <cellStyle name="Normal 7 2 3 2" xfId="37812"/>
    <cellStyle name="Normal 7 2 3 2 2" xfId="37813"/>
    <cellStyle name="Normal 7 2 3 2 2 2" xfId="37814"/>
    <cellStyle name="Normal 7 2 3 2 2 2 2" xfId="37815"/>
    <cellStyle name="Normal 7 2 3 2 2 2 2 2" xfId="37816"/>
    <cellStyle name="Normal 7 2 3 2 2 2 2 2 2" xfId="37817"/>
    <cellStyle name="Normal 7 2 3 2 2 2 2 3" xfId="37818"/>
    <cellStyle name="Normal 7 2 3 2 2 2 3" xfId="37819"/>
    <cellStyle name="Normal 7 2 3 2 2 2 3 2" xfId="37820"/>
    <cellStyle name="Normal 7 2 3 2 2 2 3 2 2" xfId="37821"/>
    <cellStyle name="Normal 7 2 3 2 2 2 3 3" xfId="37822"/>
    <cellStyle name="Normal 7 2 3 2 2 2 4" xfId="37823"/>
    <cellStyle name="Normal 7 2 3 2 2 2 4 2" xfId="37824"/>
    <cellStyle name="Normal 7 2 3 2 2 2 5" xfId="37825"/>
    <cellStyle name="Normal 7 2 3 2 2 3" xfId="37826"/>
    <cellStyle name="Normal 7 2 3 2 2 3 2" xfId="37827"/>
    <cellStyle name="Normal 7 2 3 2 2 3 2 2" xfId="37828"/>
    <cellStyle name="Normal 7 2 3 2 2 3 3" xfId="37829"/>
    <cellStyle name="Normal 7 2 3 2 2 4" xfId="37830"/>
    <cellStyle name="Normal 7 2 3 2 2 4 2" xfId="37831"/>
    <cellStyle name="Normal 7 2 3 2 2 4 2 2" xfId="37832"/>
    <cellStyle name="Normal 7 2 3 2 2 4 3" xfId="37833"/>
    <cellStyle name="Normal 7 2 3 2 2 5" xfId="37834"/>
    <cellStyle name="Normal 7 2 3 2 2 5 2" xfId="37835"/>
    <cellStyle name="Normal 7 2 3 2 2 6" xfId="37836"/>
    <cellStyle name="Normal 7 2 3 2 2 7" xfId="37837"/>
    <cellStyle name="Normal 7 2 3 2 3" xfId="37838"/>
    <cellStyle name="Normal 7 2 3 2 3 2" xfId="37839"/>
    <cellStyle name="Normal 7 2 3 2 3 2 2" xfId="37840"/>
    <cellStyle name="Normal 7 2 3 2 3 2 2 2" xfId="37841"/>
    <cellStyle name="Normal 7 2 3 2 3 2 3" xfId="37842"/>
    <cellStyle name="Normal 7 2 3 2 3 3" xfId="37843"/>
    <cellStyle name="Normal 7 2 3 2 3 3 2" xfId="37844"/>
    <cellStyle name="Normal 7 2 3 2 3 3 2 2" xfId="37845"/>
    <cellStyle name="Normal 7 2 3 2 3 3 3" xfId="37846"/>
    <cellStyle name="Normal 7 2 3 2 3 4" xfId="37847"/>
    <cellStyle name="Normal 7 2 3 2 3 4 2" xfId="37848"/>
    <cellStyle name="Normal 7 2 3 2 3 5" xfId="37849"/>
    <cellStyle name="Normal 7 2 3 2 4" xfId="37850"/>
    <cellStyle name="Normal 7 2 3 2 4 2" xfId="37851"/>
    <cellStyle name="Normal 7 2 3 2 4 2 2" xfId="37852"/>
    <cellStyle name="Normal 7 2 3 2 4 3" xfId="37853"/>
    <cellStyle name="Normal 7 2 3 2 5" xfId="37854"/>
    <cellStyle name="Normal 7 2 3 2 5 2" xfId="37855"/>
    <cellStyle name="Normal 7 2 3 2 5 2 2" xfId="37856"/>
    <cellStyle name="Normal 7 2 3 2 5 3" xfId="37857"/>
    <cellStyle name="Normal 7 2 3 2 6" xfId="37858"/>
    <cellStyle name="Normal 7 2 3 2 6 2" xfId="37859"/>
    <cellStyle name="Normal 7 2 3 2 7" xfId="37860"/>
    <cellStyle name="Normal 7 2 3 2 8" xfId="37861"/>
    <cellStyle name="Normal 7 2 3 3" xfId="37862"/>
    <cellStyle name="Normal 7 2 3 3 2" xfId="37863"/>
    <cellStyle name="Normal 7 2 3 3 2 2" xfId="37864"/>
    <cellStyle name="Normal 7 2 3 3 2 2 2" xfId="37865"/>
    <cellStyle name="Normal 7 2 3 3 2 2 2 2" xfId="37866"/>
    <cellStyle name="Normal 7 2 3 3 2 2 3" xfId="37867"/>
    <cellStyle name="Normal 7 2 3 3 2 3" xfId="37868"/>
    <cellStyle name="Normal 7 2 3 3 2 3 2" xfId="37869"/>
    <cellStyle name="Normal 7 2 3 3 2 3 2 2" xfId="37870"/>
    <cellStyle name="Normal 7 2 3 3 2 3 3" xfId="37871"/>
    <cellStyle name="Normal 7 2 3 3 2 4" xfId="37872"/>
    <cellStyle name="Normal 7 2 3 3 2 4 2" xfId="37873"/>
    <cellStyle name="Normal 7 2 3 3 2 5" xfId="37874"/>
    <cellStyle name="Normal 7 2 3 3 3" xfId="37875"/>
    <cellStyle name="Normal 7 2 3 3 3 2" xfId="37876"/>
    <cellStyle name="Normal 7 2 3 3 3 2 2" xfId="37877"/>
    <cellStyle name="Normal 7 2 3 3 3 3" xfId="37878"/>
    <cellStyle name="Normal 7 2 3 3 4" xfId="37879"/>
    <cellStyle name="Normal 7 2 3 3 4 2" xfId="37880"/>
    <cellStyle name="Normal 7 2 3 3 4 2 2" xfId="37881"/>
    <cellStyle name="Normal 7 2 3 3 4 3" xfId="37882"/>
    <cellStyle name="Normal 7 2 3 3 5" xfId="37883"/>
    <cellStyle name="Normal 7 2 3 3 5 2" xfId="37884"/>
    <cellStyle name="Normal 7 2 3 3 6" xfId="37885"/>
    <cellStyle name="Normal 7 2 3 3 7" xfId="37886"/>
    <cellStyle name="Normal 7 2 3 4" xfId="37887"/>
    <cellStyle name="Normal 7 2 3 4 2" xfId="37888"/>
    <cellStyle name="Normal 7 2 3 4 2 2" xfId="37889"/>
    <cellStyle name="Normal 7 2 3 4 2 2 2" xfId="37890"/>
    <cellStyle name="Normal 7 2 3 4 2 3" xfId="37891"/>
    <cellStyle name="Normal 7 2 3 4 3" xfId="37892"/>
    <cellStyle name="Normal 7 2 3 4 3 2" xfId="37893"/>
    <cellStyle name="Normal 7 2 3 4 3 2 2" xfId="37894"/>
    <cellStyle name="Normal 7 2 3 4 3 3" xfId="37895"/>
    <cellStyle name="Normal 7 2 3 4 4" xfId="37896"/>
    <cellStyle name="Normal 7 2 3 4 4 2" xfId="37897"/>
    <cellStyle name="Normal 7 2 3 4 5" xfId="37898"/>
    <cellStyle name="Normal 7 2 3 5" xfId="37899"/>
    <cellStyle name="Normal 7 2 3 5 2" xfId="37900"/>
    <cellStyle name="Normal 7 2 3 5 2 2" xfId="37901"/>
    <cellStyle name="Normal 7 2 3 5 3" xfId="37902"/>
    <cellStyle name="Normal 7 2 3 6" xfId="37903"/>
    <cellStyle name="Normal 7 2 3 6 2" xfId="37904"/>
    <cellStyle name="Normal 7 2 3 6 2 2" xfId="37905"/>
    <cellStyle name="Normal 7 2 3 6 3" xfId="37906"/>
    <cellStyle name="Normal 7 2 3 7" xfId="37907"/>
    <cellStyle name="Normal 7 2 3 7 2" xfId="37908"/>
    <cellStyle name="Normal 7 2 3 8" xfId="37909"/>
    <cellStyle name="Normal 7 2 4" xfId="37910"/>
    <cellStyle name="Normal 7 2 4 2" xfId="37911"/>
    <cellStyle name="Normal 7 2 4 2 2" xfId="37912"/>
    <cellStyle name="Normal 7 2 4 2 2 2" xfId="37913"/>
    <cellStyle name="Normal 7 2 4 2 2 2 2" xfId="37914"/>
    <cellStyle name="Normal 7 2 4 2 2 2 2 2" xfId="37915"/>
    <cellStyle name="Normal 7 2 4 2 2 2 2 2 2" xfId="37916"/>
    <cellStyle name="Normal 7 2 4 2 2 2 2 3" xfId="37917"/>
    <cellStyle name="Normal 7 2 4 2 2 2 3" xfId="37918"/>
    <cellStyle name="Normal 7 2 4 2 2 2 3 2" xfId="37919"/>
    <cellStyle name="Normal 7 2 4 2 2 2 3 2 2" xfId="37920"/>
    <cellStyle name="Normal 7 2 4 2 2 2 3 3" xfId="37921"/>
    <cellStyle name="Normal 7 2 4 2 2 2 4" xfId="37922"/>
    <cellStyle name="Normal 7 2 4 2 2 2 4 2" xfId="37923"/>
    <cellStyle name="Normal 7 2 4 2 2 2 5" xfId="37924"/>
    <cellStyle name="Normal 7 2 4 2 2 3" xfId="37925"/>
    <cellStyle name="Normal 7 2 4 2 2 3 2" xfId="37926"/>
    <cellStyle name="Normal 7 2 4 2 2 3 2 2" xfId="37927"/>
    <cellStyle name="Normal 7 2 4 2 2 3 3" xfId="37928"/>
    <cellStyle name="Normal 7 2 4 2 2 4" xfId="37929"/>
    <cellStyle name="Normal 7 2 4 2 2 4 2" xfId="37930"/>
    <cellStyle name="Normal 7 2 4 2 2 4 2 2" xfId="37931"/>
    <cellStyle name="Normal 7 2 4 2 2 4 3" xfId="37932"/>
    <cellStyle name="Normal 7 2 4 2 2 5" xfId="37933"/>
    <cellStyle name="Normal 7 2 4 2 2 5 2" xfId="37934"/>
    <cellStyle name="Normal 7 2 4 2 2 6" xfId="37935"/>
    <cellStyle name="Normal 7 2 4 2 3" xfId="37936"/>
    <cellStyle name="Normal 7 2 4 2 3 2" xfId="37937"/>
    <cellStyle name="Normal 7 2 4 2 3 2 2" xfId="37938"/>
    <cellStyle name="Normal 7 2 4 2 3 2 2 2" xfId="37939"/>
    <cellStyle name="Normal 7 2 4 2 3 2 3" xfId="37940"/>
    <cellStyle name="Normal 7 2 4 2 3 3" xfId="37941"/>
    <cellStyle name="Normal 7 2 4 2 3 3 2" xfId="37942"/>
    <cellStyle name="Normal 7 2 4 2 3 3 2 2" xfId="37943"/>
    <cellStyle name="Normal 7 2 4 2 3 3 3" xfId="37944"/>
    <cellStyle name="Normal 7 2 4 2 3 4" xfId="37945"/>
    <cellStyle name="Normal 7 2 4 2 3 4 2" xfId="37946"/>
    <cellStyle name="Normal 7 2 4 2 3 5" xfId="37947"/>
    <cellStyle name="Normal 7 2 4 2 4" xfId="37948"/>
    <cellStyle name="Normal 7 2 4 2 4 2" xfId="37949"/>
    <cellStyle name="Normal 7 2 4 2 4 2 2" xfId="37950"/>
    <cellStyle name="Normal 7 2 4 2 4 3" xfId="37951"/>
    <cellStyle name="Normal 7 2 4 2 5" xfId="37952"/>
    <cellStyle name="Normal 7 2 4 2 5 2" xfId="37953"/>
    <cellStyle name="Normal 7 2 4 2 5 2 2" xfId="37954"/>
    <cellStyle name="Normal 7 2 4 2 5 3" xfId="37955"/>
    <cellStyle name="Normal 7 2 4 2 6" xfId="37956"/>
    <cellStyle name="Normal 7 2 4 2 6 2" xfId="37957"/>
    <cellStyle name="Normal 7 2 4 2 7" xfId="37958"/>
    <cellStyle name="Normal 7 2 4 2 8" xfId="37959"/>
    <cellStyle name="Normal 7 2 4 3" xfId="37960"/>
    <cellStyle name="Normal 7 2 4 3 2" xfId="37961"/>
    <cellStyle name="Normal 7 2 4 3 2 2" xfId="37962"/>
    <cellStyle name="Normal 7 2 4 3 2 2 2" xfId="37963"/>
    <cellStyle name="Normal 7 2 4 3 2 2 2 2" xfId="37964"/>
    <cellStyle name="Normal 7 2 4 3 2 2 3" xfId="37965"/>
    <cellStyle name="Normal 7 2 4 3 2 3" xfId="37966"/>
    <cellStyle name="Normal 7 2 4 3 2 3 2" xfId="37967"/>
    <cellStyle name="Normal 7 2 4 3 2 3 2 2" xfId="37968"/>
    <cellStyle name="Normal 7 2 4 3 2 3 3" xfId="37969"/>
    <cellStyle name="Normal 7 2 4 3 2 4" xfId="37970"/>
    <cellStyle name="Normal 7 2 4 3 2 4 2" xfId="37971"/>
    <cellStyle name="Normal 7 2 4 3 2 5" xfId="37972"/>
    <cellStyle name="Normal 7 2 4 3 3" xfId="37973"/>
    <cellStyle name="Normal 7 2 4 3 3 2" xfId="37974"/>
    <cellStyle name="Normal 7 2 4 3 3 2 2" xfId="37975"/>
    <cellStyle name="Normal 7 2 4 3 3 3" xfId="37976"/>
    <cellStyle name="Normal 7 2 4 3 4" xfId="37977"/>
    <cellStyle name="Normal 7 2 4 3 4 2" xfId="37978"/>
    <cellStyle name="Normal 7 2 4 3 4 2 2" xfId="37979"/>
    <cellStyle name="Normal 7 2 4 3 4 3" xfId="37980"/>
    <cellStyle name="Normal 7 2 4 3 5" xfId="37981"/>
    <cellStyle name="Normal 7 2 4 3 5 2" xfId="37982"/>
    <cellStyle name="Normal 7 2 4 3 6" xfId="37983"/>
    <cellStyle name="Normal 7 2 4 4" xfId="37984"/>
    <cellStyle name="Normal 7 2 4 4 2" xfId="37985"/>
    <cellStyle name="Normal 7 2 4 4 2 2" xfId="37986"/>
    <cellStyle name="Normal 7 2 4 4 2 2 2" xfId="37987"/>
    <cellStyle name="Normal 7 2 4 4 2 3" xfId="37988"/>
    <cellStyle name="Normal 7 2 4 4 3" xfId="37989"/>
    <cellStyle name="Normal 7 2 4 4 3 2" xfId="37990"/>
    <cellStyle name="Normal 7 2 4 4 3 2 2" xfId="37991"/>
    <cellStyle name="Normal 7 2 4 4 3 3" xfId="37992"/>
    <cellStyle name="Normal 7 2 4 4 4" xfId="37993"/>
    <cellStyle name="Normal 7 2 4 4 4 2" xfId="37994"/>
    <cellStyle name="Normal 7 2 4 4 5" xfId="37995"/>
    <cellStyle name="Normal 7 2 4 5" xfId="37996"/>
    <cellStyle name="Normal 7 2 4 5 2" xfId="37997"/>
    <cellStyle name="Normal 7 2 4 5 2 2" xfId="37998"/>
    <cellStyle name="Normal 7 2 4 5 3" xfId="37999"/>
    <cellStyle name="Normal 7 2 4 6" xfId="38000"/>
    <cellStyle name="Normal 7 2 4 6 2" xfId="38001"/>
    <cellStyle name="Normal 7 2 4 6 2 2" xfId="38002"/>
    <cellStyle name="Normal 7 2 4 6 3" xfId="38003"/>
    <cellStyle name="Normal 7 2 4 7" xfId="38004"/>
    <cellStyle name="Normal 7 2 4 7 2" xfId="38005"/>
    <cellStyle name="Normal 7 2 4 8" xfId="38006"/>
    <cellStyle name="Normal 7 2 4 9" xfId="38007"/>
    <cellStyle name="Normal 7 2 5" xfId="38008"/>
    <cellStyle name="Normal 7 2 5 2" xfId="38009"/>
    <cellStyle name="Normal 7 2 5 2 2" xfId="38010"/>
    <cellStyle name="Normal 7 2 5 2 2 2" xfId="38011"/>
    <cellStyle name="Normal 7 2 5 2 2 2 2" xfId="38012"/>
    <cellStyle name="Normal 7 2 5 2 2 2 2 2" xfId="38013"/>
    <cellStyle name="Normal 7 2 5 2 2 2 3" xfId="38014"/>
    <cellStyle name="Normal 7 2 5 2 2 3" xfId="38015"/>
    <cellStyle name="Normal 7 2 5 2 2 3 2" xfId="38016"/>
    <cellStyle name="Normal 7 2 5 2 2 3 2 2" xfId="38017"/>
    <cellStyle name="Normal 7 2 5 2 2 3 3" xfId="38018"/>
    <cellStyle name="Normal 7 2 5 2 2 4" xfId="38019"/>
    <cellStyle name="Normal 7 2 5 2 2 4 2" xfId="38020"/>
    <cellStyle name="Normal 7 2 5 2 2 5" xfId="38021"/>
    <cellStyle name="Normal 7 2 5 2 3" xfId="38022"/>
    <cellStyle name="Normal 7 2 5 2 3 2" xfId="38023"/>
    <cellStyle name="Normal 7 2 5 2 3 2 2" xfId="38024"/>
    <cellStyle name="Normal 7 2 5 2 3 3" xfId="38025"/>
    <cellStyle name="Normal 7 2 5 2 4" xfId="38026"/>
    <cellStyle name="Normal 7 2 5 2 4 2" xfId="38027"/>
    <cellStyle name="Normal 7 2 5 2 4 2 2" xfId="38028"/>
    <cellStyle name="Normal 7 2 5 2 4 3" xfId="38029"/>
    <cellStyle name="Normal 7 2 5 2 5" xfId="38030"/>
    <cellStyle name="Normal 7 2 5 2 5 2" xfId="38031"/>
    <cellStyle name="Normal 7 2 5 2 6" xfId="38032"/>
    <cellStyle name="Normal 7 2 5 3" xfId="38033"/>
    <cellStyle name="Normal 7 2 5 3 2" xfId="38034"/>
    <cellStyle name="Normal 7 2 5 3 2 2" xfId="38035"/>
    <cellStyle name="Normal 7 2 5 3 2 2 2" xfId="38036"/>
    <cellStyle name="Normal 7 2 5 3 2 3" xfId="38037"/>
    <cellStyle name="Normal 7 2 5 3 3" xfId="38038"/>
    <cellStyle name="Normal 7 2 5 3 3 2" xfId="38039"/>
    <cellStyle name="Normal 7 2 5 3 3 2 2" xfId="38040"/>
    <cellStyle name="Normal 7 2 5 3 3 3" xfId="38041"/>
    <cellStyle name="Normal 7 2 5 3 4" xfId="38042"/>
    <cellStyle name="Normal 7 2 5 3 4 2" xfId="38043"/>
    <cellStyle name="Normal 7 2 5 3 5" xfId="38044"/>
    <cellStyle name="Normal 7 2 5 4" xfId="38045"/>
    <cellStyle name="Normal 7 2 5 4 2" xfId="38046"/>
    <cellStyle name="Normal 7 2 5 4 2 2" xfId="38047"/>
    <cellStyle name="Normal 7 2 5 4 3" xfId="38048"/>
    <cellStyle name="Normal 7 2 5 5" xfId="38049"/>
    <cellStyle name="Normal 7 2 5 5 2" xfId="38050"/>
    <cellStyle name="Normal 7 2 5 5 2 2" xfId="38051"/>
    <cellStyle name="Normal 7 2 5 5 3" xfId="38052"/>
    <cellStyle name="Normal 7 2 5 6" xfId="38053"/>
    <cellStyle name="Normal 7 2 5 6 2" xfId="38054"/>
    <cellStyle name="Normal 7 2 5 7" xfId="38055"/>
    <cellStyle name="Normal 7 2 5 8" xfId="38056"/>
    <cellStyle name="Normal 7 2 6" xfId="38057"/>
    <cellStyle name="Normal 7 2 6 2" xfId="38058"/>
    <cellStyle name="Normal 7 2 6 2 2" xfId="38059"/>
    <cellStyle name="Normal 7 2 6 2 2 2" xfId="38060"/>
    <cellStyle name="Normal 7 2 6 2 2 2 2" xfId="38061"/>
    <cellStyle name="Normal 7 2 6 2 2 3" xfId="38062"/>
    <cellStyle name="Normal 7 2 6 2 3" xfId="38063"/>
    <cellStyle name="Normal 7 2 6 2 3 2" xfId="38064"/>
    <cellStyle name="Normal 7 2 6 2 3 2 2" xfId="38065"/>
    <cellStyle name="Normal 7 2 6 2 3 3" xfId="38066"/>
    <cellStyle name="Normal 7 2 6 2 4" xfId="38067"/>
    <cellStyle name="Normal 7 2 6 2 4 2" xfId="38068"/>
    <cellStyle name="Normal 7 2 6 2 5" xfId="38069"/>
    <cellStyle name="Normal 7 2 6 2 6" xfId="38070"/>
    <cellStyle name="Normal 7 2 6 3" xfId="38071"/>
    <cellStyle name="Normal 7 2 6 3 2" xfId="38072"/>
    <cellStyle name="Normal 7 2 6 3 2 2" xfId="38073"/>
    <cellStyle name="Normal 7 2 6 3 3" xfId="38074"/>
    <cellStyle name="Normal 7 2 6 4" xfId="38075"/>
    <cellStyle name="Normal 7 2 6 4 2" xfId="38076"/>
    <cellStyle name="Normal 7 2 6 4 2 2" xfId="38077"/>
    <cellStyle name="Normal 7 2 6 4 3" xfId="38078"/>
    <cellStyle name="Normal 7 2 6 5" xfId="38079"/>
    <cellStyle name="Normal 7 2 6 5 2" xfId="38080"/>
    <cellStyle name="Normal 7 2 6 6" xfId="38081"/>
    <cellStyle name="Normal 7 2 6 7" xfId="38082"/>
    <cellStyle name="Normal 7 2 6 8" xfId="38083"/>
    <cellStyle name="Normal 7 2 7" xfId="38084"/>
    <cellStyle name="Normal 7 2 7 2" xfId="38085"/>
    <cellStyle name="Normal 7 2 7 2 2" xfId="38086"/>
    <cellStyle name="Normal 7 2 7 2 2 2" xfId="38087"/>
    <cellStyle name="Normal 7 2 7 2 3" xfId="38088"/>
    <cellStyle name="Normal 7 2 7 3" xfId="38089"/>
    <cellStyle name="Normal 7 2 7 3 2" xfId="38090"/>
    <cellStyle name="Normal 7 2 7 3 2 2" xfId="38091"/>
    <cellStyle name="Normal 7 2 7 3 3" xfId="38092"/>
    <cellStyle name="Normal 7 2 7 4" xfId="38093"/>
    <cellStyle name="Normal 7 2 7 4 2" xfId="38094"/>
    <cellStyle name="Normal 7 2 7 5" xfId="38095"/>
    <cellStyle name="Normal 7 2 7 6" xfId="38096"/>
    <cellStyle name="Normal 7 2 8" xfId="38097"/>
    <cellStyle name="Normal 7 2 8 2" xfId="38098"/>
    <cellStyle name="Normal 7 2 8 2 2" xfId="38099"/>
    <cellStyle name="Normal 7 2 8 3" xfId="38100"/>
    <cellStyle name="Normal 7 2 9" xfId="38101"/>
    <cellStyle name="Normal 7 2 9 2" xfId="38102"/>
    <cellStyle name="Normal 7 2 9 2 2" xfId="38103"/>
    <cellStyle name="Normal 7 2 9 3" xfId="38104"/>
    <cellStyle name="Normal 7 3" xfId="38105"/>
    <cellStyle name="Normal 7 3 10" xfId="38106"/>
    <cellStyle name="Normal 7 3 11" xfId="38107"/>
    <cellStyle name="Normal 7 3 12" xfId="38108"/>
    <cellStyle name="Normal 7 3 2" xfId="38109"/>
    <cellStyle name="Normal 7 3 2 2" xfId="38110"/>
    <cellStyle name="Normal 7 3 2 2 2" xfId="38111"/>
    <cellStyle name="Normal 7 3 2 2 2 2" xfId="38112"/>
    <cellStyle name="Normal 7 3 2 2 2 2 2" xfId="38113"/>
    <cellStyle name="Normal 7 3 2 2 2 2 2 2" xfId="38114"/>
    <cellStyle name="Normal 7 3 2 2 2 2 2 2 2" xfId="38115"/>
    <cellStyle name="Normal 7 3 2 2 2 2 2 3" xfId="38116"/>
    <cellStyle name="Normal 7 3 2 2 2 2 3" xfId="38117"/>
    <cellStyle name="Normal 7 3 2 2 2 2 3 2" xfId="38118"/>
    <cellStyle name="Normal 7 3 2 2 2 2 3 2 2" xfId="38119"/>
    <cellStyle name="Normal 7 3 2 2 2 2 3 3" xfId="38120"/>
    <cellStyle name="Normal 7 3 2 2 2 2 4" xfId="38121"/>
    <cellStyle name="Normal 7 3 2 2 2 2 4 2" xfId="38122"/>
    <cellStyle name="Normal 7 3 2 2 2 2 5" xfId="38123"/>
    <cellStyle name="Normal 7 3 2 2 2 3" xfId="38124"/>
    <cellStyle name="Normal 7 3 2 2 2 3 2" xfId="38125"/>
    <cellStyle name="Normal 7 3 2 2 2 3 2 2" xfId="38126"/>
    <cellStyle name="Normal 7 3 2 2 2 3 3" xfId="38127"/>
    <cellStyle name="Normal 7 3 2 2 2 4" xfId="38128"/>
    <cellStyle name="Normal 7 3 2 2 2 4 2" xfId="38129"/>
    <cellStyle name="Normal 7 3 2 2 2 4 2 2" xfId="38130"/>
    <cellStyle name="Normal 7 3 2 2 2 4 3" xfId="38131"/>
    <cellStyle name="Normal 7 3 2 2 2 5" xfId="38132"/>
    <cellStyle name="Normal 7 3 2 2 2 5 2" xfId="38133"/>
    <cellStyle name="Normal 7 3 2 2 2 6" xfId="38134"/>
    <cellStyle name="Normal 7 3 2 2 2 7" xfId="38135"/>
    <cellStyle name="Normal 7 3 2 2 3" xfId="38136"/>
    <cellStyle name="Normal 7 3 2 2 3 2" xfId="38137"/>
    <cellStyle name="Normal 7 3 2 2 3 2 2" xfId="38138"/>
    <cellStyle name="Normal 7 3 2 2 3 2 2 2" xfId="38139"/>
    <cellStyle name="Normal 7 3 2 2 3 2 3" xfId="38140"/>
    <cellStyle name="Normal 7 3 2 2 3 3" xfId="38141"/>
    <cellStyle name="Normal 7 3 2 2 3 3 2" xfId="38142"/>
    <cellStyle name="Normal 7 3 2 2 3 3 2 2" xfId="38143"/>
    <cellStyle name="Normal 7 3 2 2 3 3 3" xfId="38144"/>
    <cellStyle name="Normal 7 3 2 2 3 4" xfId="38145"/>
    <cellStyle name="Normal 7 3 2 2 3 4 2" xfId="38146"/>
    <cellStyle name="Normal 7 3 2 2 3 5" xfId="38147"/>
    <cellStyle name="Normal 7 3 2 2 4" xfId="38148"/>
    <cellStyle name="Normal 7 3 2 2 4 2" xfId="38149"/>
    <cellStyle name="Normal 7 3 2 2 4 2 2" xfId="38150"/>
    <cellStyle name="Normal 7 3 2 2 4 3" xfId="38151"/>
    <cellStyle name="Normal 7 3 2 2 5" xfId="38152"/>
    <cellStyle name="Normal 7 3 2 2 5 2" xfId="38153"/>
    <cellStyle name="Normal 7 3 2 2 5 2 2" xfId="38154"/>
    <cellStyle name="Normal 7 3 2 2 5 3" xfId="38155"/>
    <cellStyle name="Normal 7 3 2 2 6" xfId="38156"/>
    <cellStyle name="Normal 7 3 2 2 6 2" xfId="38157"/>
    <cellStyle name="Normal 7 3 2 2 7" xfId="38158"/>
    <cellStyle name="Normal 7 3 2 2 8" xfId="38159"/>
    <cellStyle name="Normal 7 3 2 3" xfId="38160"/>
    <cellStyle name="Normal 7 3 2 3 2" xfId="38161"/>
    <cellStyle name="Normal 7 3 2 3 2 2" xfId="38162"/>
    <cellStyle name="Normal 7 3 2 3 2 2 2" xfId="38163"/>
    <cellStyle name="Normal 7 3 2 3 2 2 2 2" xfId="38164"/>
    <cellStyle name="Normal 7 3 2 3 2 2 3" xfId="38165"/>
    <cellStyle name="Normal 7 3 2 3 2 3" xfId="38166"/>
    <cellStyle name="Normal 7 3 2 3 2 3 2" xfId="38167"/>
    <cellStyle name="Normal 7 3 2 3 2 3 2 2" xfId="38168"/>
    <cellStyle name="Normal 7 3 2 3 2 3 3" xfId="38169"/>
    <cellStyle name="Normal 7 3 2 3 2 4" xfId="38170"/>
    <cellStyle name="Normal 7 3 2 3 2 4 2" xfId="38171"/>
    <cellStyle name="Normal 7 3 2 3 2 5" xfId="38172"/>
    <cellStyle name="Normal 7 3 2 3 3" xfId="38173"/>
    <cellStyle name="Normal 7 3 2 3 3 2" xfId="38174"/>
    <cellStyle name="Normal 7 3 2 3 3 2 2" xfId="38175"/>
    <cellStyle name="Normal 7 3 2 3 3 3" xfId="38176"/>
    <cellStyle name="Normal 7 3 2 3 4" xfId="38177"/>
    <cellStyle name="Normal 7 3 2 3 4 2" xfId="38178"/>
    <cellStyle name="Normal 7 3 2 3 4 2 2" xfId="38179"/>
    <cellStyle name="Normal 7 3 2 3 4 3" xfId="38180"/>
    <cellStyle name="Normal 7 3 2 3 5" xfId="38181"/>
    <cellStyle name="Normal 7 3 2 3 5 2" xfId="38182"/>
    <cellStyle name="Normal 7 3 2 3 6" xfId="38183"/>
    <cellStyle name="Normal 7 3 2 3 7" xfId="38184"/>
    <cellStyle name="Normal 7 3 2 4" xfId="38185"/>
    <cellStyle name="Normal 7 3 2 4 2" xfId="38186"/>
    <cellStyle name="Normal 7 3 2 4 2 2" xfId="38187"/>
    <cellStyle name="Normal 7 3 2 4 2 2 2" xfId="38188"/>
    <cellStyle name="Normal 7 3 2 4 2 3" xfId="38189"/>
    <cellStyle name="Normal 7 3 2 4 3" xfId="38190"/>
    <cellStyle name="Normal 7 3 2 4 3 2" xfId="38191"/>
    <cellStyle name="Normal 7 3 2 4 3 2 2" xfId="38192"/>
    <cellStyle name="Normal 7 3 2 4 3 3" xfId="38193"/>
    <cellStyle name="Normal 7 3 2 4 4" xfId="38194"/>
    <cellStyle name="Normal 7 3 2 4 4 2" xfId="38195"/>
    <cellStyle name="Normal 7 3 2 4 5" xfId="38196"/>
    <cellStyle name="Normal 7 3 2 5" xfId="38197"/>
    <cellStyle name="Normal 7 3 2 5 2" xfId="38198"/>
    <cellStyle name="Normal 7 3 2 5 2 2" xfId="38199"/>
    <cellStyle name="Normal 7 3 2 5 3" xfId="38200"/>
    <cellStyle name="Normal 7 3 2 6" xfId="38201"/>
    <cellStyle name="Normal 7 3 2 6 2" xfId="38202"/>
    <cellStyle name="Normal 7 3 2 6 2 2" xfId="38203"/>
    <cellStyle name="Normal 7 3 2 6 3" xfId="38204"/>
    <cellStyle name="Normal 7 3 2 7" xfId="38205"/>
    <cellStyle name="Normal 7 3 2 7 2" xfId="38206"/>
    <cellStyle name="Normal 7 3 2 8" xfId="38207"/>
    <cellStyle name="Normal 7 3 2 9" xfId="38208"/>
    <cellStyle name="Normal 7 3 3" xfId="38209"/>
    <cellStyle name="Normal 7 3 3 2" xfId="38210"/>
    <cellStyle name="Normal 7 3 3 2 2" xfId="38211"/>
    <cellStyle name="Normal 7 3 3 2 2 2" xfId="38212"/>
    <cellStyle name="Normal 7 3 3 2 2 2 2" xfId="38213"/>
    <cellStyle name="Normal 7 3 3 2 2 2 2 2" xfId="38214"/>
    <cellStyle name="Normal 7 3 3 2 2 2 3" xfId="38215"/>
    <cellStyle name="Normal 7 3 3 2 2 3" xfId="38216"/>
    <cellStyle name="Normal 7 3 3 2 2 3 2" xfId="38217"/>
    <cellStyle name="Normal 7 3 3 2 2 3 2 2" xfId="38218"/>
    <cellStyle name="Normal 7 3 3 2 2 3 3" xfId="38219"/>
    <cellStyle name="Normal 7 3 3 2 2 4" xfId="38220"/>
    <cellStyle name="Normal 7 3 3 2 2 4 2" xfId="38221"/>
    <cellStyle name="Normal 7 3 3 2 2 5" xfId="38222"/>
    <cellStyle name="Normal 7 3 3 2 3" xfId="38223"/>
    <cellStyle name="Normal 7 3 3 2 3 2" xfId="38224"/>
    <cellStyle name="Normal 7 3 3 2 3 2 2" xfId="38225"/>
    <cellStyle name="Normal 7 3 3 2 3 3" xfId="38226"/>
    <cellStyle name="Normal 7 3 3 2 4" xfId="38227"/>
    <cellStyle name="Normal 7 3 3 2 4 2" xfId="38228"/>
    <cellStyle name="Normal 7 3 3 2 4 2 2" xfId="38229"/>
    <cellStyle name="Normal 7 3 3 2 4 3" xfId="38230"/>
    <cellStyle name="Normal 7 3 3 2 5" xfId="38231"/>
    <cellStyle name="Normal 7 3 3 2 5 2" xfId="38232"/>
    <cellStyle name="Normal 7 3 3 2 6" xfId="38233"/>
    <cellStyle name="Normal 7 3 3 2 7" xfId="38234"/>
    <cellStyle name="Normal 7 3 3 3" xfId="38235"/>
    <cellStyle name="Normal 7 3 3 3 2" xfId="38236"/>
    <cellStyle name="Normal 7 3 3 3 2 2" xfId="38237"/>
    <cellStyle name="Normal 7 3 3 3 2 2 2" xfId="38238"/>
    <cellStyle name="Normal 7 3 3 3 2 3" xfId="38239"/>
    <cellStyle name="Normal 7 3 3 3 3" xfId="38240"/>
    <cellStyle name="Normal 7 3 3 3 3 2" xfId="38241"/>
    <cellStyle name="Normal 7 3 3 3 3 2 2" xfId="38242"/>
    <cellStyle name="Normal 7 3 3 3 3 3" xfId="38243"/>
    <cellStyle name="Normal 7 3 3 3 4" xfId="38244"/>
    <cellStyle name="Normal 7 3 3 3 4 2" xfId="38245"/>
    <cellStyle name="Normal 7 3 3 3 5" xfId="38246"/>
    <cellStyle name="Normal 7 3 3 4" xfId="38247"/>
    <cellStyle name="Normal 7 3 3 4 2" xfId="38248"/>
    <cellStyle name="Normal 7 3 3 4 2 2" xfId="38249"/>
    <cellStyle name="Normal 7 3 3 4 3" xfId="38250"/>
    <cellStyle name="Normal 7 3 3 5" xfId="38251"/>
    <cellStyle name="Normal 7 3 3 5 2" xfId="38252"/>
    <cellStyle name="Normal 7 3 3 5 2 2" xfId="38253"/>
    <cellStyle name="Normal 7 3 3 5 3" xfId="38254"/>
    <cellStyle name="Normal 7 3 3 6" xfId="38255"/>
    <cellStyle name="Normal 7 3 3 6 2" xfId="38256"/>
    <cellStyle name="Normal 7 3 3 7" xfId="38257"/>
    <cellStyle name="Normal 7 3 3 8" xfId="38258"/>
    <cellStyle name="Normal 7 3 4" xfId="38259"/>
    <cellStyle name="Normal 7 3 4 2" xfId="38260"/>
    <cellStyle name="Normal 7 3 4 2 2" xfId="38261"/>
    <cellStyle name="Normal 7 3 4 2 2 2" xfId="38262"/>
    <cellStyle name="Normal 7 3 4 2 2 2 2" xfId="38263"/>
    <cellStyle name="Normal 7 3 4 2 2 3" xfId="38264"/>
    <cellStyle name="Normal 7 3 4 2 3" xfId="38265"/>
    <cellStyle name="Normal 7 3 4 2 3 2" xfId="38266"/>
    <cellStyle name="Normal 7 3 4 2 3 2 2" xfId="38267"/>
    <cellStyle name="Normal 7 3 4 2 3 3" xfId="38268"/>
    <cellStyle name="Normal 7 3 4 2 4" xfId="38269"/>
    <cellStyle name="Normal 7 3 4 2 4 2" xfId="38270"/>
    <cellStyle name="Normal 7 3 4 2 5" xfId="38271"/>
    <cellStyle name="Normal 7 3 4 3" xfId="38272"/>
    <cellStyle name="Normal 7 3 4 3 2" xfId="38273"/>
    <cellStyle name="Normal 7 3 4 3 2 2" xfId="38274"/>
    <cellStyle name="Normal 7 3 4 3 3" xfId="38275"/>
    <cellStyle name="Normal 7 3 4 4" xfId="38276"/>
    <cellStyle name="Normal 7 3 4 4 2" xfId="38277"/>
    <cellStyle name="Normal 7 3 4 4 2 2" xfId="38278"/>
    <cellStyle name="Normal 7 3 4 4 3" xfId="38279"/>
    <cellStyle name="Normal 7 3 4 5" xfId="38280"/>
    <cellStyle name="Normal 7 3 4 5 2" xfId="38281"/>
    <cellStyle name="Normal 7 3 4 6" xfId="38282"/>
    <cellStyle name="Normal 7 3 4 7" xfId="38283"/>
    <cellStyle name="Normal 7 3 5" xfId="38284"/>
    <cellStyle name="Normal 7 3 5 2" xfId="38285"/>
    <cellStyle name="Normal 7 3 5 2 2" xfId="38286"/>
    <cellStyle name="Normal 7 3 5 2 2 2" xfId="38287"/>
    <cellStyle name="Normal 7 3 5 2 3" xfId="38288"/>
    <cellStyle name="Normal 7 3 5 3" xfId="38289"/>
    <cellStyle name="Normal 7 3 5 3 2" xfId="38290"/>
    <cellStyle name="Normal 7 3 5 3 2 2" xfId="38291"/>
    <cellStyle name="Normal 7 3 5 3 3" xfId="38292"/>
    <cellStyle name="Normal 7 3 5 4" xfId="38293"/>
    <cellStyle name="Normal 7 3 5 4 2" xfId="38294"/>
    <cellStyle name="Normal 7 3 5 5" xfId="38295"/>
    <cellStyle name="Normal 7 3 6" xfId="38296"/>
    <cellStyle name="Normal 7 3 6 2" xfId="38297"/>
    <cellStyle name="Normal 7 3 6 2 2" xfId="38298"/>
    <cellStyle name="Normal 7 3 6 3" xfId="38299"/>
    <cellStyle name="Normal 7 3 7" xfId="38300"/>
    <cellStyle name="Normal 7 3 7 2" xfId="38301"/>
    <cellStyle name="Normal 7 3 7 2 2" xfId="38302"/>
    <cellStyle name="Normal 7 3 7 3" xfId="38303"/>
    <cellStyle name="Normal 7 3 8" xfId="38304"/>
    <cellStyle name="Normal 7 3 8 2" xfId="38305"/>
    <cellStyle name="Normal 7 3 9" xfId="38306"/>
    <cellStyle name="Normal 7 3 9 2" xfId="38307"/>
    <cellStyle name="Normal 7 4" xfId="38308"/>
    <cellStyle name="Normal 7 4 2" xfId="38309"/>
    <cellStyle name="Normal 7 4 2 2" xfId="38310"/>
    <cellStyle name="Normal 7 4 2 2 2" xfId="38311"/>
    <cellStyle name="Normal 7 4 2 2 2 2" xfId="38312"/>
    <cellStyle name="Normal 7 4 2 2 2 2 2" xfId="38313"/>
    <cellStyle name="Normal 7 4 2 2 2 2 2 2" xfId="38314"/>
    <cellStyle name="Normal 7 4 2 2 2 2 3" xfId="38315"/>
    <cellStyle name="Normal 7 4 2 2 2 3" xfId="38316"/>
    <cellStyle name="Normal 7 4 2 2 2 3 2" xfId="38317"/>
    <cellStyle name="Normal 7 4 2 2 2 3 2 2" xfId="38318"/>
    <cellStyle name="Normal 7 4 2 2 2 3 3" xfId="38319"/>
    <cellStyle name="Normal 7 4 2 2 2 4" xfId="38320"/>
    <cellStyle name="Normal 7 4 2 2 2 4 2" xfId="38321"/>
    <cellStyle name="Normal 7 4 2 2 2 5" xfId="38322"/>
    <cellStyle name="Normal 7 4 2 2 3" xfId="38323"/>
    <cellStyle name="Normal 7 4 2 2 3 2" xfId="38324"/>
    <cellStyle name="Normal 7 4 2 2 3 2 2" xfId="38325"/>
    <cellStyle name="Normal 7 4 2 2 3 3" xfId="38326"/>
    <cellStyle name="Normal 7 4 2 2 4" xfId="38327"/>
    <cellStyle name="Normal 7 4 2 2 4 2" xfId="38328"/>
    <cellStyle name="Normal 7 4 2 2 4 2 2" xfId="38329"/>
    <cellStyle name="Normal 7 4 2 2 4 3" xfId="38330"/>
    <cellStyle name="Normal 7 4 2 2 5" xfId="38331"/>
    <cellStyle name="Normal 7 4 2 2 5 2" xfId="38332"/>
    <cellStyle name="Normal 7 4 2 2 6" xfId="38333"/>
    <cellStyle name="Normal 7 4 2 2 7" xfId="38334"/>
    <cellStyle name="Normal 7 4 2 3" xfId="38335"/>
    <cellStyle name="Normal 7 4 2 3 2" xfId="38336"/>
    <cellStyle name="Normal 7 4 2 3 2 2" xfId="38337"/>
    <cellStyle name="Normal 7 4 2 3 2 2 2" xfId="38338"/>
    <cellStyle name="Normal 7 4 2 3 2 3" xfId="38339"/>
    <cellStyle name="Normal 7 4 2 3 3" xfId="38340"/>
    <cellStyle name="Normal 7 4 2 3 3 2" xfId="38341"/>
    <cellStyle name="Normal 7 4 2 3 3 2 2" xfId="38342"/>
    <cellStyle name="Normal 7 4 2 3 3 3" xfId="38343"/>
    <cellStyle name="Normal 7 4 2 3 4" xfId="38344"/>
    <cellStyle name="Normal 7 4 2 3 4 2" xfId="38345"/>
    <cellStyle name="Normal 7 4 2 3 5" xfId="38346"/>
    <cellStyle name="Normal 7 4 2 4" xfId="38347"/>
    <cellStyle name="Normal 7 4 2 4 2" xfId="38348"/>
    <cellStyle name="Normal 7 4 2 4 2 2" xfId="38349"/>
    <cellStyle name="Normal 7 4 2 4 3" xfId="38350"/>
    <cellStyle name="Normal 7 4 2 5" xfId="38351"/>
    <cellStyle name="Normal 7 4 2 5 2" xfId="38352"/>
    <cellStyle name="Normal 7 4 2 5 2 2" xfId="38353"/>
    <cellStyle name="Normal 7 4 2 5 3" xfId="38354"/>
    <cellStyle name="Normal 7 4 2 6" xfId="38355"/>
    <cellStyle name="Normal 7 4 2 6 2" xfId="38356"/>
    <cellStyle name="Normal 7 4 2 7" xfId="38357"/>
    <cellStyle name="Normal 7 4 2 8" xfId="38358"/>
    <cellStyle name="Normal 7 4 3" xfId="38359"/>
    <cellStyle name="Normal 7 4 3 2" xfId="38360"/>
    <cellStyle name="Normal 7 4 3 2 2" xfId="38361"/>
    <cellStyle name="Normal 7 4 3 2 2 2" xfId="38362"/>
    <cellStyle name="Normal 7 4 3 2 2 2 2" xfId="38363"/>
    <cellStyle name="Normal 7 4 3 2 2 3" xfId="38364"/>
    <cellStyle name="Normal 7 4 3 2 3" xfId="38365"/>
    <cellStyle name="Normal 7 4 3 2 3 2" xfId="38366"/>
    <cellStyle name="Normal 7 4 3 2 3 2 2" xfId="38367"/>
    <cellStyle name="Normal 7 4 3 2 3 3" xfId="38368"/>
    <cellStyle name="Normal 7 4 3 2 4" xfId="38369"/>
    <cellStyle name="Normal 7 4 3 2 4 2" xfId="38370"/>
    <cellStyle name="Normal 7 4 3 2 5" xfId="38371"/>
    <cellStyle name="Normal 7 4 3 3" xfId="38372"/>
    <cellStyle name="Normal 7 4 3 3 2" xfId="38373"/>
    <cellStyle name="Normal 7 4 3 3 2 2" xfId="38374"/>
    <cellStyle name="Normal 7 4 3 3 3" xfId="38375"/>
    <cellStyle name="Normal 7 4 3 4" xfId="38376"/>
    <cellStyle name="Normal 7 4 3 4 2" xfId="38377"/>
    <cellStyle name="Normal 7 4 3 4 2 2" xfId="38378"/>
    <cellStyle name="Normal 7 4 3 4 3" xfId="38379"/>
    <cellStyle name="Normal 7 4 3 5" xfId="38380"/>
    <cellStyle name="Normal 7 4 3 5 2" xfId="38381"/>
    <cellStyle name="Normal 7 4 3 6" xfId="38382"/>
    <cellStyle name="Normal 7 4 3 7" xfId="38383"/>
    <cellStyle name="Normal 7 4 4" xfId="38384"/>
    <cellStyle name="Normal 7 4 4 2" xfId="38385"/>
    <cellStyle name="Normal 7 4 4 2 2" xfId="38386"/>
    <cellStyle name="Normal 7 4 4 2 2 2" xfId="38387"/>
    <cellStyle name="Normal 7 4 4 2 3" xfId="38388"/>
    <cellStyle name="Normal 7 4 4 3" xfId="38389"/>
    <cellStyle name="Normal 7 4 4 3 2" xfId="38390"/>
    <cellStyle name="Normal 7 4 4 3 2 2" xfId="38391"/>
    <cellStyle name="Normal 7 4 4 3 3" xfId="38392"/>
    <cellStyle name="Normal 7 4 4 4" xfId="38393"/>
    <cellStyle name="Normal 7 4 4 4 2" xfId="38394"/>
    <cellStyle name="Normal 7 4 4 5" xfId="38395"/>
    <cellStyle name="Normal 7 4 4 6" xfId="38396"/>
    <cellStyle name="Normal 7 4 4 7" xfId="38397"/>
    <cellStyle name="Normal 7 4 4 8" xfId="38398"/>
    <cellStyle name="Normal 7 4 5" xfId="38399"/>
    <cellStyle name="Normal 7 4 5 2" xfId="38400"/>
    <cellStyle name="Normal 7 4 5 2 2" xfId="38401"/>
    <cellStyle name="Normal 7 4 5 3" xfId="38402"/>
    <cellStyle name="Normal 7 4 6" xfId="38403"/>
    <cellStyle name="Normal 7 4 6 2" xfId="38404"/>
    <cellStyle name="Normal 7 4 6 2 2" xfId="38405"/>
    <cellStyle name="Normal 7 4 6 3" xfId="38406"/>
    <cellStyle name="Normal 7 4 7" xfId="38407"/>
    <cellStyle name="Normal 7 4 7 2" xfId="38408"/>
    <cellStyle name="Normal 7 4 8" xfId="38409"/>
    <cellStyle name="Normal 7 5" xfId="38410"/>
    <cellStyle name="Normal 7 5 2" xfId="38411"/>
    <cellStyle name="Normal 7 5 2 2" xfId="38412"/>
    <cellStyle name="Normal 7 5 2 2 2" xfId="38413"/>
    <cellStyle name="Normal 7 5 2 2 2 2" xfId="38414"/>
    <cellStyle name="Normal 7 5 2 2 2 2 2" xfId="38415"/>
    <cellStyle name="Normal 7 5 2 2 2 2 2 2" xfId="38416"/>
    <cellStyle name="Normal 7 5 2 2 2 2 3" xfId="38417"/>
    <cellStyle name="Normal 7 5 2 2 2 3" xfId="38418"/>
    <cellStyle name="Normal 7 5 2 2 2 3 2" xfId="38419"/>
    <cellStyle name="Normal 7 5 2 2 2 3 2 2" xfId="38420"/>
    <cellStyle name="Normal 7 5 2 2 2 3 3" xfId="38421"/>
    <cellStyle name="Normal 7 5 2 2 2 4" xfId="38422"/>
    <cellStyle name="Normal 7 5 2 2 2 4 2" xfId="38423"/>
    <cellStyle name="Normal 7 5 2 2 2 5" xfId="38424"/>
    <cellStyle name="Normal 7 5 2 2 3" xfId="38425"/>
    <cellStyle name="Normal 7 5 2 2 3 2" xfId="38426"/>
    <cellStyle name="Normal 7 5 2 2 3 2 2" xfId="38427"/>
    <cellStyle name="Normal 7 5 2 2 3 3" xfId="38428"/>
    <cellStyle name="Normal 7 5 2 2 4" xfId="38429"/>
    <cellStyle name="Normal 7 5 2 2 4 2" xfId="38430"/>
    <cellStyle name="Normal 7 5 2 2 4 2 2" xfId="38431"/>
    <cellStyle name="Normal 7 5 2 2 4 3" xfId="38432"/>
    <cellStyle name="Normal 7 5 2 2 5" xfId="38433"/>
    <cellStyle name="Normal 7 5 2 2 5 2" xfId="38434"/>
    <cellStyle name="Normal 7 5 2 2 6" xfId="38435"/>
    <cellStyle name="Normal 7 5 2 3" xfId="38436"/>
    <cellStyle name="Normal 7 5 2 3 2" xfId="38437"/>
    <cellStyle name="Normal 7 5 2 3 2 2" xfId="38438"/>
    <cellStyle name="Normal 7 5 2 3 2 2 2" xfId="38439"/>
    <cellStyle name="Normal 7 5 2 3 2 3" xfId="38440"/>
    <cellStyle name="Normal 7 5 2 3 3" xfId="38441"/>
    <cellStyle name="Normal 7 5 2 3 3 2" xfId="38442"/>
    <cellStyle name="Normal 7 5 2 3 3 2 2" xfId="38443"/>
    <cellStyle name="Normal 7 5 2 3 3 3" xfId="38444"/>
    <cellStyle name="Normal 7 5 2 3 4" xfId="38445"/>
    <cellStyle name="Normal 7 5 2 3 4 2" xfId="38446"/>
    <cellStyle name="Normal 7 5 2 3 5" xfId="38447"/>
    <cellStyle name="Normal 7 5 2 4" xfId="38448"/>
    <cellStyle name="Normal 7 5 2 4 2" xfId="38449"/>
    <cellStyle name="Normal 7 5 2 4 2 2" xfId="38450"/>
    <cellStyle name="Normal 7 5 2 4 3" xfId="38451"/>
    <cellStyle name="Normal 7 5 2 5" xfId="38452"/>
    <cellStyle name="Normal 7 5 2 5 2" xfId="38453"/>
    <cellStyle name="Normal 7 5 2 5 2 2" xfId="38454"/>
    <cellStyle name="Normal 7 5 2 5 3" xfId="38455"/>
    <cellStyle name="Normal 7 5 2 6" xfId="38456"/>
    <cellStyle name="Normal 7 5 2 6 2" xfId="38457"/>
    <cellStyle name="Normal 7 5 2 7" xfId="38458"/>
    <cellStyle name="Normal 7 5 2 8" xfId="38459"/>
    <cellStyle name="Normal 7 5 3" xfId="38460"/>
    <cellStyle name="Normal 7 5 3 2" xfId="38461"/>
    <cellStyle name="Normal 7 5 3 2 2" xfId="38462"/>
    <cellStyle name="Normal 7 5 3 2 2 2" xfId="38463"/>
    <cellStyle name="Normal 7 5 3 2 2 2 2" xfId="38464"/>
    <cellStyle name="Normal 7 5 3 2 2 3" xfId="38465"/>
    <cellStyle name="Normal 7 5 3 2 3" xfId="38466"/>
    <cellStyle name="Normal 7 5 3 2 3 2" xfId="38467"/>
    <cellStyle name="Normal 7 5 3 2 3 2 2" xfId="38468"/>
    <cellStyle name="Normal 7 5 3 2 3 3" xfId="38469"/>
    <cellStyle name="Normal 7 5 3 2 4" xfId="38470"/>
    <cellStyle name="Normal 7 5 3 2 4 2" xfId="38471"/>
    <cellStyle name="Normal 7 5 3 2 5" xfId="38472"/>
    <cellStyle name="Normal 7 5 3 3" xfId="38473"/>
    <cellStyle name="Normal 7 5 3 3 2" xfId="38474"/>
    <cellStyle name="Normal 7 5 3 3 2 2" xfId="38475"/>
    <cellStyle name="Normal 7 5 3 3 3" xfId="38476"/>
    <cellStyle name="Normal 7 5 3 4" xfId="38477"/>
    <cellStyle name="Normal 7 5 3 4 2" xfId="38478"/>
    <cellStyle name="Normal 7 5 3 4 2 2" xfId="38479"/>
    <cellStyle name="Normal 7 5 3 4 3" xfId="38480"/>
    <cellStyle name="Normal 7 5 3 5" xfId="38481"/>
    <cellStyle name="Normal 7 5 3 5 2" xfId="38482"/>
    <cellStyle name="Normal 7 5 3 6" xfId="38483"/>
    <cellStyle name="Normal 7 5 3 7" xfId="38484"/>
    <cellStyle name="Normal 7 5 4" xfId="38485"/>
    <cellStyle name="Normal 7 5 4 2" xfId="38486"/>
    <cellStyle name="Normal 7 5 4 2 2" xfId="38487"/>
    <cellStyle name="Normal 7 5 4 2 2 2" xfId="38488"/>
    <cellStyle name="Normal 7 5 4 2 3" xfId="38489"/>
    <cellStyle name="Normal 7 5 4 3" xfId="38490"/>
    <cellStyle name="Normal 7 5 4 3 2" xfId="38491"/>
    <cellStyle name="Normal 7 5 4 3 2 2" xfId="38492"/>
    <cellStyle name="Normal 7 5 4 3 3" xfId="38493"/>
    <cellStyle name="Normal 7 5 4 4" xfId="38494"/>
    <cellStyle name="Normal 7 5 4 4 2" xfId="38495"/>
    <cellStyle name="Normal 7 5 4 5" xfId="38496"/>
    <cellStyle name="Normal 7 5 5" xfId="38497"/>
    <cellStyle name="Normal 7 5 5 2" xfId="38498"/>
    <cellStyle name="Normal 7 5 5 2 2" xfId="38499"/>
    <cellStyle name="Normal 7 5 5 3" xfId="38500"/>
    <cellStyle name="Normal 7 5 6" xfId="38501"/>
    <cellStyle name="Normal 7 5 6 2" xfId="38502"/>
    <cellStyle name="Normal 7 5 6 2 2" xfId="38503"/>
    <cellStyle name="Normal 7 5 6 3" xfId="38504"/>
    <cellStyle name="Normal 7 5 7" xfId="38505"/>
    <cellStyle name="Normal 7 5 7 2" xfId="38506"/>
    <cellStyle name="Normal 7 5 8" xfId="38507"/>
    <cellStyle name="Normal 7 5 9" xfId="38508"/>
    <cellStyle name="Normal 7 6" xfId="38509"/>
    <cellStyle name="Normal 7 6 2" xfId="38510"/>
    <cellStyle name="Normal 7 6 2 2" xfId="38511"/>
    <cellStyle name="Normal 7 6 2 2 2" xfId="38512"/>
    <cellStyle name="Normal 7 6 2 2 2 2" xfId="38513"/>
    <cellStyle name="Normal 7 6 2 2 2 2 2" xfId="38514"/>
    <cellStyle name="Normal 7 6 2 2 2 3" xfId="38515"/>
    <cellStyle name="Normal 7 6 2 2 3" xfId="38516"/>
    <cellStyle name="Normal 7 6 2 2 3 2" xfId="38517"/>
    <cellStyle name="Normal 7 6 2 2 3 2 2" xfId="38518"/>
    <cellStyle name="Normal 7 6 2 2 3 3" xfId="38519"/>
    <cellStyle name="Normal 7 6 2 2 4" xfId="38520"/>
    <cellStyle name="Normal 7 6 2 2 4 2" xfId="38521"/>
    <cellStyle name="Normal 7 6 2 2 5" xfId="38522"/>
    <cellStyle name="Normal 7 6 2 3" xfId="38523"/>
    <cellStyle name="Normal 7 6 2 3 2" xfId="38524"/>
    <cellStyle name="Normal 7 6 2 3 2 2" xfId="38525"/>
    <cellStyle name="Normal 7 6 2 3 3" xfId="38526"/>
    <cellStyle name="Normal 7 6 2 4" xfId="38527"/>
    <cellStyle name="Normal 7 6 2 4 2" xfId="38528"/>
    <cellStyle name="Normal 7 6 2 4 2 2" xfId="38529"/>
    <cellStyle name="Normal 7 6 2 4 3" xfId="38530"/>
    <cellStyle name="Normal 7 6 2 5" xfId="38531"/>
    <cellStyle name="Normal 7 6 2 5 2" xfId="38532"/>
    <cellStyle name="Normal 7 6 2 6" xfId="38533"/>
    <cellStyle name="Normal 7 6 3" xfId="38534"/>
    <cellStyle name="Normal 7 6 3 2" xfId="38535"/>
    <cellStyle name="Normal 7 6 3 2 2" xfId="38536"/>
    <cellStyle name="Normal 7 6 3 2 2 2" xfId="38537"/>
    <cellStyle name="Normal 7 6 3 2 3" xfId="38538"/>
    <cellStyle name="Normal 7 6 3 3" xfId="38539"/>
    <cellStyle name="Normal 7 6 3 3 2" xfId="38540"/>
    <cellStyle name="Normal 7 6 3 3 2 2" xfId="38541"/>
    <cellStyle name="Normal 7 6 3 3 3" xfId="38542"/>
    <cellStyle name="Normal 7 6 3 4" xfId="38543"/>
    <cellStyle name="Normal 7 6 3 4 2" xfId="38544"/>
    <cellStyle name="Normal 7 6 3 5" xfId="38545"/>
    <cellStyle name="Normal 7 6 4" xfId="38546"/>
    <cellStyle name="Normal 7 6 4 2" xfId="38547"/>
    <cellStyle name="Normal 7 6 4 2 2" xfId="38548"/>
    <cellStyle name="Normal 7 6 4 3" xfId="38549"/>
    <cellStyle name="Normal 7 6 5" xfId="38550"/>
    <cellStyle name="Normal 7 6 5 2" xfId="38551"/>
    <cellStyle name="Normal 7 6 5 2 2" xfId="38552"/>
    <cellStyle name="Normal 7 6 5 3" xfId="38553"/>
    <cellStyle name="Normal 7 6 6" xfId="38554"/>
    <cellStyle name="Normal 7 6 6 2" xfId="38555"/>
    <cellStyle name="Normal 7 6 7" xfId="38556"/>
    <cellStyle name="Normal 7 6 8" xfId="38557"/>
    <cellStyle name="Normal 7 7" xfId="38558"/>
    <cellStyle name="Normal 7 7 2" xfId="38559"/>
    <cellStyle name="Normal 7 7 2 2" xfId="38560"/>
    <cellStyle name="Normal 7 7 2 2 2" xfId="38561"/>
    <cellStyle name="Normal 7 7 2 2 2 2" xfId="38562"/>
    <cellStyle name="Normal 7 7 2 2 3" xfId="38563"/>
    <cellStyle name="Normal 7 7 2 3" xfId="38564"/>
    <cellStyle name="Normal 7 7 2 3 2" xfId="38565"/>
    <cellStyle name="Normal 7 7 2 3 2 2" xfId="38566"/>
    <cellStyle name="Normal 7 7 2 3 3" xfId="38567"/>
    <cellStyle name="Normal 7 7 2 4" xfId="38568"/>
    <cellStyle name="Normal 7 7 2 4 2" xfId="38569"/>
    <cellStyle name="Normal 7 7 2 5" xfId="38570"/>
    <cellStyle name="Normal 7 7 3" xfId="38571"/>
    <cellStyle name="Normal 7 7 3 2" xfId="38572"/>
    <cellStyle name="Normal 7 7 3 2 2" xfId="38573"/>
    <cellStyle name="Normal 7 7 3 3" xfId="38574"/>
    <cellStyle name="Normal 7 7 4" xfId="38575"/>
    <cellStyle name="Normal 7 7 4 2" xfId="38576"/>
    <cellStyle name="Normal 7 7 4 2 2" xfId="38577"/>
    <cellStyle name="Normal 7 7 4 3" xfId="38578"/>
    <cellStyle name="Normal 7 7 5" xfId="38579"/>
    <cellStyle name="Normal 7 7 5 2" xfId="38580"/>
    <cellStyle name="Normal 7 7 6" xfId="38581"/>
    <cellStyle name="Normal 7 7 7" xfId="38582"/>
    <cellStyle name="Normal 7 8" xfId="38583"/>
    <cellStyle name="Normal 7 8 2" xfId="38584"/>
    <cellStyle name="Normal 7 8 2 2" xfId="38585"/>
    <cellStyle name="Normal 7 8 2 2 2" xfId="38586"/>
    <cellStyle name="Normal 7 8 2 3" xfId="38587"/>
    <cellStyle name="Normal 7 8 3" xfId="38588"/>
    <cellStyle name="Normal 7 8 3 2" xfId="38589"/>
    <cellStyle name="Normal 7 8 3 2 2" xfId="38590"/>
    <cellStyle name="Normal 7 8 3 3" xfId="38591"/>
    <cellStyle name="Normal 7 8 4" xfId="38592"/>
    <cellStyle name="Normal 7 8 4 2" xfId="38593"/>
    <cellStyle name="Normal 7 8 5" xfId="38594"/>
    <cellStyle name="Normal 7 9" xfId="38595"/>
    <cellStyle name="Normal 7 9 2" xfId="38596"/>
    <cellStyle name="Normal 7 9 2 2" xfId="38597"/>
    <cellStyle name="Normal 7 9 3" xfId="38598"/>
    <cellStyle name="Normal 7_2112 Salary" xfId="38599"/>
    <cellStyle name="Normal 70" xfId="38600"/>
    <cellStyle name="Normal 70 2" xfId="38601"/>
    <cellStyle name="Normal 70 2 2" xfId="38602"/>
    <cellStyle name="Normal 70 3" xfId="38603"/>
    <cellStyle name="Normal 70 3 2" xfId="38604"/>
    <cellStyle name="Normal 70 4" xfId="38605"/>
    <cellStyle name="Normal 70 5" xfId="38606"/>
    <cellStyle name="Normal 71" xfId="38607"/>
    <cellStyle name="Normal 71 2" xfId="38608"/>
    <cellStyle name="Normal 71 2 2" xfId="38609"/>
    <cellStyle name="Normal 71 2 3" xfId="38610"/>
    <cellStyle name="Normal 71 3" xfId="38611"/>
    <cellStyle name="Normal 71 4" xfId="38612"/>
    <cellStyle name="Normal 71 5" xfId="38613"/>
    <cellStyle name="Normal 72" xfId="38614"/>
    <cellStyle name="Normal 72 2" xfId="38615"/>
    <cellStyle name="Normal 72 2 2" xfId="38616"/>
    <cellStyle name="Normal 72 2 2 2" xfId="38617"/>
    <cellStyle name="Normal 72 2 2 2 2" xfId="38618"/>
    <cellStyle name="Normal 72 2 2 2 2 2" xfId="38619"/>
    <cellStyle name="Normal 72 2 2 2 3" xfId="38620"/>
    <cellStyle name="Normal 72 2 2 3" xfId="38621"/>
    <cellStyle name="Normal 72 2 2 3 2" xfId="38622"/>
    <cellStyle name="Normal 72 2 2 3 2 2" xfId="38623"/>
    <cellStyle name="Normal 72 2 2 3 3" xfId="38624"/>
    <cellStyle name="Normal 72 2 2 4" xfId="38625"/>
    <cellStyle name="Normal 72 2 2 4 2" xfId="38626"/>
    <cellStyle name="Normal 72 2 2 5" xfId="38627"/>
    <cellStyle name="Normal 72 2 3" xfId="38628"/>
    <cellStyle name="Normal 72 2 3 2" xfId="38629"/>
    <cellStyle name="Normal 72 2 3 2 2" xfId="38630"/>
    <cellStyle name="Normal 72 2 3 3" xfId="38631"/>
    <cellStyle name="Normal 72 2 4" xfId="38632"/>
    <cellStyle name="Normal 72 2 4 2" xfId="38633"/>
    <cellStyle name="Normal 72 2 4 2 2" xfId="38634"/>
    <cellStyle name="Normal 72 2 4 3" xfId="38635"/>
    <cellStyle name="Normal 72 2 5" xfId="38636"/>
    <cellStyle name="Normal 72 2 5 2" xfId="38637"/>
    <cellStyle name="Normal 72 2 6" xfId="38638"/>
    <cellStyle name="Normal 72 3" xfId="38639"/>
    <cellStyle name="Normal 72 3 2" xfId="38640"/>
    <cellStyle name="Normal 72 3 2 2" xfId="38641"/>
    <cellStyle name="Normal 72 3 2 2 2" xfId="38642"/>
    <cellStyle name="Normal 72 3 2 3" xfId="38643"/>
    <cellStyle name="Normal 72 3 3" xfId="38644"/>
    <cellStyle name="Normal 72 3 3 2" xfId="38645"/>
    <cellStyle name="Normal 72 3 3 2 2" xfId="38646"/>
    <cellStyle name="Normal 72 3 3 3" xfId="38647"/>
    <cellStyle name="Normal 72 3 4" xfId="38648"/>
    <cellStyle name="Normal 72 3 4 2" xfId="38649"/>
    <cellStyle name="Normal 72 3 5" xfId="38650"/>
    <cellStyle name="Normal 72 4" xfId="38651"/>
    <cellStyle name="Normal 72 4 2" xfId="38652"/>
    <cellStyle name="Normal 72 4 2 2" xfId="38653"/>
    <cellStyle name="Normal 72 4 3" xfId="38654"/>
    <cellStyle name="Normal 72 5" xfId="38655"/>
    <cellStyle name="Normal 72 5 2" xfId="38656"/>
    <cellStyle name="Normal 72 5 2 2" xfId="38657"/>
    <cellStyle name="Normal 72 5 3" xfId="38658"/>
    <cellStyle name="Normal 72 6" xfId="38659"/>
    <cellStyle name="Normal 72 6 2" xfId="38660"/>
    <cellStyle name="Normal 72 7" xfId="38661"/>
    <cellStyle name="Normal 72 8" xfId="38662"/>
    <cellStyle name="Normal 73" xfId="38663"/>
    <cellStyle name="Normal 73 2" xfId="38664"/>
    <cellStyle name="Normal 73 2 2" xfId="38665"/>
    <cellStyle name="Normal 73 3" xfId="38666"/>
    <cellStyle name="Normal 73 4" xfId="38667"/>
    <cellStyle name="Normal 74" xfId="38668"/>
    <cellStyle name="Normal 74 2" xfId="38669"/>
    <cellStyle name="Normal 74 3" xfId="38670"/>
    <cellStyle name="Normal 75" xfId="38671"/>
    <cellStyle name="Normal 75 2" xfId="38672"/>
    <cellStyle name="Normal 75 3" xfId="38673"/>
    <cellStyle name="Normal 76" xfId="38674"/>
    <cellStyle name="Normal 76 2" xfId="38675"/>
    <cellStyle name="Normal 76 3" xfId="38676"/>
    <cellStyle name="Normal 77" xfId="38677"/>
    <cellStyle name="Normal 77 2" xfId="38678"/>
    <cellStyle name="Normal 77 3" xfId="38679"/>
    <cellStyle name="Normal 78" xfId="38680"/>
    <cellStyle name="Normal 78 2" xfId="38681"/>
    <cellStyle name="Normal 78 3" xfId="38682"/>
    <cellStyle name="Normal 79" xfId="38683"/>
    <cellStyle name="Normal 79 2" xfId="38684"/>
    <cellStyle name="Normal 79 3" xfId="38685"/>
    <cellStyle name="Normal 8" xfId="38686"/>
    <cellStyle name="Normal 8 10" xfId="38687"/>
    <cellStyle name="Normal 8 10 2" xfId="38688"/>
    <cellStyle name="Normal 8 11" xfId="38689"/>
    <cellStyle name="Normal 8 11 2" xfId="38690"/>
    <cellStyle name="Normal 8 12" xfId="38691"/>
    <cellStyle name="Normal 8 2" xfId="38692"/>
    <cellStyle name="Normal 8 2 10" xfId="38693"/>
    <cellStyle name="Normal 8 2 11" xfId="38694"/>
    <cellStyle name="Normal 8 2 2" xfId="38695"/>
    <cellStyle name="Normal 8 2 2 2" xfId="38696"/>
    <cellStyle name="Normal 8 2 2 2 10" xfId="38697"/>
    <cellStyle name="Normal 8 2 2 2 2" xfId="38698"/>
    <cellStyle name="Normal 8 2 2 2 2 2" xfId="38699"/>
    <cellStyle name="Normal 8 2 2 2 2 2 2" xfId="38700"/>
    <cellStyle name="Normal 8 2 2 2 2 2 2 2" xfId="38701"/>
    <cellStyle name="Normal 8 2 2 2 2 2 2 2 2" xfId="38702"/>
    <cellStyle name="Normal 8 2 2 2 2 2 2 3" xfId="38703"/>
    <cellStyle name="Normal 8 2 2 2 2 2 3" xfId="38704"/>
    <cellStyle name="Normal 8 2 2 2 2 2 3 2" xfId="38705"/>
    <cellStyle name="Normal 8 2 2 2 2 2 3 2 2" xfId="38706"/>
    <cellStyle name="Normal 8 2 2 2 2 2 3 3" xfId="38707"/>
    <cellStyle name="Normal 8 2 2 2 2 2 4" xfId="38708"/>
    <cellStyle name="Normal 8 2 2 2 2 2 4 2" xfId="38709"/>
    <cellStyle name="Normal 8 2 2 2 2 2 5" xfId="38710"/>
    <cellStyle name="Normal 8 2 2 2 2 3" xfId="38711"/>
    <cellStyle name="Normal 8 2 2 2 2 3 2" xfId="38712"/>
    <cellStyle name="Normal 8 2 2 2 2 3 2 2" xfId="38713"/>
    <cellStyle name="Normal 8 2 2 2 2 3 3" xfId="38714"/>
    <cellStyle name="Normal 8 2 2 2 2 4" xfId="38715"/>
    <cellStyle name="Normal 8 2 2 2 2 4 2" xfId="38716"/>
    <cellStyle name="Normal 8 2 2 2 2 4 2 2" xfId="38717"/>
    <cellStyle name="Normal 8 2 2 2 2 4 3" xfId="38718"/>
    <cellStyle name="Normal 8 2 2 2 2 5" xfId="38719"/>
    <cellStyle name="Normal 8 2 2 2 2 5 2" xfId="38720"/>
    <cellStyle name="Normal 8 2 2 2 2 6" xfId="38721"/>
    <cellStyle name="Normal 8 2 2 2 2 7" xfId="38722"/>
    <cellStyle name="Normal 8 2 2 2 3" xfId="38723"/>
    <cellStyle name="Normal 8 2 2 2 3 2" xfId="38724"/>
    <cellStyle name="Normal 8 2 2 2 3 2 2" xfId="38725"/>
    <cellStyle name="Normal 8 2 2 2 3 2 2 2" xfId="38726"/>
    <cellStyle name="Normal 8 2 2 2 3 2 3" xfId="38727"/>
    <cellStyle name="Normal 8 2 2 2 3 3" xfId="38728"/>
    <cellStyle name="Normal 8 2 2 2 3 3 2" xfId="38729"/>
    <cellStyle name="Normal 8 2 2 2 3 3 2 2" xfId="38730"/>
    <cellStyle name="Normal 8 2 2 2 3 3 3" xfId="38731"/>
    <cellStyle name="Normal 8 2 2 2 3 4" xfId="38732"/>
    <cellStyle name="Normal 8 2 2 2 3 4 2" xfId="38733"/>
    <cellStyle name="Normal 8 2 2 2 3 5" xfId="38734"/>
    <cellStyle name="Normal 8 2 2 2 4" xfId="38735"/>
    <cellStyle name="Normal 8 2 2 2 4 2" xfId="38736"/>
    <cellStyle name="Normal 8 2 2 2 4 2 2" xfId="38737"/>
    <cellStyle name="Normal 8 2 2 2 4 3" xfId="38738"/>
    <cellStyle name="Normal 8 2 2 2 5" xfId="38739"/>
    <cellStyle name="Normal 8 2 2 2 5 2" xfId="38740"/>
    <cellStyle name="Normal 8 2 2 2 5 2 2" xfId="38741"/>
    <cellStyle name="Normal 8 2 2 2 5 3" xfId="38742"/>
    <cellStyle name="Normal 8 2 2 2 6" xfId="38743"/>
    <cellStyle name="Normal 8 2 2 2 6 2" xfId="38744"/>
    <cellStyle name="Normal 8 2 2 2 7" xfId="38745"/>
    <cellStyle name="Normal 8 2 2 2 8" xfId="38746"/>
    <cellStyle name="Normal 8 2 2 2 9" xfId="38747"/>
    <cellStyle name="Normal 8 2 2 3" xfId="38748"/>
    <cellStyle name="Normal 8 2 2 3 2" xfId="38749"/>
    <cellStyle name="Normal 8 2 2 3 2 2" xfId="38750"/>
    <cellStyle name="Normal 8 2 2 3 2 2 2" xfId="38751"/>
    <cellStyle name="Normal 8 2 2 3 2 2 2 2" xfId="38752"/>
    <cellStyle name="Normal 8 2 2 3 2 2 3" xfId="38753"/>
    <cellStyle name="Normal 8 2 2 3 2 3" xfId="38754"/>
    <cellStyle name="Normal 8 2 2 3 2 3 2" xfId="38755"/>
    <cellStyle name="Normal 8 2 2 3 2 3 2 2" xfId="38756"/>
    <cellStyle name="Normal 8 2 2 3 2 3 3" xfId="38757"/>
    <cellStyle name="Normal 8 2 2 3 2 4" xfId="38758"/>
    <cellStyle name="Normal 8 2 2 3 2 4 2" xfId="38759"/>
    <cellStyle name="Normal 8 2 2 3 2 5" xfId="38760"/>
    <cellStyle name="Normal 8 2 2 3 3" xfId="38761"/>
    <cellStyle name="Normal 8 2 2 3 3 2" xfId="38762"/>
    <cellStyle name="Normal 8 2 2 3 3 2 2" xfId="38763"/>
    <cellStyle name="Normal 8 2 2 3 3 3" xfId="38764"/>
    <cellStyle name="Normal 8 2 2 3 4" xfId="38765"/>
    <cellStyle name="Normal 8 2 2 3 4 2" xfId="38766"/>
    <cellStyle name="Normal 8 2 2 3 4 2 2" xfId="38767"/>
    <cellStyle name="Normal 8 2 2 3 4 3" xfId="38768"/>
    <cellStyle name="Normal 8 2 2 3 5" xfId="38769"/>
    <cellStyle name="Normal 8 2 2 3 5 2" xfId="38770"/>
    <cellStyle name="Normal 8 2 2 3 6" xfId="38771"/>
    <cellStyle name="Normal 8 2 2 3 7" xfId="38772"/>
    <cellStyle name="Normal 8 2 2 4" xfId="38773"/>
    <cellStyle name="Normal 8 2 2 4 2" xfId="38774"/>
    <cellStyle name="Normal 8 2 2 4 2 2" xfId="38775"/>
    <cellStyle name="Normal 8 2 2 4 2 2 2" xfId="38776"/>
    <cellStyle name="Normal 8 2 2 4 2 3" xfId="38777"/>
    <cellStyle name="Normal 8 2 2 4 3" xfId="38778"/>
    <cellStyle name="Normal 8 2 2 4 3 2" xfId="38779"/>
    <cellStyle name="Normal 8 2 2 4 3 2 2" xfId="38780"/>
    <cellStyle name="Normal 8 2 2 4 3 3" xfId="38781"/>
    <cellStyle name="Normal 8 2 2 4 4" xfId="38782"/>
    <cellStyle name="Normal 8 2 2 4 4 2" xfId="38783"/>
    <cellStyle name="Normal 8 2 2 4 5" xfId="38784"/>
    <cellStyle name="Normal 8 2 2 5" xfId="38785"/>
    <cellStyle name="Normal 8 2 2 5 2" xfId="38786"/>
    <cellStyle name="Normal 8 2 2 5 2 2" xfId="38787"/>
    <cellStyle name="Normal 8 2 2 5 3" xfId="38788"/>
    <cellStyle name="Normal 8 2 2 6" xfId="38789"/>
    <cellStyle name="Normal 8 2 2 6 2" xfId="38790"/>
    <cellStyle name="Normal 8 2 2 6 2 2" xfId="38791"/>
    <cellStyle name="Normal 8 2 2 6 3" xfId="38792"/>
    <cellStyle name="Normal 8 2 2 7" xfId="38793"/>
    <cellStyle name="Normal 8 2 2 7 2" xfId="38794"/>
    <cellStyle name="Normal 8 2 2 8" xfId="38795"/>
    <cellStyle name="Normal 8 2 2 9" xfId="38796"/>
    <cellStyle name="Normal 8 2 3" xfId="38797"/>
    <cellStyle name="Normal 8 2 3 2" xfId="38798"/>
    <cellStyle name="Normal 8 2 3 2 2" xfId="38799"/>
    <cellStyle name="Normal 8 2 3 2 2 2" xfId="38800"/>
    <cellStyle name="Normal 8 2 3 2 2 2 2" xfId="38801"/>
    <cellStyle name="Normal 8 2 3 2 2 2 2 2" xfId="38802"/>
    <cellStyle name="Normal 8 2 3 2 2 2 3" xfId="38803"/>
    <cellStyle name="Normal 8 2 3 2 2 3" xfId="38804"/>
    <cellStyle name="Normal 8 2 3 2 2 3 2" xfId="38805"/>
    <cellStyle name="Normal 8 2 3 2 2 3 2 2" xfId="38806"/>
    <cellStyle name="Normal 8 2 3 2 2 3 3" xfId="38807"/>
    <cellStyle name="Normal 8 2 3 2 2 4" xfId="38808"/>
    <cellStyle name="Normal 8 2 3 2 2 4 2" xfId="38809"/>
    <cellStyle name="Normal 8 2 3 2 2 5" xfId="38810"/>
    <cellStyle name="Normal 8 2 3 2 3" xfId="38811"/>
    <cellStyle name="Normal 8 2 3 2 3 2" xfId="38812"/>
    <cellStyle name="Normal 8 2 3 2 3 2 2" xfId="38813"/>
    <cellStyle name="Normal 8 2 3 2 3 3" xfId="38814"/>
    <cellStyle name="Normal 8 2 3 2 4" xfId="38815"/>
    <cellStyle name="Normal 8 2 3 2 4 2" xfId="38816"/>
    <cellStyle name="Normal 8 2 3 2 4 2 2" xfId="38817"/>
    <cellStyle name="Normal 8 2 3 2 4 3" xfId="38818"/>
    <cellStyle name="Normal 8 2 3 2 5" xfId="38819"/>
    <cellStyle name="Normal 8 2 3 2 5 2" xfId="38820"/>
    <cellStyle name="Normal 8 2 3 2 6" xfId="38821"/>
    <cellStyle name="Normal 8 2 3 2 7" xfId="38822"/>
    <cellStyle name="Normal 8 2 3 3" xfId="38823"/>
    <cellStyle name="Normal 8 2 3 3 2" xfId="38824"/>
    <cellStyle name="Normal 8 2 3 3 2 2" xfId="38825"/>
    <cellStyle name="Normal 8 2 3 3 2 2 2" xfId="38826"/>
    <cellStyle name="Normal 8 2 3 3 2 3" xfId="38827"/>
    <cellStyle name="Normal 8 2 3 3 3" xfId="38828"/>
    <cellStyle name="Normal 8 2 3 3 3 2" xfId="38829"/>
    <cellStyle name="Normal 8 2 3 3 3 2 2" xfId="38830"/>
    <cellStyle name="Normal 8 2 3 3 3 3" xfId="38831"/>
    <cellStyle name="Normal 8 2 3 3 4" xfId="38832"/>
    <cellStyle name="Normal 8 2 3 3 4 2" xfId="38833"/>
    <cellStyle name="Normal 8 2 3 3 5" xfId="38834"/>
    <cellStyle name="Normal 8 2 3 3 6" xfId="38835"/>
    <cellStyle name="Normal 8 2 3 4" xfId="38836"/>
    <cellStyle name="Normal 8 2 3 4 2" xfId="38837"/>
    <cellStyle name="Normal 8 2 3 4 2 2" xfId="38838"/>
    <cellStyle name="Normal 8 2 3 4 3" xfId="38839"/>
    <cellStyle name="Normal 8 2 3 4 4" xfId="38840"/>
    <cellStyle name="Normal 8 2 3 4 5" xfId="38841"/>
    <cellStyle name="Normal 8 2 3 4 6" xfId="38842"/>
    <cellStyle name="Normal 8 2 3 5" xfId="38843"/>
    <cellStyle name="Normal 8 2 3 5 2" xfId="38844"/>
    <cellStyle name="Normal 8 2 3 5 2 2" xfId="38845"/>
    <cellStyle name="Normal 8 2 3 5 3" xfId="38846"/>
    <cellStyle name="Normal 8 2 3 6" xfId="38847"/>
    <cellStyle name="Normal 8 2 3 6 2" xfId="38848"/>
    <cellStyle name="Normal 8 2 3 7" xfId="38849"/>
    <cellStyle name="Normal 8 2 4" xfId="38850"/>
    <cellStyle name="Normal 8 2 4 2" xfId="38851"/>
    <cellStyle name="Normal 8 2 4 2 2" xfId="38852"/>
    <cellStyle name="Normal 8 2 4 2 2 2" xfId="38853"/>
    <cellStyle name="Normal 8 2 4 2 2 2 2" xfId="38854"/>
    <cellStyle name="Normal 8 2 4 2 2 3" xfId="38855"/>
    <cellStyle name="Normal 8 2 4 2 3" xfId="38856"/>
    <cellStyle name="Normal 8 2 4 2 3 2" xfId="38857"/>
    <cellStyle name="Normal 8 2 4 2 3 2 2" xfId="38858"/>
    <cellStyle name="Normal 8 2 4 2 3 3" xfId="38859"/>
    <cellStyle name="Normal 8 2 4 2 4" xfId="38860"/>
    <cellStyle name="Normal 8 2 4 2 4 2" xfId="38861"/>
    <cellStyle name="Normal 8 2 4 2 5" xfId="38862"/>
    <cellStyle name="Normal 8 2 4 3" xfId="38863"/>
    <cellStyle name="Normal 8 2 4 3 2" xfId="38864"/>
    <cellStyle name="Normal 8 2 4 3 2 2" xfId="38865"/>
    <cellStyle name="Normal 8 2 4 3 3" xfId="38866"/>
    <cellStyle name="Normal 8 2 4 4" xfId="38867"/>
    <cellStyle name="Normal 8 2 4 4 2" xfId="38868"/>
    <cellStyle name="Normal 8 2 4 4 2 2" xfId="38869"/>
    <cellStyle name="Normal 8 2 4 4 3" xfId="38870"/>
    <cellStyle name="Normal 8 2 4 5" xfId="38871"/>
    <cellStyle name="Normal 8 2 4 5 2" xfId="38872"/>
    <cellStyle name="Normal 8 2 4 6" xfId="38873"/>
    <cellStyle name="Normal 8 2 4 7" xfId="38874"/>
    <cellStyle name="Normal 8 2 5" xfId="38875"/>
    <cellStyle name="Normal 8 2 5 2" xfId="38876"/>
    <cellStyle name="Normal 8 2 5 2 2" xfId="38877"/>
    <cellStyle name="Normal 8 2 5 2 2 2" xfId="38878"/>
    <cellStyle name="Normal 8 2 5 2 3" xfId="38879"/>
    <cellStyle name="Normal 8 2 5 3" xfId="38880"/>
    <cellStyle name="Normal 8 2 5 3 2" xfId="38881"/>
    <cellStyle name="Normal 8 2 5 3 2 2" xfId="38882"/>
    <cellStyle name="Normal 8 2 5 3 3" xfId="38883"/>
    <cellStyle name="Normal 8 2 5 4" xfId="38884"/>
    <cellStyle name="Normal 8 2 5 4 2" xfId="38885"/>
    <cellStyle name="Normal 8 2 5 5" xfId="38886"/>
    <cellStyle name="Normal 8 2 5 6" xfId="38887"/>
    <cellStyle name="Normal 8 2 6" xfId="38888"/>
    <cellStyle name="Normal 8 2 6 2" xfId="38889"/>
    <cellStyle name="Normal 8 2 6 2 2" xfId="38890"/>
    <cellStyle name="Normal 8 2 6 3" xfId="38891"/>
    <cellStyle name="Normal 8 2 7" xfId="38892"/>
    <cellStyle name="Normal 8 2 7 2" xfId="38893"/>
    <cellStyle name="Normal 8 2 7 2 2" xfId="38894"/>
    <cellStyle name="Normal 8 2 7 3" xfId="38895"/>
    <cellStyle name="Normal 8 2 8" xfId="38896"/>
    <cellStyle name="Normal 8 2 8 2" xfId="38897"/>
    <cellStyle name="Normal 8 2 9" xfId="38898"/>
    <cellStyle name="Normal 8 2 9 2" xfId="38899"/>
    <cellStyle name="Normal 8 3" xfId="38900"/>
    <cellStyle name="Normal 8 3 10" xfId="38901"/>
    <cellStyle name="Normal 8 3 2" xfId="38902"/>
    <cellStyle name="Normal 8 3 2 2" xfId="38903"/>
    <cellStyle name="Normal 8 3 2 2 2" xfId="38904"/>
    <cellStyle name="Normal 8 3 2 2 2 2" xfId="38905"/>
    <cellStyle name="Normal 8 3 2 2 2 2 2" xfId="38906"/>
    <cellStyle name="Normal 8 3 2 2 2 2 2 2" xfId="38907"/>
    <cellStyle name="Normal 8 3 2 2 2 2 3" xfId="38908"/>
    <cellStyle name="Normal 8 3 2 2 2 3" xfId="38909"/>
    <cellStyle name="Normal 8 3 2 2 2 3 2" xfId="38910"/>
    <cellStyle name="Normal 8 3 2 2 2 3 2 2" xfId="38911"/>
    <cellStyle name="Normal 8 3 2 2 2 3 3" xfId="38912"/>
    <cellStyle name="Normal 8 3 2 2 2 4" xfId="38913"/>
    <cellStyle name="Normal 8 3 2 2 2 4 2" xfId="38914"/>
    <cellStyle name="Normal 8 3 2 2 2 5" xfId="38915"/>
    <cellStyle name="Normal 8 3 2 2 3" xfId="38916"/>
    <cellStyle name="Normal 8 3 2 2 3 2" xfId="38917"/>
    <cellStyle name="Normal 8 3 2 2 3 2 2" xfId="38918"/>
    <cellStyle name="Normal 8 3 2 2 3 3" xfId="38919"/>
    <cellStyle name="Normal 8 3 2 2 4" xfId="38920"/>
    <cellStyle name="Normal 8 3 2 2 4 2" xfId="38921"/>
    <cellStyle name="Normal 8 3 2 2 4 2 2" xfId="38922"/>
    <cellStyle name="Normal 8 3 2 2 4 3" xfId="38923"/>
    <cellStyle name="Normal 8 3 2 2 5" xfId="38924"/>
    <cellStyle name="Normal 8 3 2 2 5 2" xfId="38925"/>
    <cellStyle name="Normal 8 3 2 2 6" xfId="38926"/>
    <cellStyle name="Normal 8 3 2 2 7" xfId="38927"/>
    <cellStyle name="Normal 8 3 2 3" xfId="38928"/>
    <cellStyle name="Normal 8 3 2 3 2" xfId="38929"/>
    <cellStyle name="Normal 8 3 2 3 2 2" xfId="38930"/>
    <cellStyle name="Normal 8 3 2 3 2 2 2" xfId="38931"/>
    <cellStyle name="Normal 8 3 2 3 2 3" xfId="38932"/>
    <cellStyle name="Normal 8 3 2 3 3" xfId="38933"/>
    <cellStyle name="Normal 8 3 2 3 3 2" xfId="38934"/>
    <cellStyle name="Normal 8 3 2 3 3 2 2" xfId="38935"/>
    <cellStyle name="Normal 8 3 2 3 3 3" xfId="38936"/>
    <cellStyle name="Normal 8 3 2 3 4" xfId="38937"/>
    <cellStyle name="Normal 8 3 2 3 4 2" xfId="38938"/>
    <cellStyle name="Normal 8 3 2 3 5" xfId="38939"/>
    <cellStyle name="Normal 8 3 2 4" xfId="38940"/>
    <cellStyle name="Normal 8 3 2 4 2" xfId="38941"/>
    <cellStyle name="Normal 8 3 2 4 2 2" xfId="38942"/>
    <cellStyle name="Normal 8 3 2 4 3" xfId="38943"/>
    <cellStyle name="Normal 8 3 2 5" xfId="38944"/>
    <cellStyle name="Normal 8 3 2 5 2" xfId="38945"/>
    <cellStyle name="Normal 8 3 2 5 2 2" xfId="38946"/>
    <cellStyle name="Normal 8 3 2 5 3" xfId="38947"/>
    <cellStyle name="Normal 8 3 2 6" xfId="38948"/>
    <cellStyle name="Normal 8 3 2 6 2" xfId="38949"/>
    <cellStyle name="Normal 8 3 2 7" xfId="38950"/>
    <cellStyle name="Normal 8 3 2 8" xfId="38951"/>
    <cellStyle name="Normal 8 3 3" xfId="38952"/>
    <cellStyle name="Normal 8 3 3 2" xfId="38953"/>
    <cellStyle name="Normal 8 3 3 2 2" xfId="38954"/>
    <cellStyle name="Normal 8 3 3 2 2 2" xfId="38955"/>
    <cellStyle name="Normal 8 3 3 2 2 2 2" xfId="38956"/>
    <cellStyle name="Normal 8 3 3 2 2 3" xfId="38957"/>
    <cellStyle name="Normal 8 3 3 2 3" xfId="38958"/>
    <cellStyle name="Normal 8 3 3 2 3 2" xfId="38959"/>
    <cellStyle name="Normal 8 3 3 2 3 2 2" xfId="38960"/>
    <cellStyle name="Normal 8 3 3 2 3 3" xfId="38961"/>
    <cellStyle name="Normal 8 3 3 2 4" xfId="38962"/>
    <cellStyle name="Normal 8 3 3 2 4 2" xfId="38963"/>
    <cellStyle name="Normal 8 3 3 2 5" xfId="38964"/>
    <cellStyle name="Normal 8 3 3 3" xfId="38965"/>
    <cellStyle name="Normal 8 3 3 3 2" xfId="38966"/>
    <cellStyle name="Normal 8 3 3 3 2 2" xfId="38967"/>
    <cellStyle name="Normal 8 3 3 3 3" xfId="38968"/>
    <cellStyle name="Normal 8 3 3 4" xfId="38969"/>
    <cellStyle name="Normal 8 3 3 4 2" xfId="38970"/>
    <cellStyle name="Normal 8 3 3 4 2 2" xfId="38971"/>
    <cellStyle name="Normal 8 3 3 4 3" xfId="38972"/>
    <cellStyle name="Normal 8 3 3 5" xfId="38973"/>
    <cellStyle name="Normal 8 3 3 5 2" xfId="38974"/>
    <cellStyle name="Normal 8 3 3 6" xfId="38975"/>
    <cellStyle name="Normal 8 3 3 7" xfId="38976"/>
    <cellStyle name="Normal 8 3 4" xfId="38977"/>
    <cellStyle name="Normal 8 3 4 2" xfId="38978"/>
    <cellStyle name="Normal 8 3 4 2 2" xfId="38979"/>
    <cellStyle name="Normal 8 3 4 2 2 2" xfId="38980"/>
    <cellStyle name="Normal 8 3 4 2 3" xfId="38981"/>
    <cellStyle name="Normal 8 3 4 3" xfId="38982"/>
    <cellStyle name="Normal 8 3 4 3 2" xfId="38983"/>
    <cellStyle name="Normal 8 3 4 3 2 2" xfId="38984"/>
    <cellStyle name="Normal 8 3 4 3 3" xfId="38985"/>
    <cellStyle name="Normal 8 3 4 4" xfId="38986"/>
    <cellStyle name="Normal 8 3 4 4 2" xfId="38987"/>
    <cellStyle name="Normal 8 3 4 5" xfId="38988"/>
    <cellStyle name="Normal 8 3 4 6" xfId="38989"/>
    <cellStyle name="Normal 8 3 5" xfId="38990"/>
    <cellStyle name="Normal 8 3 5 2" xfId="38991"/>
    <cellStyle name="Normal 8 3 5 2 2" xfId="38992"/>
    <cellStyle name="Normal 8 3 5 3" xfId="38993"/>
    <cellStyle name="Normal 8 3 5 4" xfId="38994"/>
    <cellStyle name="Normal 8 3 6" xfId="38995"/>
    <cellStyle name="Normal 8 3 6 2" xfId="38996"/>
    <cellStyle name="Normal 8 3 6 2 2" xfId="38997"/>
    <cellStyle name="Normal 8 3 6 3" xfId="38998"/>
    <cellStyle name="Normal 8 3 7" xfId="38999"/>
    <cellStyle name="Normal 8 3 7 2" xfId="39000"/>
    <cellStyle name="Normal 8 3 8" xfId="39001"/>
    <cellStyle name="Normal 8 3 9" xfId="39002"/>
    <cellStyle name="Normal 8 4" xfId="39003"/>
    <cellStyle name="Normal 8 4 2" xfId="39004"/>
    <cellStyle name="Normal 8 4 2 2" xfId="39005"/>
    <cellStyle name="Normal 8 4 2 2 2" xfId="39006"/>
    <cellStyle name="Normal 8 4 2 2 2 2" xfId="39007"/>
    <cellStyle name="Normal 8 4 2 2 2 2 2" xfId="39008"/>
    <cellStyle name="Normal 8 4 2 2 2 2 2 2" xfId="39009"/>
    <cellStyle name="Normal 8 4 2 2 2 2 3" xfId="39010"/>
    <cellStyle name="Normal 8 4 2 2 2 3" xfId="39011"/>
    <cellStyle name="Normal 8 4 2 2 2 3 2" xfId="39012"/>
    <cellStyle name="Normal 8 4 2 2 2 3 2 2" xfId="39013"/>
    <cellStyle name="Normal 8 4 2 2 2 3 3" xfId="39014"/>
    <cellStyle name="Normal 8 4 2 2 2 4" xfId="39015"/>
    <cellStyle name="Normal 8 4 2 2 2 4 2" xfId="39016"/>
    <cellStyle name="Normal 8 4 2 2 2 5" xfId="39017"/>
    <cellStyle name="Normal 8 4 2 2 3" xfId="39018"/>
    <cellStyle name="Normal 8 4 2 2 3 2" xfId="39019"/>
    <cellStyle name="Normal 8 4 2 2 3 2 2" xfId="39020"/>
    <cellStyle name="Normal 8 4 2 2 3 3" xfId="39021"/>
    <cellStyle name="Normal 8 4 2 2 4" xfId="39022"/>
    <cellStyle name="Normal 8 4 2 2 4 2" xfId="39023"/>
    <cellStyle name="Normal 8 4 2 2 4 2 2" xfId="39024"/>
    <cellStyle name="Normal 8 4 2 2 4 3" xfId="39025"/>
    <cellStyle name="Normal 8 4 2 2 5" xfId="39026"/>
    <cellStyle name="Normal 8 4 2 2 5 2" xfId="39027"/>
    <cellStyle name="Normal 8 4 2 2 6" xfId="39028"/>
    <cellStyle name="Normal 8 4 2 3" xfId="39029"/>
    <cellStyle name="Normal 8 4 2 3 2" xfId="39030"/>
    <cellStyle name="Normal 8 4 2 3 2 2" xfId="39031"/>
    <cellStyle name="Normal 8 4 2 3 2 2 2" xfId="39032"/>
    <cellStyle name="Normal 8 4 2 3 2 3" xfId="39033"/>
    <cellStyle name="Normal 8 4 2 3 3" xfId="39034"/>
    <cellStyle name="Normal 8 4 2 3 3 2" xfId="39035"/>
    <cellStyle name="Normal 8 4 2 3 3 2 2" xfId="39036"/>
    <cellStyle name="Normal 8 4 2 3 3 3" xfId="39037"/>
    <cellStyle name="Normal 8 4 2 3 4" xfId="39038"/>
    <cellStyle name="Normal 8 4 2 3 4 2" xfId="39039"/>
    <cellStyle name="Normal 8 4 2 3 5" xfId="39040"/>
    <cellStyle name="Normal 8 4 2 4" xfId="39041"/>
    <cellStyle name="Normal 8 4 2 4 2" xfId="39042"/>
    <cellStyle name="Normal 8 4 2 4 2 2" xfId="39043"/>
    <cellStyle name="Normal 8 4 2 4 3" xfId="39044"/>
    <cellStyle name="Normal 8 4 2 5" xfId="39045"/>
    <cellStyle name="Normal 8 4 2 5 2" xfId="39046"/>
    <cellStyle name="Normal 8 4 2 5 2 2" xfId="39047"/>
    <cellStyle name="Normal 8 4 2 5 3" xfId="39048"/>
    <cellStyle name="Normal 8 4 2 6" xfId="39049"/>
    <cellStyle name="Normal 8 4 2 6 2" xfId="39050"/>
    <cellStyle name="Normal 8 4 2 7" xfId="39051"/>
    <cellStyle name="Normal 8 4 2 8" xfId="39052"/>
    <cellStyle name="Normal 8 4 3" xfId="39053"/>
    <cellStyle name="Normal 8 4 3 2" xfId="39054"/>
    <cellStyle name="Normal 8 4 3 2 2" xfId="39055"/>
    <cellStyle name="Normal 8 4 3 2 2 2" xfId="39056"/>
    <cellStyle name="Normal 8 4 3 2 2 2 2" xfId="39057"/>
    <cellStyle name="Normal 8 4 3 2 2 3" xfId="39058"/>
    <cellStyle name="Normal 8 4 3 2 3" xfId="39059"/>
    <cellStyle name="Normal 8 4 3 2 3 2" xfId="39060"/>
    <cellStyle name="Normal 8 4 3 2 3 2 2" xfId="39061"/>
    <cellStyle name="Normal 8 4 3 2 3 3" xfId="39062"/>
    <cellStyle name="Normal 8 4 3 2 4" xfId="39063"/>
    <cellStyle name="Normal 8 4 3 2 4 2" xfId="39064"/>
    <cellStyle name="Normal 8 4 3 2 5" xfId="39065"/>
    <cellStyle name="Normal 8 4 3 3" xfId="39066"/>
    <cellStyle name="Normal 8 4 3 3 2" xfId="39067"/>
    <cellStyle name="Normal 8 4 3 3 2 2" xfId="39068"/>
    <cellStyle name="Normal 8 4 3 3 3" xfId="39069"/>
    <cellStyle name="Normal 8 4 3 4" xfId="39070"/>
    <cellStyle name="Normal 8 4 3 4 2" xfId="39071"/>
    <cellStyle name="Normal 8 4 3 4 2 2" xfId="39072"/>
    <cellStyle name="Normal 8 4 3 4 3" xfId="39073"/>
    <cellStyle name="Normal 8 4 3 5" xfId="39074"/>
    <cellStyle name="Normal 8 4 3 5 2" xfId="39075"/>
    <cellStyle name="Normal 8 4 3 6" xfId="39076"/>
    <cellStyle name="Normal 8 4 3 7" xfId="39077"/>
    <cellStyle name="Normal 8 4 4" xfId="39078"/>
    <cellStyle name="Normal 8 4 4 2" xfId="39079"/>
    <cellStyle name="Normal 8 4 4 2 2" xfId="39080"/>
    <cellStyle name="Normal 8 4 4 2 2 2" xfId="39081"/>
    <cellStyle name="Normal 8 4 4 2 3" xfId="39082"/>
    <cellStyle name="Normal 8 4 4 3" xfId="39083"/>
    <cellStyle name="Normal 8 4 4 3 2" xfId="39084"/>
    <cellStyle name="Normal 8 4 4 3 2 2" xfId="39085"/>
    <cellStyle name="Normal 8 4 4 3 3" xfId="39086"/>
    <cellStyle name="Normal 8 4 4 4" xfId="39087"/>
    <cellStyle name="Normal 8 4 4 4 2" xfId="39088"/>
    <cellStyle name="Normal 8 4 4 5" xfId="39089"/>
    <cellStyle name="Normal 8 4 4 6" xfId="39090"/>
    <cellStyle name="Normal 8 4 4 7" xfId="39091"/>
    <cellStyle name="Normal 8 4 4 8" xfId="39092"/>
    <cellStyle name="Normal 8 4 5" xfId="39093"/>
    <cellStyle name="Normal 8 4 5 2" xfId="39094"/>
    <cellStyle name="Normal 8 4 5 2 2" xfId="39095"/>
    <cellStyle name="Normal 8 4 5 3" xfId="39096"/>
    <cellStyle name="Normal 8 4 6" xfId="39097"/>
    <cellStyle name="Normal 8 4 6 2" xfId="39098"/>
    <cellStyle name="Normal 8 4 6 2 2" xfId="39099"/>
    <cellStyle name="Normal 8 4 6 3" xfId="39100"/>
    <cellStyle name="Normal 8 4 7" xfId="39101"/>
    <cellStyle name="Normal 8 4 7 2" xfId="39102"/>
    <cellStyle name="Normal 8 4 8" xfId="39103"/>
    <cellStyle name="Normal 8 5" xfId="39104"/>
    <cellStyle name="Normal 8 5 2" xfId="39105"/>
    <cellStyle name="Normal 8 5 2 2" xfId="39106"/>
    <cellStyle name="Normal 8 5 2 2 2" xfId="39107"/>
    <cellStyle name="Normal 8 5 2 2 2 2" xfId="39108"/>
    <cellStyle name="Normal 8 5 2 2 2 2 2" xfId="39109"/>
    <cellStyle name="Normal 8 5 2 2 2 3" xfId="39110"/>
    <cellStyle name="Normal 8 5 2 2 3" xfId="39111"/>
    <cellStyle name="Normal 8 5 2 2 3 2" xfId="39112"/>
    <cellStyle name="Normal 8 5 2 2 3 2 2" xfId="39113"/>
    <cellStyle name="Normal 8 5 2 2 3 3" xfId="39114"/>
    <cellStyle name="Normal 8 5 2 2 4" xfId="39115"/>
    <cellStyle name="Normal 8 5 2 2 4 2" xfId="39116"/>
    <cellStyle name="Normal 8 5 2 2 5" xfId="39117"/>
    <cellStyle name="Normal 8 5 2 3" xfId="39118"/>
    <cellStyle name="Normal 8 5 2 3 2" xfId="39119"/>
    <cellStyle name="Normal 8 5 2 3 2 2" xfId="39120"/>
    <cellStyle name="Normal 8 5 2 3 3" xfId="39121"/>
    <cellStyle name="Normal 8 5 2 4" xfId="39122"/>
    <cellStyle name="Normal 8 5 2 4 2" xfId="39123"/>
    <cellStyle name="Normal 8 5 2 4 2 2" xfId="39124"/>
    <cellStyle name="Normal 8 5 2 4 3" xfId="39125"/>
    <cellStyle name="Normal 8 5 2 5" xfId="39126"/>
    <cellStyle name="Normal 8 5 2 5 2" xfId="39127"/>
    <cellStyle name="Normal 8 5 2 6" xfId="39128"/>
    <cellStyle name="Normal 8 5 2 7" xfId="39129"/>
    <cellStyle name="Normal 8 5 3" xfId="39130"/>
    <cellStyle name="Normal 8 5 3 2" xfId="39131"/>
    <cellStyle name="Normal 8 5 3 2 2" xfId="39132"/>
    <cellStyle name="Normal 8 5 3 2 2 2" xfId="39133"/>
    <cellStyle name="Normal 8 5 3 2 3" xfId="39134"/>
    <cellStyle name="Normal 8 5 3 3" xfId="39135"/>
    <cellStyle name="Normal 8 5 3 3 2" xfId="39136"/>
    <cellStyle name="Normal 8 5 3 3 2 2" xfId="39137"/>
    <cellStyle name="Normal 8 5 3 3 3" xfId="39138"/>
    <cellStyle name="Normal 8 5 3 4" xfId="39139"/>
    <cellStyle name="Normal 8 5 3 4 2" xfId="39140"/>
    <cellStyle name="Normal 8 5 3 5" xfId="39141"/>
    <cellStyle name="Normal 8 5 3 6" xfId="39142"/>
    <cellStyle name="Normal 8 5 4" xfId="39143"/>
    <cellStyle name="Normal 8 5 4 2" xfId="39144"/>
    <cellStyle name="Normal 8 5 4 2 2" xfId="39145"/>
    <cellStyle name="Normal 8 5 4 3" xfId="39146"/>
    <cellStyle name="Normal 8 5 5" xfId="39147"/>
    <cellStyle name="Normal 8 5 5 2" xfId="39148"/>
    <cellStyle name="Normal 8 5 5 2 2" xfId="39149"/>
    <cellStyle name="Normal 8 5 5 3" xfId="39150"/>
    <cellStyle name="Normal 8 5 6" xfId="39151"/>
    <cellStyle name="Normal 8 5 6 2" xfId="39152"/>
    <cellStyle name="Normal 8 5 7" xfId="39153"/>
    <cellStyle name="Normal 8 5 8" xfId="39154"/>
    <cellStyle name="Normal 8 6" xfId="39155"/>
    <cellStyle name="Normal 8 6 2" xfId="39156"/>
    <cellStyle name="Normal 8 6 2 2" xfId="39157"/>
    <cellStyle name="Normal 8 6 2 2 2" xfId="39158"/>
    <cellStyle name="Normal 8 6 2 2 2 2" xfId="39159"/>
    <cellStyle name="Normal 8 6 2 2 3" xfId="39160"/>
    <cellStyle name="Normal 8 6 2 3" xfId="39161"/>
    <cellStyle name="Normal 8 6 2 3 2" xfId="39162"/>
    <cellStyle name="Normal 8 6 2 3 2 2" xfId="39163"/>
    <cellStyle name="Normal 8 6 2 3 3" xfId="39164"/>
    <cellStyle name="Normal 8 6 2 4" xfId="39165"/>
    <cellStyle name="Normal 8 6 2 4 2" xfId="39166"/>
    <cellStyle name="Normal 8 6 2 5" xfId="39167"/>
    <cellStyle name="Normal 8 6 3" xfId="39168"/>
    <cellStyle name="Normal 8 6 3 2" xfId="39169"/>
    <cellStyle name="Normal 8 6 3 2 2" xfId="39170"/>
    <cellStyle name="Normal 8 6 3 3" xfId="39171"/>
    <cellStyle name="Normal 8 6 4" xfId="39172"/>
    <cellStyle name="Normal 8 6 4 2" xfId="39173"/>
    <cellStyle name="Normal 8 6 4 2 2" xfId="39174"/>
    <cellStyle name="Normal 8 6 4 3" xfId="39175"/>
    <cellStyle name="Normal 8 6 5" xfId="39176"/>
    <cellStyle name="Normal 8 6 5 2" xfId="39177"/>
    <cellStyle name="Normal 8 6 6" xfId="39178"/>
    <cellStyle name="Normal 8 6 7" xfId="39179"/>
    <cellStyle name="Normal 8 7" xfId="39180"/>
    <cellStyle name="Normal 8 7 2" xfId="39181"/>
    <cellStyle name="Normal 8 7 2 2" xfId="39182"/>
    <cellStyle name="Normal 8 7 2 2 2" xfId="39183"/>
    <cellStyle name="Normal 8 7 2 3" xfId="39184"/>
    <cellStyle name="Normal 8 7 3" xfId="39185"/>
    <cellStyle name="Normal 8 7 3 2" xfId="39186"/>
    <cellStyle name="Normal 8 7 3 2 2" xfId="39187"/>
    <cellStyle name="Normal 8 7 3 3" xfId="39188"/>
    <cellStyle name="Normal 8 7 4" xfId="39189"/>
    <cellStyle name="Normal 8 7 4 2" xfId="39190"/>
    <cellStyle name="Normal 8 7 5" xfId="39191"/>
    <cellStyle name="Normal 8 7 6" xfId="39192"/>
    <cellStyle name="Normal 8 8" xfId="39193"/>
    <cellStyle name="Normal 8 8 2" xfId="39194"/>
    <cellStyle name="Normal 8 8 2 2" xfId="39195"/>
    <cellStyle name="Normal 8 8 3" xfId="39196"/>
    <cellStyle name="Normal 8 8 3 2" xfId="39197"/>
    <cellStyle name="Normal 8 8 4" xfId="39198"/>
    <cellStyle name="Normal 8 8 4 2" xfId="39199"/>
    <cellStyle name="Normal 8 8 5" xfId="39200"/>
    <cellStyle name="Normal 8 9" xfId="39201"/>
    <cellStyle name="Normal 8 9 2" xfId="39202"/>
    <cellStyle name="Normal 8 9 2 2" xfId="39203"/>
    <cellStyle name="Normal 8 9 3" xfId="39204"/>
    <cellStyle name="Normal 8 9 4" xfId="39205"/>
    <cellStyle name="Normal 8_2112 Salary" xfId="39206"/>
    <cellStyle name="Normal 80" xfId="39207"/>
    <cellStyle name="Normal 80 2" xfId="39208"/>
    <cellStyle name="Normal 80 3" xfId="39209"/>
    <cellStyle name="Normal 81" xfId="39210"/>
    <cellStyle name="Normal 81 2" xfId="39211"/>
    <cellStyle name="Normal 81 2 2" xfId="39212"/>
    <cellStyle name="Normal 81 2 2 2" xfId="39213"/>
    <cellStyle name="Normal 81 2 2 2 2" xfId="39214"/>
    <cellStyle name="Normal 81 2 2 3" xfId="39215"/>
    <cellStyle name="Normal 81 2 3" xfId="39216"/>
    <cellStyle name="Normal 81 2 3 2" xfId="39217"/>
    <cellStyle name="Normal 81 2 3 2 2" xfId="39218"/>
    <cellStyle name="Normal 81 2 3 3" xfId="39219"/>
    <cellStyle name="Normal 81 2 4" xfId="39220"/>
    <cellStyle name="Normal 81 2 4 2" xfId="39221"/>
    <cellStyle name="Normal 81 2 5" xfId="39222"/>
    <cellStyle name="Normal 81 3" xfId="39223"/>
    <cellStyle name="Normal 81 3 2" xfId="39224"/>
    <cellStyle name="Normal 81 3 2 2" xfId="39225"/>
    <cellStyle name="Normal 81 3 3" xfId="39226"/>
    <cellStyle name="Normal 81 4" xfId="39227"/>
    <cellStyle name="Normal 81 4 2" xfId="39228"/>
    <cellStyle name="Normal 81 4 2 2" xfId="39229"/>
    <cellStyle name="Normal 81 4 3" xfId="39230"/>
    <cellStyle name="Normal 81 5" xfId="39231"/>
    <cellStyle name="Normal 81 5 2" xfId="39232"/>
    <cellStyle name="Normal 81 6" xfId="39233"/>
    <cellStyle name="Normal 81 7" xfId="39234"/>
    <cellStyle name="Normal 82" xfId="39235"/>
    <cellStyle name="Normal 82 2" xfId="39236"/>
    <cellStyle name="Normal 82 2 2" xfId="39237"/>
    <cellStyle name="Normal 82 2 2 2" xfId="39238"/>
    <cellStyle name="Normal 82 2 2 2 2" xfId="39239"/>
    <cellStyle name="Normal 82 2 2 3" xfId="39240"/>
    <cellStyle name="Normal 82 2 3" xfId="39241"/>
    <cellStyle name="Normal 82 2 3 2" xfId="39242"/>
    <cellStyle name="Normal 82 2 3 2 2" xfId="39243"/>
    <cellStyle name="Normal 82 2 3 3" xfId="39244"/>
    <cellStyle name="Normal 82 2 4" xfId="39245"/>
    <cellStyle name="Normal 82 2 4 2" xfId="39246"/>
    <cellStyle name="Normal 82 2 5" xfId="39247"/>
    <cellStyle name="Normal 82 3" xfId="39248"/>
    <cellStyle name="Normal 82 3 2" xfId="39249"/>
    <cellStyle name="Normal 82 3 2 2" xfId="39250"/>
    <cellStyle name="Normal 82 3 3" xfId="39251"/>
    <cellStyle name="Normal 82 4" xfId="39252"/>
    <cellStyle name="Normal 82 4 2" xfId="39253"/>
    <cellStyle name="Normal 82 4 2 2" xfId="39254"/>
    <cellStyle name="Normal 82 4 3" xfId="39255"/>
    <cellStyle name="Normal 82 5" xfId="39256"/>
    <cellStyle name="Normal 82 5 2" xfId="39257"/>
    <cellStyle name="Normal 82 6" xfId="39258"/>
    <cellStyle name="Normal 82 7" xfId="39259"/>
    <cellStyle name="Normal 83" xfId="39260"/>
    <cellStyle name="Normal 83 2" xfId="39261"/>
    <cellStyle name="Normal 83 3" xfId="39262"/>
    <cellStyle name="Normal 84" xfId="39263"/>
    <cellStyle name="Normal 84 2" xfId="39264"/>
    <cellStyle name="Normal 84 2 2" xfId="39265"/>
    <cellStyle name="Normal 84 2 2 2" xfId="39266"/>
    <cellStyle name="Normal 84 2 2 2 2" xfId="39267"/>
    <cellStyle name="Normal 84 2 2 3" xfId="39268"/>
    <cellStyle name="Normal 84 2 3" xfId="39269"/>
    <cellStyle name="Normal 84 2 3 2" xfId="39270"/>
    <cellStyle name="Normal 84 2 3 2 2" xfId="39271"/>
    <cellStyle name="Normal 84 2 3 3" xfId="39272"/>
    <cellStyle name="Normal 84 2 4" xfId="39273"/>
    <cellStyle name="Normal 84 2 4 2" xfId="39274"/>
    <cellStyle name="Normal 84 2 5" xfId="39275"/>
    <cellStyle name="Normal 84 2 6" xfId="39276"/>
    <cellStyle name="Normal 84 3" xfId="39277"/>
    <cellStyle name="Normal 84 3 2" xfId="39278"/>
    <cellStyle name="Normal 84 3 2 2" xfId="39279"/>
    <cellStyle name="Normal 84 3 3" xfId="39280"/>
    <cellStyle name="Normal 84 3 4" xfId="39281"/>
    <cellStyle name="Normal 84 4" xfId="39282"/>
    <cellStyle name="Normal 84 4 2" xfId="39283"/>
    <cellStyle name="Normal 84 4 2 2" xfId="39284"/>
    <cellStyle name="Normal 84 4 3" xfId="39285"/>
    <cellStyle name="Normal 84 5" xfId="39286"/>
    <cellStyle name="Normal 84 5 2" xfId="39287"/>
    <cellStyle name="Normal 84 5 3" xfId="39288"/>
    <cellStyle name="Normal 84 6" xfId="39289"/>
    <cellStyle name="Normal 84 7" xfId="39290"/>
    <cellStyle name="Normal 85" xfId="39291"/>
    <cellStyle name="Normal 85 2" xfId="39292"/>
    <cellStyle name="Normal 85 2 2" xfId="39293"/>
    <cellStyle name="Normal 85 2 2 2" xfId="39294"/>
    <cellStyle name="Normal 85 2 3" xfId="39295"/>
    <cellStyle name="Normal 85 2 4" xfId="39296"/>
    <cellStyle name="Normal 85 3" xfId="39297"/>
    <cellStyle name="Normal 85 3 2" xfId="39298"/>
    <cellStyle name="Normal 85 3 2 2" xfId="39299"/>
    <cellStyle name="Normal 85 3 3" xfId="39300"/>
    <cellStyle name="Normal 85 3 4" xfId="39301"/>
    <cellStyle name="Normal 85 4" xfId="39302"/>
    <cellStyle name="Normal 85 4 2" xfId="39303"/>
    <cellStyle name="Normal 85 5" xfId="39304"/>
    <cellStyle name="Normal 85 6" xfId="39305"/>
    <cellStyle name="Normal 86" xfId="39306"/>
    <cellStyle name="Normal 86 2" xfId="39307"/>
    <cellStyle name="Normal 86 2 2" xfId="39308"/>
    <cellStyle name="Normal 86 2 3" xfId="39309"/>
    <cellStyle name="Normal 86 3" xfId="39310"/>
    <cellStyle name="Normal 86 3 2" xfId="39311"/>
    <cellStyle name="Normal 86 4" xfId="39312"/>
    <cellStyle name="Normal 86 5" xfId="39313"/>
    <cellStyle name="Normal 87" xfId="39314"/>
    <cellStyle name="Normal 87 2" xfId="39315"/>
    <cellStyle name="Normal 87 2 2" xfId="39316"/>
    <cellStyle name="Normal 87 3" xfId="39317"/>
    <cellStyle name="Normal 87 4" xfId="39318"/>
    <cellStyle name="Normal 88" xfId="39319"/>
    <cellStyle name="Normal 88 2" xfId="39320"/>
    <cellStyle name="Normal 88 2 2" xfId="39321"/>
    <cellStyle name="Normal 88 3" xfId="39322"/>
    <cellStyle name="Normal 88 4" xfId="39323"/>
    <cellStyle name="Normal 89" xfId="39324"/>
    <cellStyle name="Normal 89 2" xfId="39325"/>
    <cellStyle name="Normal 89 3" xfId="39326"/>
    <cellStyle name="Normal 9" xfId="39327"/>
    <cellStyle name="Normal 9 10" xfId="39328"/>
    <cellStyle name="Normal 9 10 2" xfId="39329"/>
    <cellStyle name="Normal 9 10 3" xfId="39330"/>
    <cellStyle name="Normal 9 11" xfId="39331"/>
    <cellStyle name="Normal 9 11 2" xfId="39332"/>
    <cellStyle name="Normal 9 11 3" xfId="39333"/>
    <cellStyle name="Normal 9 12" xfId="39334"/>
    <cellStyle name="Normal 9 12 2" xfId="39335"/>
    <cellStyle name="Normal 9 13" xfId="39336"/>
    <cellStyle name="Normal 9 13 2" xfId="39337"/>
    <cellStyle name="Normal 9 13 3" xfId="39338"/>
    <cellStyle name="Normal 9 14" xfId="39339"/>
    <cellStyle name="Normal 9 15" xfId="39340"/>
    <cellStyle name="Normal 9 2" xfId="39341"/>
    <cellStyle name="Normal 9 2 10" xfId="39342"/>
    <cellStyle name="Normal 9 2 10 2" xfId="39343"/>
    <cellStyle name="Normal 9 2 10 3" xfId="39344"/>
    <cellStyle name="Normal 9 2 11" xfId="39345"/>
    <cellStyle name="Normal 9 2 11 2" xfId="39346"/>
    <cellStyle name="Normal 9 2 12" xfId="39347"/>
    <cellStyle name="Normal 9 2 12 2" xfId="39348"/>
    <cellStyle name="Normal 9 2 12 3" xfId="39349"/>
    <cellStyle name="Normal 9 2 13" xfId="39350"/>
    <cellStyle name="Normal 9 2 14" xfId="39351"/>
    <cellStyle name="Normal 9 2 2" xfId="39352"/>
    <cellStyle name="Normal 9 2 2 2" xfId="39353"/>
    <cellStyle name="Normal 9 2 2 2 10" xfId="39354"/>
    <cellStyle name="Normal 9 2 2 2 2" xfId="39355"/>
    <cellStyle name="Normal 9 2 2 2 2 2" xfId="39356"/>
    <cellStyle name="Normal 9 2 2 2 2 2 2" xfId="39357"/>
    <cellStyle name="Normal 9 2 2 2 2 2 2 2" xfId="39358"/>
    <cellStyle name="Normal 9 2 2 2 2 2 2 2 2" xfId="39359"/>
    <cellStyle name="Normal 9 2 2 2 2 2 2 3" xfId="39360"/>
    <cellStyle name="Normal 9 2 2 2 2 2 3" xfId="39361"/>
    <cellStyle name="Normal 9 2 2 2 2 2 3 2" xfId="39362"/>
    <cellStyle name="Normal 9 2 2 2 2 2 3 2 2" xfId="39363"/>
    <cellStyle name="Normal 9 2 2 2 2 2 3 3" xfId="39364"/>
    <cellStyle name="Normal 9 2 2 2 2 2 4" xfId="39365"/>
    <cellStyle name="Normal 9 2 2 2 2 2 4 2" xfId="39366"/>
    <cellStyle name="Normal 9 2 2 2 2 2 5" xfId="39367"/>
    <cellStyle name="Normal 9 2 2 2 2 3" xfId="39368"/>
    <cellStyle name="Normal 9 2 2 2 2 3 2" xfId="39369"/>
    <cellStyle name="Normal 9 2 2 2 2 3 2 2" xfId="39370"/>
    <cellStyle name="Normal 9 2 2 2 2 3 3" xfId="39371"/>
    <cellStyle name="Normal 9 2 2 2 2 4" xfId="39372"/>
    <cellStyle name="Normal 9 2 2 2 2 4 2" xfId="39373"/>
    <cellStyle name="Normal 9 2 2 2 2 4 2 2" xfId="39374"/>
    <cellStyle name="Normal 9 2 2 2 2 4 3" xfId="39375"/>
    <cellStyle name="Normal 9 2 2 2 2 5" xfId="39376"/>
    <cellStyle name="Normal 9 2 2 2 2 5 2" xfId="39377"/>
    <cellStyle name="Normal 9 2 2 2 2 6" xfId="39378"/>
    <cellStyle name="Normal 9 2 2 2 2 7" xfId="39379"/>
    <cellStyle name="Normal 9 2 2 2 3" xfId="39380"/>
    <cellStyle name="Normal 9 2 2 2 3 2" xfId="39381"/>
    <cellStyle name="Normal 9 2 2 2 3 2 2" xfId="39382"/>
    <cellStyle name="Normal 9 2 2 2 3 2 2 2" xfId="39383"/>
    <cellStyle name="Normal 9 2 2 2 3 2 3" xfId="39384"/>
    <cellStyle name="Normal 9 2 2 2 3 3" xfId="39385"/>
    <cellStyle name="Normal 9 2 2 2 3 3 2" xfId="39386"/>
    <cellStyle name="Normal 9 2 2 2 3 3 2 2" xfId="39387"/>
    <cellStyle name="Normal 9 2 2 2 3 3 3" xfId="39388"/>
    <cellStyle name="Normal 9 2 2 2 3 4" xfId="39389"/>
    <cellStyle name="Normal 9 2 2 2 3 4 2" xfId="39390"/>
    <cellStyle name="Normal 9 2 2 2 3 5" xfId="39391"/>
    <cellStyle name="Normal 9 2 2 2 3 6" xfId="39392"/>
    <cellStyle name="Normal 9 2 2 2 4" xfId="39393"/>
    <cellStyle name="Normal 9 2 2 2 4 2" xfId="39394"/>
    <cellStyle name="Normal 9 2 2 2 4 2 2" xfId="39395"/>
    <cellStyle name="Normal 9 2 2 2 4 3" xfId="39396"/>
    <cellStyle name="Normal 9 2 2 2 4 4" xfId="39397"/>
    <cellStyle name="Normal 9 2 2 2 5" xfId="39398"/>
    <cellStyle name="Normal 9 2 2 2 5 2" xfId="39399"/>
    <cellStyle name="Normal 9 2 2 2 5 2 2" xfId="39400"/>
    <cellStyle name="Normal 9 2 2 2 5 3" xfId="39401"/>
    <cellStyle name="Normal 9 2 2 2 5 4" xfId="39402"/>
    <cellStyle name="Normal 9 2 2 2 6" xfId="39403"/>
    <cellStyle name="Normal 9 2 2 2 6 2" xfId="39404"/>
    <cellStyle name="Normal 9 2 2 2 7" xfId="39405"/>
    <cellStyle name="Normal 9 2 2 2 8" xfId="39406"/>
    <cellStyle name="Normal 9 2 2 2 9" xfId="39407"/>
    <cellStyle name="Normal 9 2 2 3" xfId="39408"/>
    <cellStyle name="Normal 9 2 2 3 2" xfId="39409"/>
    <cellStyle name="Normal 9 2 2 3 2 2" xfId="39410"/>
    <cellStyle name="Normal 9 2 2 3 2 2 2" xfId="39411"/>
    <cellStyle name="Normal 9 2 2 3 2 2 2 2" xfId="39412"/>
    <cellStyle name="Normal 9 2 2 3 2 2 3" xfId="39413"/>
    <cellStyle name="Normal 9 2 2 3 2 3" xfId="39414"/>
    <cellStyle name="Normal 9 2 2 3 2 3 2" xfId="39415"/>
    <cellStyle name="Normal 9 2 2 3 2 3 2 2" xfId="39416"/>
    <cellStyle name="Normal 9 2 2 3 2 3 3" xfId="39417"/>
    <cellStyle name="Normal 9 2 2 3 2 4" xfId="39418"/>
    <cellStyle name="Normal 9 2 2 3 2 4 2" xfId="39419"/>
    <cellStyle name="Normal 9 2 2 3 2 5" xfId="39420"/>
    <cellStyle name="Normal 9 2 2 3 2 6" xfId="39421"/>
    <cellStyle name="Normal 9 2 2 3 3" xfId="39422"/>
    <cellStyle name="Normal 9 2 2 3 3 2" xfId="39423"/>
    <cellStyle name="Normal 9 2 2 3 3 2 2" xfId="39424"/>
    <cellStyle name="Normal 9 2 2 3 3 3" xfId="39425"/>
    <cellStyle name="Normal 9 2 2 3 3 4" xfId="39426"/>
    <cellStyle name="Normal 9 2 2 3 4" xfId="39427"/>
    <cellStyle name="Normal 9 2 2 3 4 2" xfId="39428"/>
    <cellStyle name="Normal 9 2 2 3 4 2 2" xfId="39429"/>
    <cellStyle name="Normal 9 2 2 3 4 3" xfId="39430"/>
    <cellStyle name="Normal 9 2 2 3 5" xfId="39431"/>
    <cellStyle name="Normal 9 2 2 3 5 2" xfId="39432"/>
    <cellStyle name="Normal 9 2 2 3 6" xfId="39433"/>
    <cellStyle name="Normal 9 2 2 3 7" xfId="39434"/>
    <cellStyle name="Normal 9 2 2 4" xfId="39435"/>
    <cellStyle name="Normal 9 2 2 4 2" xfId="39436"/>
    <cellStyle name="Normal 9 2 2 4 2 2" xfId="39437"/>
    <cellStyle name="Normal 9 2 2 4 2 2 2" xfId="39438"/>
    <cellStyle name="Normal 9 2 2 4 2 3" xfId="39439"/>
    <cellStyle name="Normal 9 2 2 4 2 4" xfId="39440"/>
    <cellStyle name="Normal 9 2 2 4 3" xfId="39441"/>
    <cellStyle name="Normal 9 2 2 4 3 2" xfId="39442"/>
    <cellStyle name="Normal 9 2 2 4 3 2 2" xfId="39443"/>
    <cellStyle name="Normal 9 2 2 4 3 3" xfId="39444"/>
    <cellStyle name="Normal 9 2 2 4 3 4" xfId="39445"/>
    <cellStyle name="Normal 9 2 2 4 4" xfId="39446"/>
    <cellStyle name="Normal 9 2 2 4 4 2" xfId="39447"/>
    <cellStyle name="Normal 9 2 2 4 5" xfId="39448"/>
    <cellStyle name="Normal 9 2 2 4 6" xfId="39449"/>
    <cellStyle name="Normal 9 2 2 5" xfId="39450"/>
    <cellStyle name="Normal 9 2 2 5 2" xfId="39451"/>
    <cellStyle name="Normal 9 2 2 5 2 2" xfId="39452"/>
    <cellStyle name="Normal 9 2 2 5 3" xfId="39453"/>
    <cellStyle name="Normal 9 2 2 5 4" xfId="39454"/>
    <cellStyle name="Normal 9 2 2 6" xfId="39455"/>
    <cellStyle name="Normal 9 2 2 6 2" xfId="39456"/>
    <cellStyle name="Normal 9 2 2 6 2 2" xfId="39457"/>
    <cellStyle name="Normal 9 2 2 6 3" xfId="39458"/>
    <cellStyle name="Normal 9 2 2 6 4" xfId="39459"/>
    <cellStyle name="Normal 9 2 2 7" xfId="39460"/>
    <cellStyle name="Normal 9 2 2 7 2" xfId="39461"/>
    <cellStyle name="Normal 9 2 2 8" xfId="39462"/>
    <cellStyle name="Normal 9 2 2 9" xfId="39463"/>
    <cellStyle name="Normal 9 2 3" xfId="39464"/>
    <cellStyle name="Normal 9 2 3 2" xfId="39465"/>
    <cellStyle name="Normal 9 2 3 2 2" xfId="39466"/>
    <cellStyle name="Normal 9 2 3 2 2 2" xfId="39467"/>
    <cellStyle name="Normal 9 2 3 2 2 2 2" xfId="39468"/>
    <cellStyle name="Normal 9 2 3 2 2 2 2 2" xfId="39469"/>
    <cellStyle name="Normal 9 2 3 2 2 2 3" xfId="39470"/>
    <cellStyle name="Normal 9 2 3 2 2 3" xfId="39471"/>
    <cellStyle name="Normal 9 2 3 2 2 3 2" xfId="39472"/>
    <cellStyle name="Normal 9 2 3 2 2 3 2 2" xfId="39473"/>
    <cellStyle name="Normal 9 2 3 2 2 3 3" xfId="39474"/>
    <cellStyle name="Normal 9 2 3 2 2 4" xfId="39475"/>
    <cellStyle name="Normal 9 2 3 2 2 4 2" xfId="39476"/>
    <cellStyle name="Normal 9 2 3 2 2 5" xfId="39477"/>
    <cellStyle name="Normal 9 2 3 2 2 6" xfId="39478"/>
    <cellStyle name="Normal 9 2 3 2 3" xfId="39479"/>
    <cellStyle name="Normal 9 2 3 2 3 2" xfId="39480"/>
    <cellStyle name="Normal 9 2 3 2 3 2 2" xfId="39481"/>
    <cellStyle name="Normal 9 2 3 2 3 3" xfId="39482"/>
    <cellStyle name="Normal 9 2 3 2 3 4" xfId="39483"/>
    <cellStyle name="Normal 9 2 3 2 4" xfId="39484"/>
    <cellStyle name="Normal 9 2 3 2 4 2" xfId="39485"/>
    <cellStyle name="Normal 9 2 3 2 4 2 2" xfId="39486"/>
    <cellStyle name="Normal 9 2 3 2 4 3" xfId="39487"/>
    <cellStyle name="Normal 9 2 3 2 4 4" xfId="39488"/>
    <cellStyle name="Normal 9 2 3 2 5" xfId="39489"/>
    <cellStyle name="Normal 9 2 3 2 5 2" xfId="39490"/>
    <cellStyle name="Normal 9 2 3 2 5 3" xfId="39491"/>
    <cellStyle name="Normal 9 2 3 2 6" xfId="39492"/>
    <cellStyle name="Normal 9 2 3 2 7" xfId="39493"/>
    <cellStyle name="Normal 9 2 3 3" xfId="39494"/>
    <cellStyle name="Normal 9 2 3 3 2" xfId="39495"/>
    <cellStyle name="Normal 9 2 3 3 2 2" xfId="39496"/>
    <cellStyle name="Normal 9 2 3 3 2 2 2" xfId="39497"/>
    <cellStyle name="Normal 9 2 3 3 2 3" xfId="39498"/>
    <cellStyle name="Normal 9 2 3 3 2 4" xfId="39499"/>
    <cellStyle name="Normal 9 2 3 3 3" xfId="39500"/>
    <cellStyle name="Normal 9 2 3 3 3 2" xfId="39501"/>
    <cellStyle name="Normal 9 2 3 3 3 2 2" xfId="39502"/>
    <cellStyle name="Normal 9 2 3 3 3 3" xfId="39503"/>
    <cellStyle name="Normal 9 2 3 3 3 4" xfId="39504"/>
    <cellStyle name="Normal 9 2 3 3 4" xfId="39505"/>
    <cellStyle name="Normal 9 2 3 3 4 2" xfId="39506"/>
    <cellStyle name="Normal 9 2 3 3 5" xfId="39507"/>
    <cellStyle name="Normal 9 2 3 3 6" xfId="39508"/>
    <cellStyle name="Normal 9 2 3 4" xfId="39509"/>
    <cellStyle name="Normal 9 2 3 4 2" xfId="39510"/>
    <cellStyle name="Normal 9 2 3 4 2 2" xfId="39511"/>
    <cellStyle name="Normal 9 2 3 4 2 3" xfId="39512"/>
    <cellStyle name="Normal 9 2 3 4 3" xfId="39513"/>
    <cellStyle name="Normal 9 2 3 4 3 2" xfId="39514"/>
    <cellStyle name="Normal 9 2 3 4 3 3" xfId="39515"/>
    <cellStyle name="Normal 9 2 3 4 4" xfId="39516"/>
    <cellStyle name="Normal 9 2 3 4 5" xfId="39517"/>
    <cellStyle name="Normal 9 2 3 5" xfId="39518"/>
    <cellStyle name="Normal 9 2 3 5 2" xfId="39519"/>
    <cellStyle name="Normal 9 2 3 5 2 2" xfId="39520"/>
    <cellStyle name="Normal 9 2 3 5 3" xfId="39521"/>
    <cellStyle name="Normal 9 2 3 5 4" xfId="39522"/>
    <cellStyle name="Normal 9 2 3 6" xfId="39523"/>
    <cellStyle name="Normal 9 2 3 6 2" xfId="39524"/>
    <cellStyle name="Normal 9 2 3 6 3" xfId="39525"/>
    <cellStyle name="Normal 9 2 3 7" xfId="39526"/>
    <cellStyle name="Normal 9 2 3 7 2" xfId="39527"/>
    <cellStyle name="Normal 9 2 3 7 3" xfId="39528"/>
    <cellStyle name="Normal 9 2 4" xfId="39529"/>
    <cellStyle name="Normal 9 2 4 2" xfId="39530"/>
    <cellStyle name="Normal 9 2 4 2 2" xfId="39531"/>
    <cellStyle name="Normal 9 2 4 2 2 2" xfId="39532"/>
    <cellStyle name="Normal 9 2 4 2 2 2 2" xfId="39533"/>
    <cellStyle name="Normal 9 2 4 2 2 3" xfId="39534"/>
    <cellStyle name="Normal 9 2 4 2 2 4" xfId="39535"/>
    <cellStyle name="Normal 9 2 4 2 3" xfId="39536"/>
    <cellStyle name="Normal 9 2 4 2 3 2" xfId="39537"/>
    <cellStyle name="Normal 9 2 4 2 3 2 2" xfId="39538"/>
    <cellStyle name="Normal 9 2 4 2 3 3" xfId="39539"/>
    <cellStyle name="Normal 9 2 4 2 3 4" xfId="39540"/>
    <cellStyle name="Normal 9 2 4 2 4" xfId="39541"/>
    <cellStyle name="Normal 9 2 4 2 4 2" xfId="39542"/>
    <cellStyle name="Normal 9 2 4 2 4 3" xfId="39543"/>
    <cellStyle name="Normal 9 2 4 2 5" xfId="39544"/>
    <cellStyle name="Normal 9 2 4 2 5 2" xfId="39545"/>
    <cellStyle name="Normal 9 2 4 2 5 3" xfId="39546"/>
    <cellStyle name="Normal 9 2 4 2 6" xfId="39547"/>
    <cellStyle name="Normal 9 2 4 2 7" xfId="39548"/>
    <cellStyle name="Normal 9 2 4 3" xfId="39549"/>
    <cellStyle name="Normal 9 2 4 3 2" xfId="39550"/>
    <cellStyle name="Normal 9 2 4 3 2 2" xfId="39551"/>
    <cellStyle name="Normal 9 2 4 3 2 3" xfId="39552"/>
    <cellStyle name="Normal 9 2 4 3 3" xfId="39553"/>
    <cellStyle name="Normal 9 2 4 3 3 2" xfId="39554"/>
    <cellStyle name="Normal 9 2 4 3 3 3" xfId="39555"/>
    <cellStyle name="Normal 9 2 4 3 4" xfId="39556"/>
    <cellStyle name="Normal 9 2 4 3 5" xfId="39557"/>
    <cellStyle name="Normal 9 2 4 4" xfId="39558"/>
    <cellStyle name="Normal 9 2 4 4 2" xfId="39559"/>
    <cellStyle name="Normal 9 2 4 4 2 2" xfId="39560"/>
    <cellStyle name="Normal 9 2 4 4 2 3" xfId="39561"/>
    <cellStyle name="Normal 9 2 4 4 3" xfId="39562"/>
    <cellStyle name="Normal 9 2 4 4 3 2" xfId="39563"/>
    <cellStyle name="Normal 9 2 4 4 3 3" xfId="39564"/>
    <cellStyle name="Normal 9 2 4 4 4" xfId="39565"/>
    <cellStyle name="Normal 9 2 4 4 5" xfId="39566"/>
    <cellStyle name="Normal 9 2 4 5" xfId="39567"/>
    <cellStyle name="Normal 9 2 4 5 2" xfId="39568"/>
    <cellStyle name="Normal 9 2 4 5 3" xfId="39569"/>
    <cellStyle name="Normal 9 2 4 6" xfId="39570"/>
    <cellStyle name="Normal 9 2 4 6 2" xfId="39571"/>
    <cellStyle name="Normal 9 2 4 6 3" xfId="39572"/>
    <cellStyle name="Normal 9 2 4 7" xfId="39573"/>
    <cellStyle name="Normal 9 2 4 8" xfId="39574"/>
    <cellStyle name="Normal 9 2 5" xfId="39575"/>
    <cellStyle name="Normal 9 2 5 10" xfId="39576"/>
    <cellStyle name="Normal 9 2 5 11" xfId="39577"/>
    <cellStyle name="Normal 9 2 5 2" xfId="39578"/>
    <cellStyle name="Normal 9 2 5 2 2" xfId="39579"/>
    <cellStyle name="Normal 9 2 5 2 2 2" xfId="39580"/>
    <cellStyle name="Normal 9 2 5 2 2 2 2" xfId="39581"/>
    <cellStyle name="Normal 9 2 5 2 2 2 3" xfId="39582"/>
    <cellStyle name="Normal 9 2 5 2 2 3" xfId="39583"/>
    <cellStyle name="Normal 9 2 5 2 2 3 2" xfId="39584"/>
    <cellStyle name="Normal 9 2 5 2 2 3 3" xfId="39585"/>
    <cellStyle name="Normal 9 2 5 2 2 4" xfId="39586"/>
    <cellStyle name="Normal 9 2 5 2 2 4 2" xfId="39587"/>
    <cellStyle name="Normal 9 2 5 2 2 4 3" xfId="39588"/>
    <cellStyle name="Normal 9 2 5 2 2 5" xfId="39589"/>
    <cellStyle name="Normal 9 2 5 2 2 5 2" xfId="39590"/>
    <cellStyle name="Normal 9 2 5 2 2 5 3" xfId="39591"/>
    <cellStyle name="Normal 9 2 5 2 2 6" xfId="39592"/>
    <cellStyle name="Normal 9 2 5 2 2 7" xfId="39593"/>
    <cellStyle name="Normal 9 2 5 2 3" xfId="39594"/>
    <cellStyle name="Normal 9 2 5 2 3 2" xfId="39595"/>
    <cellStyle name="Normal 9 2 5 2 3 2 2" xfId="39596"/>
    <cellStyle name="Normal 9 2 5 2 3 2 3" xfId="39597"/>
    <cellStyle name="Normal 9 2 5 2 3 3" xfId="39598"/>
    <cellStyle name="Normal 9 2 5 2 3 3 2" xfId="39599"/>
    <cellStyle name="Normal 9 2 5 2 3 3 3" xfId="39600"/>
    <cellStyle name="Normal 9 2 5 2 3 4" xfId="39601"/>
    <cellStyle name="Normal 9 2 5 2 3 5" xfId="39602"/>
    <cellStyle name="Normal 9 2 5 2 4" xfId="39603"/>
    <cellStyle name="Normal 9 2 5 2 4 2" xfId="39604"/>
    <cellStyle name="Normal 9 2 5 2 4 2 2" xfId="39605"/>
    <cellStyle name="Normal 9 2 5 2 4 2 3" xfId="39606"/>
    <cellStyle name="Normal 9 2 5 2 4 3" xfId="39607"/>
    <cellStyle name="Normal 9 2 5 2 4 3 2" xfId="39608"/>
    <cellStyle name="Normal 9 2 5 2 4 3 3" xfId="39609"/>
    <cellStyle name="Normal 9 2 5 2 4 4" xfId="39610"/>
    <cellStyle name="Normal 9 2 5 2 4 5" xfId="39611"/>
    <cellStyle name="Normal 9 2 5 2 5" xfId="39612"/>
    <cellStyle name="Normal 9 2 5 2 5 2" xfId="39613"/>
    <cellStyle name="Normal 9 2 5 2 5 3" xfId="39614"/>
    <cellStyle name="Normal 9 2 5 2 6" xfId="39615"/>
    <cellStyle name="Normal 9 2 5 2 6 2" xfId="39616"/>
    <cellStyle name="Normal 9 2 5 2 6 3" xfId="39617"/>
    <cellStyle name="Normal 9 2 5 2 7" xfId="39618"/>
    <cellStyle name="Normal 9 2 5 2 8" xfId="39619"/>
    <cellStyle name="Normal 9 2 5 3" xfId="39620"/>
    <cellStyle name="Normal 9 2 5 3 2" xfId="39621"/>
    <cellStyle name="Normal 9 2 5 3 2 2" xfId="39622"/>
    <cellStyle name="Normal 9 2 5 3 2 2 2" xfId="39623"/>
    <cellStyle name="Normal 9 2 5 3 2 2 2 2" xfId="39624"/>
    <cellStyle name="Normal 9 2 5 3 2 2 2 3" xfId="39625"/>
    <cellStyle name="Normal 9 2 5 3 2 2 3" xfId="39626"/>
    <cellStyle name="Normal 9 2 5 3 2 2 3 2" xfId="39627"/>
    <cellStyle name="Normal 9 2 5 3 2 2 3 3" xfId="39628"/>
    <cellStyle name="Normal 9 2 5 3 2 2 4" xfId="39629"/>
    <cellStyle name="Normal 9 2 5 3 2 2 5" xfId="39630"/>
    <cellStyle name="Normal 9 2 5 3 2 3" xfId="39631"/>
    <cellStyle name="Normal 9 2 5 3 2 3 2" xfId="39632"/>
    <cellStyle name="Normal 9 2 5 3 2 3 2 2" xfId="39633"/>
    <cellStyle name="Normal 9 2 5 3 2 3 2 3" xfId="39634"/>
    <cellStyle name="Normal 9 2 5 3 2 3 3" xfId="39635"/>
    <cellStyle name="Normal 9 2 5 3 2 3 3 2" xfId="39636"/>
    <cellStyle name="Normal 9 2 5 3 2 3 3 3" xfId="39637"/>
    <cellStyle name="Normal 9 2 5 3 2 3 4" xfId="39638"/>
    <cellStyle name="Normal 9 2 5 3 2 3 5" xfId="39639"/>
    <cellStyle name="Normal 9 2 5 3 2 4" xfId="39640"/>
    <cellStyle name="Normal 9 2 5 3 2 4 2" xfId="39641"/>
    <cellStyle name="Normal 9 2 5 3 2 4 3" xfId="39642"/>
    <cellStyle name="Normal 9 2 5 3 2 5" xfId="39643"/>
    <cellStyle name="Normal 9 2 5 3 2 5 2" xfId="39644"/>
    <cellStyle name="Normal 9 2 5 3 2 5 3" xfId="39645"/>
    <cellStyle name="Normal 9 2 5 3 2 6" xfId="39646"/>
    <cellStyle name="Normal 9 2 5 3 2 7" xfId="39647"/>
    <cellStyle name="Normal 9 2 5 3 3" xfId="39648"/>
    <cellStyle name="Normal 9 2 5 3 3 2" xfId="39649"/>
    <cellStyle name="Normal 9 2 5 3 3 2 2" xfId="39650"/>
    <cellStyle name="Normal 9 2 5 3 3 2 3" xfId="39651"/>
    <cellStyle name="Normal 9 2 5 3 3 3" xfId="39652"/>
    <cellStyle name="Normal 9 2 5 3 3 3 2" xfId="39653"/>
    <cellStyle name="Normal 9 2 5 3 3 3 3" xfId="39654"/>
    <cellStyle name="Normal 9 2 5 3 3 4" xfId="39655"/>
    <cellStyle name="Normal 9 2 5 3 3 4 2" xfId="39656"/>
    <cellStyle name="Normal 9 2 5 3 3 4 3" xfId="39657"/>
    <cellStyle name="Normal 9 2 5 3 3 5" xfId="39658"/>
    <cellStyle name="Normal 9 2 5 3 3 5 2" xfId="39659"/>
    <cellStyle name="Normal 9 2 5 3 3 5 3" xfId="39660"/>
    <cellStyle name="Normal 9 2 5 3 3 6" xfId="39661"/>
    <cellStyle name="Normal 9 2 5 3 3 7" xfId="39662"/>
    <cellStyle name="Normal 9 2 5 3 4" xfId="39663"/>
    <cellStyle name="Normal 9 2 5 3 4 2" xfId="39664"/>
    <cellStyle name="Normal 9 2 5 3 4 2 2" xfId="39665"/>
    <cellStyle name="Normal 9 2 5 3 4 2 3" xfId="39666"/>
    <cellStyle name="Normal 9 2 5 3 4 3" xfId="39667"/>
    <cellStyle name="Normal 9 2 5 3 4 3 2" xfId="39668"/>
    <cellStyle name="Normal 9 2 5 3 4 3 3" xfId="39669"/>
    <cellStyle name="Normal 9 2 5 3 4 4" xfId="39670"/>
    <cellStyle name="Normal 9 2 5 3 4 5" xfId="39671"/>
    <cellStyle name="Normal 9 2 5 3 5" xfId="39672"/>
    <cellStyle name="Normal 9 2 5 3 5 2" xfId="39673"/>
    <cellStyle name="Normal 9 2 5 3 5 2 2" xfId="39674"/>
    <cellStyle name="Normal 9 2 5 3 5 2 3" xfId="39675"/>
    <cellStyle name="Normal 9 2 5 3 5 3" xfId="39676"/>
    <cellStyle name="Normal 9 2 5 3 5 3 2" xfId="39677"/>
    <cellStyle name="Normal 9 2 5 3 5 3 3" xfId="39678"/>
    <cellStyle name="Normal 9 2 5 3 5 4" xfId="39679"/>
    <cellStyle name="Normal 9 2 5 3 5 5" xfId="39680"/>
    <cellStyle name="Normal 9 2 5 3 6" xfId="39681"/>
    <cellStyle name="Normal 9 2 5 3 6 2" xfId="39682"/>
    <cellStyle name="Normal 9 2 5 3 6 3" xfId="39683"/>
    <cellStyle name="Normal 9 2 5 3 7" xfId="39684"/>
    <cellStyle name="Normal 9 2 5 3 7 2" xfId="39685"/>
    <cellStyle name="Normal 9 2 5 3 7 3" xfId="39686"/>
    <cellStyle name="Normal 9 2 5 3 8" xfId="39687"/>
    <cellStyle name="Normal 9 2 5 3 9" xfId="39688"/>
    <cellStyle name="Normal 9 2 5 4" xfId="39689"/>
    <cellStyle name="Normal 9 2 5 4 2" xfId="39690"/>
    <cellStyle name="Normal 9 2 5 4 2 2" xfId="39691"/>
    <cellStyle name="Normal 9 2 5 4 2 2 2" xfId="39692"/>
    <cellStyle name="Normal 9 2 5 4 2 2 3" xfId="39693"/>
    <cellStyle name="Normal 9 2 5 4 2 3" xfId="39694"/>
    <cellStyle name="Normal 9 2 5 4 2 3 2" xfId="39695"/>
    <cellStyle name="Normal 9 2 5 4 2 3 3" xfId="39696"/>
    <cellStyle name="Normal 9 2 5 4 2 4" xfId="39697"/>
    <cellStyle name="Normal 9 2 5 4 2 5" xfId="39698"/>
    <cellStyle name="Normal 9 2 5 4 3" xfId="39699"/>
    <cellStyle name="Normal 9 2 5 4 3 2" xfId="39700"/>
    <cellStyle name="Normal 9 2 5 4 3 2 2" xfId="39701"/>
    <cellStyle name="Normal 9 2 5 4 3 2 3" xfId="39702"/>
    <cellStyle name="Normal 9 2 5 4 3 3" xfId="39703"/>
    <cellStyle name="Normal 9 2 5 4 3 3 2" xfId="39704"/>
    <cellStyle name="Normal 9 2 5 4 3 3 3" xfId="39705"/>
    <cellStyle name="Normal 9 2 5 4 3 4" xfId="39706"/>
    <cellStyle name="Normal 9 2 5 4 3 5" xfId="39707"/>
    <cellStyle name="Normal 9 2 5 4 4" xfId="39708"/>
    <cellStyle name="Normal 9 2 5 4 4 2" xfId="39709"/>
    <cellStyle name="Normal 9 2 5 4 4 3" xfId="39710"/>
    <cellStyle name="Normal 9 2 5 4 5" xfId="39711"/>
    <cellStyle name="Normal 9 2 5 4 5 2" xfId="39712"/>
    <cellStyle name="Normal 9 2 5 4 5 3" xfId="39713"/>
    <cellStyle name="Normal 9 2 5 4 6" xfId="39714"/>
    <cellStyle name="Normal 9 2 5 4 7" xfId="39715"/>
    <cellStyle name="Normal 9 2 5 5" xfId="39716"/>
    <cellStyle name="Normal 9 2 5 5 2" xfId="39717"/>
    <cellStyle name="Normal 9 2 5 5 2 2" xfId="39718"/>
    <cellStyle name="Normal 9 2 5 5 2 3" xfId="39719"/>
    <cellStyle name="Normal 9 2 5 5 3" xfId="39720"/>
    <cellStyle name="Normal 9 2 5 5 3 2" xfId="39721"/>
    <cellStyle name="Normal 9 2 5 5 3 3" xfId="39722"/>
    <cellStyle name="Normal 9 2 5 5 4" xfId="39723"/>
    <cellStyle name="Normal 9 2 5 5 4 2" xfId="39724"/>
    <cellStyle name="Normal 9 2 5 5 4 3" xfId="39725"/>
    <cellStyle name="Normal 9 2 5 5 5" xfId="39726"/>
    <cellStyle name="Normal 9 2 5 5 5 2" xfId="39727"/>
    <cellStyle name="Normal 9 2 5 5 5 3" xfId="39728"/>
    <cellStyle name="Normal 9 2 5 5 6" xfId="39729"/>
    <cellStyle name="Normal 9 2 5 5 7" xfId="39730"/>
    <cellStyle name="Normal 9 2 5 6" xfId="39731"/>
    <cellStyle name="Normal 9 2 5 6 2" xfId="39732"/>
    <cellStyle name="Normal 9 2 5 6 2 2" xfId="39733"/>
    <cellStyle name="Normal 9 2 5 6 2 3" xfId="39734"/>
    <cellStyle name="Normal 9 2 5 6 3" xfId="39735"/>
    <cellStyle name="Normal 9 2 5 6 3 2" xfId="39736"/>
    <cellStyle name="Normal 9 2 5 6 3 3" xfId="39737"/>
    <cellStyle name="Normal 9 2 5 6 4" xfId="39738"/>
    <cellStyle name="Normal 9 2 5 6 5" xfId="39739"/>
    <cellStyle name="Normal 9 2 5 7" xfId="39740"/>
    <cellStyle name="Normal 9 2 5 7 2" xfId="39741"/>
    <cellStyle name="Normal 9 2 5 7 2 2" xfId="39742"/>
    <cellStyle name="Normal 9 2 5 7 2 3" xfId="39743"/>
    <cellStyle name="Normal 9 2 5 7 3" xfId="39744"/>
    <cellStyle name="Normal 9 2 5 7 3 2" xfId="39745"/>
    <cellStyle name="Normal 9 2 5 7 3 3" xfId="39746"/>
    <cellStyle name="Normal 9 2 5 7 4" xfId="39747"/>
    <cellStyle name="Normal 9 2 5 7 5" xfId="39748"/>
    <cellStyle name="Normal 9 2 5 8" xfId="39749"/>
    <cellStyle name="Normal 9 2 5 8 2" xfId="39750"/>
    <cellStyle name="Normal 9 2 5 8 3" xfId="39751"/>
    <cellStyle name="Normal 9 2 5 9" xfId="39752"/>
    <cellStyle name="Normal 9 2 5 9 2" xfId="39753"/>
    <cellStyle name="Normal 9 2 5 9 3" xfId="39754"/>
    <cellStyle name="Normal 9 2 5_10070" xfId="39755"/>
    <cellStyle name="Normal 9 2 6" xfId="39756"/>
    <cellStyle name="Normal 9 2 6 2" xfId="39757"/>
    <cellStyle name="Normal 9 2 6 2 2" xfId="39758"/>
    <cellStyle name="Normal 9 2 6 2 3" xfId="39759"/>
    <cellStyle name="Normal 9 2 6 3" xfId="39760"/>
    <cellStyle name="Normal 9 2 6 3 2" xfId="39761"/>
    <cellStyle name="Normal 9 2 6 3 3" xfId="39762"/>
    <cellStyle name="Normal 9 2 6 4" xfId="39763"/>
    <cellStyle name="Normal 9 2 6 4 2" xfId="39764"/>
    <cellStyle name="Normal 9 2 6 4 3" xfId="39765"/>
    <cellStyle name="Normal 9 2 6 5" xfId="39766"/>
    <cellStyle name="Normal 9 2 6 5 2" xfId="39767"/>
    <cellStyle name="Normal 9 2 6 5 3" xfId="39768"/>
    <cellStyle name="Normal 9 2 6 6" xfId="39769"/>
    <cellStyle name="Normal 9 2 6 7" xfId="39770"/>
    <cellStyle name="Normal 9 2 7" xfId="39771"/>
    <cellStyle name="Normal 9 2 7 2" xfId="39772"/>
    <cellStyle name="Normal 9 2 7 2 2" xfId="39773"/>
    <cellStyle name="Normal 9 2 7 2 3" xfId="39774"/>
    <cellStyle name="Normal 9 2 7 3" xfId="39775"/>
    <cellStyle name="Normal 9 2 7 3 2" xfId="39776"/>
    <cellStyle name="Normal 9 2 7 3 3" xfId="39777"/>
    <cellStyle name="Normal 9 2 7 4" xfId="39778"/>
    <cellStyle name="Normal 9 2 7 5" xfId="39779"/>
    <cellStyle name="Normal 9 2 8" xfId="39780"/>
    <cellStyle name="Normal 9 2 8 2" xfId="39781"/>
    <cellStyle name="Normal 9 2 8 2 2" xfId="39782"/>
    <cellStyle name="Normal 9 2 8 2 3" xfId="39783"/>
    <cellStyle name="Normal 9 2 8 3" xfId="39784"/>
    <cellStyle name="Normal 9 2 8 3 2" xfId="39785"/>
    <cellStyle name="Normal 9 2 8 3 3" xfId="39786"/>
    <cellStyle name="Normal 9 2 8 4" xfId="39787"/>
    <cellStyle name="Normal 9 2 8 5" xfId="39788"/>
    <cellStyle name="Normal 9 2 9" xfId="39789"/>
    <cellStyle name="Normal 9 2 9 2" xfId="39790"/>
    <cellStyle name="Normal 9 2 9 3" xfId="39791"/>
    <cellStyle name="Normal 9 3" xfId="39792"/>
    <cellStyle name="Normal 9 3 2" xfId="39793"/>
    <cellStyle name="Normal 9 3 2 2" xfId="39794"/>
    <cellStyle name="Normal 9 3 2 2 2" xfId="39795"/>
    <cellStyle name="Normal 9 3 2 2 2 2" xfId="39796"/>
    <cellStyle name="Normal 9 3 2 2 2 2 2" xfId="39797"/>
    <cellStyle name="Normal 9 3 2 2 2 2 2 2" xfId="39798"/>
    <cellStyle name="Normal 9 3 2 2 2 2 3" xfId="39799"/>
    <cellStyle name="Normal 9 3 2 2 2 3" xfId="39800"/>
    <cellStyle name="Normal 9 3 2 2 2 3 2" xfId="39801"/>
    <cellStyle name="Normal 9 3 2 2 2 3 2 2" xfId="39802"/>
    <cellStyle name="Normal 9 3 2 2 2 3 3" xfId="39803"/>
    <cellStyle name="Normal 9 3 2 2 2 4" xfId="39804"/>
    <cellStyle name="Normal 9 3 2 2 2 4 2" xfId="39805"/>
    <cellStyle name="Normal 9 3 2 2 2 5" xfId="39806"/>
    <cellStyle name="Normal 9 3 2 2 3" xfId="39807"/>
    <cellStyle name="Normal 9 3 2 2 3 2" xfId="39808"/>
    <cellStyle name="Normal 9 3 2 2 3 2 2" xfId="39809"/>
    <cellStyle name="Normal 9 3 2 2 3 3" xfId="39810"/>
    <cellStyle name="Normal 9 3 2 2 4" xfId="39811"/>
    <cellStyle name="Normal 9 3 2 2 4 2" xfId="39812"/>
    <cellStyle name="Normal 9 3 2 2 4 2 2" xfId="39813"/>
    <cellStyle name="Normal 9 3 2 2 4 3" xfId="39814"/>
    <cellStyle name="Normal 9 3 2 2 5" xfId="39815"/>
    <cellStyle name="Normal 9 3 2 2 5 2" xfId="39816"/>
    <cellStyle name="Normal 9 3 2 2 6" xfId="39817"/>
    <cellStyle name="Normal 9 3 2 2 7" xfId="39818"/>
    <cellStyle name="Normal 9 3 2 3" xfId="39819"/>
    <cellStyle name="Normal 9 3 2 3 2" xfId="39820"/>
    <cellStyle name="Normal 9 3 2 3 2 2" xfId="39821"/>
    <cellStyle name="Normal 9 3 2 3 2 2 2" xfId="39822"/>
    <cellStyle name="Normal 9 3 2 3 2 3" xfId="39823"/>
    <cellStyle name="Normal 9 3 2 3 3" xfId="39824"/>
    <cellStyle name="Normal 9 3 2 3 3 2" xfId="39825"/>
    <cellStyle name="Normal 9 3 2 3 3 2 2" xfId="39826"/>
    <cellStyle name="Normal 9 3 2 3 3 3" xfId="39827"/>
    <cellStyle name="Normal 9 3 2 3 4" xfId="39828"/>
    <cellStyle name="Normal 9 3 2 3 4 2" xfId="39829"/>
    <cellStyle name="Normal 9 3 2 3 5" xfId="39830"/>
    <cellStyle name="Normal 9 3 2 3 6" xfId="39831"/>
    <cellStyle name="Normal 9 3 2 4" xfId="39832"/>
    <cellStyle name="Normal 9 3 2 4 2" xfId="39833"/>
    <cellStyle name="Normal 9 3 2 4 2 2" xfId="39834"/>
    <cellStyle name="Normal 9 3 2 4 3" xfId="39835"/>
    <cellStyle name="Normal 9 3 2 4 4" xfId="39836"/>
    <cellStyle name="Normal 9 3 2 5" xfId="39837"/>
    <cellStyle name="Normal 9 3 2 5 2" xfId="39838"/>
    <cellStyle name="Normal 9 3 2 5 2 2" xfId="39839"/>
    <cellStyle name="Normal 9 3 2 5 3" xfId="39840"/>
    <cellStyle name="Normal 9 3 2 5 4" xfId="39841"/>
    <cellStyle name="Normal 9 3 2 6" xfId="39842"/>
    <cellStyle name="Normal 9 3 2 6 2" xfId="39843"/>
    <cellStyle name="Normal 9 3 2 7" xfId="39844"/>
    <cellStyle name="Normal 9 3 2 8" xfId="39845"/>
    <cellStyle name="Normal 9 3 3" xfId="39846"/>
    <cellStyle name="Normal 9 3 3 2" xfId="39847"/>
    <cellStyle name="Normal 9 3 3 2 2" xfId="39848"/>
    <cellStyle name="Normal 9 3 3 2 2 2" xfId="39849"/>
    <cellStyle name="Normal 9 3 3 2 2 2 2" xfId="39850"/>
    <cellStyle name="Normal 9 3 3 2 2 3" xfId="39851"/>
    <cellStyle name="Normal 9 3 3 2 3" xfId="39852"/>
    <cellStyle name="Normal 9 3 3 2 3 2" xfId="39853"/>
    <cellStyle name="Normal 9 3 3 2 3 2 2" xfId="39854"/>
    <cellStyle name="Normal 9 3 3 2 3 3" xfId="39855"/>
    <cellStyle name="Normal 9 3 3 2 4" xfId="39856"/>
    <cellStyle name="Normal 9 3 3 2 4 2" xfId="39857"/>
    <cellStyle name="Normal 9 3 3 2 5" xfId="39858"/>
    <cellStyle name="Normal 9 3 3 2 6" xfId="39859"/>
    <cellStyle name="Normal 9 3 3 3" xfId="39860"/>
    <cellStyle name="Normal 9 3 3 3 2" xfId="39861"/>
    <cellStyle name="Normal 9 3 3 3 2 2" xfId="39862"/>
    <cellStyle name="Normal 9 3 3 3 3" xfId="39863"/>
    <cellStyle name="Normal 9 3 3 3 4" xfId="39864"/>
    <cellStyle name="Normal 9 3 3 4" xfId="39865"/>
    <cellStyle name="Normal 9 3 3 4 2" xfId="39866"/>
    <cellStyle name="Normal 9 3 3 4 2 2" xfId="39867"/>
    <cellStyle name="Normal 9 3 3 4 3" xfId="39868"/>
    <cellStyle name="Normal 9 3 3 5" xfId="39869"/>
    <cellStyle name="Normal 9 3 3 5 2" xfId="39870"/>
    <cellStyle name="Normal 9 3 3 6" xfId="39871"/>
    <cellStyle name="Normal 9 3 3 7" xfId="39872"/>
    <cellStyle name="Normal 9 3 4" xfId="39873"/>
    <cellStyle name="Normal 9 3 4 2" xfId="39874"/>
    <cellStyle name="Normal 9 3 4 2 2" xfId="39875"/>
    <cellStyle name="Normal 9 3 4 2 2 2" xfId="39876"/>
    <cellStyle name="Normal 9 3 4 2 3" xfId="39877"/>
    <cellStyle name="Normal 9 3 4 2 4" xfId="39878"/>
    <cellStyle name="Normal 9 3 4 3" xfId="39879"/>
    <cellStyle name="Normal 9 3 4 3 2" xfId="39880"/>
    <cellStyle name="Normal 9 3 4 3 2 2" xfId="39881"/>
    <cellStyle name="Normal 9 3 4 3 3" xfId="39882"/>
    <cellStyle name="Normal 9 3 4 3 4" xfId="39883"/>
    <cellStyle name="Normal 9 3 4 4" xfId="39884"/>
    <cellStyle name="Normal 9 3 4 4 2" xfId="39885"/>
    <cellStyle name="Normal 9 3 4 5" xfId="39886"/>
    <cellStyle name="Normal 9 3 5" xfId="39887"/>
    <cellStyle name="Normal 9 3 5 2" xfId="39888"/>
    <cellStyle name="Normal 9 3 5 2 2" xfId="39889"/>
    <cellStyle name="Normal 9 3 5 3" xfId="39890"/>
    <cellStyle name="Normal 9 3 5 4" xfId="39891"/>
    <cellStyle name="Normal 9 3 6" xfId="39892"/>
    <cellStyle name="Normal 9 3 6 2" xfId="39893"/>
    <cellStyle name="Normal 9 3 6 2 2" xfId="39894"/>
    <cellStyle name="Normal 9 3 6 3" xfId="39895"/>
    <cellStyle name="Normal 9 3 6 4" xfId="39896"/>
    <cellStyle name="Normal 9 3 7" xfId="39897"/>
    <cellStyle name="Normal 9 3 7 2" xfId="39898"/>
    <cellStyle name="Normal 9 3 7 3" xfId="39899"/>
    <cellStyle name="Normal 9 3 8" xfId="39900"/>
    <cellStyle name="Normal 9 3 9" xfId="39901"/>
    <cellStyle name="Normal 9 4" xfId="39902"/>
    <cellStyle name="Normal 9 4 2" xfId="39903"/>
    <cellStyle name="Normal 9 4 2 2" xfId="39904"/>
    <cellStyle name="Normal 9 4 2 2 2" xfId="39905"/>
    <cellStyle name="Normal 9 4 2 2 2 2" xfId="39906"/>
    <cellStyle name="Normal 9 4 2 2 2 2 2" xfId="39907"/>
    <cellStyle name="Normal 9 4 2 2 2 2 2 2" xfId="39908"/>
    <cellStyle name="Normal 9 4 2 2 2 2 3" xfId="39909"/>
    <cellStyle name="Normal 9 4 2 2 2 3" xfId="39910"/>
    <cellStyle name="Normal 9 4 2 2 2 3 2" xfId="39911"/>
    <cellStyle name="Normal 9 4 2 2 2 3 2 2" xfId="39912"/>
    <cellStyle name="Normal 9 4 2 2 2 3 3" xfId="39913"/>
    <cellStyle name="Normal 9 4 2 2 2 4" xfId="39914"/>
    <cellStyle name="Normal 9 4 2 2 2 4 2" xfId="39915"/>
    <cellStyle name="Normal 9 4 2 2 2 5" xfId="39916"/>
    <cellStyle name="Normal 9 4 2 2 3" xfId="39917"/>
    <cellStyle name="Normal 9 4 2 2 3 2" xfId="39918"/>
    <cellStyle name="Normal 9 4 2 2 3 2 2" xfId="39919"/>
    <cellStyle name="Normal 9 4 2 2 3 3" xfId="39920"/>
    <cellStyle name="Normal 9 4 2 2 4" xfId="39921"/>
    <cellStyle name="Normal 9 4 2 2 4 2" xfId="39922"/>
    <cellStyle name="Normal 9 4 2 2 4 2 2" xfId="39923"/>
    <cellStyle name="Normal 9 4 2 2 4 3" xfId="39924"/>
    <cellStyle name="Normal 9 4 2 2 5" xfId="39925"/>
    <cellStyle name="Normal 9 4 2 2 5 2" xfId="39926"/>
    <cellStyle name="Normal 9 4 2 2 6" xfId="39927"/>
    <cellStyle name="Normal 9 4 2 2 7" xfId="39928"/>
    <cellStyle name="Normal 9 4 2 3" xfId="39929"/>
    <cellStyle name="Normal 9 4 2 3 2" xfId="39930"/>
    <cellStyle name="Normal 9 4 2 3 2 2" xfId="39931"/>
    <cellStyle name="Normal 9 4 2 3 2 2 2" xfId="39932"/>
    <cellStyle name="Normal 9 4 2 3 2 3" xfId="39933"/>
    <cellStyle name="Normal 9 4 2 3 3" xfId="39934"/>
    <cellStyle name="Normal 9 4 2 3 3 2" xfId="39935"/>
    <cellStyle name="Normal 9 4 2 3 3 2 2" xfId="39936"/>
    <cellStyle name="Normal 9 4 2 3 3 3" xfId="39937"/>
    <cellStyle name="Normal 9 4 2 3 4" xfId="39938"/>
    <cellStyle name="Normal 9 4 2 3 4 2" xfId="39939"/>
    <cellStyle name="Normal 9 4 2 3 5" xfId="39940"/>
    <cellStyle name="Normal 9 4 2 3 6" xfId="39941"/>
    <cellStyle name="Normal 9 4 2 4" xfId="39942"/>
    <cellStyle name="Normal 9 4 2 4 2" xfId="39943"/>
    <cellStyle name="Normal 9 4 2 4 2 2" xfId="39944"/>
    <cellStyle name="Normal 9 4 2 4 3" xfId="39945"/>
    <cellStyle name="Normal 9 4 2 4 4" xfId="39946"/>
    <cellStyle name="Normal 9 4 2 5" xfId="39947"/>
    <cellStyle name="Normal 9 4 2 5 2" xfId="39948"/>
    <cellStyle name="Normal 9 4 2 5 2 2" xfId="39949"/>
    <cellStyle name="Normal 9 4 2 5 3" xfId="39950"/>
    <cellStyle name="Normal 9 4 2 5 4" xfId="39951"/>
    <cellStyle name="Normal 9 4 2 6" xfId="39952"/>
    <cellStyle name="Normal 9 4 2 6 2" xfId="39953"/>
    <cellStyle name="Normal 9 4 2 7" xfId="39954"/>
    <cellStyle name="Normal 9 4 2 8" xfId="39955"/>
    <cellStyle name="Normal 9 4 3" xfId="39956"/>
    <cellStyle name="Normal 9 4 3 2" xfId="39957"/>
    <cellStyle name="Normal 9 4 3 2 2" xfId="39958"/>
    <cellStyle name="Normal 9 4 3 2 2 2" xfId="39959"/>
    <cellStyle name="Normal 9 4 3 2 2 2 2" xfId="39960"/>
    <cellStyle name="Normal 9 4 3 2 2 3" xfId="39961"/>
    <cellStyle name="Normal 9 4 3 2 3" xfId="39962"/>
    <cellStyle name="Normal 9 4 3 2 3 2" xfId="39963"/>
    <cellStyle name="Normal 9 4 3 2 3 2 2" xfId="39964"/>
    <cellStyle name="Normal 9 4 3 2 3 3" xfId="39965"/>
    <cellStyle name="Normal 9 4 3 2 4" xfId="39966"/>
    <cellStyle name="Normal 9 4 3 2 4 2" xfId="39967"/>
    <cellStyle name="Normal 9 4 3 2 5" xfId="39968"/>
    <cellStyle name="Normal 9 4 3 2 6" xfId="39969"/>
    <cellStyle name="Normal 9 4 3 3" xfId="39970"/>
    <cellStyle name="Normal 9 4 3 3 2" xfId="39971"/>
    <cellStyle name="Normal 9 4 3 3 2 2" xfId="39972"/>
    <cellStyle name="Normal 9 4 3 3 3" xfId="39973"/>
    <cellStyle name="Normal 9 4 3 3 4" xfId="39974"/>
    <cellStyle name="Normal 9 4 3 4" xfId="39975"/>
    <cellStyle name="Normal 9 4 3 4 2" xfId="39976"/>
    <cellStyle name="Normal 9 4 3 4 2 2" xfId="39977"/>
    <cellStyle name="Normal 9 4 3 4 3" xfId="39978"/>
    <cellStyle name="Normal 9 4 3 5" xfId="39979"/>
    <cellStyle name="Normal 9 4 3 5 2" xfId="39980"/>
    <cellStyle name="Normal 9 4 3 6" xfId="39981"/>
    <cellStyle name="Normal 9 4 3 7" xfId="39982"/>
    <cellStyle name="Normal 9 4 4" xfId="39983"/>
    <cellStyle name="Normal 9 4 4 2" xfId="39984"/>
    <cellStyle name="Normal 9 4 4 2 2" xfId="39985"/>
    <cellStyle name="Normal 9 4 4 2 2 2" xfId="39986"/>
    <cellStyle name="Normal 9 4 4 2 3" xfId="39987"/>
    <cellStyle name="Normal 9 4 4 2 4" xfId="39988"/>
    <cellStyle name="Normal 9 4 4 3" xfId="39989"/>
    <cellStyle name="Normal 9 4 4 3 2" xfId="39990"/>
    <cellStyle name="Normal 9 4 4 3 2 2" xfId="39991"/>
    <cellStyle name="Normal 9 4 4 3 3" xfId="39992"/>
    <cellStyle name="Normal 9 4 4 3 4" xfId="39993"/>
    <cellStyle name="Normal 9 4 4 4" xfId="39994"/>
    <cellStyle name="Normal 9 4 4 4 2" xfId="39995"/>
    <cellStyle name="Normal 9 4 4 5" xfId="39996"/>
    <cellStyle name="Normal 9 4 4 6" xfId="39997"/>
    <cellStyle name="Normal 9 4 5" xfId="39998"/>
    <cellStyle name="Normal 9 4 5 2" xfId="39999"/>
    <cellStyle name="Normal 9 4 5 2 2" xfId="40000"/>
    <cellStyle name="Normal 9 4 5 3" xfId="40001"/>
    <cellStyle name="Normal 9 4 5 4" xfId="40002"/>
    <cellStyle name="Normal 9 4 6" xfId="40003"/>
    <cellStyle name="Normal 9 4 6 2" xfId="40004"/>
    <cellStyle name="Normal 9 4 6 2 2" xfId="40005"/>
    <cellStyle name="Normal 9 4 6 3" xfId="40006"/>
    <cellStyle name="Normal 9 4 6 4" xfId="40007"/>
    <cellStyle name="Normal 9 4 7" xfId="40008"/>
    <cellStyle name="Normal 9 4 7 2" xfId="40009"/>
    <cellStyle name="Normal 9 4 8" xfId="40010"/>
    <cellStyle name="Normal 9 4 9" xfId="40011"/>
    <cellStyle name="Normal 9 5" xfId="40012"/>
    <cellStyle name="Normal 9 5 10" xfId="40013"/>
    <cellStyle name="Normal 9 5 11" xfId="40014"/>
    <cellStyle name="Normal 9 5 2" xfId="40015"/>
    <cellStyle name="Normal 9 5 2 2" xfId="40016"/>
    <cellStyle name="Normal 9 5 2 2 2" xfId="40017"/>
    <cellStyle name="Normal 9 5 2 2 2 2" xfId="40018"/>
    <cellStyle name="Normal 9 5 2 2 2 2 2" xfId="40019"/>
    <cellStyle name="Normal 9 5 2 2 2 3" xfId="40020"/>
    <cellStyle name="Normal 9 5 2 2 2 4" xfId="40021"/>
    <cellStyle name="Normal 9 5 2 2 3" xfId="40022"/>
    <cellStyle name="Normal 9 5 2 2 3 2" xfId="40023"/>
    <cellStyle name="Normal 9 5 2 2 3 2 2" xfId="40024"/>
    <cellStyle name="Normal 9 5 2 2 3 3" xfId="40025"/>
    <cellStyle name="Normal 9 5 2 2 3 4" xfId="40026"/>
    <cellStyle name="Normal 9 5 2 2 4" xfId="40027"/>
    <cellStyle name="Normal 9 5 2 2 4 2" xfId="40028"/>
    <cellStyle name="Normal 9 5 2 2 4 3" xfId="40029"/>
    <cellStyle name="Normal 9 5 2 2 5" xfId="40030"/>
    <cellStyle name="Normal 9 5 2 2 5 2" xfId="40031"/>
    <cellStyle name="Normal 9 5 2 2 5 3" xfId="40032"/>
    <cellStyle name="Normal 9 5 2 2 6" xfId="40033"/>
    <cellStyle name="Normal 9 5 2 2 7" xfId="40034"/>
    <cellStyle name="Normal 9 5 2 3" xfId="40035"/>
    <cellStyle name="Normal 9 5 2 3 2" xfId="40036"/>
    <cellStyle name="Normal 9 5 2 3 2 2" xfId="40037"/>
    <cellStyle name="Normal 9 5 2 3 2 3" xfId="40038"/>
    <cellStyle name="Normal 9 5 2 3 3" xfId="40039"/>
    <cellStyle name="Normal 9 5 2 3 3 2" xfId="40040"/>
    <cellStyle name="Normal 9 5 2 3 3 3" xfId="40041"/>
    <cellStyle name="Normal 9 5 2 3 4" xfId="40042"/>
    <cellStyle name="Normal 9 5 2 3 5" xfId="40043"/>
    <cellStyle name="Normal 9 5 2 4" xfId="40044"/>
    <cellStyle name="Normal 9 5 2 4 2" xfId="40045"/>
    <cellStyle name="Normal 9 5 2 4 2 2" xfId="40046"/>
    <cellStyle name="Normal 9 5 2 4 2 3" xfId="40047"/>
    <cellStyle name="Normal 9 5 2 4 3" xfId="40048"/>
    <cellStyle name="Normal 9 5 2 4 3 2" xfId="40049"/>
    <cellStyle name="Normal 9 5 2 4 3 3" xfId="40050"/>
    <cellStyle name="Normal 9 5 2 4 4" xfId="40051"/>
    <cellStyle name="Normal 9 5 2 4 5" xfId="40052"/>
    <cellStyle name="Normal 9 5 2 5" xfId="40053"/>
    <cellStyle name="Normal 9 5 2 5 2" xfId="40054"/>
    <cellStyle name="Normal 9 5 2 5 3" xfId="40055"/>
    <cellStyle name="Normal 9 5 2 6" xfId="40056"/>
    <cellStyle name="Normal 9 5 2 6 2" xfId="40057"/>
    <cellStyle name="Normal 9 5 2 6 3" xfId="40058"/>
    <cellStyle name="Normal 9 5 2 7" xfId="40059"/>
    <cellStyle name="Normal 9 5 2 8" xfId="40060"/>
    <cellStyle name="Normal 9 5 3" xfId="40061"/>
    <cellStyle name="Normal 9 5 3 2" xfId="40062"/>
    <cellStyle name="Normal 9 5 3 2 2" xfId="40063"/>
    <cellStyle name="Normal 9 5 3 2 2 2" xfId="40064"/>
    <cellStyle name="Normal 9 5 3 2 2 2 2" xfId="40065"/>
    <cellStyle name="Normal 9 5 3 2 2 2 3" xfId="40066"/>
    <cellStyle name="Normal 9 5 3 2 2 3" xfId="40067"/>
    <cellStyle name="Normal 9 5 3 2 2 3 2" xfId="40068"/>
    <cellStyle name="Normal 9 5 3 2 2 3 3" xfId="40069"/>
    <cellStyle name="Normal 9 5 3 2 2 4" xfId="40070"/>
    <cellStyle name="Normal 9 5 3 2 2 5" xfId="40071"/>
    <cellStyle name="Normal 9 5 3 2 3" xfId="40072"/>
    <cellStyle name="Normal 9 5 3 2 3 2" xfId="40073"/>
    <cellStyle name="Normal 9 5 3 2 3 2 2" xfId="40074"/>
    <cellStyle name="Normal 9 5 3 2 3 2 3" xfId="40075"/>
    <cellStyle name="Normal 9 5 3 2 3 3" xfId="40076"/>
    <cellStyle name="Normal 9 5 3 2 3 3 2" xfId="40077"/>
    <cellStyle name="Normal 9 5 3 2 3 3 3" xfId="40078"/>
    <cellStyle name="Normal 9 5 3 2 3 4" xfId="40079"/>
    <cellStyle name="Normal 9 5 3 2 3 5" xfId="40080"/>
    <cellStyle name="Normal 9 5 3 2 4" xfId="40081"/>
    <cellStyle name="Normal 9 5 3 2 4 2" xfId="40082"/>
    <cellStyle name="Normal 9 5 3 2 4 3" xfId="40083"/>
    <cellStyle name="Normal 9 5 3 2 5" xfId="40084"/>
    <cellStyle name="Normal 9 5 3 2 5 2" xfId="40085"/>
    <cellStyle name="Normal 9 5 3 2 5 3" xfId="40086"/>
    <cellStyle name="Normal 9 5 3 2 6" xfId="40087"/>
    <cellStyle name="Normal 9 5 3 2 7" xfId="40088"/>
    <cellStyle name="Normal 9 5 3 3" xfId="40089"/>
    <cellStyle name="Normal 9 5 3 3 2" xfId="40090"/>
    <cellStyle name="Normal 9 5 3 3 2 2" xfId="40091"/>
    <cellStyle name="Normal 9 5 3 3 2 3" xfId="40092"/>
    <cellStyle name="Normal 9 5 3 3 3" xfId="40093"/>
    <cellStyle name="Normal 9 5 3 3 3 2" xfId="40094"/>
    <cellStyle name="Normal 9 5 3 3 3 3" xfId="40095"/>
    <cellStyle name="Normal 9 5 3 3 4" xfId="40096"/>
    <cellStyle name="Normal 9 5 3 3 4 2" xfId="40097"/>
    <cellStyle name="Normal 9 5 3 3 4 3" xfId="40098"/>
    <cellStyle name="Normal 9 5 3 3 5" xfId="40099"/>
    <cellStyle name="Normal 9 5 3 3 5 2" xfId="40100"/>
    <cellStyle name="Normal 9 5 3 3 5 3" xfId="40101"/>
    <cellStyle name="Normal 9 5 3 3 6" xfId="40102"/>
    <cellStyle name="Normal 9 5 3 3 7" xfId="40103"/>
    <cellStyle name="Normal 9 5 3 4" xfId="40104"/>
    <cellStyle name="Normal 9 5 3 4 2" xfId="40105"/>
    <cellStyle name="Normal 9 5 3 4 2 2" xfId="40106"/>
    <cellStyle name="Normal 9 5 3 4 2 3" xfId="40107"/>
    <cellStyle name="Normal 9 5 3 4 3" xfId="40108"/>
    <cellStyle name="Normal 9 5 3 4 3 2" xfId="40109"/>
    <cellStyle name="Normal 9 5 3 4 3 3" xfId="40110"/>
    <cellStyle name="Normal 9 5 3 4 4" xfId="40111"/>
    <cellStyle name="Normal 9 5 3 4 5" xfId="40112"/>
    <cellStyle name="Normal 9 5 3 5" xfId="40113"/>
    <cellStyle name="Normal 9 5 3 5 2" xfId="40114"/>
    <cellStyle name="Normal 9 5 3 5 2 2" xfId="40115"/>
    <cellStyle name="Normal 9 5 3 5 2 3" xfId="40116"/>
    <cellStyle name="Normal 9 5 3 5 3" xfId="40117"/>
    <cellStyle name="Normal 9 5 3 5 3 2" xfId="40118"/>
    <cellStyle name="Normal 9 5 3 5 3 3" xfId="40119"/>
    <cellStyle name="Normal 9 5 3 5 4" xfId="40120"/>
    <cellStyle name="Normal 9 5 3 5 5" xfId="40121"/>
    <cellStyle name="Normal 9 5 3 6" xfId="40122"/>
    <cellStyle name="Normal 9 5 3 6 2" xfId="40123"/>
    <cellStyle name="Normal 9 5 3 6 3" xfId="40124"/>
    <cellStyle name="Normal 9 5 3 7" xfId="40125"/>
    <cellStyle name="Normal 9 5 3 7 2" xfId="40126"/>
    <cellStyle name="Normal 9 5 3 7 3" xfId="40127"/>
    <cellStyle name="Normal 9 5 3 8" xfId="40128"/>
    <cellStyle name="Normal 9 5 3 9" xfId="40129"/>
    <cellStyle name="Normal 9 5 4" xfId="40130"/>
    <cellStyle name="Normal 9 5 4 2" xfId="40131"/>
    <cellStyle name="Normal 9 5 4 2 2" xfId="40132"/>
    <cellStyle name="Normal 9 5 4 2 2 2" xfId="40133"/>
    <cellStyle name="Normal 9 5 4 2 2 3" xfId="40134"/>
    <cellStyle name="Normal 9 5 4 2 3" xfId="40135"/>
    <cellStyle name="Normal 9 5 4 2 3 2" xfId="40136"/>
    <cellStyle name="Normal 9 5 4 2 3 3" xfId="40137"/>
    <cellStyle name="Normal 9 5 4 2 4" xfId="40138"/>
    <cellStyle name="Normal 9 5 4 2 5" xfId="40139"/>
    <cellStyle name="Normal 9 5 4 3" xfId="40140"/>
    <cellStyle name="Normal 9 5 4 3 2" xfId="40141"/>
    <cellStyle name="Normal 9 5 4 3 2 2" xfId="40142"/>
    <cellStyle name="Normal 9 5 4 3 2 3" xfId="40143"/>
    <cellStyle name="Normal 9 5 4 3 3" xfId="40144"/>
    <cellStyle name="Normal 9 5 4 3 3 2" xfId="40145"/>
    <cellStyle name="Normal 9 5 4 3 3 3" xfId="40146"/>
    <cellStyle name="Normal 9 5 4 3 4" xfId="40147"/>
    <cellStyle name="Normal 9 5 4 3 5" xfId="40148"/>
    <cellStyle name="Normal 9 5 4 4" xfId="40149"/>
    <cellStyle name="Normal 9 5 4 4 2" xfId="40150"/>
    <cellStyle name="Normal 9 5 4 4 3" xfId="40151"/>
    <cellStyle name="Normal 9 5 4 5" xfId="40152"/>
    <cellStyle name="Normal 9 5 4 5 2" xfId="40153"/>
    <cellStyle name="Normal 9 5 4 5 3" xfId="40154"/>
    <cellStyle name="Normal 9 5 4 6" xfId="40155"/>
    <cellStyle name="Normal 9 5 4 7" xfId="40156"/>
    <cellStyle name="Normal 9 5 5" xfId="40157"/>
    <cellStyle name="Normal 9 5 5 2" xfId="40158"/>
    <cellStyle name="Normal 9 5 5 2 2" xfId="40159"/>
    <cellStyle name="Normal 9 5 5 2 3" xfId="40160"/>
    <cellStyle name="Normal 9 5 5 3" xfId="40161"/>
    <cellStyle name="Normal 9 5 5 3 2" xfId="40162"/>
    <cellStyle name="Normal 9 5 5 3 3" xfId="40163"/>
    <cellStyle name="Normal 9 5 5 4" xfId="40164"/>
    <cellStyle name="Normal 9 5 5 4 2" xfId="40165"/>
    <cellStyle name="Normal 9 5 5 4 3" xfId="40166"/>
    <cellStyle name="Normal 9 5 5 5" xfId="40167"/>
    <cellStyle name="Normal 9 5 5 5 2" xfId="40168"/>
    <cellStyle name="Normal 9 5 5 5 3" xfId="40169"/>
    <cellStyle name="Normal 9 5 5 6" xfId="40170"/>
    <cellStyle name="Normal 9 5 5 7" xfId="40171"/>
    <cellStyle name="Normal 9 5 6" xfId="40172"/>
    <cellStyle name="Normal 9 5 6 2" xfId="40173"/>
    <cellStyle name="Normal 9 5 6 2 2" xfId="40174"/>
    <cellStyle name="Normal 9 5 6 2 3" xfId="40175"/>
    <cellStyle name="Normal 9 5 6 3" xfId="40176"/>
    <cellStyle name="Normal 9 5 6 3 2" xfId="40177"/>
    <cellStyle name="Normal 9 5 6 3 3" xfId="40178"/>
    <cellStyle name="Normal 9 5 6 4" xfId="40179"/>
    <cellStyle name="Normal 9 5 6 5" xfId="40180"/>
    <cellStyle name="Normal 9 5 7" xfId="40181"/>
    <cellStyle name="Normal 9 5 7 2" xfId="40182"/>
    <cellStyle name="Normal 9 5 7 2 2" xfId="40183"/>
    <cellStyle name="Normal 9 5 7 2 3" xfId="40184"/>
    <cellStyle name="Normal 9 5 7 3" xfId="40185"/>
    <cellStyle name="Normal 9 5 7 3 2" xfId="40186"/>
    <cellStyle name="Normal 9 5 7 3 3" xfId="40187"/>
    <cellStyle name="Normal 9 5 7 4" xfId="40188"/>
    <cellStyle name="Normal 9 5 7 5" xfId="40189"/>
    <cellStyle name="Normal 9 5 8" xfId="40190"/>
    <cellStyle name="Normal 9 5 8 2" xfId="40191"/>
    <cellStyle name="Normal 9 5 8 3" xfId="40192"/>
    <cellStyle name="Normal 9 5 9" xfId="40193"/>
    <cellStyle name="Normal 9 5 9 2" xfId="40194"/>
    <cellStyle name="Normal 9 5 9 3" xfId="40195"/>
    <cellStyle name="Normal 9 5_10070" xfId="40196"/>
    <cellStyle name="Normal 9 6" xfId="40197"/>
    <cellStyle name="Normal 9 6 2" xfId="40198"/>
    <cellStyle name="Normal 9 6 2 2" xfId="40199"/>
    <cellStyle name="Normal 9 6 2 2 2" xfId="40200"/>
    <cellStyle name="Normal 9 6 2 2 2 2" xfId="40201"/>
    <cellStyle name="Normal 9 6 2 2 3" xfId="40202"/>
    <cellStyle name="Normal 9 6 2 2 4" xfId="40203"/>
    <cellStyle name="Normal 9 6 2 3" xfId="40204"/>
    <cellStyle name="Normal 9 6 2 3 2" xfId="40205"/>
    <cellStyle name="Normal 9 6 2 3 2 2" xfId="40206"/>
    <cellStyle name="Normal 9 6 2 3 3" xfId="40207"/>
    <cellStyle name="Normal 9 6 2 3 4" xfId="40208"/>
    <cellStyle name="Normal 9 6 2 4" xfId="40209"/>
    <cellStyle name="Normal 9 6 2 4 2" xfId="40210"/>
    <cellStyle name="Normal 9 6 2 5" xfId="40211"/>
    <cellStyle name="Normal 9 6 2 6" xfId="40212"/>
    <cellStyle name="Normal 9 6 3" xfId="40213"/>
    <cellStyle name="Normal 9 6 3 2" xfId="40214"/>
    <cellStyle name="Normal 9 6 3 2 2" xfId="40215"/>
    <cellStyle name="Normal 9 6 3 2 3" xfId="40216"/>
    <cellStyle name="Normal 9 6 3 3" xfId="40217"/>
    <cellStyle name="Normal 9 6 3 3 2" xfId="40218"/>
    <cellStyle name="Normal 9 6 3 3 3" xfId="40219"/>
    <cellStyle name="Normal 9 6 3 4" xfId="40220"/>
    <cellStyle name="Normal 9 6 3 5" xfId="40221"/>
    <cellStyle name="Normal 9 6 4" xfId="40222"/>
    <cellStyle name="Normal 9 6 4 2" xfId="40223"/>
    <cellStyle name="Normal 9 6 4 2 2" xfId="40224"/>
    <cellStyle name="Normal 9 6 4 3" xfId="40225"/>
    <cellStyle name="Normal 9 6 4 4" xfId="40226"/>
    <cellStyle name="Normal 9 6 5" xfId="40227"/>
    <cellStyle name="Normal 9 6 5 2" xfId="40228"/>
    <cellStyle name="Normal 9 6 5 3" xfId="40229"/>
    <cellStyle name="Normal 9 6 6" xfId="40230"/>
    <cellStyle name="Normal 9 6 7" xfId="40231"/>
    <cellStyle name="Normal 9 7" xfId="40232"/>
    <cellStyle name="Normal 9 7 2" xfId="40233"/>
    <cellStyle name="Normal 9 7 2 2" xfId="40234"/>
    <cellStyle name="Normal 9 7 2 2 2" xfId="40235"/>
    <cellStyle name="Normal 9 7 2 3" xfId="40236"/>
    <cellStyle name="Normal 9 7 2 4" xfId="40237"/>
    <cellStyle name="Normal 9 7 3" xfId="40238"/>
    <cellStyle name="Normal 9 7 3 2" xfId="40239"/>
    <cellStyle name="Normal 9 7 3 2 2" xfId="40240"/>
    <cellStyle name="Normal 9 7 3 3" xfId="40241"/>
    <cellStyle name="Normal 9 7 3 4" xfId="40242"/>
    <cellStyle name="Normal 9 7 4" xfId="40243"/>
    <cellStyle name="Normal 9 7 4 2" xfId="40244"/>
    <cellStyle name="Normal 9 7 4 3" xfId="40245"/>
    <cellStyle name="Normal 9 7 5" xfId="40246"/>
    <cellStyle name="Normal 9 7 5 2" xfId="40247"/>
    <cellStyle name="Normal 9 7 5 3" xfId="40248"/>
    <cellStyle name="Normal 9 7 6" xfId="40249"/>
    <cellStyle name="Normal 9 7 7" xfId="40250"/>
    <cellStyle name="Normal 9 8" xfId="40251"/>
    <cellStyle name="Normal 9 8 2" xfId="40252"/>
    <cellStyle name="Normal 9 8 2 2" xfId="40253"/>
    <cellStyle name="Normal 9 8 2 3" xfId="40254"/>
    <cellStyle name="Normal 9 8 3" xfId="40255"/>
    <cellStyle name="Normal 9 8 3 2" xfId="40256"/>
    <cellStyle name="Normal 9 8 3 3" xfId="40257"/>
    <cellStyle name="Normal 9 8 4" xfId="40258"/>
    <cellStyle name="Normal 9 8 4 2" xfId="40259"/>
    <cellStyle name="Normal 9 8 5" xfId="40260"/>
    <cellStyle name="Normal 9 8 6" xfId="40261"/>
    <cellStyle name="Normal 9 9" xfId="40262"/>
    <cellStyle name="Normal 9 9 2" xfId="40263"/>
    <cellStyle name="Normal 9 9 2 2" xfId="40264"/>
    <cellStyle name="Normal 9 9 2 3" xfId="40265"/>
    <cellStyle name="Normal 9 9 3" xfId="40266"/>
    <cellStyle name="Normal 9 9 3 2" xfId="40267"/>
    <cellStyle name="Normal 9 9 3 3" xfId="40268"/>
    <cellStyle name="Normal 9 9 4" xfId="40269"/>
    <cellStyle name="Normal 9 9 5" xfId="40270"/>
    <cellStyle name="Normal 9_2112 Salary" xfId="40271"/>
    <cellStyle name="Normal 90" xfId="40272"/>
    <cellStyle name="Normal 90 2" xfId="40273"/>
    <cellStyle name="Normal 90 2 2" xfId="40274"/>
    <cellStyle name="Normal 90 2 2 2" xfId="40275"/>
    <cellStyle name="Normal 90 2 2 3" xfId="40276"/>
    <cellStyle name="Normal 90 2 3" xfId="40277"/>
    <cellStyle name="Normal 90 3" xfId="40278"/>
    <cellStyle name="Normal 90 4" xfId="40279"/>
    <cellStyle name="Normal 91" xfId="40280"/>
    <cellStyle name="Normal 91 2" xfId="40281"/>
    <cellStyle name="Normal 91 3" xfId="40282"/>
    <cellStyle name="Normal 92" xfId="40283"/>
    <cellStyle name="Normal 92 2" xfId="40284"/>
    <cellStyle name="Normal 92 2 2" xfId="40285"/>
    <cellStyle name="Normal 92 2 2 2" xfId="40286"/>
    <cellStyle name="Normal 92 2 3" xfId="40287"/>
    <cellStyle name="Normal 92 2 4" xfId="40288"/>
    <cellStyle name="Normal 92 2 5" xfId="40289"/>
    <cellStyle name="Normal 92 3" xfId="40290"/>
    <cellStyle name="Normal 92 4" xfId="40291"/>
    <cellStyle name="Normal 93" xfId="40292"/>
    <cellStyle name="Normal 93 2" xfId="40293"/>
    <cellStyle name="Normal 93 2 2" xfId="40294"/>
    <cellStyle name="Normal 93 2 3" xfId="40295"/>
    <cellStyle name="Normal 93 3" xfId="40296"/>
    <cellStyle name="Normal 93 3 2" xfId="40297"/>
    <cellStyle name="Normal 93 4" xfId="40298"/>
    <cellStyle name="Normal 93 5" xfId="40299"/>
    <cellStyle name="Normal 94" xfId="40300"/>
    <cellStyle name="Normal 94 2" xfId="40301"/>
    <cellStyle name="Normal 94 2 2" xfId="40302"/>
    <cellStyle name="Normal 94 2 3" xfId="40303"/>
    <cellStyle name="Normal 94 3" xfId="40304"/>
    <cellStyle name="Normal 94 3 2" xfId="40305"/>
    <cellStyle name="Normal 94 4" xfId="40306"/>
    <cellStyle name="Normal 94 5" xfId="40307"/>
    <cellStyle name="Normal 95" xfId="40308"/>
    <cellStyle name="Normal 95 2" xfId="40309"/>
    <cellStyle name="Normal 95 2 2" xfId="40310"/>
    <cellStyle name="Normal 95 2 3" xfId="40311"/>
    <cellStyle name="Normal 95 3" xfId="40312"/>
    <cellStyle name="Normal 95 3 2" xfId="40313"/>
    <cellStyle name="Normal 95 4" xfId="40314"/>
    <cellStyle name="Normal 95 5" xfId="40315"/>
    <cellStyle name="Normal 96" xfId="40316"/>
    <cellStyle name="Normal 96 2" xfId="40317"/>
    <cellStyle name="Normal 96 2 2" xfId="40318"/>
    <cellStyle name="Normal 96 2 3" xfId="40319"/>
    <cellStyle name="Normal 96 3" xfId="40320"/>
    <cellStyle name="Normal 96 3 2" xfId="40321"/>
    <cellStyle name="Normal 96 4" xfId="40322"/>
    <cellStyle name="Normal 96 5" xfId="40323"/>
    <cellStyle name="Normal 97" xfId="40324"/>
    <cellStyle name="Normal 97 2" xfId="40325"/>
    <cellStyle name="Normal 97 2 2" xfId="40326"/>
    <cellStyle name="Normal 97 2 3" xfId="40327"/>
    <cellStyle name="Normal 97 3" xfId="40328"/>
    <cellStyle name="Normal 97 3 2" xfId="40329"/>
    <cellStyle name="Normal 97 4" xfId="40330"/>
    <cellStyle name="Normal 97 5" xfId="40331"/>
    <cellStyle name="Normal 98" xfId="40332"/>
    <cellStyle name="Normal 98 2" xfId="40333"/>
    <cellStyle name="Normal 98 2 2" xfId="40334"/>
    <cellStyle name="Normal 98 2 2 2" xfId="40335"/>
    <cellStyle name="Normal 98 2 3" xfId="40336"/>
    <cellStyle name="Normal 98 2 4" xfId="40337"/>
    <cellStyle name="Normal 98 3" xfId="40338"/>
    <cellStyle name="Normal 98 4" xfId="40339"/>
    <cellStyle name="Normal 99" xfId="40340"/>
    <cellStyle name="Normal 99 2" xfId="40341"/>
    <cellStyle name="Normal 99 2 2" xfId="40342"/>
    <cellStyle name="Normal 99 2 3" xfId="40343"/>
    <cellStyle name="Normal 99 3" xfId="40344"/>
    <cellStyle name="Normal 99 3 2" xfId="40345"/>
    <cellStyle name="Normal 99 3 3" xfId="40346"/>
    <cellStyle name="Normal 99 4" xfId="40347"/>
    <cellStyle name="Normal 99 4 2" xfId="40348"/>
    <cellStyle name="Normal 99 4 3" xfId="40349"/>
    <cellStyle name="Normal 99 5" xfId="40350"/>
    <cellStyle name="Normal 99 6" xfId="40351"/>
    <cellStyle name="Normal_Proforma Yakima UTC-Nicki 2009" xfId="3"/>
    <cellStyle name="Normal_Regulated Price Out 9-6-2011 Final HL" xfId="4"/>
    <cellStyle name="Normal_Regulated-Non-Regulated Revenue" xfId="5"/>
    <cellStyle name="Note 2" xfId="40352"/>
    <cellStyle name="Note 2 2" xfId="40353"/>
    <cellStyle name="Note 2 2 2" xfId="40354"/>
    <cellStyle name="Note 2 2 2 10" xfId="40355"/>
    <cellStyle name="Note 2 2 2 10 2" xfId="40356"/>
    <cellStyle name="Note 2 2 2 10 3" xfId="40357"/>
    <cellStyle name="Note 2 2 2 11" xfId="40358"/>
    <cellStyle name="Note 2 2 2 11 2" xfId="40359"/>
    <cellStyle name="Note 2 2 2 11 3" xfId="40360"/>
    <cellStyle name="Note 2 2 2 12" xfId="40361"/>
    <cellStyle name="Note 2 2 2 2" xfId="40362"/>
    <cellStyle name="Note 2 2 2 2 2" xfId="40363"/>
    <cellStyle name="Note 2 2 2 2 2 2" xfId="40364"/>
    <cellStyle name="Note 2 2 2 2 2 3" xfId="40365"/>
    <cellStyle name="Note 2 2 2 2 3" xfId="40366"/>
    <cellStyle name="Note 2 2 2 2 3 2" xfId="40367"/>
    <cellStyle name="Note 2 2 2 2 3 3" xfId="40368"/>
    <cellStyle name="Note 2 2 2 2 4" xfId="40369"/>
    <cellStyle name="Note 2 2 2 2 4 2" xfId="40370"/>
    <cellStyle name="Note 2 2 2 2 4 3" xfId="40371"/>
    <cellStyle name="Note 2 2 2 2 5" xfId="40372"/>
    <cellStyle name="Note 2 2 2 2 5 2" xfId="40373"/>
    <cellStyle name="Note 2 2 2 2 5 3" xfId="40374"/>
    <cellStyle name="Note 2 2 2 2 6" xfId="40375"/>
    <cellStyle name="Note 2 2 2 2 6 2" xfId="40376"/>
    <cellStyle name="Note 2 2 2 2 6 3" xfId="40377"/>
    <cellStyle name="Note 2 2 2 2 7" xfId="40378"/>
    <cellStyle name="Note 2 2 2 2 7 2" xfId="40379"/>
    <cellStyle name="Note 2 2 2 2 7 3" xfId="40380"/>
    <cellStyle name="Note 2 2 2 2 8" xfId="40381"/>
    <cellStyle name="Note 2 2 2 3" xfId="40382"/>
    <cellStyle name="Note 2 2 2 3 2" xfId="40383"/>
    <cellStyle name="Note 2 2 2 3 2 2" xfId="40384"/>
    <cellStyle name="Note 2 2 2 3 2 3" xfId="40385"/>
    <cellStyle name="Note 2 2 2 3 3" xfId="40386"/>
    <cellStyle name="Note 2 2 2 3 3 2" xfId="40387"/>
    <cellStyle name="Note 2 2 2 3 3 3" xfId="40388"/>
    <cellStyle name="Note 2 2 2 3 4" xfId="40389"/>
    <cellStyle name="Note 2 2 2 3 4 2" xfId="40390"/>
    <cellStyle name="Note 2 2 2 3 4 3" xfId="40391"/>
    <cellStyle name="Note 2 2 2 3 5" xfId="40392"/>
    <cellStyle name="Note 2 2 2 3 5 2" xfId="40393"/>
    <cellStyle name="Note 2 2 2 3 5 3" xfId="40394"/>
    <cellStyle name="Note 2 2 2 3 6" xfId="40395"/>
    <cellStyle name="Note 2 2 2 3 6 2" xfId="40396"/>
    <cellStyle name="Note 2 2 2 3 6 3" xfId="40397"/>
    <cellStyle name="Note 2 2 2 3 7" xfId="40398"/>
    <cellStyle name="Note 2 2 2 3 7 2" xfId="40399"/>
    <cellStyle name="Note 2 2 2 3 7 3" xfId="40400"/>
    <cellStyle name="Note 2 2 2 3 8" xfId="40401"/>
    <cellStyle name="Note 2 2 2 4" xfId="40402"/>
    <cellStyle name="Note 2 2 2 4 2" xfId="40403"/>
    <cellStyle name="Note 2 2 2 4 2 2" xfId="40404"/>
    <cellStyle name="Note 2 2 2 4 2 3" xfId="40405"/>
    <cellStyle name="Note 2 2 2 4 3" xfId="40406"/>
    <cellStyle name="Note 2 2 2 4 3 2" xfId="40407"/>
    <cellStyle name="Note 2 2 2 4 3 3" xfId="40408"/>
    <cellStyle name="Note 2 2 2 4 4" xfId="40409"/>
    <cellStyle name="Note 2 2 2 4 4 2" xfId="40410"/>
    <cellStyle name="Note 2 2 2 4 4 3" xfId="40411"/>
    <cellStyle name="Note 2 2 2 4 5" xfId="40412"/>
    <cellStyle name="Note 2 2 2 4 5 2" xfId="40413"/>
    <cellStyle name="Note 2 2 2 4 5 3" xfId="40414"/>
    <cellStyle name="Note 2 2 2 4 6" xfId="40415"/>
    <cellStyle name="Note 2 2 2 4 6 2" xfId="40416"/>
    <cellStyle name="Note 2 2 2 4 6 3" xfId="40417"/>
    <cellStyle name="Note 2 2 2 4 7" xfId="40418"/>
    <cellStyle name="Note 2 2 2 4 7 2" xfId="40419"/>
    <cellStyle name="Note 2 2 2 4 7 3" xfId="40420"/>
    <cellStyle name="Note 2 2 2 4 8" xfId="40421"/>
    <cellStyle name="Note 2 2 2 5" xfId="40422"/>
    <cellStyle name="Note 2 2 2 5 2" xfId="40423"/>
    <cellStyle name="Note 2 2 2 5 2 2" xfId="40424"/>
    <cellStyle name="Note 2 2 2 5 2 3" xfId="40425"/>
    <cellStyle name="Note 2 2 2 5 3" xfId="40426"/>
    <cellStyle name="Note 2 2 2 5 3 2" xfId="40427"/>
    <cellStyle name="Note 2 2 2 5 3 3" xfId="40428"/>
    <cellStyle name="Note 2 2 2 5 4" xfId="40429"/>
    <cellStyle name="Note 2 2 2 5 4 2" xfId="40430"/>
    <cellStyle name="Note 2 2 2 5 4 3" xfId="40431"/>
    <cellStyle name="Note 2 2 2 5 5" xfId="40432"/>
    <cellStyle name="Note 2 2 2 5 5 2" xfId="40433"/>
    <cellStyle name="Note 2 2 2 5 5 3" xfId="40434"/>
    <cellStyle name="Note 2 2 2 5 6" xfId="40435"/>
    <cellStyle name="Note 2 2 2 5 6 2" xfId="40436"/>
    <cellStyle name="Note 2 2 2 5 6 3" xfId="40437"/>
    <cellStyle name="Note 2 2 2 5 7" xfId="40438"/>
    <cellStyle name="Note 2 2 2 5 7 2" xfId="40439"/>
    <cellStyle name="Note 2 2 2 5 7 3" xfId="40440"/>
    <cellStyle name="Note 2 2 2 5 8" xfId="40441"/>
    <cellStyle name="Note 2 2 2 6" xfId="40442"/>
    <cellStyle name="Note 2 2 2 6 2" xfId="40443"/>
    <cellStyle name="Note 2 2 2 7" xfId="40444"/>
    <cellStyle name="Note 2 2 2 7 2" xfId="40445"/>
    <cellStyle name="Note 2 2 2 7 3" xfId="40446"/>
    <cellStyle name="Note 2 2 2 8" xfId="40447"/>
    <cellStyle name="Note 2 2 2 8 2" xfId="40448"/>
    <cellStyle name="Note 2 2 2 8 3" xfId="40449"/>
    <cellStyle name="Note 2 2 2 9" xfId="40450"/>
    <cellStyle name="Note 2 2 2 9 2" xfId="40451"/>
    <cellStyle name="Note 2 2 2 9 3" xfId="40452"/>
    <cellStyle name="Note 2 2 3" xfId="40453"/>
    <cellStyle name="Note 2 2 3 10" xfId="40454"/>
    <cellStyle name="Note 2 2 3 10 2" xfId="40455"/>
    <cellStyle name="Note 2 2 3 10 3" xfId="40456"/>
    <cellStyle name="Note 2 2 3 11" xfId="40457"/>
    <cellStyle name="Note 2 2 3 11 2" xfId="40458"/>
    <cellStyle name="Note 2 2 3 11 3" xfId="40459"/>
    <cellStyle name="Note 2 2 3 12" xfId="40460"/>
    <cellStyle name="Note 2 2 3 2" xfId="40461"/>
    <cellStyle name="Note 2 2 3 2 2" xfId="40462"/>
    <cellStyle name="Note 2 2 3 2 2 2" xfId="40463"/>
    <cellStyle name="Note 2 2 3 2 2 3" xfId="40464"/>
    <cellStyle name="Note 2 2 3 2 3" xfId="40465"/>
    <cellStyle name="Note 2 2 3 2 3 2" xfId="40466"/>
    <cellStyle name="Note 2 2 3 2 3 3" xfId="40467"/>
    <cellStyle name="Note 2 2 3 2 4" xfId="40468"/>
    <cellStyle name="Note 2 2 3 2 4 2" xfId="40469"/>
    <cellStyle name="Note 2 2 3 2 4 3" xfId="40470"/>
    <cellStyle name="Note 2 2 3 2 5" xfId="40471"/>
    <cellStyle name="Note 2 2 3 2 5 2" xfId="40472"/>
    <cellStyle name="Note 2 2 3 2 5 3" xfId="40473"/>
    <cellStyle name="Note 2 2 3 2 6" xfId="40474"/>
    <cellStyle name="Note 2 2 3 2 6 2" xfId="40475"/>
    <cellStyle name="Note 2 2 3 2 6 3" xfId="40476"/>
    <cellStyle name="Note 2 2 3 2 7" xfId="40477"/>
    <cellStyle name="Note 2 2 3 2 7 2" xfId="40478"/>
    <cellStyle name="Note 2 2 3 2 7 3" xfId="40479"/>
    <cellStyle name="Note 2 2 3 2 8" xfId="40480"/>
    <cellStyle name="Note 2 2 3 3" xfId="40481"/>
    <cellStyle name="Note 2 2 3 3 2" xfId="40482"/>
    <cellStyle name="Note 2 2 3 3 2 2" xfId="40483"/>
    <cellStyle name="Note 2 2 3 3 2 3" xfId="40484"/>
    <cellStyle name="Note 2 2 3 3 3" xfId="40485"/>
    <cellStyle name="Note 2 2 3 3 3 2" xfId="40486"/>
    <cellStyle name="Note 2 2 3 3 3 3" xfId="40487"/>
    <cellStyle name="Note 2 2 3 3 4" xfId="40488"/>
    <cellStyle name="Note 2 2 3 3 4 2" xfId="40489"/>
    <cellStyle name="Note 2 2 3 3 4 3" xfId="40490"/>
    <cellStyle name="Note 2 2 3 3 5" xfId="40491"/>
    <cellStyle name="Note 2 2 3 3 5 2" xfId="40492"/>
    <cellStyle name="Note 2 2 3 3 5 3" xfId="40493"/>
    <cellStyle name="Note 2 2 3 3 6" xfId="40494"/>
    <cellStyle name="Note 2 2 3 3 6 2" xfId="40495"/>
    <cellStyle name="Note 2 2 3 3 6 3" xfId="40496"/>
    <cellStyle name="Note 2 2 3 3 7" xfId="40497"/>
    <cellStyle name="Note 2 2 3 3 7 2" xfId="40498"/>
    <cellStyle name="Note 2 2 3 3 7 3" xfId="40499"/>
    <cellStyle name="Note 2 2 3 3 8" xfId="40500"/>
    <cellStyle name="Note 2 2 3 4" xfId="40501"/>
    <cellStyle name="Note 2 2 3 4 2" xfId="40502"/>
    <cellStyle name="Note 2 2 3 4 2 2" xfId="40503"/>
    <cellStyle name="Note 2 2 3 4 2 3" xfId="40504"/>
    <cellStyle name="Note 2 2 3 4 3" xfId="40505"/>
    <cellStyle name="Note 2 2 3 4 3 2" xfId="40506"/>
    <cellStyle name="Note 2 2 3 4 3 3" xfId="40507"/>
    <cellStyle name="Note 2 2 3 4 4" xfId="40508"/>
    <cellStyle name="Note 2 2 3 4 4 2" xfId="40509"/>
    <cellStyle name="Note 2 2 3 4 4 3" xfId="40510"/>
    <cellStyle name="Note 2 2 3 4 5" xfId="40511"/>
    <cellStyle name="Note 2 2 3 4 5 2" xfId="40512"/>
    <cellStyle name="Note 2 2 3 4 5 3" xfId="40513"/>
    <cellStyle name="Note 2 2 3 4 6" xfId="40514"/>
    <cellStyle name="Note 2 2 3 4 6 2" xfId="40515"/>
    <cellStyle name="Note 2 2 3 4 6 3" xfId="40516"/>
    <cellStyle name="Note 2 2 3 4 7" xfId="40517"/>
    <cellStyle name="Note 2 2 3 4 7 2" xfId="40518"/>
    <cellStyle name="Note 2 2 3 4 7 3" xfId="40519"/>
    <cellStyle name="Note 2 2 3 4 8" xfId="40520"/>
    <cellStyle name="Note 2 2 3 5" xfId="40521"/>
    <cellStyle name="Note 2 2 3 5 2" xfId="40522"/>
    <cellStyle name="Note 2 2 3 5 2 2" xfId="40523"/>
    <cellStyle name="Note 2 2 3 5 2 3" xfId="40524"/>
    <cellStyle name="Note 2 2 3 5 3" xfId="40525"/>
    <cellStyle name="Note 2 2 3 5 3 2" xfId="40526"/>
    <cellStyle name="Note 2 2 3 5 3 3" xfId="40527"/>
    <cellStyle name="Note 2 2 3 5 4" xfId="40528"/>
    <cellStyle name="Note 2 2 3 5 4 2" xfId="40529"/>
    <cellStyle name="Note 2 2 3 5 4 3" xfId="40530"/>
    <cellStyle name="Note 2 2 3 5 5" xfId="40531"/>
    <cellStyle name="Note 2 2 3 5 5 2" xfId="40532"/>
    <cellStyle name="Note 2 2 3 5 5 3" xfId="40533"/>
    <cellStyle name="Note 2 2 3 5 6" xfId="40534"/>
    <cellStyle name="Note 2 2 3 5 6 2" xfId="40535"/>
    <cellStyle name="Note 2 2 3 5 6 3" xfId="40536"/>
    <cellStyle name="Note 2 2 3 5 7" xfId="40537"/>
    <cellStyle name="Note 2 2 3 5 7 2" xfId="40538"/>
    <cellStyle name="Note 2 2 3 5 7 3" xfId="40539"/>
    <cellStyle name="Note 2 2 3 5 8" xfId="40540"/>
    <cellStyle name="Note 2 2 3 6" xfId="40541"/>
    <cellStyle name="Note 2 2 3 6 2" xfId="40542"/>
    <cellStyle name="Note 2 2 3 7" xfId="40543"/>
    <cellStyle name="Note 2 2 3 7 2" xfId="40544"/>
    <cellStyle name="Note 2 2 3 7 3" xfId="40545"/>
    <cellStyle name="Note 2 2 3 8" xfId="40546"/>
    <cellStyle name="Note 2 2 3 8 2" xfId="40547"/>
    <cellStyle name="Note 2 2 3 8 3" xfId="40548"/>
    <cellStyle name="Note 2 2 3 9" xfId="40549"/>
    <cellStyle name="Note 2 2 3 9 2" xfId="40550"/>
    <cellStyle name="Note 2 2 3 9 3" xfId="40551"/>
    <cellStyle name="Note 2 2 4" xfId="40552"/>
    <cellStyle name="Note 2 2 4 2" xfId="40553"/>
    <cellStyle name="Note 2 2 4 2 2" xfId="40554"/>
    <cellStyle name="Note 2 2 4 2 3" xfId="40555"/>
    <cellStyle name="Note 2 2 4 3" xfId="40556"/>
    <cellStyle name="Note 2 2 4 3 2" xfId="40557"/>
    <cellStyle name="Note 2 2 4 3 3" xfId="40558"/>
    <cellStyle name="Note 2 2 4 4" xfId="40559"/>
    <cellStyle name="Note 2 2 4 4 2" xfId="40560"/>
    <cellStyle name="Note 2 2 4 4 3" xfId="40561"/>
    <cellStyle name="Note 2 2 4 5" xfId="40562"/>
    <cellStyle name="Note 2 2 4 5 2" xfId="40563"/>
    <cellStyle name="Note 2 2 4 5 3" xfId="40564"/>
    <cellStyle name="Note 2 2 4 6" xfId="40565"/>
    <cellStyle name="Note 2 2 4 6 2" xfId="40566"/>
    <cellStyle name="Note 2 2 4 6 3" xfId="40567"/>
    <cellStyle name="Note 2 2 4 7" xfId="40568"/>
    <cellStyle name="Note 2 2 4 7 2" xfId="40569"/>
    <cellStyle name="Note 2 2 4 7 3" xfId="40570"/>
    <cellStyle name="Note 2 2 4 8" xfId="40571"/>
    <cellStyle name="Note 2 2 5" xfId="40572"/>
    <cellStyle name="Note 2 2 5 2" xfId="40573"/>
    <cellStyle name="Note 2 2 5 2 2" xfId="40574"/>
    <cellStyle name="Note 2 2 5 2 3" xfId="40575"/>
    <cellStyle name="Note 2 2 5 3" xfId="40576"/>
    <cellStyle name="Note 2 2 5 3 2" xfId="40577"/>
    <cellStyle name="Note 2 2 5 3 3" xfId="40578"/>
    <cellStyle name="Note 2 2 5 4" xfId="40579"/>
    <cellStyle name="Note 2 2 5 4 2" xfId="40580"/>
    <cellStyle name="Note 2 2 5 4 3" xfId="40581"/>
    <cellStyle name="Note 2 2 5 5" xfId="40582"/>
    <cellStyle name="Note 2 2 5 5 2" xfId="40583"/>
    <cellStyle name="Note 2 2 5 5 3" xfId="40584"/>
    <cellStyle name="Note 2 2 5 6" xfId="40585"/>
    <cellStyle name="Note 2 2 5 6 2" xfId="40586"/>
    <cellStyle name="Note 2 2 5 6 3" xfId="40587"/>
    <cellStyle name="Note 2 2 5 7" xfId="40588"/>
    <cellStyle name="Note 2 2 5 7 2" xfId="40589"/>
    <cellStyle name="Note 2 2 5 7 3" xfId="40590"/>
    <cellStyle name="Note 2 2 5 8" xfId="40591"/>
    <cellStyle name="Note 2 2 5 9" xfId="40592"/>
    <cellStyle name="Note 2 2 6" xfId="40593"/>
    <cellStyle name="Note 2 3" xfId="40594"/>
    <cellStyle name="Note 2 3 2" xfId="40595"/>
    <cellStyle name="Note 2 3 2 10" xfId="40596"/>
    <cellStyle name="Note 2 3 2 10 2" xfId="40597"/>
    <cellStyle name="Note 2 3 2 10 3" xfId="40598"/>
    <cellStyle name="Note 2 3 2 11" xfId="40599"/>
    <cellStyle name="Note 2 3 2 11 2" xfId="40600"/>
    <cellStyle name="Note 2 3 2 11 3" xfId="40601"/>
    <cellStyle name="Note 2 3 2 12" xfId="40602"/>
    <cellStyle name="Note 2 3 2 2" xfId="40603"/>
    <cellStyle name="Note 2 3 2 2 2" xfId="40604"/>
    <cellStyle name="Note 2 3 2 2 2 2" xfId="40605"/>
    <cellStyle name="Note 2 3 2 2 2 3" xfId="40606"/>
    <cellStyle name="Note 2 3 2 2 3" xfId="40607"/>
    <cellStyle name="Note 2 3 2 2 3 2" xfId="40608"/>
    <cellStyle name="Note 2 3 2 2 3 3" xfId="40609"/>
    <cellStyle name="Note 2 3 2 2 4" xfId="40610"/>
    <cellStyle name="Note 2 3 2 2 4 2" xfId="40611"/>
    <cellStyle name="Note 2 3 2 2 4 3" xfId="40612"/>
    <cellStyle name="Note 2 3 2 2 5" xfId="40613"/>
    <cellStyle name="Note 2 3 2 2 5 2" xfId="40614"/>
    <cellStyle name="Note 2 3 2 2 5 3" xfId="40615"/>
    <cellStyle name="Note 2 3 2 2 6" xfId="40616"/>
    <cellStyle name="Note 2 3 2 2 6 2" xfId="40617"/>
    <cellStyle name="Note 2 3 2 2 6 3" xfId="40618"/>
    <cellStyle name="Note 2 3 2 2 7" xfId="40619"/>
    <cellStyle name="Note 2 3 2 2 7 2" xfId="40620"/>
    <cellStyle name="Note 2 3 2 2 7 3" xfId="40621"/>
    <cellStyle name="Note 2 3 2 2 8" xfId="40622"/>
    <cellStyle name="Note 2 3 2 3" xfId="40623"/>
    <cellStyle name="Note 2 3 2 3 2" xfId="40624"/>
    <cellStyle name="Note 2 3 2 3 2 2" xfId="40625"/>
    <cellStyle name="Note 2 3 2 3 2 3" xfId="40626"/>
    <cellStyle name="Note 2 3 2 3 3" xfId="40627"/>
    <cellStyle name="Note 2 3 2 3 3 2" xfId="40628"/>
    <cellStyle name="Note 2 3 2 3 3 3" xfId="40629"/>
    <cellStyle name="Note 2 3 2 3 4" xfId="40630"/>
    <cellStyle name="Note 2 3 2 3 4 2" xfId="40631"/>
    <cellStyle name="Note 2 3 2 3 4 3" xfId="40632"/>
    <cellStyle name="Note 2 3 2 3 5" xfId="40633"/>
    <cellStyle name="Note 2 3 2 3 5 2" xfId="40634"/>
    <cellStyle name="Note 2 3 2 3 5 3" xfId="40635"/>
    <cellStyle name="Note 2 3 2 3 6" xfId="40636"/>
    <cellStyle name="Note 2 3 2 3 6 2" xfId="40637"/>
    <cellStyle name="Note 2 3 2 3 6 3" xfId="40638"/>
    <cellStyle name="Note 2 3 2 3 7" xfId="40639"/>
    <cellStyle name="Note 2 3 2 3 7 2" xfId="40640"/>
    <cellStyle name="Note 2 3 2 3 7 3" xfId="40641"/>
    <cellStyle name="Note 2 3 2 3 8" xfId="40642"/>
    <cellStyle name="Note 2 3 2 4" xfId="40643"/>
    <cellStyle name="Note 2 3 2 4 2" xfId="40644"/>
    <cellStyle name="Note 2 3 2 4 2 2" xfId="40645"/>
    <cellStyle name="Note 2 3 2 4 2 3" xfId="40646"/>
    <cellStyle name="Note 2 3 2 4 3" xfId="40647"/>
    <cellStyle name="Note 2 3 2 4 3 2" xfId="40648"/>
    <cellStyle name="Note 2 3 2 4 3 3" xfId="40649"/>
    <cellStyle name="Note 2 3 2 4 4" xfId="40650"/>
    <cellStyle name="Note 2 3 2 4 4 2" xfId="40651"/>
    <cellStyle name="Note 2 3 2 4 4 3" xfId="40652"/>
    <cellStyle name="Note 2 3 2 4 5" xfId="40653"/>
    <cellStyle name="Note 2 3 2 4 5 2" xfId="40654"/>
    <cellStyle name="Note 2 3 2 4 5 3" xfId="40655"/>
    <cellStyle name="Note 2 3 2 4 6" xfId="40656"/>
    <cellStyle name="Note 2 3 2 4 6 2" xfId="40657"/>
    <cellStyle name="Note 2 3 2 4 6 3" xfId="40658"/>
    <cellStyle name="Note 2 3 2 4 7" xfId="40659"/>
    <cellStyle name="Note 2 3 2 4 7 2" xfId="40660"/>
    <cellStyle name="Note 2 3 2 4 7 3" xfId="40661"/>
    <cellStyle name="Note 2 3 2 4 8" xfId="40662"/>
    <cellStyle name="Note 2 3 2 5" xfId="40663"/>
    <cellStyle name="Note 2 3 2 5 2" xfId="40664"/>
    <cellStyle name="Note 2 3 2 5 2 2" xfId="40665"/>
    <cellStyle name="Note 2 3 2 5 2 3" xfId="40666"/>
    <cellStyle name="Note 2 3 2 5 3" xfId="40667"/>
    <cellStyle name="Note 2 3 2 5 3 2" xfId="40668"/>
    <cellStyle name="Note 2 3 2 5 3 3" xfId="40669"/>
    <cellStyle name="Note 2 3 2 5 4" xfId="40670"/>
    <cellStyle name="Note 2 3 2 5 4 2" xfId="40671"/>
    <cellStyle name="Note 2 3 2 5 4 3" xfId="40672"/>
    <cellStyle name="Note 2 3 2 5 5" xfId="40673"/>
    <cellStyle name="Note 2 3 2 5 5 2" xfId="40674"/>
    <cellStyle name="Note 2 3 2 5 5 3" xfId="40675"/>
    <cellStyle name="Note 2 3 2 5 6" xfId="40676"/>
    <cellStyle name="Note 2 3 2 5 6 2" xfId="40677"/>
    <cellStyle name="Note 2 3 2 5 6 3" xfId="40678"/>
    <cellStyle name="Note 2 3 2 5 7" xfId="40679"/>
    <cellStyle name="Note 2 3 2 5 7 2" xfId="40680"/>
    <cellStyle name="Note 2 3 2 5 7 3" xfId="40681"/>
    <cellStyle name="Note 2 3 2 5 8" xfId="40682"/>
    <cellStyle name="Note 2 3 2 6" xfId="40683"/>
    <cellStyle name="Note 2 3 2 6 2" xfId="40684"/>
    <cellStyle name="Note 2 3 2 7" xfId="40685"/>
    <cellStyle name="Note 2 3 2 7 2" xfId="40686"/>
    <cellStyle name="Note 2 3 2 7 3" xfId="40687"/>
    <cellStyle name="Note 2 3 2 8" xfId="40688"/>
    <cellStyle name="Note 2 3 2 8 2" xfId="40689"/>
    <cellStyle name="Note 2 3 2 8 3" xfId="40690"/>
    <cellStyle name="Note 2 3 2 9" xfId="40691"/>
    <cellStyle name="Note 2 3 2 9 2" xfId="40692"/>
    <cellStyle name="Note 2 3 2 9 3" xfId="40693"/>
    <cellStyle name="Note 2 3 3" xfId="40694"/>
    <cellStyle name="Note 2 3 3 2" xfId="40695"/>
    <cellStyle name="Note 2 3 3 2 2" xfId="40696"/>
    <cellStyle name="Note 2 3 3 2 3" xfId="40697"/>
    <cellStyle name="Note 2 3 3 3" xfId="40698"/>
    <cellStyle name="Note 2 3 3 3 2" xfId="40699"/>
    <cellStyle name="Note 2 3 3 3 3" xfId="40700"/>
    <cellStyle name="Note 2 3 3 4" xfId="40701"/>
    <cellStyle name="Note 2 3 3 4 2" xfId="40702"/>
    <cellStyle name="Note 2 3 3 4 3" xfId="40703"/>
    <cellStyle name="Note 2 3 3 5" xfId="40704"/>
    <cellStyle name="Note 2 3 3 5 2" xfId="40705"/>
    <cellStyle name="Note 2 3 3 5 3" xfId="40706"/>
    <cellStyle name="Note 2 3 3 6" xfId="40707"/>
    <cellStyle name="Note 2 3 3 6 2" xfId="40708"/>
    <cellStyle name="Note 2 3 3 6 3" xfId="40709"/>
    <cellStyle name="Note 2 3 3 7" xfId="40710"/>
    <cellStyle name="Note 2 3 3 7 2" xfId="40711"/>
    <cellStyle name="Note 2 3 3 7 3" xfId="40712"/>
    <cellStyle name="Note 2 3 3 8" xfId="40713"/>
    <cellStyle name="Note 2 3 4" xfId="40714"/>
    <cellStyle name="Note 2 3 4 2" xfId="40715"/>
    <cellStyle name="Note 2 3 4 3" xfId="40716"/>
    <cellStyle name="Note 2 3 5" xfId="40717"/>
    <cellStyle name="Note 2 3 5 2" xfId="40718"/>
    <cellStyle name="Note 2 3 5 3" xfId="40719"/>
    <cellStyle name="Note 2 3 6" xfId="40720"/>
    <cellStyle name="Note 2 3 6 2" xfId="40721"/>
    <cellStyle name="Note 2 3 6 3" xfId="40722"/>
    <cellStyle name="Note 2 3 7" xfId="40723"/>
    <cellStyle name="Note 2 4" xfId="40724"/>
    <cellStyle name="Note 2 4 2" xfId="40725"/>
    <cellStyle name="Note 2 4 2 10" xfId="40726"/>
    <cellStyle name="Note 2 4 2 10 2" xfId="40727"/>
    <cellStyle name="Note 2 4 2 10 3" xfId="40728"/>
    <cellStyle name="Note 2 4 2 11" xfId="40729"/>
    <cellStyle name="Note 2 4 2 11 2" xfId="40730"/>
    <cellStyle name="Note 2 4 2 11 3" xfId="40731"/>
    <cellStyle name="Note 2 4 2 12" xfId="40732"/>
    <cellStyle name="Note 2 4 2 2" xfId="40733"/>
    <cellStyle name="Note 2 4 2 2 2" xfId="40734"/>
    <cellStyle name="Note 2 4 2 2 2 2" xfId="40735"/>
    <cellStyle name="Note 2 4 2 2 2 3" xfId="40736"/>
    <cellStyle name="Note 2 4 2 2 3" xfId="40737"/>
    <cellStyle name="Note 2 4 2 2 3 2" xfId="40738"/>
    <cellStyle name="Note 2 4 2 2 3 3" xfId="40739"/>
    <cellStyle name="Note 2 4 2 2 4" xfId="40740"/>
    <cellStyle name="Note 2 4 2 2 4 2" xfId="40741"/>
    <cellStyle name="Note 2 4 2 2 4 3" xfId="40742"/>
    <cellStyle name="Note 2 4 2 2 5" xfId="40743"/>
    <cellStyle name="Note 2 4 2 2 5 2" xfId="40744"/>
    <cellStyle name="Note 2 4 2 2 5 3" xfId="40745"/>
    <cellStyle name="Note 2 4 2 2 6" xfId="40746"/>
    <cellStyle name="Note 2 4 2 2 6 2" xfId="40747"/>
    <cellStyle name="Note 2 4 2 2 6 3" xfId="40748"/>
    <cellStyle name="Note 2 4 2 2 7" xfId="40749"/>
    <cellStyle name="Note 2 4 2 2 7 2" xfId="40750"/>
    <cellStyle name="Note 2 4 2 2 7 3" xfId="40751"/>
    <cellStyle name="Note 2 4 2 2 8" xfId="40752"/>
    <cellStyle name="Note 2 4 2 3" xfId="40753"/>
    <cellStyle name="Note 2 4 2 3 2" xfId="40754"/>
    <cellStyle name="Note 2 4 2 3 2 2" xfId="40755"/>
    <cellStyle name="Note 2 4 2 3 2 3" xfId="40756"/>
    <cellStyle name="Note 2 4 2 3 3" xfId="40757"/>
    <cellStyle name="Note 2 4 2 3 3 2" xfId="40758"/>
    <cellStyle name="Note 2 4 2 3 3 3" xfId="40759"/>
    <cellStyle name="Note 2 4 2 3 4" xfId="40760"/>
    <cellStyle name="Note 2 4 2 3 4 2" xfId="40761"/>
    <cellStyle name="Note 2 4 2 3 4 3" xfId="40762"/>
    <cellStyle name="Note 2 4 2 3 5" xfId="40763"/>
    <cellStyle name="Note 2 4 2 3 5 2" xfId="40764"/>
    <cellStyle name="Note 2 4 2 3 5 3" xfId="40765"/>
    <cellStyle name="Note 2 4 2 3 6" xfId="40766"/>
    <cellStyle name="Note 2 4 2 3 6 2" xfId="40767"/>
    <cellStyle name="Note 2 4 2 3 6 3" xfId="40768"/>
    <cellStyle name="Note 2 4 2 3 7" xfId="40769"/>
    <cellStyle name="Note 2 4 2 3 7 2" xfId="40770"/>
    <cellStyle name="Note 2 4 2 3 7 3" xfId="40771"/>
    <cellStyle name="Note 2 4 2 3 8" xfId="40772"/>
    <cellStyle name="Note 2 4 2 4" xfId="40773"/>
    <cellStyle name="Note 2 4 2 4 2" xfId="40774"/>
    <cellStyle name="Note 2 4 2 4 2 2" xfId="40775"/>
    <cellStyle name="Note 2 4 2 4 2 3" xfId="40776"/>
    <cellStyle name="Note 2 4 2 4 3" xfId="40777"/>
    <cellStyle name="Note 2 4 2 4 3 2" xfId="40778"/>
    <cellStyle name="Note 2 4 2 4 3 3" xfId="40779"/>
    <cellStyle name="Note 2 4 2 4 4" xfId="40780"/>
    <cellStyle name="Note 2 4 2 4 4 2" xfId="40781"/>
    <cellStyle name="Note 2 4 2 4 4 3" xfId="40782"/>
    <cellStyle name="Note 2 4 2 4 5" xfId="40783"/>
    <cellStyle name="Note 2 4 2 4 5 2" xfId="40784"/>
    <cellStyle name="Note 2 4 2 4 5 3" xfId="40785"/>
    <cellStyle name="Note 2 4 2 4 6" xfId="40786"/>
    <cellStyle name="Note 2 4 2 4 6 2" xfId="40787"/>
    <cellStyle name="Note 2 4 2 4 6 3" xfId="40788"/>
    <cellStyle name="Note 2 4 2 4 7" xfId="40789"/>
    <cellStyle name="Note 2 4 2 4 7 2" xfId="40790"/>
    <cellStyle name="Note 2 4 2 4 7 3" xfId="40791"/>
    <cellStyle name="Note 2 4 2 4 8" xfId="40792"/>
    <cellStyle name="Note 2 4 2 5" xfId="40793"/>
    <cellStyle name="Note 2 4 2 5 2" xfId="40794"/>
    <cellStyle name="Note 2 4 2 5 2 2" xfId="40795"/>
    <cellStyle name="Note 2 4 2 5 2 3" xfId="40796"/>
    <cellStyle name="Note 2 4 2 5 3" xfId="40797"/>
    <cellStyle name="Note 2 4 2 5 3 2" xfId="40798"/>
    <cellStyle name="Note 2 4 2 5 3 3" xfId="40799"/>
    <cellStyle name="Note 2 4 2 5 4" xfId="40800"/>
    <cellStyle name="Note 2 4 2 5 4 2" xfId="40801"/>
    <cellStyle name="Note 2 4 2 5 4 3" xfId="40802"/>
    <cellStyle name="Note 2 4 2 5 5" xfId="40803"/>
    <cellStyle name="Note 2 4 2 5 5 2" xfId="40804"/>
    <cellStyle name="Note 2 4 2 5 5 3" xfId="40805"/>
    <cellStyle name="Note 2 4 2 5 6" xfId="40806"/>
    <cellStyle name="Note 2 4 2 5 6 2" xfId="40807"/>
    <cellStyle name="Note 2 4 2 5 6 3" xfId="40808"/>
    <cellStyle name="Note 2 4 2 5 7" xfId="40809"/>
    <cellStyle name="Note 2 4 2 5 7 2" xfId="40810"/>
    <cellStyle name="Note 2 4 2 5 7 3" xfId="40811"/>
    <cellStyle name="Note 2 4 2 5 8" xfId="40812"/>
    <cellStyle name="Note 2 4 2 6" xfId="40813"/>
    <cellStyle name="Note 2 4 2 6 2" xfId="40814"/>
    <cellStyle name="Note 2 4 2 7" xfId="40815"/>
    <cellStyle name="Note 2 4 2 7 2" xfId="40816"/>
    <cellStyle name="Note 2 4 2 7 3" xfId="40817"/>
    <cellStyle name="Note 2 4 2 8" xfId="40818"/>
    <cellStyle name="Note 2 4 2 8 2" xfId="40819"/>
    <cellStyle name="Note 2 4 2 8 3" xfId="40820"/>
    <cellStyle name="Note 2 4 2 9" xfId="40821"/>
    <cellStyle name="Note 2 4 2 9 2" xfId="40822"/>
    <cellStyle name="Note 2 4 2 9 3" xfId="40823"/>
    <cellStyle name="Note 2 4 3" xfId="40824"/>
    <cellStyle name="Note 2 4 3 2" xfId="40825"/>
    <cellStyle name="Note 2 4 3 2 2" xfId="40826"/>
    <cellStyle name="Note 2 4 3 2 3" xfId="40827"/>
    <cellStyle name="Note 2 4 3 3" xfId="40828"/>
    <cellStyle name="Note 2 4 3 3 2" xfId="40829"/>
    <cellStyle name="Note 2 4 3 3 3" xfId="40830"/>
    <cellStyle name="Note 2 4 3 4" xfId="40831"/>
    <cellStyle name="Note 2 4 3 4 2" xfId="40832"/>
    <cellStyle name="Note 2 4 3 4 3" xfId="40833"/>
    <cellStyle name="Note 2 4 3 5" xfId="40834"/>
    <cellStyle name="Note 2 4 3 5 2" xfId="40835"/>
    <cellStyle name="Note 2 4 3 5 3" xfId="40836"/>
    <cellStyle name="Note 2 4 3 6" xfId="40837"/>
    <cellStyle name="Note 2 4 3 6 2" xfId="40838"/>
    <cellStyle name="Note 2 4 3 6 3" xfId="40839"/>
    <cellStyle name="Note 2 4 3 7" xfId="40840"/>
    <cellStyle name="Note 2 4 3 7 2" xfId="40841"/>
    <cellStyle name="Note 2 4 3 7 3" xfId="40842"/>
    <cellStyle name="Note 2 4 3 8" xfId="40843"/>
    <cellStyle name="Note 2 4 4" xfId="40844"/>
    <cellStyle name="Note 2 4 4 2" xfId="40845"/>
    <cellStyle name="Note 2 4 4 3" xfId="40846"/>
    <cellStyle name="Note 2 4 5" xfId="40847"/>
    <cellStyle name="Note 2 4 5 2" xfId="40848"/>
    <cellStyle name="Note 2 4 5 3" xfId="40849"/>
    <cellStyle name="Note 2 4 6" xfId="40850"/>
    <cellStyle name="Note 2 4 6 2" xfId="40851"/>
    <cellStyle name="Note 2 4 6 3" xfId="40852"/>
    <cellStyle name="Note 2 4 7" xfId="40853"/>
    <cellStyle name="Note 2 5" xfId="40854"/>
    <cellStyle name="Note 2 5 10" xfId="40855"/>
    <cellStyle name="Note 2 5 10 2" xfId="40856"/>
    <cellStyle name="Note 2 5 10 3" xfId="40857"/>
    <cellStyle name="Note 2 5 11" xfId="40858"/>
    <cellStyle name="Note 2 5 11 2" xfId="40859"/>
    <cellStyle name="Note 2 5 11 3" xfId="40860"/>
    <cellStyle name="Note 2 5 12" xfId="40861"/>
    <cellStyle name="Note 2 5 13" xfId="40862"/>
    <cellStyle name="Note 2 5 2" xfId="40863"/>
    <cellStyle name="Note 2 5 2 2" xfId="40864"/>
    <cellStyle name="Note 2 5 2 2 2" xfId="40865"/>
    <cellStyle name="Note 2 5 2 3" xfId="40866"/>
    <cellStyle name="Note 2 5 2 3 2" xfId="40867"/>
    <cellStyle name="Note 2 5 2 3 3" xfId="40868"/>
    <cellStyle name="Note 2 5 2 4" xfId="40869"/>
    <cellStyle name="Note 2 5 2 4 2" xfId="40870"/>
    <cellStyle name="Note 2 5 2 4 3" xfId="40871"/>
    <cellStyle name="Note 2 5 2 5" xfId="40872"/>
    <cellStyle name="Note 2 5 2 5 2" xfId="40873"/>
    <cellStyle name="Note 2 5 2 5 3" xfId="40874"/>
    <cellStyle name="Note 2 5 2 6" xfId="40875"/>
    <cellStyle name="Note 2 5 2 6 2" xfId="40876"/>
    <cellStyle name="Note 2 5 2 6 3" xfId="40877"/>
    <cellStyle name="Note 2 5 2 7" xfId="40878"/>
    <cellStyle name="Note 2 5 2 7 2" xfId="40879"/>
    <cellStyle name="Note 2 5 2 7 3" xfId="40880"/>
    <cellStyle name="Note 2 5 2 8" xfId="40881"/>
    <cellStyle name="Note 2 5 3" xfId="40882"/>
    <cellStyle name="Note 2 5 3 2" xfId="40883"/>
    <cellStyle name="Note 2 5 3 2 2" xfId="40884"/>
    <cellStyle name="Note 2 5 3 2 3" xfId="40885"/>
    <cellStyle name="Note 2 5 3 3" xfId="40886"/>
    <cellStyle name="Note 2 5 3 3 2" xfId="40887"/>
    <cellStyle name="Note 2 5 3 3 3" xfId="40888"/>
    <cellStyle name="Note 2 5 3 4" xfId="40889"/>
    <cellStyle name="Note 2 5 3 4 2" xfId="40890"/>
    <cellStyle name="Note 2 5 3 4 3" xfId="40891"/>
    <cellStyle name="Note 2 5 3 5" xfId="40892"/>
    <cellStyle name="Note 2 5 3 5 2" xfId="40893"/>
    <cellStyle name="Note 2 5 3 5 3" xfId="40894"/>
    <cellStyle name="Note 2 5 3 6" xfId="40895"/>
    <cellStyle name="Note 2 5 3 6 2" xfId="40896"/>
    <cellStyle name="Note 2 5 3 6 3" xfId="40897"/>
    <cellStyle name="Note 2 5 3 7" xfId="40898"/>
    <cellStyle name="Note 2 5 3 7 2" xfId="40899"/>
    <cellStyle name="Note 2 5 3 7 3" xfId="40900"/>
    <cellStyle name="Note 2 5 3 8" xfId="40901"/>
    <cellStyle name="Note 2 5 4" xfId="40902"/>
    <cellStyle name="Note 2 5 4 2" xfId="40903"/>
    <cellStyle name="Note 2 5 4 2 2" xfId="40904"/>
    <cellStyle name="Note 2 5 4 2 3" xfId="40905"/>
    <cellStyle name="Note 2 5 4 3" xfId="40906"/>
    <cellStyle name="Note 2 5 4 3 2" xfId="40907"/>
    <cellStyle name="Note 2 5 4 3 3" xfId="40908"/>
    <cellStyle name="Note 2 5 4 4" xfId="40909"/>
    <cellStyle name="Note 2 5 4 4 2" xfId="40910"/>
    <cellStyle name="Note 2 5 4 4 3" xfId="40911"/>
    <cellStyle name="Note 2 5 4 5" xfId="40912"/>
    <cellStyle name="Note 2 5 4 5 2" xfId="40913"/>
    <cellStyle name="Note 2 5 4 5 3" xfId="40914"/>
    <cellStyle name="Note 2 5 4 6" xfId="40915"/>
    <cellStyle name="Note 2 5 4 6 2" xfId="40916"/>
    <cellStyle name="Note 2 5 4 6 3" xfId="40917"/>
    <cellStyle name="Note 2 5 4 7" xfId="40918"/>
    <cellStyle name="Note 2 5 4 7 2" xfId="40919"/>
    <cellStyle name="Note 2 5 4 7 3" xfId="40920"/>
    <cellStyle name="Note 2 5 4 8" xfId="40921"/>
    <cellStyle name="Note 2 5 5" xfId="40922"/>
    <cellStyle name="Note 2 5 5 2" xfId="40923"/>
    <cellStyle name="Note 2 5 5 2 2" xfId="40924"/>
    <cellStyle name="Note 2 5 5 2 3" xfId="40925"/>
    <cellStyle name="Note 2 5 5 3" xfId="40926"/>
    <cellStyle name="Note 2 5 5 3 2" xfId="40927"/>
    <cellStyle name="Note 2 5 5 3 3" xfId="40928"/>
    <cellStyle name="Note 2 5 5 4" xfId="40929"/>
    <cellStyle name="Note 2 5 5 4 2" xfId="40930"/>
    <cellStyle name="Note 2 5 5 4 3" xfId="40931"/>
    <cellStyle name="Note 2 5 5 5" xfId="40932"/>
    <cellStyle name="Note 2 5 5 5 2" xfId="40933"/>
    <cellStyle name="Note 2 5 5 5 3" xfId="40934"/>
    <cellStyle name="Note 2 5 5 6" xfId="40935"/>
    <cellStyle name="Note 2 5 5 6 2" xfId="40936"/>
    <cellStyle name="Note 2 5 5 6 3" xfId="40937"/>
    <cellStyle name="Note 2 5 5 7" xfId="40938"/>
    <cellStyle name="Note 2 5 5 7 2" xfId="40939"/>
    <cellStyle name="Note 2 5 5 7 3" xfId="40940"/>
    <cellStyle name="Note 2 5 5 8" xfId="40941"/>
    <cellStyle name="Note 2 5 6" xfId="40942"/>
    <cellStyle name="Note 2 5 6 2" xfId="40943"/>
    <cellStyle name="Note 2 5 7" xfId="40944"/>
    <cellStyle name="Note 2 5 7 2" xfId="40945"/>
    <cellStyle name="Note 2 5 7 3" xfId="40946"/>
    <cellStyle name="Note 2 5 8" xfId="40947"/>
    <cellStyle name="Note 2 5 8 2" xfId="40948"/>
    <cellStyle name="Note 2 5 8 3" xfId="40949"/>
    <cellStyle name="Note 2 5 9" xfId="40950"/>
    <cellStyle name="Note 2 5 9 2" xfId="40951"/>
    <cellStyle name="Note 2 5 9 3" xfId="40952"/>
    <cellStyle name="Note 2 6" xfId="40953"/>
    <cellStyle name="Note 2 6 2" xfId="40954"/>
    <cellStyle name="Note 2 6 2 2" xfId="40955"/>
    <cellStyle name="Note 2 6 2 3" xfId="40956"/>
    <cellStyle name="Note 2 6 3" xfId="40957"/>
    <cellStyle name="Note 2 6 3 2" xfId="40958"/>
    <cellStyle name="Note 2 6 3 3" xfId="40959"/>
    <cellStyle name="Note 2 6 4" xfId="40960"/>
    <cellStyle name="Note 2 6 4 2" xfId="40961"/>
    <cellStyle name="Note 2 6 4 3" xfId="40962"/>
    <cellStyle name="Note 2 6 5" xfId="40963"/>
    <cellStyle name="Note 2 6 5 2" xfId="40964"/>
    <cellStyle name="Note 2 6 5 3" xfId="40965"/>
    <cellStyle name="Note 2 6 6" xfId="40966"/>
    <cellStyle name="Note 2 6 6 2" xfId="40967"/>
    <cellStyle name="Note 2 6 6 3" xfId="40968"/>
    <cellStyle name="Note 2 6 7" xfId="40969"/>
    <cellStyle name="Note 2 6 7 2" xfId="40970"/>
    <cellStyle name="Note 2 6 7 3" xfId="40971"/>
    <cellStyle name="Note 2 6 8" xfId="40972"/>
    <cellStyle name="Note 2 7" xfId="40973"/>
    <cellStyle name="Note 2 8" xfId="40974"/>
    <cellStyle name="Note 2 8 2" xfId="40975"/>
    <cellStyle name="Note 2 8 2 2" xfId="40976"/>
    <cellStyle name="Note 2 8 2 3" xfId="40977"/>
    <cellStyle name="Note 2 8 3" xfId="40978"/>
    <cellStyle name="Note 2 8 3 2" xfId="40979"/>
    <cellStyle name="Note 2 8 3 3" xfId="40980"/>
    <cellStyle name="Note 2 8 4" xfId="40981"/>
    <cellStyle name="Note 2 8 4 2" xfId="40982"/>
    <cellStyle name="Note 2 8 4 3" xfId="40983"/>
    <cellStyle name="Note 2 8 5" xfId="40984"/>
    <cellStyle name="Note 2 8 5 2" xfId="40985"/>
    <cellStyle name="Note 2 8 5 3" xfId="40986"/>
    <cellStyle name="Note 2 8 6" xfId="40987"/>
    <cellStyle name="Note 2 8 6 2" xfId="40988"/>
    <cellStyle name="Note 2 8 6 3" xfId="40989"/>
    <cellStyle name="Note 2 8 7" xfId="40990"/>
    <cellStyle name="Note 2 8 7 2" xfId="40991"/>
    <cellStyle name="Note 2 8 7 3" xfId="40992"/>
    <cellStyle name="Note 2 8 8" xfId="40993"/>
    <cellStyle name="Note 2 8 9" xfId="40994"/>
    <cellStyle name="Note 2 9" xfId="40995"/>
    <cellStyle name="Note 3" xfId="40996"/>
    <cellStyle name="Note 3 2" xfId="40997"/>
    <cellStyle name="Note 3 2 2" xfId="40998"/>
    <cellStyle name="Note 3 2 2 10" xfId="40999"/>
    <cellStyle name="Note 3 2 2 10 2" xfId="41000"/>
    <cellStyle name="Note 3 2 2 10 3" xfId="41001"/>
    <cellStyle name="Note 3 2 2 11" xfId="41002"/>
    <cellStyle name="Note 3 2 2 11 2" xfId="41003"/>
    <cellStyle name="Note 3 2 2 11 3" xfId="41004"/>
    <cellStyle name="Note 3 2 2 12" xfId="41005"/>
    <cellStyle name="Note 3 2 2 2" xfId="41006"/>
    <cellStyle name="Note 3 2 2 2 2" xfId="41007"/>
    <cellStyle name="Note 3 2 2 2 2 2" xfId="41008"/>
    <cellStyle name="Note 3 2 2 2 2 3" xfId="41009"/>
    <cellStyle name="Note 3 2 2 2 3" xfId="41010"/>
    <cellStyle name="Note 3 2 2 2 3 2" xfId="41011"/>
    <cellStyle name="Note 3 2 2 2 3 3" xfId="41012"/>
    <cellStyle name="Note 3 2 2 2 4" xfId="41013"/>
    <cellStyle name="Note 3 2 2 2 4 2" xfId="41014"/>
    <cellStyle name="Note 3 2 2 2 4 3" xfId="41015"/>
    <cellStyle name="Note 3 2 2 2 5" xfId="41016"/>
    <cellStyle name="Note 3 2 2 2 5 2" xfId="41017"/>
    <cellStyle name="Note 3 2 2 2 5 3" xfId="41018"/>
    <cellStyle name="Note 3 2 2 2 6" xfId="41019"/>
    <cellStyle name="Note 3 2 2 2 6 2" xfId="41020"/>
    <cellStyle name="Note 3 2 2 2 6 3" xfId="41021"/>
    <cellStyle name="Note 3 2 2 2 7" xfId="41022"/>
    <cellStyle name="Note 3 2 2 2 7 2" xfId="41023"/>
    <cellStyle name="Note 3 2 2 2 7 3" xfId="41024"/>
    <cellStyle name="Note 3 2 2 2 8" xfId="41025"/>
    <cellStyle name="Note 3 2 2 3" xfId="41026"/>
    <cellStyle name="Note 3 2 2 3 2" xfId="41027"/>
    <cellStyle name="Note 3 2 2 3 2 2" xfId="41028"/>
    <cellStyle name="Note 3 2 2 3 2 3" xfId="41029"/>
    <cellStyle name="Note 3 2 2 3 3" xfId="41030"/>
    <cellStyle name="Note 3 2 2 3 3 2" xfId="41031"/>
    <cellStyle name="Note 3 2 2 3 3 3" xfId="41032"/>
    <cellStyle name="Note 3 2 2 3 4" xfId="41033"/>
    <cellStyle name="Note 3 2 2 3 4 2" xfId="41034"/>
    <cellStyle name="Note 3 2 2 3 4 3" xfId="41035"/>
    <cellStyle name="Note 3 2 2 3 5" xfId="41036"/>
    <cellStyle name="Note 3 2 2 3 5 2" xfId="41037"/>
    <cellStyle name="Note 3 2 2 3 5 3" xfId="41038"/>
    <cellStyle name="Note 3 2 2 3 6" xfId="41039"/>
    <cellStyle name="Note 3 2 2 3 6 2" xfId="41040"/>
    <cellStyle name="Note 3 2 2 3 6 3" xfId="41041"/>
    <cellStyle name="Note 3 2 2 3 7" xfId="41042"/>
    <cellStyle name="Note 3 2 2 3 7 2" xfId="41043"/>
    <cellStyle name="Note 3 2 2 3 7 3" xfId="41044"/>
    <cellStyle name="Note 3 2 2 3 8" xfId="41045"/>
    <cellStyle name="Note 3 2 2 4" xfId="41046"/>
    <cellStyle name="Note 3 2 2 4 2" xfId="41047"/>
    <cellStyle name="Note 3 2 2 4 2 2" xfId="41048"/>
    <cellStyle name="Note 3 2 2 4 2 3" xfId="41049"/>
    <cellStyle name="Note 3 2 2 4 3" xfId="41050"/>
    <cellStyle name="Note 3 2 2 4 3 2" xfId="41051"/>
    <cellStyle name="Note 3 2 2 4 3 3" xfId="41052"/>
    <cellStyle name="Note 3 2 2 4 4" xfId="41053"/>
    <cellStyle name="Note 3 2 2 4 4 2" xfId="41054"/>
    <cellStyle name="Note 3 2 2 4 4 3" xfId="41055"/>
    <cellStyle name="Note 3 2 2 4 5" xfId="41056"/>
    <cellStyle name="Note 3 2 2 4 5 2" xfId="41057"/>
    <cellStyle name="Note 3 2 2 4 5 3" xfId="41058"/>
    <cellStyle name="Note 3 2 2 4 6" xfId="41059"/>
    <cellStyle name="Note 3 2 2 4 6 2" xfId="41060"/>
    <cellStyle name="Note 3 2 2 4 6 3" xfId="41061"/>
    <cellStyle name="Note 3 2 2 4 7" xfId="41062"/>
    <cellStyle name="Note 3 2 2 4 7 2" xfId="41063"/>
    <cellStyle name="Note 3 2 2 4 7 3" xfId="41064"/>
    <cellStyle name="Note 3 2 2 4 8" xfId="41065"/>
    <cellStyle name="Note 3 2 2 5" xfId="41066"/>
    <cellStyle name="Note 3 2 2 5 2" xfId="41067"/>
    <cellStyle name="Note 3 2 2 5 2 2" xfId="41068"/>
    <cellStyle name="Note 3 2 2 5 2 3" xfId="41069"/>
    <cellStyle name="Note 3 2 2 5 3" xfId="41070"/>
    <cellStyle name="Note 3 2 2 5 3 2" xfId="41071"/>
    <cellStyle name="Note 3 2 2 5 3 3" xfId="41072"/>
    <cellStyle name="Note 3 2 2 5 4" xfId="41073"/>
    <cellStyle name="Note 3 2 2 5 4 2" xfId="41074"/>
    <cellStyle name="Note 3 2 2 5 4 3" xfId="41075"/>
    <cellStyle name="Note 3 2 2 5 5" xfId="41076"/>
    <cellStyle name="Note 3 2 2 5 5 2" xfId="41077"/>
    <cellStyle name="Note 3 2 2 5 5 3" xfId="41078"/>
    <cellStyle name="Note 3 2 2 5 6" xfId="41079"/>
    <cellStyle name="Note 3 2 2 5 6 2" xfId="41080"/>
    <cellStyle name="Note 3 2 2 5 6 3" xfId="41081"/>
    <cellStyle name="Note 3 2 2 5 7" xfId="41082"/>
    <cellStyle name="Note 3 2 2 5 7 2" xfId="41083"/>
    <cellStyle name="Note 3 2 2 5 7 3" xfId="41084"/>
    <cellStyle name="Note 3 2 2 5 8" xfId="41085"/>
    <cellStyle name="Note 3 2 2 6" xfId="41086"/>
    <cellStyle name="Note 3 2 2 6 2" xfId="41087"/>
    <cellStyle name="Note 3 2 2 7" xfId="41088"/>
    <cellStyle name="Note 3 2 2 7 2" xfId="41089"/>
    <cellStyle name="Note 3 2 2 7 3" xfId="41090"/>
    <cellStyle name="Note 3 2 2 8" xfId="41091"/>
    <cellStyle name="Note 3 2 2 8 2" xfId="41092"/>
    <cellStyle name="Note 3 2 2 8 3" xfId="41093"/>
    <cellStyle name="Note 3 2 2 9" xfId="41094"/>
    <cellStyle name="Note 3 2 2 9 2" xfId="41095"/>
    <cellStyle name="Note 3 2 2 9 3" xfId="41096"/>
    <cellStyle name="Note 3 2 3" xfId="41097"/>
    <cellStyle name="Note 3 2 3 10" xfId="41098"/>
    <cellStyle name="Note 3 2 3 10 2" xfId="41099"/>
    <cellStyle name="Note 3 2 3 10 3" xfId="41100"/>
    <cellStyle name="Note 3 2 3 11" xfId="41101"/>
    <cellStyle name="Note 3 2 3 11 2" xfId="41102"/>
    <cellStyle name="Note 3 2 3 11 3" xfId="41103"/>
    <cellStyle name="Note 3 2 3 12" xfId="41104"/>
    <cellStyle name="Note 3 2 3 2" xfId="41105"/>
    <cellStyle name="Note 3 2 3 2 2" xfId="41106"/>
    <cellStyle name="Note 3 2 3 2 2 2" xfId="41107"/>
    <cellStyle name="Note 3 2 3 2 2 3" xfId="41108"/>
    <cellStyle name="Note 3 2 3 2 3" xfId="41109"/>
    <cellStyle name="Note 3 2 3 2 3 2" xfId="41110"/>
    <cellStyle name="Note 3 2 3 2 3 3" xfId="41111"/>
    <cellStyle name="Note 3 2 3 2 4" xfId="41112"/>
    <cellStyle name="Note 3 2 3 2 4 2" xfId="41113"/>
    <cellStyle name="Note 3 2 3 2 4 3" xfId="41114"/>
    <cellStyle name="Note 3 2 3 2 5" xfId="41115"/>
    <cellStyle name="Note 3 2 3 2 5 2" xfId="41116"/>
    <cellStyle name="Note 3 2 3 2 5 3" xfId="41117"/>
    <cellStyle name="Note 3 2 3 2 6" xfId="41118"/>
    <cellStyle name="Note 3 2 3 2 6 2" xfId="41119"/>
    <cellStyle name="Note 3 2 3 2 6 3" xfId="41120"/>
    <cellStyle name="Note 3 2 3 2 7" xfId="41121"/>
    <cellStyle name="Note 3 2 3 2 7 2" xfId="41122"/>
    <cellStyle name="Note 3 2 3 2 7 3" xfId="41123"/>
    <cellStyle name="Note 3 2 3 2 8" xfId="41124"/>
    <cellStyle name="Note 3 2 3 3" xfId="41125"/>
    <cellStyle name="Note 3 2 3 3 2" xfId="41126"/>
    <cellStyle name="Note 3 2 3 3 2 2" xfId="41127"/>
    <cellStyle name="Note 3 2 3 3 2 3" xfId="41128"/>
    <cellStyle name="Note 3 2 3 3 3" xfId="41129"/>
    <cellStyle name="Note 3 2 3 3 3 2" xfId="41130"/>
    <cellStyle name="Note 3 2 3 3 3 3" xfId="41131"/>
    <cellStyle name="Note 3 2 3 3 4" xfId="41132"/>
    <cellStyle name="Note 3 2 3 3 4 2" xfId="41133"/>
    <cellStyle name="Note 3 2 3 3 4 3" xfId="41134"/>
    <cellStyle name="Note 3 2 3 3 5" xfId="41135"/>
    <cellStyle name="Note 3 2 3 3 5 2" xfId="41136"/>
    <cellStyle name="Note 3 2 3 3 5 3" xfId="41137"/>
    <cellStyle name="Note 3 2 3 3 6" xfId="41138"/>
    <cellStyle name="Note 3 2 3 3 6 2" xfId="41139"/>
    <cellStyle name="Note 3 2 3 3 6 3" xfId="41140"/>
    <cellStyle name="Note 3 2 3 3 7" xfId="41141"/>
    <cellStyle name="Note 3 2 3 3 7 2" xfId="41142"/>
    <cellStyle name="Note 3 2 3 3 7 3" xfId="41143"/>
    <cellStyle name="Note 3 2 3 3 8" xfId="41144"/>
    <cellStyle name="Note 3 2 3 4" xfId="41145"/>
    <cellStyle name="Note 3 2 3 4 2" xfId="41146"/>
    <cellStyle name="Note 3 2 3 4 2 2" xfId="41147"/>
    <cellStyle name="Note 3 2 3 4 2 3" xfId="41148"/>
    <cellStyle name="Note 3 2 3 4 3" xfId="41149"/>
    <cellStyle name="Note 3 2 3 4 3 2" xfId="41150"/>
    <cellStyle name="Note 3 2 3 4 3 3" xfId="41151"/>
    <cellStyle name="Note 3 2 3 4 4" xfId="41152"/>
    <cellStyle name="Note 3 2 3 4 4 2" xfId="41153"/>
    <cellStyle name="Note 3 2 3 4 4 3" xfId="41154"/>
    <cellStyle name="Note 3 2 3 4 5" xfId="41155"/>
    <cellStyle name="Note 3 2 3 4 5 2" xfId="41156"/>
    <cellStyle name="Note 3 2 3 4 5 3" xfId="41157"/>
    <cellStyle name="Note 3 2 3 4 6" xfId="41158"/>
    <cellStyle name="Note 3 2 3 4 6 2" xfId="41159"/>
    <cellStyle name="Note 3 2 3 4 6 3" xfId="41160"/>
    <cellStyle name="Note 3 2 3 4 7" xfId="41161"/>
    <cellStyle name="Note 3 2 3 4 7 2" xfId="41162"/>
    <cellStyle name="Note 3 2 3 4 7 3" xfId="41163"/>
    <cellStyle name="Note 3 2 3 4 8" xfId="41164"/>
    <cellStyle name="Note 3 2 3 5" xfId="41165"/>
    <cellStyle name="Note 3 2 3 5 2" xfId="41166"/>
    <cellStyle name="Note 3 2 3 5 2 2" xfId="41167"/>
    <cellStyle name="Note 3 2 3 5 2 3" xfId="41168"/>
    <cellStyle name="Note 3 2 3 5 3" xfId="41169"/>
    <cellStyle name="Note 3 2 3 5 3 2" xfId="41170"/>
    <cellStyle name="Note 3 2 3 5 3 3" xfId="41171"/>
    <cellStyle name="Note 3 2 3 5 4" xfId="41172"/>
    <cellStyle name="Note 3 2 3 5 4 2" xfId="41173"/>
    <cellStyle name="Note 3 2 3 5 4 3" xfId="41174"/>
    <cellStyle name="Note 3 2 3 5 5" xfId="41175"/>
    <cellStyle name="Note 3 2 3 5 5 2" xfId="41176"/>
    <cellStyle name="Note 3 2 3 5 5 3" xfId="41177"/>
    <cellStyle name="Note 3 2 3 5 6" xfId="41178"/>
    <cellStyle name="Note 3 2 3 5 6 2" xfId="41179"/>
    <cellStyle name="Note 3 2 3 5 6 3" xfId="41180"/>
    <cellStyle name="Note 3 2 3 5 7" xfId="41181"/>
    <cellStyle name="Note 3 2 3 5 7 2" xfId="41182"/>
    <cellStyle name="Note 3 2 3 5 7 3" xfId="41183"/>
    <cellStyle name="Note 3 2 3 5 8" xfId="41184"/>
    <cellStyle name="Note 3 2 3 6" xfId="41185"/>
    <cellStyle name="Note 3 2 3 6 2" xfId="41186"/>
    <cellStyle name="Note 3 2 3 7" xfId="41187"/>
    <cellStyle name="Note 3 2 3 7 2" xfId="41188"/>
    <cellStyle name="Note 3 2 3 7 3" xfId="41189"/>
    <cellStyle name="Note 3 2 3 8" xfId="41190"/>
    <cellStyle name="Note 3 2 3 8 2" xfId="41191"/>
    <cellStyle name="Note 3 2 3 8 3" xfId="41192"/>
    <cellStyle name="Note 3 2 3 9" xfId="41193"/>
    <cellStyle name="Note 3 2 3 9 2" xfId="41194"/>
    <cellStyle name="Note 3 2 3 9 3" xfId="41195"/>
    <cellStyle name="Note 3 2 4" xfId="41196"/>
    <cellStyle name="Note 3 2 4 2" xfId="41197"/>
    <cellStyle name="Note 3 2 4 2 2" xfId="41198"/>
    <cellStyle name="Note 3 2 4 2 3" xfId="41199"/>
    <cellStyle name="Note 3 2 4 3" xfId="41200"/>
    <cellStyle name="Note 3 2 4 3 2" xfId="41201"/>
    <cellStyle name="Note 3 2 4 3 3" xfId="41202"/>
    <cellStyle name="Note 3 2 4 4" xfId="41203"/>
    <cellStyle name="Note 3 2 4 4 2" xfId="41204"/>
    <cellStyle name="Note 3 2 4 4 3" xfId="41205"/>
    <cellStyle name="Note 3 2 4 5" xfId="41206"/>
    <cellStyle name="Note 3 2 4 5 2" xfId="41207"/>
    <cellStyle name="Note 3 2 4 5 3" xfId="41208"/>
    <cellStyle name="Note 3 2 4 6" xfId="41209"/>
    <cellStyle name="Note 3 2 4 6 2" xfId="41210"/>
    <cellStyle name="Note 3 2 4 6 3" xfId="41211"/>
    <cellStyle name="Note 3 2 4 7" xfId="41212"/>
    <cellStyle name="Note 3 2 4 7 2" xfId="41213"/>
    <cellStyle name="Note 3 2 4 7 3" xfId="41214"/>
    <cellStyle name="Note 3 2 4 8" xfId="41215"/>
    <cellStyle name="Note 3 2 5" xfId="41216"/>
    <cellStyle name="Note 3 2 5 2" xfId="41217"/>
    <cellStyle name="Note 3 2 5 2 2" xfId="41218"/>
    <cellStyle name="Note 3 2 5 2 3" xfId="41219"/>
    <cellStyle name="Note 3 2 5 3" xfId="41220"/>
    <cellStyle name="Note 3 2 5 3 2" xfId="41221"/>
    <cellStyle name="Note 3 2 5 3 3" xfId="41222"/>
    <cellStyle name="Note 3 2 5 4" xfId="41223"/>
    <cellStyle name="Note 3 2 5 4 2" xfId="41224"/>
    <cellStyle name="Note 3 2 5 4 3" xfId="41225"/>
    <cellStyle name="Note 3 2 5 5" xfId="41226"/>
    <cellStyle name="Note 3 2 5 5 2" xfId="41227"/>
    <cellStyle name="Note 3 2 5 5 3" xfId="41228"/>
    <cellStyle name="Note 3 2 5 6" xfId="41229"/>
    <cellStyle name="Note 3 2 5 6 2" xfId="41230"/>
    <cellStyle name="Note 3 2 5 6 3" xfId="41231"/>
    <cellStyle name="Note 3 2 5 7" xfId="41232"/>
    <cellStyle name="Note 3 2 5 7 2" xfId="41233"/>
    <cellStyle name="Note 3 2 5 7 3" xfId="41234"/>
    <cellStyle name="Note 3 2 5 8" xfId="41235"/>
    <cellStyle name="Note 3 2 5 9" xfId="41236"/>
    <cellStyle name="Note 3 2 6" xfId="41237"/>
    <cellStyle name="Note 3 3" xfId="41238"/>
    <cellStyle name="Note 3 3 2" xfId="41239"/>
    <cellStyle name="Note 3 3 2 10" xfId="41240"/>
    <cellStyle name="Note 3 3 2 10 2" xfId="41241"/>
    <cellStyle name="Note 3 3 2 10 3" xfId="41242"/>
    <cellStyle name="Note 3 3 2 11" xfId="41243"/>
    <cellStyle name="Note 3 3 2 11 2" xfId="41244"/>
    <cellStyle name="Note 3 3 2 11 3" xfId="41245"/>
    <cellStyle name="Note 3 3 2 12" xfId="41246"/>
    <cellStyle name="Note 3 3 2 2" xfId="41247"/>
    <cellStyle name="Note 3 3 2 2 2" xfId="41248"/>
    <cellStyle name="Note 3 3 2 2 2 2" xfId="41249"/>
    <cellStyle name="Note 3 3 2 2 2 3" xfId="41250"/>
    <cellStyle name="Note 3 3 2 2 3" xfId="41251"/>
    <cellStyle name="Note 3 3 2 2 3 2" xfId="41252"/>
    <cellStyle name="Note 3 3 2 2 3 3" xfId="41253"/>
    <cellStyle name="Note 3 3 2 2 4" xfId="41254"/>
    <cellStyle name="Note 3 3 2 2 4 2" xfId="41255"/>
    <cellStyle name="Note 3 3 2 2 4 3" xfId="41256"/>
    <cellStyle name="Note 3 3 2 2 5" xfId="41257"/>
    <cellStyle name="Note 3 3 2 2 5 2" xfId="41258"/>
    <cellStyle name="Note 3 3 2 2 5 3" xfId="41259"/>
    <cellStyle name="Note 3 3 2 2 6" xfId="41260"/>
    <cellStyle name="Note 3 3 2 2 6 2" xfId="41261"/>
    <cellStyle name="Note 3 3 2 2 6 3" xfId="41262"/>
    <cellStyle name="Note 3 3 2 2 7" xfId="41263"/>
    <cellStyle name="Note 3 3 2 2 7 2" xfId="41264"/>
    <cellStyle name="Note 3 3 2 2 7 3" xfId="41265"/>
    <cellStyle name="Note 3 3 2 2 8" xfId="41266"/>
    <cellStyle name="Note 3 3 2 3" xfId="41267"/>
    <cellStyle name="Note 3 3 2 3 2" xfId="41268"/>
    <cellStyle name="Note 3 3 2 3 2 2" xfId="41269"/>
    <cellStyle name="Note 3 3 2 3 2 3" xfId="41270"/>
    <cellStyle name="Note 3 3 2 3 3" xfId="41271"/>
    <cellStyle name="Note 3 3 2 3 3 2" xfId="41272"/>
    <cellStyle name="Note 3 3 2 3 3 3" xfId="41273"/>
    <cellStyle name="Note 3 3 2 3 4" xfId="41274"/>
    <cellStyle name="Note 3 3 2 3 4 2" xfId="41275"/>
    <cellStyle name="Note 3 3 2 3 4 3" xfId="41276"/>
    <cellStyle name="Note 3 3 2 3 5" xfId="41277"/>
    <cellStyle name="Note 3 3 2 3 5 2" xfId="41278"/>
    <cellStyle name="Note 3 3 2 3 5 3" xfId="41279"/>
    <cellStyle name="Note 3 3 2 3 6" xfId="41280"/>
    <cellStyle name="Note 3 3 2 3 6 2" xfId="41281"/>
    <cellStyle name="Note 3 3 2 3 6 3" xfId="41282"/>
    <cellStyle name="Note 3 3 2 3 7" xfId="41283"/>
    <cellStyle name="Note 3 3 2 3 7 2" xfId="41284"/>
    <cellStyle name="Note 3 3 2 3 7 3" xfId="41285"/>
    <cellStyle name="Note 3 3 2 3 8" xfId="41286"/>
    <cellStyle name="Note 3 3 2 4" xfId="41287"/>
    <cellStyle name="Note 3 3 2 4 2" xfId="41288"/>
    <cellStyle name="Note 3 3 2 4 2 2" xfId="41289"/>
    <cellStyle name="Note 3 3 2 4 2 3" xfId="41290"/>
    <cellStyle name="Note 3 3 2 4 3" xfId="41291"/>
    <cellStyle name="Note 3 3 2 4 3 2" xfId="41292"/>
    <cellStyle name="Note 3 3 2 4 3 3" xfId="41293"/>
    <cellStyle name="Note 3 3 2 4 4" xfId="41294"/>
    <cellStyle name="Note 3 3 2 4 4 2" xfId="41295"/>
    <cellStyle name="Note 3 3 2 4 4 3" xfId="41296"/>
    <cellStyle name="Note 3 3 2 4 5" xfId="41297"/>
    <cellStyle name="Note 3 3 2 4 5 2" xfId="41298"/>
    <cellStyle name="Note 3 3 2 4 5 3" xfId="41299"/>
    <cellStyle name="Note 3 3 2 4 6" xfId="41300"/>
    <cellStyle name="Note 3 3 2 4 6 2" xfId="41301"/>
    <cellStyle name="Note 3 3 2 4 6 3" xfId="41302"/>
    <cellStyle name="Note 3 3 2 4 7" xfId="41303"/>
    <cellStyle name="Note 3 3 2 4 7 2" xfId="41304"/>
    <cellStyle name="Note 3 3 2 4 7 3" xfId="41305"/>
    <cellStyle name="Note 3 3 2 4 8" xfId="41306"/>
    <cellStyle name="Note 3 3 2 5" xfId="41307"/>
    <cellStyle name="Note 3 3 2 5 2" xfId="41308"/>
    <cellStyle name="Note 3 3 2 5 2 2" xfId="41309"/>
    <cellStyle name="Note 3 3 2 5 2 3" xfId="41310"/>
    <cellStyle name="Note 3 3 2 5 3" xfId="41311"/>
    <cellStyle name="Note 3 3 2 5 3 2" xfId="41312"/>
    <cellStyle name="Note 3 3 2 5 3 3" xfId="41313"/>
    <cellStyle name="Note 3 3 2 5 4" xfId="41314"/>
    <cellStyle name="Note 3 3 2 5 4 2" xfId="41315"/>
    <cellStyle name="Note 3 3 2 5 4 3" xfId="41316"/>
    <cellStyle name="Note 3 3 2 5 5" xfId="41317"/>
    <cellStyle name="Note 3 3 2 5 5 2" xfId="41318"/>
    <cellStyle name="Note 3 3 2 5 5 3" xfId="41319"/>
    <cellStyle name="Note 3 3 2 5 6" xfId="41320"/>
    <cellStyle name="Note 3 3 2 5 6 2" xfId="41321"/>
    <cellStyle name="Note 3 3 2 5 6 3" xfId="41322"/>
    <cellStyle name="Note 3 3 2 5 7" xfId="41323"/>
    <cellStyle name="Note 3 3 2 5 7 2" xfId="41324"/>
    <cellStyle name="Note 3 3 2 5 7 3" xfId="41325"/>
    <cellStyle name="Note 3 3 2 5 8" xfId="41326"/>
    <cellStyle name="Note 3 3 2 6" xfId="41327"/>
    <cellStyle name="Note 3 3 2 6 2" xfId="41328"/>
    <cellStyle name="Note 3 3 2 7" xfId="41329"/>
    <cellStyle name="Note 3 3 2 7 2" xfId="41330"/>
    <cellStyle name="Note 3 3 2 7 3" xfId="41331"/>
    <cellStyle name="Note 3 3 2 8" xfId="41332"/>
    <cellStyle name="Note 3 3 2 8 2" xfId="41333"/>
    <cellStyle name="Note 3 3 2 8 3" xfId="41334"/>
    <cellStyle name="Note 3 3 2 9" xfId="41335"/>
    <cellStyle name="Note 3 3 2 9 2" xfId="41336"/>
    <cellStyle name="Note 3 3 2 9 3" xfId="41337"/>
    <cellStyle name="Note 3 3 3" xfId="41338"/>
    <cellStyle name="Note 3 3 3 2" xfId="41339"/>
    <cellStyle name="Note 3 3 3 2 2" xfId="41340"/>
    <cellStyle name="Note 3 3 3 2 3" xfId="41341"/>
    <cellStyle name="Note 3 3 3 3" xfId="41342"/>
    <cellStyle name="Note 3 3 3 3 2" xfId="41343"/>
    <cellStyle name="Note 3 3 3 3 3" xfId="41344"/>
    <cellStyle name="Note 3 3 3 4" xfId="41345"/>
    <cellStyle name="Note 3 3 3 4 2" xfId="41346"/>
    <cellStyle name="Note 3 3 3 4 3" xfId="41347"/>
    <cellStyle name="Note 3 3 3 5" xfId="41348"/>
    <cellStyle name="Note 3 3 3 5 2" xfId="41349"/>
    <cellStyle name="Note 3 3 3 5 3" xfId="41350"/>
    <cellStyle name="Note 3 3 3 6" xfId="41351"/>
    <cellStyle name="Note 3 3 3 6 2" xfId="41352"/>
    <cellStyle name="Note 3 3 3 6 3" xfId="41353"/>
    <cellStyle name="Note 3 3 3 7" xfId="41354"/>
    <cellStyle name="Note 3 3 3 7 2" xfId="41355"/>
    <cellStyle name="Note 3 3 3 7 3" xfId="41356"/>
    <cellStyle name="Note 3 3 3 8" xfId="41357"/>
    <cellStyle name="Note 3 3 4" xfId="41358"/>
    <cellStyle name="Note 3 3 4 2" xfId="41359"/>
    <cellStyle name="Note 3 3 4 3" xfId="41360"/>
    <cellStyle name="Note 3 3 5" xfId="41361"/>
    <cellStyle name="Note 3 3 5 2" xfId="41362"/>
    <cellStyle name="Note 3 3 5 3" xfId="41363"/>
    <cellStyle name="Note 3 3 6" xfId="41364"/>
    <cellStyle name="Note 3 3 6 2" xfId="41365"/>
    <cellStyle name="Note 3 3 6 3" xfId="41366"/>
    <cellStyle name="Note 3 3 7" xfId="41367"/>
    <cellStyle name="Note 3 4" xfId="41368"/>
    <cellStyle name="Note 3 4 2" xfId="41369"/>
    <cellStyle name="Note 3 4 2 10" xfId="41370"/>
    <cellStyle name="Note 3 4 2 10 2" xfId="41371"/>
    <cellStyle name="Note 3 4 2 10 3" xfId="41372"/>
    <cellStyle name="Note 3 4 2 11" xfId="41373"/>
    <cellStyle name="Note 3 4 2 11 2" xfId="41374"/>
    <cellStyle name="Note 3 4 2 11 3" xfId="41375"/>
    <cellStyle name="Note 3 4 2 12" xfId="41376"/>
    <cellStyle name="Note 3 4 2 2" xfId="41377"/>
    <cellStyle name="Note 3 4 2 2 2" xfId="41378"/>
    <cellStyle name="Note 3 4 2 2 2 2" xfId="41379"/>
    <cellStyle name="Note 3 4 2 2 2 3" xfId="41380"/>
    <cellStyle name="Note 3 4 2 2 3" xfId="41381"/>
    <cellStyle name="Note 3 4 2 2 3 2" xfId="41382"/>
    <cellStyle name="Note 3 4 2 2 3 3" xfId="41383"/>
    <cellStyle name="Note 3 4 2 2 4" xfId="41384"/>
    <cellStyle name="Note 3 4 2 2 4 2" xfId="41385"/>
    <cellStyle name="Note 3 4 2 2 4 3" xfId="41386"/>
    <cellStyle name="Note 3 4 2 2 5" xfId="41387"/>
    <cellStyle name="Note 3 4 2 2 5 2" xfId="41388"/>
    <cellStyle name="Note 3 4 2 2 5 3" xfId="41389"/>
    <cellStyle name="Note 3 4 2 2 6" xfId="41390"/>
    <cellStyle name="Note 3 4 2 2 6 2" xfId="41391"/>
    <cellStyle name="Note 3 4 2 2 6 3" xfId="41392"/>
    <cellStyle name="Note 3 4 2 2 7" xfId="41393"/>
    <cellStyle name="Note 3 4 2 2 7 2" xfId="41394"/>
    <cellStyle name="Note 3 4 2 2 7 3" xfId="41395"/>
    <cellStyle name="Note 3 4 2 2 8" xfId="41396"/>
    <cellStyle name="Note 3 4 2 3" xfId="41397"/>
    <cellStyle name="Note 3 4 2 3 2" xfId="41398"/>
    <cellStyle name="Note 3 4 2 3 2 2" xfId="41399"/>
    <cellStyle name="Note 3 4 2 3 2 3" xfId="41400"/>
    <cellStyle name="Note 3 4 2 3 3" xfId="41401"/>
    <cellStyle name="Note 3 4 2 3 3 2" xfId="41402"/>
    <cellStyle name="Note 3 4 2 3 3 3" xfId="41403"/>
    <cellStyle name="Note 3 4 2 3 4" xfId="41404"/>
    <cellStyle name="Note 3 4 2 3 4 2" xfId="41405"/>
    <cellStyle name="Note 3 4 2 3 4 3" xfId="41406"/>
    <cellStyle name="Note 3 4 2 3 5" xfId="41407"/>
    <cellStyle name="Note 3 4 2 3 5 2" xfId="41408"/>
    <cellStyle name="Note 3 4 2 3 5 3" xfId="41409"/>
    <cellStyle name="Note 3 4 2 3 6" xfId="41410"/>
    <cellStyle name="Note 3 4 2 3 6 2" xfId="41411"/>
    <cellStyle name="Note 3 4 2 3 6 3" xfId="41412"/>
    <cellStyle name="Note 3 4 2 3 7" xfId="41413"/>
    <cellStyle name="Note 3 4 2 3 7 2" xfId="41414"/>
    <cellStyle name="Note 3 4 2 3 7 3" xfId="41415"/>
    <cellStyle name="Note 3 4 2 3 8" xfId="41416"/>
    <cellStyle name="Note 3 4 2 4" xfId="41417"/>
    <cellStyle name="Note 3 4 2 4 2" xfId="41418"/>
    <cellStyle name="Note 3 4 2 4 2 2" xfId="41419"/>
    <cellStyle name="Note 3 4 2 4 2 3" xfId="41420"/>
    <cellStyle name="Note 3 4 2 4 3" xfId="41421"/>
    <cellStyle name="Note 3 4 2 4 3 2" xfId="41422"/>
    <cellStyle name="Note 3 4 2 4 3 3" xfId="41423"/>
    <cellStyle name="Note 3 4 2 4 4" xfId="41424"/>
    <cellStyle name="Note 3 4 2 4 4 2" xfId="41425"/>
    <cellStyle name="Note 3 4 2 4 4 3" xfId="41426"/>
    <cellStyle name="Note 3 4 2 4 5" xfId="41427"/>
    <cellStyle name="Note 3 4 2 4 5 2" xfId="41428"/>
    <cellStyle name="Note 3 4 2 4 5 3" xfId="41429"/>
    <cellStyle name="Note 3 4 2 4 6" xfId="41430"/>
    <cellStyle name="Note 3 4 2 4 6 2" xfId="41431"/>
    <cellStyle name="Note 3 4 2 4 6 3" xfId="41432"/>
    <cellStyle name="Note 3 4 2 4 7" xfId="41433"/>
    <cellStyle name="Note 3 4 2 4 7 2" xfId="41434"/>
    <cellStyle name="Note 3 4 2 4 7 3" xfId="41435"/>
    <cellStyle name="Note 3 4 2 4 8" xfId="41436"/>
    <cellStyle name="Note 3 4 2 5" xfId="41437"/>
    <cellStyle name="Note 3 4 2 5 2" xfId="41438"/>
    <cellStyle name="Note 3 4 2 5 2 2" xfId="41439"/>
    <cellStyle name="Note 3 4 2 5 2 3" xfId="41440"/>
    <cellStyle name="Note 3 4 2 5 3" xfId="41441"/>
    <cellStyle name="Note 3 4 2 5 3 2" xfId="41442"/>
    <cellStyle name="Note 3 4 2 5 3 3" xfId="41443"/>
    <cellStyle name="Note 3 4 2 5 4" xfId="41444"/>
    <cellStyle name="Note 3 4 2 5 4 2" xfId="41445"/>
    <cellStyle name="Note 3 4 2 5 4 3" xfId="41446"/>
    <cellStyle name="Note 3 4 2 5 5" xfId="41447"/>
    <cellStyle name="Note 3 4 2 5 5 2" xfId="41448"/>
    <cellStyle name="Note 3 4 2 5 5 3" xfId="41449"/>
    <cellStyle name="Note 3 4 2 5 6" xfId="41450"/>
    <cellStyle name="Note 3 4 2 5 6 2" xfId="41451"/>
    <cellStyle name="Note 3 4 2 5 6 3" xfId="41452"/>
    <cellStyle name="Note 3 4 2 5 7" xfId="41453"/>
    <cellStyle name="Note 3 4 2 5 7 2" xfId="41454"/>
    <cellStyle name="Note 3 4 2 5 7 3" xfId="41455"/>
    <cellStyle name="Note 3 4 2 5 8" xfId="41456"/>
    <cellStyle name="Note 3 4 2 6" xfId="41457"/>
    <cellStyle name="Note 3 4 2 6 2" xfId="41458"/>
    <cellStyle name="Note 3 4 2 7" xfId="41459"/>
    <cellStyle name="Note 3 4 2 7 2" xfId="41460"/>
    <cellStyle name="Note 3 4 2 7 3" xfId="41461"/>
    <cellStyle name="Note 3 4 2 8" xfId="41462"/>
    <cellStyle name="Note 3 4 2 8 2" xfId="41463"/>
    <cellStyle name="Note 3 4 2 8 3" xfId="41464"/>
    <cellStyle name="Note 3 4 2 9" xfId="41465"/>
    <cellStyle name="Note 3 4 2 9 2" xfId="41466"/>
    <cellStyle name="Note 3 4 2 9 3" xfId="41467"/>
    <cellStyle name="Note 3 4 3" xfId="41468"/>
    <cellStyle name="Note 3 4 3 2" xfId="41469"/>
    <cellStyle name="Note 3 4 3 2 2" xfId="41470"/>
    <cellStyle name="Note 3 4 3 2 3" xfId="41471"/>
    <cellStyle name="Note 3 4 3 3" xfId="41472"/>
    <cellStyle name="Note 3 4 3 3 2" xfId="41473"/>
    <cellStyle name="Note 3 4 3 3 3" xfId="41474"/>
    <cellStyle name="Note 3 4 3 4" xfId="41475"/>
    <cellStyle name="Note 3 4 3 4 2" xfId="41476"/>
    <cellStyle name="Note 3 4 3 4 3" xfId="41477"/>
    <cellStyle name="Note 3 4 3 5" xfId="41478"/>
    <cellStyle name="Note 3 4 3 5 2" xfId="41479"/>
    <cellStyle name="Note 3 4 3 5 3" xfId="41480"/>
    <cellStyle name="Note 3 4 3 6" xfId="41481"/>
    <cellStyle name="Note 3 4 3 6 2" xfId="41482"/>
    <cellStyle name="Note 3 4 3 6 3" xfId="41483"/>
    <cellStyle name="Note 3 4 3 7" xfId="41484"/>
    <cellStyle name="Note 3 4 3 7 2" xfId="41485"/>
    <cellStyle name="Note 3 4 3 7 3" xfId="41486"/>
    <cellStyle name="Note 3 4 3 8" xfId="41487"/>
    <cellStyle name="Note 3 4 4" xfId="41488"/>
    <cellStyle name="Note 3 4 4 2" xfId="41489"/>
    <cellStyle name="Note 3 4 4 3" xfId="41490"/>
    <cellStyle name="Note 3 4 5" xfId="41491"/>
    <cellStyle name="Note 3 4 5 2" xfId="41492"/>
    <cellStyle name="Note 3 4 5 3" xfId="41493"/>
    <cellStyle name="Note 3 4 6" xfId="41494"/>
    <cellStyle name="Note 3 4 6 2" xfId="41495"/>
    <cellStyle name="Note 3 4 6 3" xfId="41496"/>
    <cellStyle name="Note 3 4 7" xfId="41497"/>
    <cellStyle name="Note 3 5" xfId="41498"/>
    <cellStyle name="Note 3 5 10" xfId="41499"/>
    <cellStyle name="Note 3 5 10 2" xfId="41500"/>
    <cellStyle name="Note 3 5 10 3" xfId="41501"/>
    <cellStyle name="Note 3 5 11" xfId="41502"/>
    <cellStyle name="Note 3 5 11 2" xfId="41503"/>
    <cellStyle name="Note 3 5 11 3" xfId="41504"/>
    <cellStyle name="Note 3 5 12" xfId="41505"/>
    <cellStyle name="Note 3 5 2" xfId="41506"/>
    <cellStyle name="Note 3 5 2 2" xfId="41507"/>
    <cellStyle name="Note 3 5 2 2 2" xfId="41508"/>
    <cellStyle name="Note 3 5 2 2 3" xfId="41509"/>
    <cellStyle name="Note 3 5 2 3" xfId="41510"/>
    <cellStyle name="Note 3 5 2 3 2" xfId="41511"/>
    <cellStyle name="Note 3 5 2 3 3" xfId="41512"/>
    <cellStyle name="Note 3 5 2 4" xfId="41513"/>
    <cellStyle name="Note 3 5 2 4 2" xfId="41514"/>
    <cellStyle name="Note 3 5 2 4 3" xfId="41515"/>
    <cellStyle name="Note 3 5 2 5" xfId="41516"/>
    <cellStyle name="Note 3 5 2 5 2" xfId="41517"/>
    <cellStyle name="Note 3 5 2 5 3" xfId="41518"/>
    <cellStyle name="Note 3 5 2 6" xfId="41519"/>
    <cellStyle name="Note 3 5 2 6 2" xfId="41520"/>
    <cellStyle name="Note 3 5 2 6 3" xfId="41521"/>
    <cellStyle name="Note 3 5 2 7" xfId="41522"/>
    <cellStyle name="Note 3 5 2 7 2" xfId="41523"/>
    <cellStyle name="Note 3 5 2 7 3" xfId="41524"/>
    <cellStyle name="Note 3 5 2 8" xfId="41525"/>
    <cellStyle name="Note 3 5 3" xfId="41526"/>
    <cellStyle name="Note 3 5 3 2" xfId="41527"/>
    <cellStyle name="Note 3 5 3 2 2" xfId="41528"/>
    <cellStyle name="Note 3 5 3 2 3" xfId="41529"/>
    <cellStyle name="Note 3 5 3 3" xfId="41530"/>
    <cellStyle name="Note 3 5 3 3 2" xfId="41531"/>
    <cellStyle name="Note 3 5 3 3 3" xfId="41532"/>
    <cellStyle name="Note 3 5 3 4" xfId="41533"/>
    <cellStyle name="Note 3 5 3 4 2" xfId="41534"/>
    <cellStyle name="Note 3 5 3 4 3" xfId="41535"/>
    <cellStyle name="Note 3 5 3 5" xfId="41536"/>
    <cellStyle name="Note 3 5 3 5 2" xfId="41537"/>
    <cellStyle name="Note 3 5 3 5 3" xfId="41538"/>
    <cellStyle name="Note 3 5 3 6" xfId="41539"/>
    <cellStyle name="Note 3 5 3 6 2" xfId="41540"/>
    <cellStyle name="Note 3 5 3 6 3" xfId="41541"/>
    <cellStyle name="Note 3 5 3 7" xfId="41542"/>
    <cellStyle name="Note 3 5 3 7 2" xfId="41543"/>
    <cellStyle name="Note 3 5 3 7 3" xfId="41544"/>
    <cellStyle name="Note 3 5 3 8" xfId="41545"/>
    <cellStyle name="Note 3 5 4" xfId="41546"/>
    <cellStyle name="Note 3 5 4 2" xfId="41547"/>
    <cellStyle name="Note 3 5 4 2 2" xfId="41548"/>
    <cellStyle name="Note 3 5 4 2 3" xfId="41549"/>
    <cellStyle name="Note 3 5 4 3" xfId="41550"/>
    <cellStyle name="Note 3 5 4 3 2" xfId="41551"/>
    <cellStyle name="Note 3 5 4 3 3" xfId="41552"/>
    <cellStyle name="Note 3 5 4 4" xfId="41553"/>
    <cellStyle name="Note 3 5 4 4 2" xfId="41554"/>
    <cellStyle name="Note 3 5 4 4 3" xfId="41555"/>
    <cellStyle name="Note 3 5 4 5" xfId="41556"/>
    <cellStyle name="Note 3 5 4 5 2" xfId="41557"/>
    <cellStyle name="Note 3 5 4 5 3" xfId="41558"/>
    <cellStyle name="Note 3 5 4 6" xfId="41559"/>
    <cellStyle name="Note 3 5 4 6 2" xfId="41560"/>
    <cellStyle name="Note 3 5 4 6 3" xfId="41561"/>
    <cellStyle name="Note 3 5 4 7" xfId="41562"/>
    <cellStyle name="Note 3 5 4 7 2" xfId="41563"/>
    <cellStyle name="Note 3 5 4 7 3" xfId="41564"/>
    <cellStyle name="Note 3 5 4 8" xfId="41565"/>
    <cellStyle name="Note 3 5 5" xfId="41566"/>
    <cellStyle name="Note 3 5 5 2" xfId="41567"/>
    <cellStyle name="Note 3 5 5 2 2" xfId="41568"/>
    <cellStyle name="Note 3 5 5 2 3" xfId="41569"/>
    <cellStyle name="Note 3 5 5 3" xfId="41570"/>
    <cellStyle name="Note 3 5 5 3 2" xfId="41571"/>
    <cellStyle name="Note 3 5 5 3 3" xfId="41572"/>
    <cellStyle name="Note 3 5 5 4" xfId="41573"/>
    <cellStyle name="Note 3 5 5 4 2" xfId="41574"/>
    <cellStyle name="Note 3 5 5 4 3" xfId="41575"/>
    <cellStyle name="Note 3 5 5 5" xfId="41576"/>
    <cellStyle name="Note 3 5 5 5 2" xfId="41577"/>
    <cellStyle name="Note 3 5 5 5 3" xfId="41578"/>
    <cellStyle name="Note 3 5 5 6" xfId="41579"/>
    <cellStyle name="Note 3 5 5 6 2" xfId="41580"/>
    <cellStyle name="Note 3 5 5 6 3" xfId="41581"/>
    <cellStyle name="Note 3 5 5 7" xfId="41582"/>
    <cellStyle name="Note 3 5 5 7 2" xfId="41583"/>
    <cellStyle name="Note 3 5 5 7 3" xfId="41584"/>
    <cellStyle name="Note 3 5 5 8" xfId="41585"/>
    <cellStyle name="Note 3 5 6" xfId="41586"/>
    <cellStyle name="Note 3 5 6 2" xfId="41587"/>
    <cellStyle name="Note 3 5 7" xfId="41588"/>
    <cellStyle name="Note 3 5 7 2" xfId="41589"/>
    <cellStyle name="Note 3 5 7 3" xfId="41590"/>
    <cellStyle name="Note 3 5 8" xfId="41591"/>
    <cellStyle name="Note 3 5 8 2" xfId="41592"/>
    <cellStyle name="Note 3 5 8 3" xfId="41593"/>
    <cellStyle name="Note 3 5 9" xfId="41594"/>
    <cellStyle name="Note 3 5 9 2" xfId="41595"/>
    <cellStyle name="Note 3 5 9 3" xfId="41596"/>
    <cellStyle name="Note 3 6" xfId="41597"/>
    <cellStyle name="Note 3 6 2" xfId="41598"/>
    <cellStyle name="Note 3 6 2 2" xfId="41599"/>
    <cellStyle name="Note 3 6 2 3" xfId="41600"/>
    <cellStyle name="Note 3 6 3" xfId="41601"/>
    <cellStyle name="Note 3 6 3 2" xfId="41602"/>
    <cellStyle name="Note 3 6 3 3" xfId="41603"/>
    <cellStyle name="Note 3 6 4" xfId="41604"/>
    <cellStyle name="Note 3 6 4 2" xfId="41605"/>
    <cellStyle name="Note 3 6 4 3" xfId="41606"/>
    <cellStyle name="Note 3 6 5" xfId="41607"/>
    <cellStyle name="Note 3 6 5 2" xfId="41608"/>
    <cellStyle name="Note 3 6 5 3" xfId="41609"/>
    <cellStyle name="Note 3 6 6" xfId="41610"/>
    <cellStyle name="Note 3 6 6 2" xfId="41611"/>
    <cellStyle name="Note 3 6 6 3" xfId="41612"/>
    <cellStyle name="Note 3 6 7" xfId="41613"/>
    <cellStyle name="Note 3 6 7 2" xfId="41614"/>
    <cellStyle name="Note 3 6 7 3" xfId="41615"/>
    <cellStyle name="Note 3 6 8" xfId="41616"/>
    <cellStyle name="Note 3 7" xfId="41617"/>
    <cellStyle name="Note 3 7 2" xfId="41618"/>
    <cellStyle name="Note 3 7 2 2" xfId="41619"/>
    <cellStyle name="Note 3 7 2 3" xfId="41620"/>
    <cellStyle name="Note 3 7 3" xfId="41621"/>
    <cellStyle name="Note 3 7 3 2" xfId="41622"/>
    <cellStyle name="Note 3 7 3 3" xfId="41623"/>
    <cellStyle name="Note 3 7 4" xfId="41624"/>
    <cellStyle name="Note 3 7 4 2" xfId="41625"/>
    <cellStyle name="Note 3 7 4 3" xfId="41626"/>
    <cellStyle name="Note 3 7 5" xfId="41627"/>
    <cellStyle name="Note 3 7 5 2" xfId="41628"/>
    <cellStyle name="Note 3 7 5 3" xfId="41629"/>
    <cellStyle name="Note 3 7 6" xfId="41630"/>
    <cellStyle name="Note 3 7 6 2" xfId="41631"/>
    <cellStyle name="Note 3 7 6 3" xfId="41632"/>
    <cellStyle name="Note 3 7 7" xfId="41633"/>
    <cellStyle name="Note 3 7 7 2" xfId="41634"/>
    <cellStyle name="Note 3 7 7 3" xfId="41635"/>
    <cellStyle name="Note 3 7 8" xfId="41636"/>
    <cellStyle name="Note 3 7 9" xfId="41637"/>
    <cellStyle name="Note 3 8" xfId="41638"/>
    <cellStyle name="Note 3 9" xfId="41639"/>
    <cellStyle name="Note 4" xfId="41640"/>
    <cellStyle name="Note 4 10" xfId="41641"/>
    <cellStyle name="Note 4 2" xfId="41642"/>
    <cellStyle name="Note 4 2 2" xfId="41643"/>
    <cellStyle name="Note 4 2 2 2" xfId="41644"/>
    <cellStyle name="Note 4 2 2 3" xfId="41645"/>
    <cellStyle name="Note 4 2 3" xfId="41646"/>
    <cellStyle name="Note 4 3" xfId="41647"/>
    <cellStyle name="Note 4 3 10" xfId="41648"/>
    <cellStyle name="Note 4 3 10 2" xfId="41649"/>
    <cellStyle name="Note 4 3 10 3" xfId="41650"/>
    <cellStyle name="Note 4 3 11" xfId="41651"/>
    <cellStyle name="Note 4 3 11 2" xfId="41652"/>
    <cellStyle name="Note 4 3 11 3" xfId="41653"/>
    <cellStyle name="Note 4 3 12" xfId="41654"/>
    <cellStyle name="Note 4 3 2" xfId="41655"/>
    <cellStyle name="Note 4 3 2 2" xfId="41656"/>
    <cellStyle name="Note 4 3 2 2 2" xfId="41657"/>
    <cellStyle name="Note 4 3 2 2 3" xfId="41658"/>
    <cellStyle name="Note 4 3 2 3" xfId="41659"/>
    <cellStyle name="Note 4 3 2 3 2" xfId="41660"/>
    <cellStyle name="Note 4 3 2 3 3" xfId="41661"/>
    <cellStyle name="Note 4 3 2 4" xfId="41662"/>
    <cellStyle name="Note 4 3 2 4 2" xfId="41663"/>
    <cellStyle name="Note 4 3 2 4 3" xfId="41664"/>
    <cellStyle name="Note 4 3 2 5" xfId="41665"/>
    <cellStyle name="Note 4 3 2 5 2" xfId="41666"/>
    <cellStyle name="Note 4 3 2 5 3" xfId="41667"/>
    <cellStyle name="Note 4 3 2 6" xfId="41668"/>
    <cellStyle name="Note 4 3 2 6 2" xfId="41669"/>
    <cellStyle name="Note 4 3 2 6 3" xfId="41670"/>
    <cellStyle name="Note 4 3 2 7" xfId="41671"/>
    <cellStyle name="Note 4 3 2 7 2" xfId="41672"/>
    <cellStyle name="Note 4 3 2 7 3" xfId="41673"/>
    <cellStyle name="Note 4 3 2 8" xfId="41674"/>
    <cellStyle name="Note 4 3 3" xfId="41675"/>
    <cellStyle name="Note 4 3 3 2" xfId="41676"/>
    <cellStyle name="Note 4 3 3 2 2" xfId="41677"/>
    <cellStyle name="Note 4 3 3 2 3" xfId="41678"/>
    <cellStyle name="Note 4 3 3 3" xfId="41679"/>
    <cellStyle name="Note 4 3 3 3 2" xfId="41680"/>
    <cellStyle name="Note 4 3 3 3 3" xfId="41681"/>
    <cellStyle name="Note 4 3 3 4" xfId="41682"/>
    <cellStyle name="Note 4 3 3 4 2" xfId="41683"/>
    <cellStyle name="Note 4 3 3 4 3" xfId="41684"/>
    <cellStyle name="Note 4 3 3 5" xfId="41685"/>
    <cellStyle name="Note 4 3 3 5 2" xfId="41686"/>
    <cellStyle name="Note 4 3 3 5 3" xfId="41687"/>
    <cellStyle name="Note 4 3 3 6" xfId="41688"/>
    <cellStyle name="Note 4 3 3 6 2" xfId="41689"/>
    <cellStyle name="Note 4 3 3 6 3" xfId="41690"/>
    <cellStyle name="Note 4 3 3 7" xfId="41691"/>
    <cellStyle name="Note 4 3 3 7 2" xfId="41692"/>
    <cellStyle name="Note 4 3 3 7 3" xfId="41693"/>
    <cellStyle name="Note 4 3 3 8" xfId="41694"/>
    <cellStyle name="Note 4 3 4" xfId="41695"/>
    <cellStyle name="Note 4 3 4 2" xfId="41696"/>
    <cellStyle name="Note 4 3 4 2 2" xfId="41697"/>
    <cellStyle name="Note 4 3 4 2 3" xfId="41698"/>
    <cellStyle name="Note 4 3 4 3" xfId="41699"/>
    <cellStyle name="Note 4 3 4 3 2" xfId="41700"/>
    <cellStyle name="Note 4 3 4 3 3" xfId="41701"/>
    <cellStyle name="Note 4 3 4 4" xfId="41702"/>
    <cellStyle name="Note 4 3 4 4 2" xfId="41703"/>
    <cellStyle name="Note 4 3 4 4 3" xfId="41704"/>
    <cellStyle name="Note 4 3 4 5" xfId="41705"/>
    <cellStyle name="Note 4 3 4 5 2" xfId="41706"/>
    <cellStyle name="Note 4 3 4 5 3" xfId="41707"/>
    <cellStyle name="Note 4 3 4 6" xfId="41708"/>
    <cellStyle name="Note 4 3 4 6 2" xfId="41709"/>
    <cellStyle name="Note 4 3 4 6 3" xfId="41710"/>
    <cellStyle name="Note 4 3 4 7" xfId="41711"/>
    <cellStyle name="Note 4 3 4 7 2" xfId="41712"/>
    <cellStyle name="Note 4 3 4 7 3" xfId="41713"/>
    <cellStyle name="Note 4 3 4 8" xfId="41714"/>
    <cellStyle name="Note 4 3 5" xfId="41715"/>
    <cellStyle name="Note 4 3 5 2" xfId="41716"/>
    <cellStyle name="Note 4 3 5 2 2" xfId="41717"/>
    <cellStyle name="Note 4 3 5 2 3" xfId="41718"/>
    <cellStyle name="Note 4 3 5 3" xfId="41719"/>
    <cellStyle name="Note 4 3 5 3 2" xfId="41720"/>
    <cellStyle name="Note 4 3 5 3 3" xfId="41721"/>
    <cellStyle name="Note 4 3 5 4" xfId="41722"/>
    <cellStyle name="Note 4 3 5 4 2" xfId="41723"/>
    <cellStyle name="Note 4 3 5 4 3" xfId="41724"/>
    <cellStyle name="Note 4 3 5 5" xfId="41725"/>
    <cellStyle name="Note 4 3 5 5 2" xfId="41726"/>
    <cellStyle name="Note 4 3 5 5 3" xfId="41727"/>
    <cellStyle name="Note 4 3 5 6" xfId="41728"/>
    <cellStyle name="Note 4 3 5 6 2" xfId="41729"/>
    <cellStyle name="Note 4 3 5 6 3" xfId="41730"/>
    <cellStyle name="Note 4 3 5 7" xfId="41731"/>
    <cellStyle name="Note 4 3 5 7 2" xfId="41732"/>
    <cellStyle name="Note 4 3 5 7 3" xfId="41733"/>
    <cellStyle name="Note 4 3 5 8" xfId="41734"/>
    <cellStyle name="Note 4 3 6" xfId="41735"/>
    <cellStyle name="Note 4 3 6 2" xfId="41736"/>
    <cellStyle name="Note 4 3 7" xfId="41737"/>
    <cellStyle name="Note 4 3 7 2" xfId="41738"/>
    <cellStyle name="Note 4 3 7 3" xfId="41739"/>
    <cellStyle name="Note 4 3 8" xfId="41740"/>
    <cellStyle name="Note 4 3 8 2" xfId="41741"/>
    <cellStyle name="Note 4 3 8 3" xfId="41742"/>
    <cellStyle name="Note 4 3 9" xfId="41743"/>
    <cellStyle name="Note 4 3 9 2" xfId="41744"/>
    <cellStyle name="Note 4 3 9 3" xfId="41745"/>
    <cellStyle name="Note 4 4" xfId="41746"/>
    <cellStyle name="Note 4 4 2" xfId="41747"/>
    <cellStyle name="Note 4 4 2 2" xfId="41748"/>
    <cellStyle name="Note 4 4 2 3" xfId="41749"/>
    <cellStyle name="Note 4 4 3" xfId="41750"/>
    <cellStyle name="Note 4 4 3 2" xfId="41751"/>
    <cellStyle name="Note 4 4 3 3" xfId="41752"/>
    <cellStyle name="Note 4 4 4" xfId="41753"/>
    <cellStyle name="Note 4 4 4 2" xfId="41754"/>
    <cellStyle name="Note 4 4 4 3" xfId="41755"/>
    <cellStyle name="Note 4 4 5" xfId="41756"/>
    <cellStyle name="Note 4 4 5 2" xfId="41757"/>
    <cellStyle name="Note 4 4 5 3" xfId="41758"/>
    <cellStyle name="Note 4 4 6" xfId="41759"/>
    <cellStyle name="Note 4 4 6 2" xfId="41760"/>
    <cellStyle name="Note 4 4 6 3" xfId="41761"/>
    <cellStyle name="Note 4 4 7" xfId="41762"/>
    <cellStyle name="Note 4 4 7 2" xfId="41763"/>
    <cellStyle name="Note 4 4 7 3" xfId="41764"/>
    <cellStyle name="Note 4 4 8" xfId="41765"/>
    <cellStyle name="Note 4 5" xfId="41766"/>
    <cellStyle name="Note 4 5 2" xfId="41767"/>
    <cellStyle name="Note 4 6" xfId="41768"/>
    <cellStyle name="Note 4 6 2" xfId="41769"/>
    <cellStyle name="Note 4 6 3" xfId="41770"/>
    <cellStyle name="Note 4 7" xfId="41771"/>
    <cellStyle name="Note 4 7 2" xfId="41772"/>
    <cellStyle name="Note 4 7 3" xfId="41773"/>
    <cellStyle name="Note 4 8" xfId="41774"/>
    <cellStyle name="Note 4 8 2" xfId="41775"/>
    <cellStyle name="Note 4 8 3" xfId="41776"/>
    <cellStyle name="Note 4 9" xfId="41777"/>
    <cellStyle name="Note 5" xfId="41778"/>
    <cellStyle name="Note 5 2" xfId="41779"/>
    <cellStyle name="Note 5 2 10" xfId="41780"/>
    <cellStyle name="Note 5 2 10 2" xfId="41781"/>
    <cellStyle name="Note 5 2 10 3" xfId="41782"/>
    <cellStyle name="Note 5 2 11" xfId="41783"/>
    <cellStyle name="Note 5 2 11 2" xfId="41784"/>
    <cellStyle name="Note 5 2 11 3" xfId="41785"/>
    <cellStyle name="Note 5 2 12" xfId="41786"/>
    <cellStyle name="Note 5 2 13" xfId="41787"/>
    <cellStyle name="Note 5 2 2" xfId="41788"/>
    <cellStyle name="Note 5 2 2 2" xfId="41789"/>
    <cellStyle name="Note 5 2 2 2 2" xfId="41790"/>
    <cellStyle name="Note 5 2 2 2 3" xfId="41791"/>
    <cellStyle name="Note 5 2 2 3" xfId="41792"/>
    <cellStyle name="Note 5 2 2 3 2" xfId="41793"/>
    <cellStyle name="Note 5 2 2 3 3" xfId="41794"/>
    <cellStyle name="Note 5 2 2 4" xfId="41795"/>
    <cellStyle name="Note 5 2 2 4 2" xfId="41796"/>
    <cellStyle name="Note 5 2 2 4 3" xfId="41797"/>
    <cellStyle name="Note 5 2 2 5" xfId="41798"/>
    <cellStyle name="Note 5 2 2 5 2" xfId="41799"/>
    <cellStyle name="Note 5 2 2 5 3" xfId="41800"/>
    <cellStyle name="Note 5 2 2 6" xfId="41801"/>
    <cellStyle name="Note 5 2 2 6 2" xfId="41802"/>
    <cellStyle name="Note 5 2 2 6 3" xfId="41803"/>
    <cellStyle name="Note 5 2 2 7" xfId="41804"/>
    <cellStyle name="Note 5 2 2 7 2" xfId="41805"/>
    <cellStyle name="Note 5 2 2 7 3" xfId="41806"/>
    <cellStyle name="Note 5 2 2 8" xfId="41807"/>
    <cellStyle name="Note 5 2 2 9" xfId="41808"/>
    <cellStyle name="Note 5 2 3" xfId="41809"/>
    <cellStyle name="Note 5 2 3 2" xfId="41810"/>
    <cellStyle name="Note 5 2 3 2 2" xfId="41811"/>
    <cellStyle name="Note 5 2 3 2 3" xfId="41812"/>
    <cellStyle name="Note 5 2 3 3" xfId="41813"/>
    <cellStyle name="Note 5 2 3 3 2" xfId="41814"/>
    <cellStyle name="Note 5 2 3 3 3" xfId="41815"/>
    <cellStyle name="Note 5 2 3 4" xfId="41816"/>
    <cellStyle name="Note 5 2 3 4 2" xfId="41817"/>
    <cellStyle name="Note 5 2 3 4 3" xfId="41818"/>
    <cellStyle name="Note 5 2 3 5" xfId="41819"/>
    <cellStyle name="Note 5 2 3 5 2" xfId="41820"/>
    <cellStyle name="Note 5 2 3 5 3" xfId="41821"/>
    <cellStyle name="Note 5 2 3 6" xfId="41822"/>
    <cellStyle name="Note 5 2 3 6 2" xfId="41823"/>
    <cellStyle name="Note 5 2 3 6 3" xfId="41824"/>
    <cellStyle name="Note 5 2 3 7" xfId="41825"/>
    <cellStyle name="Note 5 2 3 7 2" xfId="41826"/>
    <cellStyle name="Note 5 2 3 7 3" xfId="41827"/>
    <cellStyle name="Note 5 2 3 8" xfId="41828"/>
    <cellStyle name="Note 5 2 3 9" xfId="41829"/>
    <cellStyle name="Note 5 2 4" xfId="41830"/>
    <cellStyle name="Note 5 2 4 2" xfId="41831"/>
    <cellStyle name="Note 5 2 4 2 2" xfId="41832"/>
    <cellStyle name="Note 5 2 4 2 3" xfId="41833"/>
    <cellStyle name="Note 5 2 4 3" xfId="41834"/>
    <cellStyle name="Note 5 2 4 3 2" xfId="41835"/>
    <cellStyle name="Note 5 2 4 3 3" xfId="41836"/>
    <cellStyle name="Note 5 2 4 4" xfId="41837"/>
    <cellStyle name="Note 5 2 4 4 2" xfId="41838"/>
    <cellStyle name="Note 5 2 4 4 3" xfId="41839"/>
    <cellStyle name="Note 5 2 4 5" xfId="41840"/>
    <cellStyle name="Note 5 2 4 5 2" xfId="41841"/>
    <cellStyle name="Note 5 2 4 5 3" xfId="41842"/>
    <cellStyle name="Note 5 2 4 6" xfId="41843"/>
    <cellStyle name="Note 5 2 4 6 2" xfId="41844"/>
    <cellStyle name="Note 5 2 4 6 3" xfId="41845"/>
    <cellStyle name="Note 5 2 4 7" xfId="41846"/>
    <cellStyle name="Note 5 2 4 7 2" xfId="41847"/>
    <cellStyle name="Note 5 2 4 7 3" xfId="41848"/>
    <cellStyle name="Note 5 2 4 8" xfId="41849"/>
    <cellStyle name="Note 5 2 4 9" xfId="41850"/>
    <cellStyle name="Note 5 2 5" xfId="41851"/>
    <cellStyle name="Note 5 2 5 2" xfId="41852"/>
    <cellStyle name="Note 5 2 5 2 2" xfId="41853"/>
    <cellStyle name="Note 5 2 5 2 3" xfId="41854"/>
    <cellStyle name="Note 5 2 5 3" xfId="41855"/>
    <cellStyle name="Note 5 2 5 3 2" xfId="41856"/>
    <cellStyle name="Note 5 2 5 3 3" xfId="41857"/>
    <cellStyle name="Note 5 2 5 4" xfId="41858"/>
    <cellStyle name="Note 5 2 5 4 2" xfId="41859"/>
    <cellStyle name="Note 5 2 5 4 3" xfId="41860"/>
    <cellStyle name="Note 5 2 5 5" xfId="41861"/>
    <cellStyle name="Note 5 2 5 5 2" xfId="41862"/>
    <cellStyle name="Note 5 2 5 5 3" xfId="41863"/>
    <cellStyle name="Note 5 2 5 6" xfId="41864"/>
    <cellStyle name="Note 5 2 5 6 2" xfId="41865"/>
    <cellStyle name="Note 5 2 5 6 3" xfId="41866"/>
    <cellStyle name="Note 5 2 5 7" xfId="41867"/>
    <cellStyle name="Note 5 2 5 7 2" xfId="41868"/>
    <cellStyle name="Note 5 2 5 7 3" xfId="41869"/>
    <cellStyle name="Note 5 2 5 8" xfId="41870"/>
    <cellStyle name="Note 5 2 5 9" xfId="41871"/>
    <cellStyle name="Note 5 2 6" xfId="41872"/>
    <cellStyle name="Note 5 2 6 2" xfId="41873"/>
    <cellStyle name="Note 5 2 6 3" xfId="41874"/>
    <cellStyle name="Note 5 2 7" xfId="41875"/>
    <cellStyle name="Note 5 2 7 2" xfId="41876"/>
    <cellStyle name="Note 5 2 7 3" xfId="41877"/>
    <cellStyle name="Note 5 2 8" xfId="41878"/>
    <cellStyle name="Note 5 2 8 2" xfId="41879"/>
    <cellStyle name="Note 5 2 8 3" xfId="41880"/>
    <cellStyle name="Note 5 2 9" xfId="41881"/>
    <cellStyle name="Note 5 2 9 2" xfId="41882"/>
    <cellStyle name="Note 5 2 9 3" xfId="41883"/>
    <cellStyle name="Note 5 3" xfId="41884"/>
    <cellStyle name="Note 5 3 2" xfId="41885"/>
    <cellStyle name="Note 5 3 3" xfId="41886"/>
    <cellStyle name="Note 5 4" xfId="41887"/>
    <cellStyle name="Note 6" xfId="41888"/>
    <cellStyle name="Note 6 2" xfId="41889"/>
    <cellStyle name="Notes" xfId="41890"/>
    <cellStyle name="Notes 2" xfId="41891"/>
    <cellStyle name="Notes 3" xfId="41892"/>
    <cellStyle name="NotIncluded1" xfId="41893"/>
    <cellStyle name="NotIncluded1 2" xfId="41894"/>
    <cellStyle name="NotIncluded1 3" xfId="41895"/>
    <cellStyle name="OptionalGood" xfId="41896"/>
    <cellStyle name="OptionalGood 2" xfId="41897"/>
    <cellStyle name="OptionalGood 3" xfId="41898"/>
    <cellStyle name="Output 2" xfId="41899"/>
    <cellStyle name="Output 2 2" xfId="41900"/>
    <cellStyle name="Output 2 2 2" xfId="41901"/>
    <cellStyle name="Output 2 2 2 10" xfId="41902"/>
    <cellStyle name="Output 2 2 2 2" xfId="41903"/>
    <cellStyle name="Output 2 2 2 2 10" xfId="41904"/>
    <cellStyle name="Output 2 2 2 2 10 2" xfId="41905"/>
    <cellStyle name="Output 2 2 2 2 10 3" xfId="41906"/>
    <cellStyle name="Output 2 2 2 2 11" xfId="41907"/>
    <cellStyle name="Output 2 2 2 2 11 2" xfId="41908"/>
    <cellStyle name="Output 2 2 2 2 11 3" xfId="41909"/>
    <cellStyle name="Output 2 2 2 2 12" xfId="41910"/>
    <cellStyle name="Output 2 2 2 2 2" xfId="41911"/>
    <cellStyle name="Output 2 2 2 2 2 2" xfId="41912"/>
    <cellStyle name="Output 2 2 2 2 2 2 2" xfId="41913"/>
    <cellStyle name="Output 2 2 2 2 2 2 3" xfId="41914"/>
    <cellStyle name="Output 2 2 2 2 2 3" xfId="41915"/>
    <cellStyle name="Output 2 2 2 2 2 3 2" xfId="41916"/>
    <cellStyle name="Output 2 2 2 2 2 3 3" xfId="41917"/>
    <cellStyle name="Output 2 2 2 2 2 4" xfId="41918"/>
    <cellStyle name="Output 2 2 2 2 2 4 2" xfId="41919"/>
    <cellStyle name="Output 2 2 2 2 2 4 3" xfId="41920"/>
    <cellStyle name="Output 2 2 2 2 2 5" xfId="41921"/>
    <cellStyle name="Output 2 2 2 2 2 5 2" xfId="41922"/>
    <cellStyle name="Output 2 2 2 2 2 5 3" xfId="41923"/>
    <cellStyle name="Output 2 2 2 2 2 6" xfId="41924"/>
    <cellStyle name="Output 2 2 2 2 2 6 2" xfId="41925"/>
    <cellStyle name="Output 2 2 2 2 2 6 3" xfId="41926"/>
    <cellStyle name="Output 2 2 2 2 2 7" xfId="41927"/>
    <cellStyle name="Output 2 2 2 2 2 7 2" xfId="41928"/>
    <cellStyle name="Output 2 2 2 2 2 7 3" xfId="41929"/>
    <cellStyle name="Output 2 2 2 2 2 8" xfId="41930"/>
    <cellStyle name="Output 2 2 2 2 3" xfId="41931"/>
    <cellStyle name="Output 2 2 2 2 3 2" xfId="41932"/>
    <cellStyle name="Output 2 2 2 2 3 2 2" xfId="41933"/>
    <cellStyle name="Output 2 2 2 2 3 2 3" xfId="41934"/>
    <cellStyle name="Output 2 2 2 2 3 3" xfId="41935"/>
    <cellStyle name="Output 2 2 2 2 3 3 2" xfId="41936"/>
    <cellStyle name="Output 2 2 2 2 3 3 3" xfId="41937"/>
    <cellStyle name="Output 2 2 2 2 3 4" xfId="41938"/>
    <cellStyle name="Output 2 2 2 2 3 4 2" xfId="41939"/>
    <cellStyle name="Output 2 2 2 2 3 4 3" xfId="41940"/>
    <cellStyle name="Output 2 2 2 2 3 5" xfId="41941"/>
    <cellStyle name="Output 2 2 2 2 3 5 2" xfId="41942"/>
    <cellStyle name="Output 2 2 2 2 3 5 3" xfId="41943"/>
    <cellStyle name="Output 2 2 2 2 3 6" xfId="41944"/>
    <cellStyle name="Output 2 2 2 2 3 6 2" xfId="41945"/>
    <cellStyle name="Output 2 2 2 2 3 6 3" xfId="41946"/>
    <cellStyle name="Output 2 2 2 2 3 7" xfId="41947"/>
    <cellStyle name="Output 2 2 2 2 3 7 2" xfId="41948"/>
    <cellStyle name="Output 2 2 2 2 3 7 3" xfId="41949"/>
    <cellStyle name="Output 2 2 2 2 3 8" xfId="41950"/>
    <cellStyle name="Output 2 2 2 2 4" xfId="41951"/>
    <cellStyle name="Output 2 2 2 2 4 2" xfId="41952"/>
    <cellStyle name="Output 2 2 2 2 4 2 2" xfId="41953"/>
    <cellStyle name="Output 2 2 2 2 4 2 3" xfId="41954"/>
    <cellStyle name="Output 2 2 2 2 4 3" xfId="41955"/>
    <cellStyle name="Output 2 2 2 2 4 3 2" xfId="41956"/>
    <cellStyle name="Output 2 2 2 2 4 3 3" xfId="41957"/>
    <cellStyle name="Output 2 2 2 2 4 4" xfId="41958"/>
    <cellStyle name="Output 2 2 2 2 4 4 2" xfId="41959"/>
    <cellStyle name="Output 2 2 2 2 4 4 3" xfId="41960"/>
    <cellStyle name="Output 2 2 2 2 4 5" xfId="41961"/>
    <cellStyle name="Output 2 2 2 2 4 5 2" xfId="41962"/>
    <cellStyle name="Output 2 2 2 2 4 5 3" xfId="41963"/>
    <cellStyle name="Output 2 2 2 2 4 6" xfId="41964"/>
    <cellStyle name="Output 2 2 2 2 4 6 2" xfId="41965"/>
    <cellStyle name="Output 2 2 2 2 4 6 3" xfId="41966"/>
    <cellStyle name="Output 2 2 2 2 4 7" xfId="41967"/>
    <cellStyle name="Output 2 2 2 2 4 7 2" xfId="41968"/>
    <cellStyle name="Output 2 2 2 2 4 7 3" xfId="41969"/>
    <cellStyle name="Output 2 2 2 2 4 8" xfId="41970"/>
    <cellStyle name="Output 2 2 2 2 5" xfId="41971"/>
    <cellStyle name="Output 2 2 2 2 5 2" xfId="41972"/>
    <cellStyle name="Output 2 2 2 2 5 2 2" xfId="41973"/>
    <cellStyle name="Output 2 2 2 2 5 2 3" xfId="41974"/>
    <cellStyle name="Output 2 2 2 2 5 3" xfId="41975"/>
    <cellStyle name="Output 2 2 2 2 5 3 2" xfId="41976"/>
    <cellStyle name="Output 2 2 2 2 5 3 3" xfId="41977"/>
    <cellStyle name="Output 2 2 2 2 5 4" xfId="41978"/>
    <cellStyle name="Output 2 2 2 2 5 4 2" xfId="41979"/>
    <cellStyle name="Output 2 2 2 2 5 4 3" xfId="41980"/>
    <cellStyle name="Output 2 2 2 2 5 5" xfId="41981"/>
    <cellStyle name="Output 2 2 2 2 5 5 2" xfId="41982"/>
    <cellStyle name="Output 2 2 2 2 5 5 3" xfId="41983"/>
    <cellStyle name="Output 2 2 2 2 5 6" xfId="41984"/>
    <cellStyle name="Output 2 2 2 2 5 6 2" xfId="41985"/>
    <cellStyle name="Output 2 2 2 2 5 6 3" xfId="41986"/>
    <cellStyle name="Output 2 2 2 2 5 7" xfId="41987"/>
    <cellStyle name="Output 2 2 2 2 5 7 2" xfId="41988"/>
    <cellStyle name="Output 2 2 2 2 5 7 3" xfId="41989"/>
    <cellStyle name="Output 2 2 2 2 5 8" xfId="41990"/>
    <cellStyle name="Output 2 2 2 2 6" xfId="41991"/>
    <cellStyle name="Output 2 2 2 2 6 2" xfId="41992"/>
    <cellStyle name="Output 2 2 2 2 6 3" xfId="41993"/>
    <cellStyle name="Output 2 2 2 2 7" xfId="41994"/>
    <cellStyle name="Output 2 2 2 2 7 2" xfId="41995"/>
    <cellStyle name="Output 2 2 2 2 7 3" xfId="41996"/>
    <cellStyle name="Output 2 2 2 2 8" xfId="41997"/>
    <cellStyle name="Output 2 2 2 2 8 2" xfId="41998"/>
    <cellStyle name="Output 2 2 2 2 8 3" xfId="41999"/>
    <cellStyle name="Output 2 2 2 2 9" xfId="42000"/>
    <cellStyle name="Output 2 2 2 2 9 2" xfId="42001"/>
    <cellStyle name="Output 2 2 2 2 9 3" xfId="42002"/>
    <cellStyle name="Output 2 2 2 3" xfId="42003"/>
    <cellStyle name="Output 2 2 2 3 2" xfId="42004"/>
    <cellStyle name="Output 2 2 2 3 2 2" xfId="42005"/>
    <cellStyle name="Output 2 2 2 3 2 3" xfId="42006"/>
    <cellStyle name="Output 2 2 2 3 3" xfId="42007"/>
    <cellStyle name="Output 2 2 2 3 3 2" xfId="42008"/>
    <cellStyle name="Output 2 2 2 3 3 3" xfId="42009"/>
    <cellStyle name="Output 2 2 2 3 4" xfId="42010"/>
    <cellStyle name="Output 2 2 2 3 4 2" xfId="42011"/>
    <cellStyle name="Output 2 2 2 3 4 3" xfId="42012"/>
    <cellStyle name="Output 2 2 2 3 5" xfId="42013"/>
    <cellStyle name="Output 2 2 2 3 5 2" xfId="42014"/>
    <cellStyle name="Output 2 2 2 3 5 3" xfId="42015"/>
    <cellStyle name="Output 2 2 2 3 6" xfId="42016"/>
    <cellStyle name="Output 2 2 2 3 6 2" xfId="42017"/>
    <cellStyle name="Output 2 2 2 3 6 3" xfId="42018"/>
    <cellStyle name="Output 2 2 2 3 7" xfId="42019"/>
    <cellStyle name="Output 2 2 2 3 7 2" xfId="42020"/>
    <cellStyle name="Output 2 2 2 3 7 3" xfId="42021"/>
    <cellStyle name="Output 2 2 2 3 8" xfId="42022"/>
    <cellStyle name="Output 2 2 2 4" xfId="42023"/>
    <cellStyle name="Output 2 2 2 4 2" xfId="42024"/>
    <cellStyle name="Output 2 2 2 4 3" xfId="42025"/>
    <cellStyle name="Output 2 2 2 5" xfId="42026"/>
    <cellStyle name="Output 2 2 2 5 2" xfId="42027"/>
    <cellStyle name="Output 2 2 2 5 3" xfId="42028"/>
    <cellStyle name="Output 2 2 2 6" xfId="42029"/>
    <cellStyle name="Output 2 2 2 6 2" xfId="42030"/>
    <cellStyle name="Output 2 2 2 6 3" xfId="42031"/>
    <cellStyle name="Output 2 2 2 7" xfId="42032"/>
    <cellStyle name="Output 2 2 2 7 2" xfId="42033"/>
    <cellStyle name="Output 2 2 2 7 3" xfId="42034"/>
    <cellStyle name="Output 2 2 2 8" xfId="42035"/>
    <cellStyle name="Output 2 2 2 8 2" xfId="42036"/>
    <cellStyle name="Output 2 2 2 8 3" xfId="42037"/>
    <cellStyle name="Output 2 2 2 9" xfId="42038"/>
    <cellStyle name="Output 2 2 3" xfId="42039"/>
    <cellStyle name="Output 2 2 3 10" xfId="42040"/>
    <cellStyle name="Output 2 2 3 10 2" xfId="42041"/>
    <cellStyle name="Output 2 2 3 10 3" xfId="42042"/>
    <cellStyle name="Output 2 2 3 11" xfId="42043"/>
    <cellStyle name="Output 2 2 3 11 2" xfId="42044"/>
    <cellStyle name="Output 2 2 3 11 3" xfId="42045"/>
    <cellStyle name="Output 2 2 3 12" xfId="42046"/>
    <cellStyle name="Output 2 2 3 2" xfId="42047"/>
    <cellStyle name="Output 2 2 3 2 2" xfId="42048"/>
    <cellStyle name="Output 2 2 3 2 2 2" xfId="42049"/>
    <cellStyle name="Output 2 2 3 2 2 3" xfId="42050"/>
    <cellStyle name="Output 2 2 3 2 3" xfId="42051"/>
    <cellStyle name="Output 2 2 3 2 3 2" xfId="42052"/>
    <cellStyle name="Output 2 2 3 2 3 3" xfId="42053"/>
    <cellStyle name="Output 2 2 3 2 4" xfId="42054"/>
    <cellStyle name="Output 2 2 3 2 4 2" xfId="42055"/>
    <cellStyle name="Output 2 2 3 2 4 3" xfId="42056"/>
    <cellStyle name="Output 2 2 3 2 5" xfId="42057"/>
    <cellStyle name="Output 2 2 3 2 5 2" xfId="42058"/>
    <cellStyle name="Output 2 2 3 2 5 3" xfId="42059"/>
    <cellStyle name="Output 2 2 3 2 6" xfId="42060"/>
    <cellStyle name="Output 2 2 3 2 6 2" xfId="42061"/>
    <cellStyle name="Output 2 2 3 2 6 3" xfId="42062"/>
    <cellStyle name="Output 2 2 3 2 7" xfId="42063"/>
    <cellStyle name="Output 2 2 3 2 7 2" xfId="42064"/>
    <cellStyle name="Output 2 2 3 2 7 3" xfId="42065"/>
    <cellStyle name="Output 2 2 3 2 8" xfId="42066"/>
    <cellStyle name="Output 2 2 3 3" xfId="42067"/>
    <cellStyle name="Output 2 2 3 3 2" xfId="42068"/>
    <cellStyle name="Output 2 2 3 3 2 2" xfId="42069"/>
    <cellStyle name="Output 2 2 3 3 2 3" xfId="42070"/>
    <cellStyle name="Output 2 2 3 3 3" xfId="42071"/>
    <cellStyle name="Output 2 2 3 3 3 2" xfId="42072"/>
    <cellStyle name="Output 2 2 3 3 3 3" xfId="42073"/>
    <cellStyle name="Output 2 2 3 3 4" xfId="42074"/>
    <cellStyle name="Output 2 2 3 3 4 2" xfId="42075"/>
    <cellStyle name="Output 2 2 3 3 4 3" xfId="42076"/>
    <cellStyle name="Output 2 2 3 3 5" xfId="42077"/>
    <cellStyle name="Output 2 2 3 3 5 2" xfId="42078"/>
    <cellStyle name="Output 2 2 3 3 5 3" xfId="42079"/>
    <cellStyle name="Output 2 2 3 3 6" xfId="42080"/>
    <cellStyle name="Output 2 2 3 3 6 2" xfId="42081"/>
    <cellStyle name="Output 2 2 3 3 6 3" xfId="42082"/>
    <cellStyle name="Output 2 2 3 3 7" xfId="42083"/>
    <cellStyle name="Output 2 2 3 3 7 2" xfId="42084"/>
    <cellStyle name="Output 2 2 3 3 7 3" xfId="42085"/>
    <cellStyle name="Output 2 2 3 3 8" xfId="42086"/>
    <cellStyle name="Output 2 2 3 4" xfId="42087"/>
    <cellStyle name="Output 2 2 3 4 2" xfId="42088"/>
    <cellStyle name="Output 2 2 3 4 2 2" xfId="42089"/>
    <cellStyle name="Output 2 2 3 4 2 3" xfId="42090"/>
    <cellStyle name="Output 2 2 3 4 3" xfId="42091"/>
    <cellStyle name="Output 2 2 3 4 3 2" xfId="42092"/>
    <cellStyle name="Output 2 2 3 4 3 3" xfId="42093"/>
    <cellStyle name="Output 2 2 3 4 4" xfId="42094"/>
    <cellStyle name="Output 2 2 3 4 4 2" xfId="42095"/>
    <cellStyle name="Output 2 2 3 4 4 3" xfId="42096"/>
    <cellStyle name="Output 2 2 3 4 5" xfId="42097"/>
    <cellStyle name="Output 2 2 3 4 5 2" xfId="42098"/>
    <cellStyle name="Output 2 2 3 4 5 3" xfId="42099"/>
    <cellStyle name="Output 2 2 3 4 6" xfId="42100"/>
    <cellStyle name="Output 2 2 3 4 6 2" xfId="42101"/>
    <cellStyle name="Output 2 2 3 4 6 3" xfId="42102"/>
    <cellStyle name="Output 2 2 3 4 7" xfId="42103"/>
    <cellStyle name="Output 2 2 3 4 7 2" xfId="42104"/>
    <cellStyle name="Output 2 2 3 4 7 3" xfId="42105"/>
    <cellStyle name="Output 2 2 3 4 8" xfId="42106"/>
    <cellStyle name="Output 2 2 3 5" xfId="42107"/>
    <cellStyle name="Output 2 2 3 5 2" xfId="42108"/>
    <cellStyle name="Output 2 2 3 5 2 2" xfId="42109"/>
    <cellStyle name="Output 2 2 3 5 2 3" xfId="42110"/>
    <cellStyle name="Output 2 2 3 5 3" xfId="42111"/>
    <cellStyle name="Output 2 2 3 5 3 2" xfId="42112"/>
    <cellStyle name="Output 2 2 3 5 3 3" xfId="42113"/>
    <cellStyle name="Output 2 2 3 5 4" xfId="42114"/>
    <cellStyle name="Output 2 2 3 5 4 2" xfId="42115"/>
    <cellStyle name="Output 2 2 3 5 4 3" xfId="42116"/>
    <cellStyle name="Output 2 2 3 5 5" xfId="42117"/>
    <cellStyle name="Output 2 2 3 5 5 2" xfId="42118"/>
    <cellStyle name="Output 2 2 3 5 5 3" xfId="42119"/>
    <cellStyle name="Output 2 2 3 5 6" xfId="42120"/>
    <cellStyle name="Output 2 2 3 5 6 2" xfId="42121"/>
    <cellStyle name="Output 2 2 3 5 6 3" xfId="42122"/>
    <cellStyle name="Output 2 2 3 5 7" xfId="42123"/>
    <cellStyle name="Output 2 2 3 5 7 2" xfId="42124"/>
    <cellStyle name="Output 2 2 3 5 7 3" xfId="42125"/>
    <cellStyle name="Output 2 2 3 5 8" xfId="42126"/>
    <cellStyle name="Output 2 2 3 6" xfId="42127"/>
    <cellStyle name="Output 2 2 3 6 2" xfId="42128"/>
    <cellStyle name="Output 2 2 3 6 3" xfId="42129"/>
    <cellStyle name="Output 2 2 3 7" xfId="42130"/>
    <cellStyle name="Output 2 2 3 7 2" xfId="42131"/>
    <cellStyle name="Output 2 2 3 7 3" xfId="42132"/>
    <cellStyle name="Output 2 2 3 8" xfId="42133"/>
    <cellStyle name="Output 2 2 3 8 2" xfId="42134"/>
    <cellStyle name="Output 2 2 3 8 3" xfId="42135"/>
    <cellStyle name="Output 2 2 3 9" xfId="42136"/>
    <cellStyle name="Output 2 2 3 9 2" xfId="42137"/>
    <cellStyle name="Output 2 2 3 9 3" xfId="42138"/>
    <cellStyle name="Output 2 2 4" xfId="42139"/>
    <cellStyle name="Output 2 2 4 2" xfId="42140"/>
    <cellStyle name="Output 2 2 4 2 2" xfId="42141"/>
    <cellStyle name="Output 2 2 4 2 3" xfId="42142"/>
    <cellStyle name="Output 2 2 4 3" xfId="42143"/>
    <cellStyle name="Output 2 2 4 3 2" xfId="42144"/>
    <cellStyle name="Output 2 2 4 3 3" xfId="42145"/>
    <cellStyle name="Output 2 2 4 4" xfId="42146"/>
    <cellStyle name="Output 2 2 4 4 2" xfId="42147"/>
    <cellStyle name="Output 2 2 4 4 3" xfId="42148"/>
    <cellStyle name="Output 2 2 4 5" xfId="42149"/>
    <cellStyle name="Output 2 2 4 5 2" xfId="42150"/>
    <cellStyle name="Output 2 2 4 5 3" xfId="42151"/>
    <cellStyle name="Output 2 2 4 6" xfId="42152"/>
    <cellStyle name="Output 2 2 4 6 2" xfId="42153"/>
    <cellStyle name="Output 2 2 4 6 3" xfId="42154"/>
    <cellStyle name="Output 2 2 4 7" xfId="42155"/>
    <cellStyle name="Output 2 2 4 7 2" xfId="42156"/>
    <cellStyle name="Output 2 2 4 7 3" xfId="42157"/>
    <cellStyle name="Output 2 2 4 8" xfId="42158"/>
    <cellStyle name="Output 2 2 5" xfId="42159"/>
    <cellStyle name="Output 2 2 5 2" xfId="42160"/>
    <cellStyle name="Output 2 2 5 3" xfId="42161"/>
    <cellStyle name="Output 2 2 6" xfId="42162"/>
    <cellStyle name="Output 2 2 6 2" xfId="42163"/>
    <cellStyle name="Output 2 2 6 3" xfId="42164"/>
    <cellStyle name="Output 2 2 7" xfId="42165"/>
    <cellStyle name="Output 2 2 7 2" xfId="42166"/>
    <cellStyle name="Output 2 2 7 3" xfId="42167"/>
    <cellStyle name="Output 2 2 8" xfId="42168"/>
    <cellStyle name="Output 2 2 8 2" xfId="42169"/>
    <cellStyle name="Output 2 2 8 3" xfId="42170"/>
    <cellStyle name="Output 2 2 9" xfId="42171"/>
    <cellStyle name="Output 2 3" xfId="42172"/>
    <cellStyle name="Output 2 3 10" xfId="42173"/>
    <cellStyle name="Output 2 3 2" xfId="42174"/>
    <cellStyle name="Output 2 3 2 10" xfId="42175"/>
    <cellStyle name="Output 2 3 2 10 2" xfId="42176"/>
    <cellStyle name="Output 2 3 2 10 3" xfId="42177"/>
    <cellStyle name="Output 2 3 2 11" xfId="42178"/>
    <cellStyle name="Output 2 3 2 11 2" xfId="42179"/>
    <cellStyle name="Output 2 3 2 11 3" xfId="42180"/>
    <cellStyle name="Output 2 3 2 12" xfId="42181"/>
    <cellStyle name="Output 2 3 2 2" xfId="42182"/>
    <cellStyle name="Output 2 3 2 2 2" xfId="42183"/>
    <cellStyle name="Output 2 3 2 2 2 2" xfId="42184"/>
    <cellStyle name="Output 2 3 2 2 2 3" xfId="42185"/>
    <cellStyle name="Output 2 3 2 2 3" xfId="42186"/>
    <cellStyle name="Output 2 3 2 2 3 2" xfId="42187"/>
    <cellStyle name="Output 2 3 2 2 3 3" xfId="42188"/>
    <cellStyle name="Output 2 3 2 2 4" xfId="42189"/>
    <cellStyle name="Output 2 3 2 2 4 2" xfId="42190"/>
    <cellStyle name="Output 2 3 2 2 4 3" xfId="42191"/>
    <cellStyle name="Output 2 3 2 2 5" xfId="42192"/>
    <cellStyle name="Output 2 3 2 2 5 2" xfId="42193"/>
    <cellStyle name="Output 2 3 2 2 5 3" xfId="42194"/>
    <cellStyle name="Output 2 3 2 2 6" xfId="42195"/>
    <cellStyle name="Output 2 3 2 2 6 2" xfId="42196"/>
    <cellStyle name="Output 2 3 2 2 6 3" xfId="42197"/>
    <cellStyle name="Output 2 3 2 2 7" xfId="42198"/>
    <cellStyle name="Output 2 3 2 2 7 2" xfId="42199"/>
    <cellStyle name="Output 2 3 2 2 7 3" xfId="42200"/>
    <cellStyle name="Output 2 3 2 2 8" xfId="42201"/>
    <cellStyle name="Output 2 3 2 3" xfId="42202"/>
    <cellStyle name="Output 2 3 2 3 2" xfId="42203"/>
    <cellStyle name="Output 2 3 2 3 2 2" xfId="42204"/>
    <cellStyle name="Output 2 3 2 3 2 3" xfId="42205"/>
    <cellStyle name="Output 2 3 2 3 3" xfId="42206"/>
    <cellStyle name="Output 2 3 2 3 3 2" xfId="42207"/>
    <cellStyle name="Output 2 3 2 3 3 3" xfId="42208"/>
    <cellStyle name="Output 2 3 2 3 4" xfId="42209"/>
    <cellStyle name="Output 2 3 2 3 4 2" xfId="42210"/>
    <cellStyle name="Output 2 3 2 3 4 3" xfId="42211"/>
    <cellStyle name="Output 2 3 2 3 5" xfId="42212"/>
    <cellStyle name="Output 2 3 2 3 5 2" xfId="42213"/>
    <cellStyle name="Output 2 3 2 3 5 3" xfId="42214"/>
    <cellStyle name="Output 2 3 2 3 6" xfId="42215"/>
    <cellStyle name="Output 2 3 2 3 6 2" xfId="42216"/>
    <cellStyle name="Output 2 3 2 3 6 3" xfId="42217"/>
    <cellStyle name="Output 2 3 2 3 7" xfId="42218"/>
    <cellStyle name="Output 2 3 2 3 7 2" xfId="42219"/>
    <cellStyle name="Output 2 3 2 3 7 3" xfId="42220"/>
    <cellStyle name="Output 2 3 2 3 8" xfId="42221"/>
    <cellStyle name="Output 2 3 2 4" xfId="42222"/>
    <cellStyle name="Output 2 3 2 4 2" xfId="42223"/>
    <cellStyle name="Output 2 3 2 4 2 2" xfId="42224"/>
    <cellStyle name="Output 2 3 2 4 2 3" xfId="42225"/>
    <cellStyle name="Output 2 3 2 4 3" xfId="42226"/>
    <cellStyle name="Output 2 3 2 4 3 2" xfId="42227"/>
    <cellStyle name="Output 2 3 2 4 3 3" xfId="42228"/>
    <cellStyle name="Output 2 3 2 4 4" xfId="42229"/>
    <cellStyle name="Output 2 3 2 4 4 2" xfId="42230"/>
    <cellStyle name="Output 2 3 2 4 4 3" xfId="42231"/>
    <cellStyle name="Output 2 3 2 4 5" xfId="42232"/>
    <cellStyle name="Output 2 3 2 4 5 2" xfId="42233"/>
    <cellStyle name="Output 2 3 2 4 5 3" xfId="42234"/>
    <cellStyle name="Output 2 3 2 4 6" xfId="42235"/>
    <cellStyle name="Output 2 3 2 4 6 2" xfId="42236"/>
    <cellStyle name="Output 2 3 2 4 6 3" xfId="42237"/>
    <cellStyle name="Output 2 3 2 4 7" xfId="42238"/>
    <cellStyle name="Output 2 3 2 4 7 2" xfId="42239"/>
    <cellStyle name="Output 2 3 2 4 7 3" xfId="42240"/>
    <cellStyle name="Output 2 3 2 4 8" xfId="42241"/>
    <cellStyle name="Output 2 3 2 5" xfId="42242"/>
    <cellStyle name="Output 2 3 2 5 2" xfId="42243"/>
    <cellStyle name="Output 2 3 2 5 2 2" xfId="42244"/>
    <cellStyle name="Output 2 3 2 5 2 3" xfId="42245"/>
    <cellStyle name="Output 2 3 2 5 3" xfId="42246"/>
    <cellStyle name="Output 2 3 2 5 3 2" xfId="42247"/>
    <cellStyle name="Output 2 3 2 5 3 3" xfId="42248"/>
    <cellStyle name="Output 2 3 2 5 4" xfId="42249"/>
    <cellStyle name="Output 2 3 2 5 4 2" xfId="42250"/>
    <cellStyle name="Output 2 3 2 5 4 3" xfId="42251"/>
    <cellStyle name="Output 2 3 2 5 5" xfId="42252"/>
    <cellStyle name="Output 2 3 2 5 5 2" xfId="42253"/>
    <cellStyle name="Output 2 3 2 5 5 3" xfId="42254"/>
    <cellStyle name="Output 2 3 2 5 6" xfId="42255"/>
    <cellStyle name="Output 2 3 2 5 6 2" xfId="42256"/>
    <cellStyle name="Output 2 3 2 5 6 3" xfId="42257"/>
    <cellStyle name="Output 2 3 2 5 7" xfId="42258"/>
    <cellStyle name="Output 2 3 2 5 7 2" xfId="42259"/>
    <cellStyle name="Output 2 3 2 5 7 3" xfId="42260"/>
    <cellStyle name="Output 2 3 2 5 8" xfId="42261"/>
    <cellStyle name="Output 2 3 2 6" xfId="42262"/>
    <cellStyle name="Output 2 3 2 6 2" xfId="42263"/>
    <cellStyle name="Output 2 3 2 6 3" xfId="42264"/>
    <cellStyle name="Output 2 3 2 7" xfId="42265"/>
    <cellStyle name="Output 2 3 2 7 2" xfId="42266"/>
    <cellStyle name="Output 2 3 2 7 3" xfId="42267"/>
    <cellStyle name="Output 2 3 2 8" xfId="42268"/>
    <cellStyle name="Output 2 3 2 8 2" xfId="42269"/>
    <cellStyle name="Output 2 3 2 8 3" xfId="42270"/>
    <cellStyle name="Output 2 3 2 9" xfId="42271"/>
    <cellStyle name="Output 2 3 2 9 2" xfId="42272"/>
    <cellStyle name="Output 2 3 2 9 3" xfId="42273"/>
    <cellStyle name="Output 2 3 3" xfId="42274"/>
    <cellStyle name="Output 2 3 3 2" xfId="42275"/>
    <cellStyle name="Output 2 3 3 2 2" xfId="42276"/>
    <cellStyle name="Output 2 3 3 2 3" xfId="42277"/>
    <cellStyle name="Output 2 3 3 3" xfId="42278"/>
    <cellStyle name="Output 2 3 3 3 2" xfId="42279"/>
    <cellStyle name="Output 2 3 3 3 3" xfId="42280"/>
    <cellStyle name="Output 2 3 3 4" xfId="42281"/>
    <cellStyle name="Output 2 3 3 4 2" xfId="42282"/>
    <cellStyle name="Output 2 3 3 4 3" xfId="42283"/>
    <cellStyle name="Output 2 3 3 5" xfId="42284"/>
    <cellStyle name="Output 2 3 3 5 2" xfId="42285"/>
    <cellStyle name="Output 2 3 3 5 3" xfId="42286"/>
    <cellStyle name="Output 2 3 3 6" xfId="42287"/>
    <cellStyle name="Output 2 3 3 6 2" xfId="42288"/>
    <cellStyle name="Output 2 3 3 6 3" xfId="42289"/>
    <cellStyle name="Output 2 3 3 7" xfId="42290"/>
    <cellStyle name="Output 2 3 3 7 2" xfId="42291"/>
    <cellStyle name="Output 2 3 3 7 3" xfId="42292"/>
    <cellStyle name="Output 2 3 3 8" xfId="42293"/>
    <cellStyle name="Output 2 3 4" xfId="42294"/>
    <cellStyle name="Output 2 3 4 2" xfId="42295"/>
    <cellStyle name="Output 2 3 4 3" xfId="42296"/>
    <cellStyle name="Output 2 3 5" xfId="42297"/>
    <cellStyle name="Output 2 3 5 2" xfId="42298"/>
    <cellStyle name="Output 2 3 5 3" xfId="42299"/>
    <cellStyle name="Output 2 3 6" xfId="42300"/>
    <cellStyle name="Output 2 3 6 2" xfId="42301"/>
    <cellStyle name="Output 2 3 6 3" xfId="42302"/>
    <cellStyle name="Output 2 3 7" xfId="42303"/>
    <cellStyle name="Output 2 3 7 2" xfId="42304"/>
    <cellStyle name="Output 2 3 7 3" xfId="42305"/>
    <cellStyle name="Output 2 3 8" xfId="42306"/>
    <cellStyle name="Output 2 3 8 2" xfId="42307"/>
    <cellStyle name="Output 2 3 8 3" xfId="42308"/>
    <cellStyle name="Output 2 3 9" xfId="42309"/>
    <cellStyle name="Output 2 4" xfId="42310"/>
    <cellStyle name="Output 2 4 10" xfId="42311"/>
    <cellStyle name="Output 2 4 10 2" xfId="42312"/>
    <cellStyle name="Output 2 4 10 3" xfId="42313"/>
    <cellStyle name="Output 2 4 11" xfId="42314"/>
    <cellStyle name="Output 2 4 11 2" xfId="42315"/>
    <cellStyle name="Output 2 4 11 3" xfId="42316"/>
    <cellStyle name="Output 2 4 12" xfId="42317"/>
    <cellStyle name="Output 2 4 2" xfId="42318"/>
    <cellStyle name="Output 2 4 2 2" xfId="42319"/>
    <cellStyle name="Output 2 4 2 2 2" xfId="42320"/>
    <cellStyle name="Output 2 4 2 2 3" xfId="42321"/>
    <cellStyle name="Output 2 4 2 3" xfId="42322"/>
    <cellStyle name="Output 2 4 2 3 2" xfId="42323"/>
    <cellStyle name="Output 2 4 2 3 3" xfId="42324"/>
    <cellStyle name="Output 2 4 2 4" xfId="42325"/>
    <cellStyle name="Output 2 4 2 4 2" xfId="42326"/>
    <cellStyle name="Output 2 4 2 4 3" xfId="42327"/>
    <cellStyle name="Output 2 4 2 5" xfId="42328"/>
    <cellStyle name="Output 2 4 2 5 2" xfId="42329"/>
    <cellStyle name="Output 2 4 2 5 3" xfId="42330"/>
    <cellStyle name="Output 2 4 2 6" xfId="42331"/>
    <cellStyle name="Output 2 4 2 6 2" xfId="42332"/>
    <cellStyle name="Output 2 4 2 6 3" xfId="42333"/>
    <cellStyle name="Output 2 4 2 7" xfId="42334"/>
    <cellStyle name="Output 2 4 2 7 2" xfId="42335"/>
    <cellStyle name="Output 2 4 2 7 3" xfId="42336"/>
    <cellStyle name="Output 2 4 2 8" xfId="42337"/>
    <cellStyle name="Output 2 4 3" xfId="42338"/>
    <cellStyle name="Output 2 4 3 2" xfId="42339"/>
    <cellStyle name="Output 2 4 3 2 2" xfId="42340"/>
    <cellStyle name="Output 2 4 3 2 3" xfId="42341"/>
    <cellStyle name="Output 2 4 3 3" xfId="42342"/>
    <cellStyle name="Output 2 4 3 3 2" xfId="42343"/>
    <cellStyle name="Output 2 4 3 3 3" xfId="42344"/>
    <cellStyle name="Output 2 4 3 4" xfId="42345"/>
    <cellStyle name="Output 2 4 3 4 2" xfId="42346"/>
    <cellStyle name="Output 2 4 3 4 3" xfId="42347"/>
    <cellStyle name="Output 2 4 3 5" xfId="42348"/>
    <cellStyle name="Output 2 4 3 5 2" xfId="42349"/>
    <cellStyle name="Output 2 4 3 5 3" xfId="42350"/>
    <cellStyle name="Output 2 4 3 6" xfId="42351"/>
    <cellStyle name="Output 2 4 3 6 2" xfId="42352"/>
    <cellStyle name="Output 2 4 3 6 3" xfId="42353"/>
    <cellStyle name="Output 2 4 3 7" xfId="42354"/>
    <cellStyle name="Output 2 4 3 7 2" xfId="42355"/>
    <cellStyle name="Output 2 4 3 7 3" xfId="42356"/>
    <cellStyle name="Output 2 4 3 8" xfId="42357"/>
    <cellStyle name="Output 2 4 4" xfId="42358"/>
    <cellStyle name="Output 2 4 4 2" xfId="42359"/>
    <cellStyle name="Output 2 4 4 2 2" xfId="42360"/>
    <cellStyle name="Output 2 4 4 2 3" xfId="42361"/>
    <cellStyle name="Output 2 4 4 3" xfId="42362"/>
    <cellStyle name="Output 2 4 4 3 2" xfId="42363"/>
    <cellStyle name="Output 2 4 4 3 3" xfId="42364"/>
    <cellStyle name="Output 2 4 4 4" xfId="42365"/>
    <cellStyle name="Output 2 4 4 4 2" xfId="42366"/>
    <cellStyle name="Output 2 4 4 4 3" xfId="42367"/>
    <cellStyle name="Output 2 4 4 5" xfId="42368"/>
    <cellStyle name="Output 2 4 4 5 2" xfId="42369"/>
    <cellStyle name="Output 2 4 4 5 3" xfId="42370"/>
    <cellStyle name="Output 2 4 4 6" xfId="42371"/>
    <cellStyle name="Output 2 4 4 6 2" xfId="42372"/>
    <cellStyle name="Output 2 4 4 6 3" xfId="42373"/>
    <cellStyle name="Output 2 4 4 7" xfId="42374"/>
    <cellStyle name="Output 2 4 4 7 2" xfId="42375"/>
    <cellStyle name="Output 2 4 4 7 3" xfId="42376"/>
    <cellStyle name="Output 2 4 4 8" xfId="42377"/>
    <cellStyle name="Output 2 4 5" xfId="42378"/>
    <cellStyle name="Output 2 4 5 2" xfId="42379"/>
    <cellStyle name="Output 2 4 5 2 2" xfId="42380"/>
    <cellStyle name="Output 2 4 5 2 3" xfId="42381"/>
    <cellStyle name="Output 2 4 5 3" xfId="42382"/>
    <cellStyle name="Output 2 4 5 3 2" xfId="42383"/>
    <cellStyle name="Output 2 4 5 3 3" xfId="42384"/>
    <cellStyle name="Output 2 4 5 4" xfId="42385"/>
    <cellStyle name="Output 2 4 5 4 2" xfId="42386"/>
    <cellStyle name="Output 2 4 5 4 3" xfId="42387"/>
    <cellStyle name="Output 2 4 5 5" xfId="42388"/>
    <cellStyle name="Output 2 4 5 5 2" xfId="42389"/>
    <cellStyle name="Output 2 4 5 5 3" xfId="42390"/>
    <cellStyle name="Output 2 4 5 6" xfId="42391"/>
    <cellStyle name="Output 2 4 5 6 2" xfId="42392"/>
    <cellStyle name="Output 2 4 5 6 3" xfId="42393"/>
    <cellStyle name="Output 2 4 5 7" xfId="42394"/>
    <cellStyle name="Output 2 4 5 7 2" xfId="42395"/>
    <cellStyle name="Output 2 4 5 7 3" xfId="42396"/>
    <cellStyle name="Output 2 4 5 8" xfId="42397"/>
    <cellStyle name="Output 2 4 6" xfId="42398"/>
    <cellStyle name="Output 2 4 6 2" xfId="42399"/>
    <cellStyle name="Output 2 4 6 3" xfId="42400"/>
    <cellStyle name="Output 2 4 7" xfId="42401"/>
    <cellStyle name="Output 2 4 7 2" xfId="42402"/>
    <cellStyle name="Output 2 4 7 3" xfId="42403"/>
    <cellStyle name="Output 2 4 8" xfId="42404"/>
    <cellStyle name="Output 2 4 8 2" xfId="42405"/>
    <cellStyle name="Output 2 4 8 3" xfId="42406"/>
    <cellStyle name="Output 2 4 9" xfId="42407"/>
    <cellStyle name="Output 2 4 9 2" xfId="42408"/>
    <cellStyle name="Output 2 4 9 3" xfId="42409"/>
    <cellStyle name="Output 2 5" xfId="42410"/>
    <cellStyle name="Output 2 5 2" xfId="42411"/>
    <cellStyle name="Output 2 5 2 2" xfId="42412"/>
    <cellStyle name="Output 2 5 2 3" xfId="42413"/>
    <cellStyle name="Output 2 5 3" xfId="42414"/>
    <cellStyle name="Output 2 5 3 2" xfId="42415"/>
    <cellStyle name="Output 2 5 3 3" xfId="42416"/>
    <cellStyle name="Output 2 5 4" xfId="42417"/>
    <cellStyle name="Output 2 5 4 2" xfId="42418"/>
    <cellStyle name="Output 2 5 4 3" xfId="42419"/>
    <cellStyle name="Output 2 5 5" xfId="42420"/>
    <cellStyle name="Output 2 5 5 2" xfId="42421"/>
    <cellStyle name="Output 2 5 5 3" xfId="42422"/>
    <cellStyle name="Output 2 5 6" xfId="42423"/>
    <cellStyle name="Output 2 5 6 2" xfId="42424"/>
    <cellStyle name="Output 2 5 6 3" xfId="42425"/>
    <cellStyle name="Output 2 5 7" xfId="42426"/>
    <cellStyle name="Output 2 5 7 2" xfId="42427"/>
    <cellStyle name="Output 2 5 7 3" xfId="42428"/>
    <cellStyle name="Output 2 5 8" xfId="42429"/>
    <cellStyle name="Output 2 6" xfId="42430"/>
    <cellStyle name="Output 2 6 2" xfId="42431"/>
    <cellStyle name="Output 2 6 2 2" xfId="42432"/>
    <cellStyle name="Output 2 6 2 3" xfId="42433"/>
    <cellStyle name="Output 2 6 3" xfId="42434"/>
    <cellStyle name="Output 2 6 3 2" xfId="42435"/>
    <cellStyle name="Output 2 6 3 3" xfId="42436"/>
    <cellStyle name="Output 2 6 4" xfId="42437"/>
    <cellStyle name="Output 2 6 4 2" xfId="42438"/>
    <cellStyle name="Output 2 6 4 3" xfId="42439"/>
    <cellStyle name="Output 2 6 5" xfId="42440"/>
    <cellStyle name="Output 2 6 5 2" xfId="42441"/>
    <cellStyle name="Output 2 6 5 3" xfId="42442"/>
    <cellStyle name="Output 2 6 6" xfId="42443"/>
    <cellStyle name="Output 2 6 6 2" xfId="42444"/>
    <cellStyle name="Output 2 6 6 3" xfId="42445"/>
    <cellStyle name="Output 2 6 7" xfId="42446"/>
    <cellStyle name="Output 2 6 7 2" xfId="42447"/>
    <cellStyle name="Output 2 6 7 3" xfId="42448"/>
    <cellStyle name="Output 2 6 8" xfId="42449"/>
    <cellStyle name="Output 2 7" xfId="42450"/>
    <cellStyle name="Output 2 8" xfId="42451"/>
    <cellStyle name="Output 3" xfId="42452"/>
    <cellStyle name="Output 3 2" xfId="42453"/>
    <cellStyle name="Output 3 2 10" xfId="42454"/>
    <cellStyle name="Output 3 2 2" xfId="42455"/>
    <cellStyle name="Output 3 2 2 10" xfId="42456"/>
    <cellStyle name="Output 3 2 2 10 2" xfId="42457"/>
    <cellStyle name="Output 3 2 2 10 3" xfId="42458"/>
    <cellStyle name="Output 3 2 2 11" xfId="42459"/>
    <cellStyle name="Output 3 2 2 11 2" xfId="42460"/>
    <cellStyle name="Output 3 2 2 11 3" xfId="42461"/>
    <cellStyle name="Output 3 2 2 12" xfId="42462"/>
    <cellStyle name="Output 3 2 2 2" xfId="42463"/>
    <cellStyle name="Output 3 2 2 2 2" xfId="42464"/>
    <cellStyle name="Output 3 2 2 2 2 2" xfId="42465"/>
    <cellStyle name="Output 3 2 2 2 2 3" xfId="42466"/>
    <cellStyle name="Output 3 2 2 2 3" xfId="42467"/>
    <cellStyle name="Output 3 2 2 2 3 2" xfId="42468"/>
    <cellStyle name="Output 3 2 2 2 3 3" xfId="42469"/>
    <cellStyle name="Output 3 2 2 2 4" xfId="42470"/>
    <cellStyle name="Output 3 2 2 2 4 2" xfId="42471"/>
    <cellStyle name="Output 3 2 2 2 4 3" xfId="42472"/>
    <cellStyle name="Output 3 2 2 2 5" xfId="42473"/>
    <cellStyle name="Output 3 2 2 2 5 2" xfId="42474"/>
    <cellStyle name="Output 3 2 2 2 5 3" xfId="42475"/>
    <cellStyle name="Output 3 2 2 2 6" xfId="42476"/>
    <cellStyle name="Output 3 2 2 2 6 2" xfId="42477"/>
    <cellStyle name="Output 3 2 2 2 6 3" xfId="42478"/>
    <cellStyle name="Output 3 2 2 2 7" xfId="42479"/>
    <cellStyle name="Output 3 2 2 2 7 2" xfId="42480"/>
    <cellStyle name="Output 3 2 2 2 7 3" xfId="42481"/>
    <cellStyle name="Output 3 2 2 2 8" xfId="42482"/>
    <cellStyle name="Output 3 2 2 3" xfId="42483"/>
    <cellStyle name="Output 3 2 2 3 2" xfId="42484"/>
    <cellStyle name="Output 3 2 2 3 2 2" xfId="42485"/>
    <cellStyle name="Output 3 2 2 3 2 3" xfId="42486"/>
    <cellStyle name="Output 3 2 2 3 3" xfId="42487"/>
    <cellStyle name="Output 3 2 2 3 3 2" xfId="42488"/>
    <cellStyle name="Output 3 2 2 3 3 3" xfId="42489"/>
    <cellStyle name="Output 3 2 2 3 4" xfId="42490"/>
    <cellStyle name="Output 3 2 2 3 4 2" xfId="42491"/>
    <cellStyle name="Output 3 2 2 3 4 3" xfId="42492"/>
    <cellStyle name="Output 3 2 2 3 5" xfId="42493"/>
    <cellStyle name="Output 3 2 2 3 5 2" xfId="42494"/>
    <cellStyle name="Output 3 2 2 3 5 3" xfId="42495"/>
    <cellStyle name="Output 3 2 2 3 6" xfId="42496"/>
    <cellStyle name="Output 3 2 2 3 6 2" xfId="42497"/>
    <cellStyle name="Output 3 2 2 3 6 3" xfId="42498"/>
    <cellStyle name="Output 3 2 2 3 7" xfId="42499"/>
    <cellStyle name="Output 3 2 2 3 7 2" xfId="42500"/>
    <cellStyle name="Output 3 2 2 3 7 3" xfId="42501"/>
    <cellStyle name="Output 3 2 2 3 8" xfId="42502"/>
    <cellStyle name="Output 3 2 2 4" xfId="42503"/>
    <cellStyle name="Output 3 2 2 4 2" xfId="42504"/>
    <cellStyle name="Output 3 2 2 4 2 2" xfId="42505"/>
    <cellStyle name="Output 3 2 2 4 2 3" xfId="42506"/>
    <cellStyle name="Output 3 2 2 4 3" xfId="42507"/>
    <cellStyle name="Output 3 2 2 4 3 2" xfId="42508"/>
    <cellStyle name="Output 3 2 2 4 3 3" xfId="42509"/>
    <cellStyle name="Output 3 2 2 4 4" xfId="42510"/>
    <cellStyle name="Output 3 2 2 4 4 2" xfId="42511"/>
    <cellStyle name="Output 3 2 2 4 4 3" xfId="42512"/>
    <cellStyle name="Output 3 2 2 4 5" xfId="42513"/>
    <cellStyle name="Output 3 2 2 4 5 2" xfId="42514"/>
    <cellStyle name="Output 3 2 2 4 5 3" xfId="42515"/>
    <cellStyle name="Output 3 2 2 4 6" xfId="42516"/>
    <cellStyle name="Output 3 2 2 4 6 2" xfId="42517"/>
    <cellStyle name="Output 3 2 2 4 6 3" xfId="42518"/>
    <cellStyle name="Output 3 2 2 4 7" xfId="42519"/>
    <cellStyle name="Output 3 2 2 4 7 2" xfId="42520"/>
    <cellStyle name="Output 3 2 2 4 7 3" xfId="42521"/>
    <cellStyle name="Output 3 2 2 4 8" xfId="42522"/>
    <cellStyle name="Output 3 2 2 5" xfId="42523"/>
    <cellStyle name="Output 3 2 2 5 2" xfId="42524"/>
    <cellStyle name="Output 3 2 2 5 2 2" xfId="42525"/>
    <cellStyle name="Output 3 2 2 5 2 3" xfId="42526"/>
    <cellStyle name="Output 3 2 2 5 3" xfId="42527"/>
    <cellStyle name="Output 3 2 2 5 3 2" xfId="42528"/>
    <cellStyle name="Output 3 2 2 5 3 3" xfId="42529"/>
    <cellStyle name="Output 3 2 2 5 4" xfId="42530"/>
    <cellStyle name="Output 3 2 2 5 4 2" xfId="42531"/>
    <cellStyle name="Output 3 2 2 5 4 3" xfId="42532"/>
    <cellStyle name="Output 3 2 2 5 5" xfId="42533"/>
    <cellStyle name="Output 3 2 2 5 5 2" xfId="42534"/>
    <cellStyle name="Output 3 2 2 5 5 3" xfId="42535"/>
    <cellStyle name="Output 3 2 2 5 6" xfId="42536"/>
    <cellStyle name="Output 3 2 2 5 6 2" xfId="42537"/>
    <cellStyle name="Output 3 2 2 5 6 3" xfId="42538"/>
    <cellStyle name="Output 3 2 2 5 7" xfId="42539"/>
    <cellStyle name="Output 3 2 2 5 7 2" xfId="42540"/>
    <cellStyle name="Output 3 2 2 5 7 3" xfId="42541"/>
    <cellStyle name="Output 3 2 2 5 8" xfId="42542"/>
    <cellStyle name="Output 3 2 2 6" xfId="42543"/>
    <cellStyle name="Output 3 2 2 6 2" xfId="42544"/>
    <cellStyle name="Output 3 2 2 6 3" xfId="42545"/>
    <cellStyle name="Output 3 2 2 7" xfId="42546"/>
    <cellStyle name="Output 3 2 2 7 2" xfId="42547"/>
    <cellStyle name="Output 3 2 2 7 3" xfId="42548"/>
    <cellStyle name="Output 3 2 2 8" xfId="42549"/>
    <cellStyle name="Output 3 2 2 8 2" xfId="42550"/>
    <cellStyle name="Output 3 2 2 8 3" xfId="42551"/>
    <cellStyle name="Output 3 2 2 9" xfId="42552"/>
    <cellStyle name="Output 3 2 2 9 2" xfId="42553"/>
    <cellStyle name="Output 3 2 2 9 3" xfId="42554"/>
    <cellStyle name="Output 3 2 3" xfId="42555"/>
    <cellStyle name="Output 3 2 3 2" xfId="42556"/>
    <cellStyle name="Output 3 2 3 2 2" xfId="42557"/>
    <cellStyle name="Output 3 2 3 2 3" xfId="42558"/>
    <cellStyle name="Output 3 2 3 3" xfId="42559"/>
    <cellStyle name="Output 3 2 3 3 2" xfId="42560"/>
    <cellStyle name="Output 3 2 3 3 3" xfId="42561"/>
    <cellStyle name="Output 3 2 3 4" xfId="42562"/>
    <cellStyle name="Output 3 2 3 4 2" xfId="42563"/>
    <cellStyle name="Output 3 2 3 4 3" xfId="42564"/>
    <cellStyle name="Output 3 2 3 5" xfId="42565"/>
    <cellStyle name="Output 3 2 3 5 2" xfId="42566"/>
    <cellStyle name="Output 3 2 3 5 3" xfId="42567"/>
    <cellStyle name="Output 3 2 3 6" xfId="42568"/>
    <cellStyle name="Output 3 2 3 6 2" xfId="42569"/>
    <cellStyle name="Output 3 2 3 6 3" xfId="42570"/>
    <cellStyle name="Output 3 2 3 7" xfId="42571"/>
    <cellStyle name="Output 3 2 3 7 2" xfId="42572"/>
    <cellStyle name="Output 3 2 3 7 3" xfId="42573"/>
    <cellStyle name="Output 3 2 3 8" xfId="42574"/>
    <cellStyle name="Output 3 2 4" xfId="42575"/>
    <cellStyle name="Output 3 2 4 2" xfId="42576"/>
    <cellStyle name="Output 3 2 4 3" xfId="42577"/>
    <cellStyle name="Output 3 2 5" xfId="42578"/>
    <cellStyle name="Output 3 2 5 2" xfId="42579"/>
    <cellStyle name="Output 3 2 5 3" xfId="42580"/>
    <cellStyle name="Output 3 2 6" xfId="42581"/>
    <cellStyle name="Output 3 2 6 2" xfId="42582"/>
    <cellStyle name="Output 3 2 6 3" xfId="42583"/>
    <cellStyle name="Output 3 2 7" xfId="42584"/>
    <cellStyle name="Output 3 2 7 2" xfId="42585"/>
    <cellStyle name="Output 3 2 7 3" xfId="42586"/>
    <cellStyle name="Output 3 2 8" xfId="42587"/>
    <cellStyle name="Output 3 2 8 2" xfId="42588"/>
    <cellStyle name="Output 3 2 8 3" xfId="42589"/>
    <cellStyle name="Output 3 2 9" xfId="42590"/>
    <cellStyle name="Output 3 3" xfId="42591"/>
    <cellStyle name="Output 3 3 10" xfId="42592"/>
    <cellStyle name="Output 3 3 10 2" xfId="42593"/>
    <cellStyle name="Output 3 3 10 3" xfId="42594"/>
    <cellStyle name="Output 3 3 11" xfId="42595"/>
    <cellStyle name="Output 3 3 11 2" xfId="42596"/>
    <cellStyle name="Output 3 3 11 3" xfId="42597"/>
    <cellStyle name="Output 3 3 12" xfId="42598"/>
    <cellStyle name="Output 3 3 2" xfId="42599"/>
    <cellStyle name="Output 3 3 2 2" xfId="42600"/>
    <cellStyle name="Output 3 3 2 2 2" xfId="42601"/>
    <cellStyle name="Output 3 3 2 2 3" xfId="42602"/>
    <cellStyle name="Output 3 3 2 3" xfId="42603"/>
    <cellStyle name="Output 3 3 2 3 2" xfId="42604"/>
    <cellStyle name="Output 3 3 2 3 3" xfId="42605"/>
    <cellStyle name="Output 3 3 2 4" xfId="42606"/>
    <cellStyle name="Output 3 3 2 4 2" xfId="42607"/>
    <cellStyle name="Output 3 3 2 4 3" xfId="42608"/>
    <cellStyle name="Output 3 3 2 5" xfId="42609"/>
    <cellStyle name="Output 3 3 2 5 2" xfId="42610"/>
    <cellStyle name="Output 3 3 2 5 3" xfId="42611"/>
    <cellStyle name="Output 3 3 2 6" xfId="42612"/>
    <cellStyle name="Output 3 3 2 6 2" xfId="42613"/>
    <cellStyle name="Output 3 3 2 6 3" xfId="42614"/>
    <cellStyle name="Output 3 3 2 7" xfId="42615"/>
    <cellStyle name="Output 3 3 2 7 2" xfId="42616"/>
    <cellStyle name="Output 3 3 2 7 3" xfId="42617"/>
    <cellStyle name="Output 3 3 2 8" xfId="42618"/>
    <cellStyle name="Output 3 3 3" xfId="42619"/>
    <cellStyle name="Output 3 3 3 2" xfId="42620"/>
    <cellStyle name="Output 3 3 3 2 2" xfId="42621"/>
    <cellStyle name="Output 3 3 3 2 3" xfId="42622"/>
    <cellStyle name="Output 3 3 3 3" xfId="42623"/>
    <cellStyle name="Output 3 3 3 3 2" xfId="42624"/>
    <cellStyle name="Output 3 3 3 3 3" xfId="42625"/>
    <cellStyle name="Output 3 3 3 4" xfId="42626"/>
    <cellStyle name="Output 3 3 3 4 2" xfId="42627"/>
    <cellStyle name="Output 3 3 3 4 3" xfId="42628"/>
    <cellStyle name="Output 3 3 3 5" xfId="42629"/>
    <cellStyle name="Output 3 3 3 5 2" xfId="42630"/>
    <cellStyle name="Output 3 3 3 5 3" xfId="42631"/>
    <cellStyle name="Output 3 3 3 6" xfId="42632"/>
    <cellStyle name="Output 3 3 3 6 2" xfId="42633"/>
    <cellStyle name="Output 3 3 3 6 3" xfId="42634"/>
    <cellStyle name="Output 3 3 3 7" xfId="42635"/>
    <cellStyle name="Output 3 3 3 7 2" xfId="42636"/>
    <cellStyle name="Output 3 3 3 7 3" xfId="42637"/>
    <cellStyle name="Output 3 3 3 8" xfId="42638"/>
    <cellStyle name="Output 3 3 4" xfId="42639"/>
    <cellStyle name="Output 3 3 4 2" xfId="42640"/>
    <cellStyle name="Output 3 3 4 2 2" xfId="42641"/>
    <cellStyle name="Output 3 3 4 2 3" xfId="42642"/>
    <cellStyle name="Output 3 3 4 3" xfId="42643"/>
    <cellStyle name="Output 3 3 4 3 2" xfId="42644"/>
    <cellStyle name="Output 3 3 4 3 3" xfId="42645"/>
    <cellStyle name="Output 3 3 4 4" xfId="42646"/>
    <cellStyle name="Output 3 3 4 4 2" xfId="42647"/>
    <cellStyle name="Output 3 3 4 4 3" xfId="42648"/>
    <cellStyle name="Output 3 3 4 5" xfId="42649"/>
    <cellStyle name="Output 3 3 4 5 2" xfId="42650"/>
    <cellStyle name="Output 3 3 4 5 3" xfId="42651"/>
    <cellStyle name="Output 3 3 4 6" xfId="42652"/>
    <cellStyle name="Output 3 3 4 6 2" xfId="42653"/>
    <cellStyle name="Output 3 3 4 6 3" xfId="42654"/>
    <cellStyle name="Output 3 3 4 7" xfId="42655"/>
    <cellStyle name="Output 3 3 4 7 2" xfId="42656"/>
    <cellStyle name="Output 3 3 4 7 3" xfId="42657"/>
    <cellStyle name="Output 3 3 4 8" xfId="42658"/>
    <cellStyle name="Output 3 3 5" xfId="42659"/>
    <cellStyle name="Output 3 3 5 2" xfId="42660"/>
    <cellStyle name="Output 3 3 5 2 2" xfId="42661"/>
    <cellStyle name="Output 3 3 5 2 3" xfId="42662"/>
    <cellStyle name="Output 3 3 5 3" xfId="42663"/>
    <cellStyle name="Output 3 3 5 3 2" xfId="42664"/>
    <cellStyle name="Output 3 3 5 3 3" xfId="42665"/>
    <cellStyle name="Output 3 3 5 4" xfId="42666"/>
    <cellStyle name="Output 3 3 5 4 2" xfId="42667"/>
    <cellStyle name="Output 3 3 5 4 3" xfId="42668"/>
    <cellStyle name="Output 3 3 5 5" xfId="42669"/>
    <cellStyle name="Output 3 3 5 5 2" xfId="42670"/>
    <cellStyle name="Output 3 3 5 5 3" xfId="42671"/>
    <cellStyle name="Output 3 3 5 6" xfId="42672"/>
    <cellStyle name="Output 3 3 5 6 2" xfId="42673"/>
    <cellStyle name="Output 3 3 5 6 3" xfId="42674"/>
    <cellStyle name="Output 3 3 5 7" xfId="42675"/>
    <cellStyle name="Output 3 3 5 7 2" xfId="42676"/>
    <cellStyle name="Output 3 3 5 7 3" xfId="42677"/>
    <cellStyle name="Output 3 3 5 8" xfId="42678"/>
    <cellStyle name="Output 3 3 6" xfId="42679"/>
    <cellStyle name="Output 3 3 6 2" xfId="42680"/>
    <cellStyle name="Output 3 3 6 3" xfId="42681"/>
    <cellStyle name="Output 3 3 7" xfId="42682"/>
    <cellStyle name="Output 3 3 7 2" xfId="42683"/>
    <cellStyle name="Output 3 3 7 3" xfId="42684"/>
    <cellStyle name="Output 3 3 8" xfId="42685"/>
    <cellStyle name="Output 3 3 8 2" xfId="42686"/>
    <cellStyle name="Output 3 3 8 3" xfId="42687"/>
    <cellStyle name="Output 3 3 9" xfId="42688"/>
    <cellStyle name="Output 3 3 9 2" xfId="42689"/>
    <cellStyle name="Output 3 3 9 3" xfId="42690"/>
    <cellStyle name="Output 3 4" xfId="42691"/>
    <cellStyle name="Output 3 4 10" xfId="42692"/>
    <cellStyle name="Output 3 4 10 2" xfId="42693"/>
    <cellStyle name="Output 3 4 10 3" xfId="42694"/>
    <cellStyle name="Output 3 4 11" xfId="42695"/>
    <cellStyle name="Output 3 4 11 2" xfId="42696"/>
    <cellStyle name="Output 3 4 11 3" xfId="42697"/>
    <cellStyle name="Output 3 4 12" xfId="42698"/>
    <cellStyle name="Output 3 4 2" xfId="42699"/>
    <cellStyle name="Output 3 4 2 2" xfId="42700"/>
    <cellStyle name="Output 3 4 2 2 2" xfId="42701"/>
    <cellStyle name="Output 3 4 2 2 3" xfId="42702"/>
    <cellStyle name="Output 3 4 2 3" xfId="42703"/>
    <cellStyle name="Output 3 4 2 3 2" xfId="42704"/>
    <cellStyle name="Output 3 4 2 3 3" xfId="42705"/>
    <cellStyle name="Output 3 4 2 4" xfId="42706"/>
    <cellStyle name="Output 3 4 2 4 2" xfId="42707"/>
    <cellStyle name="Output 3 4 2 4 3" xfId="42708"/>
    <cellStyle name="Output 3 4 2 5" xfId="42709"/>
    <cellStyle name="Output 3 4 2 5 2" xfId="42710"/>
    <cellStyle name="Output 3 4 2 5 3" xfId="42711"/>
    <cellStyle name="Output 3 4 2 6" xfId="42712"/>
    <cellStyle name="Output 3 4 2 6 2" xfId="42713"/>
    <cellStyle name="Output 3 4 2 6 3" xfId="42714"/>
    <cellStyle name="Output 3 4 2 7" xfId="42715"/>
    <cellStyle name="Output 3 4 2 7 2" xfId="42716"/>
    <cellStyle name="Output 3 4 2 7 3" xfId="42717"/>
    <cellStyle name="Output 3 4 2 8" xfId="42718"/>
    <cellStyle name="Output 3 4 3" xfId="42719"/>
    <cellStyle name="Output 3 4 3 2" xfId="42720"/>
    <cellStyle name="Output 3 4 3 2 2" xfId="42721"/>
    <cellStyle name="Output 3 4 3 2 3" xfId="42722"/>
    <cellStyle name="Output 3 4 3 3" xfId="42723"/>
    <cellStyle name="Output 3 4 3 3 2" xfId="42724"/>
    <cellStyle name="Output 3 4 3 3 3" xfId="42725"/>
    <cellStyle name="Output 3 4 3 4" xfId="42726"/>
    <cellStyle name="Output 3 4 3 4 2" xfId="42727"/>
    <cellStyle name="Output 3 4 3 4 3" xfId="42728"/>
    <cellStyle name="Output 3 4 3 5" xfId="42729"/>
    <cellStyle name="Output 3 4 3 5 2" xfId="42730"/>
    <cellStyle name="Output 3 4 3 5 3" xfId="42731"/>
    <cellStyle name="Output 3 4 3 6" xfId="42732"/>
    <cellStyle name="Output 3 4 3 6 2" xfId="42733"/>
    <cellStyle name="Output 3 4 3 6 3" xfId="42734"/>
    <cellStyle name="Output 3 4 3 7" xfId="42735"/>
    <cellStyle name="Output 3 4 3 7 2" xfId="42736"/>
    <cellStyle name="Output 3 4 3 7 3" xfId="42737"/>
    <cellStyle name="Output 3 4 3 8" xfId="42738"/>
    <cellStyle name="Output 3 4 4" xfId="42739"/>
    <cellStyle name="Output 3 4 4 2" xfId="42740"/>
    <cellStyle name="Output 3 4 4 2 2" xfId="42741"/>
    <cellStyle name="Output 3 4 4 2 3" xfId="42742"/>
    <cellStyle name="Output 3 4 4 3" xfId="42743"/>
    <cellStyle name="Output 3 4 4 3 2" xfId="42744"/>
    <cellStyle name="Output 3 4 4 3 3" xfId="42745"/>
    <cellStyle name="Output 3 4 4 4" xfId="42746"/>
    <cellStyle name="Output 3 4 4 4 2" xfId="42747"/>
    <cellStyle name="Output 3 4 4 4 3" xfId="42748"/>
    <cellStyle name="Output 3 4 4 5" xfId="42749"/>
    <cellStyle name="Output 3 4 4 5 2" xfId="42750"/>
    <cellStyle name="Output 3 4 4 5 3" xfId="42751"/>
    <cellStyle name="Output 3 4 4 6" xfId="42752"/>
    <cellStyle name="Output 3 4 4 6 2" xfId="42753"/>
    <cellStyle name="Output 3 4 4 6 3" xfId="42754"/>
    <cellStyle name="Output 3 4 4 7" xfId="42755"/>
    <cellStyle name="Output 3 4 4 7 2" xfId="42756"/>
    <cellStyle name="Output 3 4 4 7 3" xfId="42757"/>
    <cellStyle name="Output 3 4 4 8" xfId="42758"/>
    <cellStyle name="Output 3 4 5" xfId="42759"/>
    <cellStyle name="Output 3 4 5 2" xfId="42760"/>
    <cellStyle name="Output 3 4 5 2 2" xfId="42761"/>
    <cellStyle name="Output 3 4 5 2 3" xfId="42762"/>
    <cellStyle name="Output 3 4 5 3" xfId="42763"/>
    <cellStyle name="Output 3 4 5 3 2" xfId="42764"/>
    <cellStyle name="Output 3 4 5 3 3" xfId="42765"/>
    <cellStyle name="Output 3 4 5 4" xfId="42766"/>
    <cellStyle name="Output 3 4 5 4 2" xfId="42767"/>
    <cellStyle name="Output 3 4 5 4 3" xfId="42768"/>
    <cellStyle name="Output 3 4 5 5" xfId="42769"/>
    <cellStyle name="Output 3 4 5 5 2" xfId="42770"/>
    <cellStyle name="Output 3 4 5 5 3" xfId="42771"/>
    <cellStyle name="Output 3 4 5 6" xfId="42772"/>
    <cellStyle name="Output 3 4 5 6 2" xfId="42773"/>
    <cellStyle name="Output 3 4 5 6 3" xfId="42774"/>
    <cellStyle name="Output 3 4 5 7" xfId="42775"/>
    <cellStyle name="Output 3 4 5 7 2" xfId="42776"/>
    <cellStyle name="Output 3 4 5 7 3" xfId="42777"/>
    <cellStyle name="Output 3 4 5 8" xfId="42778"/>
    <cellStyle name="Output 3 4 6" xfId="42779"/>
    <cellStyle name="Output 3 4 6 2" xfId="42780"/>
    <cellStyle name="Output 3 4 6 3" xfId="42781"/>
    <cellStyle name="Output 3 4 7" xfId="42782"/>
    <cellStyle name="Output 3 4 7 2" xfId="42783"/>
    <cellStyle name="Output 3 4 7 3" xfId="42784"/>
    <cellStyle name="Output 3 4 8" xfId="42785"/>
    <cellStyle name="Output 3 4 8 2" xfId="42786"/>
    <cellStyle name="Output 3 4 8 3" xfId="42787"/>
    <cellStyle name="Output 3 4 9" xfId="42788"/>
    <cellStyle name="Output 3 4 9 2" xfId="42789"/>
    <cellStyle name="Output 3 4 9 3" xfId="42790"/>
    <cellStyle name="Output 3 5" xfId="42791"/>
    <cellStyle name="Output 3 5 2" xfId="42792"/>
    <cellStyle name="Output 3 5 2 2" xfId="42793"/>
    <cellStyle name="Output 3 5 2 3" xfId="42794"/>
    <cellStyle name="Output 3 5 3" xfId="42795"/>
    <cellStyle name="Output 3 5 3 2" xfId="42796"/>
    <cellStyle name="Output 3 5 3 3" xfId="42797"/>
    <cellStyle name="Output 3 5 4" xfId="42798"/>
    <cellStyle name="Output 3 5 4 2" xfId="42799"/>
    <cellStyle name="Output 3 5 4 3" xfId="42800"/>
    <cellStyle name="Output 3 5 5" xfId="42801"/>
    <cellStyle name="Output 3 5 5 2" xfId="42802"/>
    <cellStyle name="Output 3 5 5 3" xfId="42803"/>
    <cellStyle name="Output 3 5 6" xfId="42804"/>
    <cellStyle name="Output 3 5 6 2" xfId="42805"/>
    <cellStyle name="Output 3 5 6 3" xfId="42806"/>
    <cellStyle name="Output 3 5 7" xfId="42807"/>
    <cellStyle name="Output 3 5 7 2" xfId="42808"/>
    <cellStyle name="Output 3 5 7 3" xfId="42809"/>
    <cellStyle name="Output 3 5 8" xfId="42810"/>
    <cellStyle name="Output 3 6" xfId="42811"/>
    <cellStyle name="Output 3 6 2" xfId="42812"/>
    <cellStyle name="Output 3 6 2 2" xfId="42813"/>
    <cellStyle name="Output 3 6 2 3" xfId="42814"/>
    <cellStyle name="Output 3 6 3" xfId="42815"/>
    <cellStyle name="Output 3 6 3 2" xfId="42816"/>
    <cellStyle name="Output 3 6 3 3" xfId="42817"/>
    <cellStyle name="Output 3 6 4" xfId="42818"/>
    <cellStyle name="Output 3 6 4 2" xfId="42819"/>
    <cellStyle name="Output 3 6 4 3" xfId="42820"/>
    <cellStyle name="Output 3 6 5" xfId="42821"/>
    <cellStyle name="Output 3 6 5 2" xfId="42822"/>
    <cellStyle name="Output 3 6 5 3" xfId="42823"/>
    <cellStyle name="Output 3 6 6" xfId="42824"/>
    <cellStyle name="Output 3 6 6 2" xfId="42825"/>
    <cellStyle name="Output 3 6 6 3" xfId="42826"/>
    <cellStyle name="Output 3 6 7" xfId="42827"/>
    <cellStyle name="Output 3 6 7 2" xfId="42828"/>
    <cellStyle name="Output 3 6 7 3" xfId="42829"/>
    <cellStyle name="Output 3 6 8" xfId="42830"/>
    <cellStyle name="Output 3 7" xfId="42831"/>
    <cellStyle name="Output 3 8" xfId="42832"/>
    <cellStyle name="Output 4" xfId="42833"/>
    <cellStyle name="Output 4 2" xfId="42834"/>
    <cellStyle name="Output 4 3" xfId="42835"/>
    <cellStyle name="Output 4 4" xfId="42836"/>
    <cellStyle name="Output 4 5" xfId="42837"/>
    <cellStyle name="Output 5" xfId="42838"/>
    <cellStyle name="Output 6" xfId="42839"/>
    <cellStyle name="Percent" xfId="2" builtinId="5"/>
    <cellStyle name="Percent 10" xfId="42840"/>
    <cellStyle name="Percent 10 2" xfId="42841"/>
    <cellStyle name="Percent 10 2 2" xfId="42842"/>
    <cellStyle name="Percent 10 2 2 2" xfId="42843"/>
    <cellStyle name="Percent 10 2 2 3" xfId="42844"/>
    <cellStyle name="Percent 10 2 3" xfId="42845"/>
    <cellStyle name="Percent 10 2 4" xfId="42846"/>
    <cellStyle name="Percent 10 2 5" xfId="42847"/>
    <cellStyle name="Percent 10 3" xfId="42848"/>
    <cellStyle name="Percent 10 3 2" xfId="42849"/>
    <cellStyle name="Percent 10 4" xfId="42850"/>
    <cellStyle name="Percent 10 4 2" xfId="42851"/>
    <cellStyle name="Percent 10 4 3" xfId="42852"/>
    <cellStyle name="Percent 10 5" xfId="42853"/>
    <cellStyle name="Percent 10 6" xfId="42854"/>
    <cellStyle name="Percent 10 7" xfId="42855"/>
    <cellStyle name="Percent 11" xfId="42856"/>
    <cellStyle name="Percent 11 2" xfId="42857"/>
    <cellStyle name="Percent 11 2 2" xfId="42858"/>
    <cellStyle name="Percent 11 2 2 2" xfId="42859"/>
    <cellStyle name="Percent 11 2 3" xfId="42860"/>
    <cellStyle name="Percent 11 3" xfId="42861"/>
    <cellStyle name="Percent 11 3 2" xfId="42862"/>
    <cellStyle name="Percent 11 3 2 2" xfId="42863"/>
    <cellStyle name="Percent 11 3 3" xfId="42864"/>
    <cellStyle name="Percent 11 4" xfId="42865"/>
    <cellStyle name="Percent 11 4 2" xfId="42866"/>
    <cellStyle name="Percent 11 5" xfId="42867"/>
    <cellStyle name="Percent 11 6" xfId="42868"/>
    <cellStyle name="Percent 12" xfId="42869"/>
    <cellStyle name="Percent 12 2" xfId="42870"/>
    <cellStyle name="Percent 13" xfId="42871"/>
    <cellStyle name="Percent 13 2" xfId="42872"/>
    <cellStyle name="Percent 14" xfId="42873"/>
    <cellStyle name="Percent 14 2" xfId="42874"/>
    <cellStyle name="Percent 14 2 2" xfId="42875"/>
    <cellStyle name="Percent 14 2 2 2" xfId="42876"/>
    <cellStyle name="Percent 14 2 2 3" xfId="42877"/>
    <cellStyle name="Percent 14 2 2 4" xfId="42878"/>
    <cellStyle name="Percent 14 2 3" xfId="42879"/>
    <cellStyle name="Percent 14 2 4" xfId="42880"/>
    <cellStyle name="Percent 14 3" xfId="42881"/>
    <cellStyle name="Percent 14 3 2" xfId="42882"/>
    <cellStyle name="Percent 14 3 3" xfId="42883"/>
    <cellStyle name="Percent 14 4" xfId="42884"/>
    <cellStyle name="Percent 15" xfId="42885"/>
    <cellStyle name="Percent 15 2" xfId="42886"/>
    <cellStyle name="Percent 15 3" xfId="42887"/>
    <cellStyle name="Percent 16" xfId="42888"/>
    <cellStyle name="Percent 16 2" xfId="42889"/>
    <cellStyle name="Percent 16 2 2" xfId="42890"/>
    <cellStyle name="Percent 16 2 2 2" xfId="42891"/>
    <cellStyle name="Percent 16 2 2 3" xfId="42892"/>
    <cellStyle name="Percent 16 2 2 4" xfId="42893"/>
    <cellStyle name="Percent 16 2 3" xfId="42894"/>
    <cellStyle name="Percent 16 2 4" xfId="42895"/>
    <cellStyle name="Percent 17" xfId="42896"/>
    <cellStyle name="Percent 18" xfId="42897"/>
    <cellStyle name="Percent 19" xfId="42898"/>
    <cellStyle name="Percent 2" xfId="42899"/>
    <cellStyle name="Percent 2 2" xfId="42900"/>
    <cellStyle name="Percent 2 2 2" xfId="42901"/>
    <cellStyle name="Percent 2 2 2 2" xfId="42902"/>
    <cellStyle name="Percent 2 2 2 3" xfId="42903"/>
    <cellStyle name="Percent 2 2 3" xfId="42904"/>
    <cellStyle name="Percent 2 2 3 2" xfId="42905"/>
    <cellStyle name="Percent 2 2 3 2 2" xfId="42906"/>
    <cellStyle name="Percent 2 2 3 2 3" xfId="42907"/>
    <cellStyle name="Percent 2 2 3 2 4" xfId="42908"/>
    <cellStyle name="Percent 2 2 3 3" xfId="42909"/>
    <cellStyle name="Percent 2 2 3 4" xfId="42910"/>
    <cellStyle name="Percent 2 2 3 5" xfId="42911"/>
    <cellStyle name="Percent 2 2 4" xfId="42912"/>
    <cellStyle name="Percent 2 2 4 2" xfId="42913"/>
    <cellStyle name="Percent 2 2 4 3" xfId="42914"/>
    <cellStyle name="Percent 2 2 5" xfId="42915"/>
    <cellStyle name="Percent 2 2 6" xfId="42916"/>
    <cellStyle name="Percent 2 2 7" xfId="42917"/>
    <cellStyle name="Percent 2 2 8" xfId="42918"/>
    <cellStyle name="Percent 2 3" xfId="42919"/>
    <cellStyle name="Percent 2 3 2" xfId="42920"/>
    <cellStyle name="Percent 2 3 2 2" xfId="42921"/>
    <cellStyle name="Percent 2 3 3" xfId="42922"/>
    <cellStyle name="Percent 2 3 3 2" xfId="42923"/>
    <cellStyle name="Percent 2 3 4" xfId="42924"/>
    <cellStyle name="Percent 2 3 5" xfId="42925"/>
    <cellStyle name="Percent 2 3 6" xfId="42926"/>
    <cellStyle name="Percent 2 4" xfId="42927"/>
    <cellStyle name="Percent 2 4 2" xfId="42928"/>
    <cellStyle name="Percent 2 4 2 2" xfId="42929"/>
    <cellStyle name="Percent 2 4 3" xfId="42930"/>
    <cellStyle name="Percent 2 4 3 2" xfId="42931"/>
    <cellStyle name="Percent 2 4 3 3" xfId="42932"/>
    <cellStyle name="Percent 2 4 3 4" xfId="42933"/>
    <cellStyle name="Percent 2 4 4" xfId="42934"/>
    <cellStyle name="Percent 2 4 5" xfId="42935"/>
    <cellStyle name="Percent 2 4 6" xfId="42936"/>
    <cellStyle name="Percent 2 5" xfId="42937"/>
    <cellStyle name="Percent 2 5 2" xfId="42938"/>
    <cellStyle name="Percent 2 6" xfId="42939"/>
    <cellStyle name="Percent 2 6 2" xfId="42940"/>
    <cellStyle name="Percent 2 6 3" xfId="42941"/>
    <cellStyle name="Percent 2 7" xfId="42942"/>
    <cellStyle name="Percent 2 7 2" xfId="42943"/>
    <cellStyle name="Percent 2 7 3" xfId="42944"/>
    <cellStyle name="Percent 2 8" xfId="42945"/>
    <cellStyle name="Percent 2 9" xfId="42946"/>
    <cellStyle name="Percent 20" xfId="6"/>
    <cellStyle name="Percent 3" xfId="42947"/>
    <cellStyle name="Percent 3 10" xfId="42948"/>
    <cellStyle name="Percent 3 10 2" xfId="42949"/>
    <cellStyle name="Percent 3 11" xfId="42950"/>
    <cellStyle name="Percent 3 12" xfId="42951"/>
    <cellStyle name="Percent 3 13" xfId="42952"/>
    <cellStyle name="Percent 3 2" xfId="42953"/>
    <cellStyle name="Percent 3 2 10" xfId="42954"/>
    <cellStyle name="Percent 3 2 2" xfId="42955"/>
    <cellStyle name="Percent 3 2 2 2" xfId="42956"/>
    <cellStyle name="Percent 3 2 2 2 2" xfId="42957"/>
    <cellStyle name="Percent 3 2 2 2 2 2" xfId="42958"/>
    <cellStyle name="Percent 3 2 2 2 2 2 2" xfId="42959"/>
    <cellStyle name="Percent 3 2 2 2 2 2 2 2" xfId="42960"/>
    <cellStyle name="Percent 3 2 2 2 2 2 2 2 2" xfId="42961"/>
    <cellStyle name="Percent 3 2 2 2 2 2 2 3" xfId="42962"/>
    <cellStyle name="Percent 3 2 2 2 2 2 3" xfId="42963"/>
    <cellStyle name="Percent 3 2 2 2 2 2 3 2" xfId="42964"/>
    <cellStyle name="Percent 3 2 2 2 2 2 3 2 2" xfId="42965"/>
    <cellStyle name="Percent 3 2 2 2 2 2 3 3" xfId="42966"/>
    <cellStyle name="Percent 3 2 2 2 2 2 4" xfId="42967"/>
    <cellStyle name="Percent 3 2 2 2 2 2 4 2" xfId="42968"/>
    <cellStyle name="Percent 3 2 2 2 2 2 5" xfId="42969"/>
    <cellStyle name="Percent 3 2 2 2 2 3" xfId="42970"/>
    <cellStyle name="Percent 3 2 2 2 2 3 2" xfId="42971"/>
    <cellStyle name="Percent 3 2 2 2 2 3 2 2" xfId="42972"/>
    <cellStyle name="Percent 3 2 2 2 2 3 3" xfId="42973"/>
    <cellStyle name="Percent 3 2 2 2 2 4" xfId="42974"/>
    <cellStyle name="Percent 3 2 2 2 2 4 2" xfId="42975"/>
    <cellStyle name="Percent 3 2 2 2 2 4 2 2" xfId="42976"/>
    <cellStyle name="Percent 3 2 2 2 2 4 3" xfId="42977"/>
    <cellStyle name="Percent 3 2 2 2 2 5" xfId="42978"/>
    <cellStyle name="Percent 3 2 2 2 2 5 2" xfId="42979"/>
    <cellStyle name="Percent 3 2 2 2 2 6" xfId="42980"/>
    <cellStyle name="Percent 3 2 2 2 2 7" xfId="42981"/>
    <cellStyle name="Percent 3 2 2 2 3" xfId="42982"/>
    <cellStyle name="Percent 3 2 2 2 3 2" xfId="42983"/>
    <cellStyle name="Percent 3 2 2 2 3 2 2" xfId="42984"/>
    <cellStyle name="Percent 3 2 2 2 3 2 2 2" xfId="42985"/>
    <cellStyle name="Percent 3 2 2 2 3 2 3" xfId="42986"/>
    <cellStyle name="Percent 3 2 2 2 3 3" xfId="42987"/>
    <cellStyle name="Percent 3 2 2 2 3 3 2" xfId="42988"/>
    <cellStyle name="Percent 3 2 2 2 3 3 2 2" xfId="42989"/>
    <cellStyle name="Percent 3 2 2 2 3 3 3" xfId="42990"/>
    <cellStyle name="Percent 3 2 2 2 3 4" xfId="42991"/>
    <cellStyle name="Percent 3 2 2 2 3 4 2" xfId="42992"/>
    <cellStyle name="Percent 3 2 2 2 3 5" xfId="42993"/>
    <cellStyle name="Percent 3 2 2 2 4" xfId="42994"/>
    <cellStyle name="Percent 3 2 2 2 4 2" xfId="42995"/>
    <cellStyle name="Percent 3 2 2 2 4 2 2" xfId="42996"/>
    <cellStyle name="Percent 3 2 2 2 4 3" xfId="42997"/>
    <cellStyle name="Percent 3 2 2 2 5" xfId="42998"/>
    <cellStyle name="Percent 3 2 2 2 5 2" xfId="42999"/>
    <cellStyle name="Percent 3 2 2 2 5 2 2" xfId="43000"/>
    <cellStyle name="Percent 3 2 2 2 5 3" xfId="43001"/>
    <cellStyle name="Percent 3 2 2 2 6" xfId="43002"/>
    <cellStyle name="Percent 3 2 2 2 6 2" xfId="43003"/>
    <cellStyle name="Percent 3 2 2 2 7" xfId="43004"/>
    <cellStyle name="Percent 3 2 2 2 8" xfId="43005"/>
    <cellStyle name="Percent 3 2 2 3" xfId="43006"/>
    <cellStyle name="Percent 3 2 2 3 2" xfId="43007"/>
    <cellStyle name="Percent 3 2 2 3 2 2" xfId="43008"/>
    <cellStyle name="Percent 3 2 2 3 2 2 2" xfId="43009"/>
    <cellStyle name="Percent 3 2 2 3 2 2 2 2" xfId="43010"/>
    <cellStyle name="Percent 3 2 2 3 2 2 3" xfId="43011"/>
    <cellStyle name="Percent 3 2 2 3 2 3" xfId="43012"/>
    <cellStyle name="Percent 3 2 2 3 2 3 2" xfId="43013"/>
    <cellStyle name="Percent 3 2 2 3 2 3 2 2" xfId="43014"/>
    <cellStyle name="Percent 3 2 2 3 2 3 3" xfId="43015"/>
    <cellStyle name="Percent 3 2 2 3 2 4" xfId="43016"/>
    <cellStyle name="Percent 3 2 2 3 2 4 2" xfId="43017"/>
    <cellStyle name="Percent 3 2 2 3 2 5" xfId="43018"/>
    <cellStyle name="Percent 3 2 2 3 3" xfId="43019"/>
    <cellStyle name="Percent 3 2 2 3 3 2" xfId="43020"/>
    <cellStyle name="Percent 3 2 2 3 3 2 2" xfId="43021"/>
    <cellStyle name="Percent 3 2 2 3 3 3" xfId="43022"/>
    <cellStyle name="Percent 3 2 2 3 4" xfId="43023"/>
    <cellStyle name="Percent 3 2 2 3 4 2" xfId="43024"/>
    <cellStyle name="Percent 3 2 2 3 4 2 2" xfId="43025"/>
    <cellStyle name="Percent 3 2 2 3 4 3" xfId="43026"/>
    <cellStyle name="Percent 3 2 2 3 5" xfId="43027"/>
    <cellStyle name="Percent 3 2 2 3 5 2" xfId="43028"/>
    <cellStyle name="Percent 3 2 2 3 6" xfId="43029"/>
    <cellStyle name="Percent 3 2 2 3 7" xfId="43030"/>
    <cellStyle name="Percent 3 2 2 4" xfId="43031"/>
    <cellStyle name="Percent 3 2 2 4 2" xfId="43032"/>
    <cellStyle name="Percent 3 2 2 4 2 2" xfId="43033"/>
    <cellStyle name="Percent 3 2 2 4 2 2 2" xfId="43034"/>
    <cellStyle name="Percent 3 2 2 4 2 3" xfId="43035"/>
    <cellStyle name="Percent 3 2 2 4 3" xfId="43036"/>
    <cellStyle name="Percent 3 2 2 4 3 2" xfId="43037"/>
    <cellStyle name="Percent 3 2 2 4 3 2 2" xfId="43038"/>
    <cellStyle name="Percent 3 2 2 4 3 3" xfId="43039"/>
    <cellStyle name="Percent 3 2 2 4 4" xfId="43040"/>
    <cellStyle name="Percent 3 2 2 4 4 2" xfId="43041"/>
    <cellStyle name="Percent 3 2 2 4 5" xfId="43042"/>
    <cellStyle name="Percent 3 2 2 4 6" xfId="43043"/>
    <cellStyle name="Percent 3 2 2 4 7" xfId="43044"/>
    <cellStyle name="Percent 3 2 2 5" xfId="43045"/>
    <cellStyle name="Percent 3 2 2 5 2" xfId="43046"/>
    <cellStyle name="Percent 3 2 2 5 2 2" xfId="43047"/>
    <cellStyle name="Percent 3 2 2 5 3" xfId="43048"/>
    <cellStyle name="Percent 3 2 2 6" xfId="43049"/>
    <cellStyle name="Percent 3 2 2 6 2" xfId="43050"/>
    <cellStyle name="Percent 3 2 2 6 2 2" xfId="43051"/>
    <cellStyle name="Percent 3 2 2 6 3" xfId="43052"/>
    <cellStyle name="Percent 3 2 2 7" xfId="43053"/>
    <cellStyle name="Percent 3 2 2 7 2" xfId="43054"/>
    <cellStyle name="Percent 3 2 2 8" xfId="43055"/>
    <cellStyle name="Percent 3 2 2 9" xfId="43056"/>
    <cellStyle name="Percent 3 2 3" xfId="43057"/>
    <cellStyle name="Percent 3 2 3 2" xfId="43058"/>
    <cellStyle name="Percent 3 2 3 2 2" xfId="43059"/>
    <cellStyle name="Percent 3 2 3 2 2 2" xfId="43060"/>
    <cellStyle name="Percent 3 2 3 2 2 2 2" xfId="43061"/>
    <cellStyle name="Percent 3 2 3 2 2 2 2 2" xfId="43062"/>
    <cellStyle name="Percent 3 2 3 2 2 2 3" xfId="43063"/>
    <cellStyle name="Percent 3 2 3 2 2 3" xfId="43064"/>
    <cellStyle name="Percent 3 2 3 2 2 3 2" xfId="43065"/>
    <cellStyle name="Percent 3 2 3 2 2 3 2 2" xfId="43066"/>
    <cellStyle name="Percent 3 2 3 2 2 3 3" xfId="43067"/>
    <cellStyle name="Percent 3 2 3 2 2 4" xfId="43068"/>
    <cellStyle name="Percent 3 2 3 2 2 4 2" xfId="43069"/>
    <cellStyle name="Percent 3 2 3 2 2 5" xfId="43070"/>
    <cellStyle name="Percent 3 2 3 2 3" xfId="43071"/>
    <cellStyle name="Percent 3 2 3 2 3 2" xfId="43072"/>
    <cellStyle name="Percent 3 2 3 2 3 2 2" xfId="43073"/>
    <cellStyle name="Percent 3 2 3 2 3 3" xfId="43074"/>
    <cellStyle name="Percent 3 2 3 2 4" xfId="43075"/>
    <cellStyle name="Percent 3 2 3 2 4 2" xfId="43076"/>
    <cellStyle name="Percent 3 2 3 2 4 2 2" xfId="43077"/>
    <cellStyle name="Percent 3 2 3 2 4 3" xfId="43078"/>
    <cellStyle name="Percent 3 2 3 2 5" xfId="43079"/>
    <cellStyle name="Percent 3 2 3 2 5 2" xfId="43080"/>
    <cellStyle name="Percent 3 2 3 2 6" xfId="43081"/>
    <cellStyle name="Percent 3 2 3 2 7" xfId="43082"/>
    <cellStyle name="Percent 3 2 3 3" xfId="43083"/>
    <cellStyle name="Percent 3 2 3 3 2" xfId="43084"/>
    <cellStyle name="Percent 3 2 3 3 2 2" xfId="43085"/>
    <cellStyle name="Percent 3 2 3 3 2 2 2" xfId="43086"/>
    <cellStyle name="Percent 3 2 3 3 2 3" xfId="43087"/>
    <cellStyle name="Percent 3 2 3 3 3" xfId="43088"/>
    <cellStyle name="Percent 3 2 3 3 3 2" xfId="43089"/>
    <cellStyle name="Percent 3 2 3 3 3 2 2" xfId="43090"/>
    <cellStyle name="Percent 3 2 3 3 3 3" xfId="43091"/>
    <cellStyle name="Percent 3 2 3 3 4" xfId="43092"/>
    <cellStyle name="Percent 3 2 3 3 4 2" xfId="43093"/>
    <cellStyle name="Percent 3 2 3 3 5" xfId="43094"/>
    <cellStyle name="Percent 3 2 3 4" xfId="43095"/>
    <cellStyle name="Percent 3 2 3 4 2" xfId="43096"/>
    <cellStyle name="Percent 3 2 3 4 2 2" xfId="43097"/>
    <cellStyle name="Percent 3 2 3 4 3" xfId="43098"/>
    <cellStyle name="Percent 3 2 3 5" xfId="43099"/>
    <cellStyle name="Percent 3 2 3 5 2" xfId="43100"/>
    <cellStyle name="Percent 3 2 3 5 2 2" xfId="43101"/>
    <cellStyle name="Percent 3 2 3 5 3" xfId="43102"/>
    <cellStyle name="Percent 3 2 3 6" xfId="43103"/>
    <cellStyle name="Percent 3 2 3 6 2" xfId="43104"/>
    <cellStyle name="Percent 3 2 3 7" xfId="43105"/>
    <cellStyle name="Percent 3 2 3 8" xfId="43106"/>
    <cellStyle name="Percent 3 2 4" xfId="43107"/>
    <cellStyle name="Percent 3 2 4 2" xfId="43108"/>
    <cellStyle name="Percent 3 2 4 2 2" xfId="43109"/>
    <cellStyle name="Percent 3 2 4 2 2 2" xfId="43110"/>
    <cellStyle name="Percent 3 2 4 2 2 2 2" xfId="43111"/>
    <cellStyle name="Percent 3 2 4 2 2 3" xfId="43112"/>
    <cellStyle name="Percent 3 2 4 2 3" xfId="43113"/>
    <cellStyle name="Percent 3 2 4 2 3 2" xfId="43114"/>
    <cellStyle name="Percent 3 2 4 2 3 2 2" xfId="43115"/>
    <cellStyle name="Percent 3 2 4 2 3 3" xfId="43116"/>
    <cellStyle name="Percent 3 2 4 2 4" xfId="43117"/>
    <cellStyle name="Percent 3 2 4 2 4 2" xfId="43118"/>
    <cellStyle name="Percent 3 2 4 2 5" xfId="43119"/>
    <cellStyle name="Percent 3 2 4 3" xfId="43120"/>
    <cellStyle name="Percent 3 2 4 3 2" xfId="43121"/>
    <cellStyle name="Percent 3 2 4 3 2 2" xfId="43122"/>
    <cellStyle name="Percent 3 2 4 3 3" xfId="43123"/>
    <cellStyle name="Percent 3 2 4 4" xfId="43124"/>
    <cellStyle name="Percent 3 2 4 4 2" xfId="43125"/>
    <cellStyle name="Percent 3 2 4 4 2 2" xfId="43126"/>
    <cellStyle name="Percent 3 2 4 4 3" xfId="43127"/>
    <cellStyle name="Percent 3 2 4 5" xfId="43128"/>
    <cellStyle name="Percent 3 2 4 5 2" xfId="43129"/>
    <cellStyle name="Percent 3 2 4 6" xfId="43130"/>
    <cellStyle name="Percent 3 2 4 7" xfId="43131"/>
    <cellStyle name="Percent 3 2 5" xfId="43132"/>
    <cellStyle name="Percent 3 2 5 2" xfId="43133"/>
    <cellStyle name="Percent 3 2 5 2 2" xfId="43134"/>
    <cellStyle name="Percent 3 2 5 2 2 2" xfId="43135"/>
    <cellStyle name="Percent 3 2 5 2 3" xfId="43136"/>
    <cellStyle name="Percent 3 2 5 3" xfId="43137"/>
    <cellStyle name="Percent 3 2 5 3 2" xfId="43138"/>
    <cellStyle name="Percent 3 2 5 3 2 2" xfId="43139"/>
    <cellStyle name="Percent 3 2 5 3 3" xfId="43140"/>
    <cellStyle name="Percent 3 2 5 4" xfId="43141"/>
    <cellStyle name="Percent 3 2 5 4 2" xfId="43142"/>
    <cellStyle name="Percent 3 2 5 5" xfId="43143"/>
    <cellStyle name="Percent 3 2 6" xfId="43144"/>
    <cellStyle name="Percent 3 2 6 2" xfId="43145"/>
    <cellStyle name="Percent 3 2 6 2 2" xfId="43146"/>
    <cellStyle name="Percent 3 2 6 3" xfId="43147"/>
    <cellStyle name="Percent 3 2 7" xfId="43148"/>
    <cellStyle name="Percent 3 2 7 2" xfId="43149"/>
    <cellStyle name="Percent 3 2 7 2 2" xfId="43150"/>
    <cellStyle name="Percent 3 2 7 3" xfId="43151"/>
    <cellStyle name="Percent 3 2 8" xfId="43152"/>
    <cellStyle name="Percent 3 2 8 2" xfId="43153"/>
    <cellStyle name="Percent 3 2 9" xfId="43154"/>
    <cellStyle name="Percent 3 3" xfId="43155"/>
    <cellStyle name="Percent 3 3 10" xfId="43156"/>
    <cellStyle name="Percent 3 3 2" xfId="43157"/>
    <cellStyle name="Percent 3 3 2 2" xfId="43158"/>
    <cellStyle name="Percent 3 3 2 2 2" xfId="43159"/>
    <cellStyle name="Percent 3 3 2 2 2 2" xfId="43160"/>
    <cellStyle name="Percent 3 3 2 2 2 2 2" xfId="43161"/>
    <cellStyle name="Percent 3 3 2 2 2 2 2 2" xfId="43162"/>
    <cellStyle name="Percent 3 3 2 2 2 2 3" xfId="43163"/>
    <cellStyle name="Percent 3 3 2 2 2 3" xfId="43164"/>
    <cellStyle name="Percent 3 3 2 2 2 3 2" xfId="43165"/>
    <cellStyle name="Percent 3 3 2 2 2 3 2 2" xfId="43166"/>
    <cellStyle name="Percent 3 3 2 2 2 3 3" xfId="43167"/>
    <cellStyle name="Percent 3 3 2 2 2 4" xfId="43168"/>
    <cellStyle name="Percent 3 3 2 2 2 4 2" xfId="43169"/>
    <cellStyle name="Percent 3 3 2 2 2 5" xfId="43170"/>
    <cellStyle name="Percent 3 3 2 2 3" xfId="43171"/>
    <cellStyle name="Percent 3 3 2 2 3 2" xfId="43172"/>
    <cellStyle name="Percent 3 3 2 2 3 2 2" xfId="43173"/>
    <cellStyle name="Percent 3 3 2 2 3 3" xfId="43174"/>
    <cellStyle name="Percent 3 3 2 2 4" xfId="43175"/>
    <cellStyle name="Percent 3 3 2 2 4 2" xfId="43176"/>
    <cellStyle name="Percent 3 3 2 2 4 2 2" xfId="43177"/>
    <cellStyle name="Percent 3 3 2 2 4 3" xfId="43178"/>
    <cellStyle name="Percent 3 3 2 2 5" xfId="43179"/>
    <cellStyle name="Percent 3 3 2 2 5 2" xfId="43180"/>
    <cellStyle name="Percent 3 3 2 2 6" xfId="43181"/>
    <cellStyle name="Percent 3 3 2 2 7" xfId="43182"/>
    <cellStyle name="Percent 3 3 2 3" xfId="43183"/>
    <cellStyle name="Percent 3 3 2 3 2" xfId="43184"/>
    <cellStyle name="Percent 3 3 2 3 2 2" xfId="43185"/>
    <cellStyle name="Percent 3 3 2 3 2 2 2" xfId="43186"/>
    <cellStyle name="Percent 3 3 2 3 2 3" xfId="43187"/>
    <cellStyle name="Percent 3 3 2 3 3" xfId="43188"/>
    <cellStyle name="Percent 3 3 2 3 3 2" xfId="43189"/>
    <cellStyle name="Percent 3 3 2 3 3 2 2" xfId="43190"/>
    <cellStyle name="Percent 3 3 2 3 3 3" xfId="43191"/>
    <cellStyle name="Percent 3 3 2 3 4" xfId="43192"/>
    <cellStyle name="Percent 3 3 2 3 4 2" xfId="43193"/>
    <cellStyle name="Percent 3 3 2 3 5" xfId="43194"/>
    <cellStyle name="Percent 3 3 2 4" xfId="43195"/>
    <cellStyle name="Percent 3 3 2 4 2" xfId="43196"/>
    <cellStyle name="Percent 3 3 2 4 2 2" xfId="43197"/>
    <cellStyle name="Percent 3 3 2 4 3" xfId="43198"/>
    <cellStyle name="Percent 3 3 2 5" xfId="43199"/>
    <cellStyle name="Percent 3 3 2 5 2" xfId="43200"/>
    <cellStyle name="Percent 3 3 2 5 2 2" xfId="43201"/>
    <cellStyle name="Percent 3 3 2 5 3" xfId="43202"/>
    <cellStyle name="Percent 3 3 2 6" xfId="43203"/>
    <cellStyle name="Percent 3 3 2 6 2" xfId="43204"/>
    <cellStyle name="Percent 3 3 2 7" xfId="43205"/>
    <cellStyle name="Percent 3 3 2 8" xfId="43206"/>
    <cellStyle name="Percent 3 3 3" xfId="43207"/>
    <cellStyle name="Percent 3 3 3 2" xfId="43208"/>
    <cellStyle name="Percent 3 3 3 2 2" xfId="43209"/>
    <cellStyle name="Percent 3 3 3 2 2 2" xfId="43210"/>
    <cellStyle name="Percent 3 3 3 2 2 2 2" xfId="43211"/>
    <cellStyle name="Percent 3 3 3 2 2 3" xfId="43212"/>
    <cellStyle name="Percent 3 3 3 2 3" xfId="43213"/>
    <cellStyle name="Percent 3 3 3 2 3 2" xfId="43214"/>
    <cellStyle name="Percent 3 3 3 2 3 2 2" xfId="43215"/>
    <cellStyle name="Percent 3 3 3 2 3 3" xfId="43216"/>
    <cellStyle name="Percent 3 3 3 2 4" xfId="43217"/>
    <cellStyle name="Percent 3 3 3 2 4 2" xfId="43218"/>
    <cellStyle name="Percent 3 3 3 2 5" xfId="43219"/>
    <cellStyle name="Percent 3 3 3 3" xfId="43220"/>
    <cellStyle name="Percent 3 3 3 3 2" xfId="43221"/>
    <cellStyle name="Percent 3 3 3 3 2 2" xfId="43222"/>
    <cellStyle name="Percent 3 3 3 3 3" xfId="43223"/>
    <cellStyle name="Percent 3 3 3 4" xfId="43224"/>
    <cellStyle name="Percent 3 3 3 4 2" xfId="43225"/>
    <cellStyle name="Percent 3 3 3 4 2 2" xfId="43226"/>
    <cellStyle name="Percent 3 3 3 4 3" xfId="43227"/>
    <cellStyle name="Percent 3 3 3 5" xfId="43228"/>
    <cellStyle name="Percent 3 3 3 5 2" xfId="43229"/>
    <cellStyle name="Percent 3 3 3 6" xfId="43230"/>
    <cellStyle name="Percent 3 3 3 7" xfId="43231"/>
    <cellStyle name="Percent 3 3 4" xfId="43232"/>
    <cellStyle name="Percent 3 3 4 2" xfId="43233"/>
    <cellStyle name="Percent 3 3 4 2 2" xfId="43234"/>
    <cellStyle name="Percent 3 3 4 2 2 2" xfId="43235"/>
    <cellStyle name="Percent 3 3 4 2 3" xfId="43236"/>
    <cellStyle name="Percent 3 3 4 3" xfId="43237"/>
    <cellStyle name="Percent 3 3 4 3 2" xfId="43238"/>
    <cellStyle name="Percent 3 3 4 3 2 2" xfId="43239"/>
    <cellStyle name="Percent 3 3 4 3 3" xfId="43240"/>
    <cellStyle name="Percent 3 3 4 4" xfId="43241"/>
    <cellStyle name="Percent 3 3 4 4 2" xfId="43242"/>
    <cellStyle name="Percent 3 3 4 5" xfId="43243"/>
    <cellStyle name="Percent 3 3 5" xfId="43244"/>
    <cellStyle name="Percent 3 3 5 2" xfId="43245"/>
    <cellStyle name="Percent 3 3 5 2 2" xfId="43246"/>
    <cellStyle name="Percent 3 3 5 3" xfId="43247"/>
    <cellStyle name="Percent 3 3 6" xfId="43248"/>
    <cellStyle name="Percent 3 3 6 2" xfId="43249"/>
    <cellStyle name="Percent 3 3 6 2 2" xfId="43250"/>
    <cellStyle name="Percent 3 3 6 3" xfId="43251"/>
    <cellStyle name="Percent 3 3 7" xfId="43252"/>
    <cellStyle name="Percent 3 3 7 2" xfId="43253"/>
    <cellStyle name="Percent 3 3 8" xfId="43254"/>
    <cellStyle name="Percent 3 3 9" xfId="43255"/>
    <cellStyle name="Percent 3 4" xfId="43256"/>
    <cellStyle name="Percent 3 4 2" xfId="43257"/>
    <cellStyle name="Percent 3 4 2 2" xfId="43258"/>
    <cellStyle name="Percent 3 4 2 2 2" xfId="43259"/>
    <cellStyle name="Percent 3 4 2 2 2 2" xfId="43260"/>
    <cellStyle name="Percent 3 4 2 2 2 2 2" xfId="43261"/>
    <cellStyle name="Percent 3 4 2 2 2 2 2 2" xfId="43262"/>
    <cellStyle name="Percent 3 4 2 2 2 2 3" xfId="43263"/>
    <cellStyle name="Percent 3 4 2 2 2 3" xfId="43264"/>
    <cellStyle name="Percent 3 4 2 2 2 3 2" xfId="43265"/>
    <cellStyle name="Percent 3 4 2 2 2 3 2 2" xfId="43266"/>
    <cellStyle name="Percent 3 4 2 2 2 3 3" xfId="43267"/>
    <cellStyle name="Percent 3 4 2 2 2 4" xfId="43268"/>
    <cellStyle name="Percent 3 4 2 2 2 4 2" xfId="43269"/>
    <cellStyle name="Percent 3 4 2 2 2 5" xfId="43270"/>
    <cellStyle name="Percent 3 4 2 2 3" xfId="43271"/>
    <cellStyle name="Percent 3 4 2 2 3 2" xfId="43272"/>
    <cellStyle name="Percent 3 4 2 2 3 2 2" xfId="43273"/>
    <cellStyle name="Percent 3 4 2 2 3 3" xfId="43274"/>
    <cellStyle name="Percent 3 4 2 2 4" xfId="43275"/>
    <cellStyle name="Percent 3 4 2 2 4 2" xfId="43276"/>
    <cellStyle name="Percent 3 4 2 2 4 2 2" xfId="43277"/>
    <cellStyle name="Percent 3 4 2 2 4 3" xfId="43278"/>
    <cellStyle name="Percent 3 4 2 2 5" xfId="43279"/>
    <cellStyle name="Percent 3 4 2 2 5 2" xfId="43280"/>
    <cellStyle name="Percent 3 4 2 2 6" xfId="43281"/>
    <cellStyle name="Percent 3 4 2 3" xfId="43282"/>
    <cellStyle name="Percent 3 4 2 3 2" xfId="43283"/>
    <cellStyle name="Percent 3 4 2 3 2 2" xfId="43284"/>
    <cellStyle name="Percent 3 4 2 3 2 2 2" xfId="43285"/>
    <cellStyle name="Percent 3 4 2 3 2 3" xfId="43286"/>
    <cellStyle name="Percent 3 4 2 3 3" xfId="43287"/>
    <cellStyle name="Percent 3 4 2 3 3 2" xfId="43288"/>
    <cellStyle name="Percent 3 4 2 3 3 2 2" xfId="43289"/>
    <cellStyle name="Percent 3 4 2 3 3 3" xfId="43290"/>
    <cellStyle name="Percent 3 4 2 3 4" xfId="43291"/>
    <cellStyle name="Percent 3 4 2 3 4 2" xfId="43292"/>
    <cellStyle name="Percent 3 4 2 3 5" xfId="43293"/>
    <cellStyle name="Percent 3 4 2 4" xfId="43294"/>
    <cellStyle name="Percent 3 4 2 4 2" xfId="43295"/>
    <cellStyle name="Percent 3 4 2 4 2 2" xfId="43296"/>
    <cellStyle name="Percent 3 4 2 4 3" xfId="43297"/>
    <cellStyle name="Percent 3 4 2 5" xfId="43298"/>
    <cellStyle name="Percent 3 4 2 5 2" xfId="43299"/>
    <cellStyle name="Percent 3 4 2 5 2 2" xfId="43300"/>
    <cellStyle name="Percent 3 4 2 5 3" xfId="43301"/>
    <cellStyle name="Percent 3 4 2 6" xfId="43302"/>
    <cellStyle name="Percent 3 4 2 6 2" xfId="43303"/>
    <cellStyle name="Percent 3 4 2 7" xfId="43304"/>
    <cellStyle name="Percent 3 4 2 8" xfId="43305"/>
    <cellStyle name="Percent 3 4 3" xfId="43306"/>
    <cellStyle name="Percent 3 4 3 2" xfId="43307"/>
    <cellStyle name="Percent 3 4 3 2 2" xfId="43308"/>
    <cellStyle name="Percent 3 4 3 2 2 2" xfId="43309"/>
    <cellStyle name="Percent 3 4 3 2 2 2 2" xfId="43310"/>
    <cellStyle name="Percent 3 4 3 2 2 3" xfId="43311"/>
    <cellStyle name="Percent 3 4 3 2 3" xfId="43312"/>
    <cellStyle name="Percent 3 4 3 2 3 2" xfId="43313"/>
    <cellStyle name="Percent 3 4 3 2 3 2 2" xfId="43314"/>
    <cellStyle name="Percent 3 4 3 2 3 3" xfId="43315"/>
    <cellStyle name="Percent 3 4 3 2 4" xfId="43316"/>
    <cellStyle name="Percent 3 4 3 2 4 2" xfId="43317"/>
    <cellStyle name="Percent 3 4 3 2 5" xfId="43318"/>
    <cellStyle name="Percent 3 4 3 3" xfId="43319"/>
    <cellStyle name="Percent 3 4 3 3 2" xfId="43320"/>
    <cellStyle name="Percent 3 4 3 3 2 2" xfId="43321"/>
    <cellStyle name="Percent 3 4 3 3 3" xfId="43322"/>
    <cellStyle name="Percent 3 4 3 4" xfId="43323"/>
    <cellStyle name="Percent 3 4 3 4 2" xfId="43324"/>
    <cellStyle name="Percent 3 4 3 4 2 2" xfId="43325"/>
    <cellStyle name="Percent 3 4 3 4 3" xfId="43326"/>
    <cellStyle name="Percent 3 4 3 5" xfId="43327"/>
    <cellStyle name="Percent 3 4 3 5 2" xfId="43328"/>
    <cellStyle name="Percent 3 4 3 6" xfId="43329"/>
    <cellStyle name="Percent 3 4 4" xfId="43330"/>
    <cellStyle name="Percent 3 4 4 2" xfId="43331"/>
    <cellStyle name="Percent 3 4 4 2 2" xfId="43332"/>
    <cellStyle name="Percent 3 4 4 2 2 2" xfId="43333"/>
    <cellStyle name="Percent 3 4 4 2 3" xfId="43334"/>
    <cellStyle name="Percent 3 4 4 3" xfId="43335"/>
    <cellStyle name="Percent 3 4 4 3 2" xfId="43336"/>
    <cellStyle name="Percent 3 4 4 3 2 2" xfId="43337"/>
    <cellStyle name="Percent 3 4 4 3 3" xfId="43338"/>
    <cellStyle name="Percent 3 4 4 4" xfId="43339"/>
    <cellStyle name="Percent 3 4 4 4 2" xfId="43340"/>
    <cellStyle name="Percent 3 4 4 5" xfId="43341"/>
    <cellStyle name="Percent 3 4 5" xfId="43342"/>
    <cellStyle name="Percent 3 4 5 2" xfId="43343"/>
    <cellStyle name="Percent 3 4 5 2 2" xfId="43344"/>
    <cellStyle name="Percent 3 4 5 3" xfId="43345"/>
    <cellStyle name="Percent 3 4 6" xfId="43346"/>
    <cellStyle name="Percent 3 4 6 2" xfId="43347"/>
    <cellStyle name="Percent 3 4 6 2 2" xfId="43348"/>
    <cellStyle name="Percent 3 4 6 3" xfId="43349"/>
    <cellStyle name="Percent 3 4 7" xfId="43350"/>
    <cellStyle name="Percent 3 4 7 2" xfId="43351"/>
    <cellStyle name="Percent 3 4 8" xfId="43352"/>
    <cellStyle name="Percent 3 4 9" xfId="43353"/>
    <cellStyle name="Percent 3 5" xfId="43354"/>
    <cellStyle name="Percent 3 5 2" xfId="43355"/>
    <cellStyle name="Percent 3 5 2 2" xfId="43356"/>
    <cellStyle name="Percent 3 5 2 2 2" xfId="43357"/>
    <cellStyle name="Percent 3 5 2 2 3" xfId="43358"/>
    <cellStyle name="Percent 3 5 2 3" xfId="43359"/>
    <cellStyle name="Percent 3 5 3" xfId="43360"/>
    <cellStyle name="Percent 3 5 4" xfId="43361"/>
    <cellStyle name="Percent 3 5 5" xfId="43362"/>
    <cellStyle name="Percent 3 6" xfId="43363"/>
    <cellStyle name="Percent 3 6 2" xfId="43364"/>
    <cellStyle name="Percent 3 6 2 2" xfId="43365"/>
    <cellStyle name="Percent 3 6 2 2 2" xfId="43366"/>
    <cellStyle name="Percent 3 6 2 2 2 2" xfId="43367"/>
    <cellStyle name="Percent 3 6 2 2 3" xfId="43368"/>
    <cellStyle name="Percent 3 6 2 3" xfId="43369"/>
    <cellStyle name="Percent 3 6 2 3 2" xfId="43370"/>
    <cellStyle name="Percent 3 6 2 3 2 2" xfId="43371"/>
    <cellStyle name="Percent 3 6 2 3 3" xfId="43372"/>
    <cellStyle name="Percent 3 6 2 4" xfId="43373"/>
    <cellStyle name="Percent 3 6 2 4 2" xfId="43374"/>
    <cellStyle name="Percent 3 6 2 5" xfId="43375"/>
    <cellStyle name="Percent 3 6 3" xfId="43376"/>
    <cellStyle name="Percent 3 6 3 2" xfId="43377"/>
    <cellStyle name="Percent 3 6 3 2 2" xfId="43378"/>
    <cellStyle name="Percent 3 6 3 3" xfId="43379"/>
    <cellStyle name="Percent 3 6 4" xfId="43380"/>
    <cellStyle name="Percent 3 6 4 2" xfId="43381"/>
    <cellStyle name="Percent 3 6 4 2 2" xfId="43382"/>
    <cellStyle name="Percent 3 6 4 3" xfId="43383"/>
    <cellStyle name="Percent 3 6 5" xfId="43384"/>
    <cellStyle name="Percent 3 6 5 2" xfId="43385"/>
    <cellStyle name="Percent 3 6 6" xfId="43386"/>
    <cellStyle name="Percent 3 6 7" xfId="43387"/>
    <cellStyle name="Percent 3 7" xfId="43388"/>
    <cellStyle name="Percent 3 7 2" xfId="43389"/>
    <cellStyle name="Percent 3 7 2 2" xfId="43390"/>
    <cellStyle name="Percent 3 7 2 2 2" xfId="43391"/>
    <cellStyle name="Percent 3 7 2 3" xfId="43392"/>
    <cellStyle name="Percent 3 7 3" xfId="43393"/>
    <cellStyle name="Percent 3 7 3 2" xfId="43394"/>
    <cellStyle name="Percent 3 7 3 2 2" xfId="43395"/>
    <cellStyle name="Percent 3 7 3 3" xfId="43396"/>
    <cellStyle name="Percent 3 7 4" xfId="43397"/>
    <cellStyle name="Percent 3 7 4 2" xfId="43398"/>
    <cellStyle name="Percent 3 7 5" xfId="43399"/>
    <cellStyle name="Percent 3 7 6" xfId="43400"/>
    <cellStyle name="Percent 3 7 7" xfId="43401"/>
    <cellStyle name="Percent 3 8" xfId="43402"/>
    <cellStyle name="Percent 3 8 2" xfId="43403"/>
    <cellStyle name="Percent 3 8 2 2" xfId="43404"/>
    <cellStyle name="Percent 3 8 3" xfId="43405"/>
    <cellStyle name="Percent 3 9" xfId="43406"/>
    <cellStyle name="Percent 3 9 2" xfId="43407"/>
    <cellStyle name="Percent 3 9 2 2" xfId="43408"/>
    <cellStyle name="Percent 3 9 3" xfId="43409"/>
    <cellStyle name="Percent 4" xfId="43410"/>
    <cellStyle name="Percent 4 10" xfId="43411"/>
    <cellStyle name="Percent 4 11" xfId="43412"/>
    <cellStyle name="Percent 4 2" xfId="43413"/>
    <cellStyle name="Percent 4 2 2" xfId="43414"/>
    <cellStyle name="Percent 4 2 2 2" xfId="43415"/>
    <cellStyle name="Percent 4 2 3" xfId="43416"/>
    <cellStyle name="Percent 4 2 4" xfId="43417"/>
    <cellStyle name="Percent 4 2 5" xfId="43418"/>
    <cellStyle name="Percent 4 2 6" xfId="43419"/>
    <cellStyle name="Percent 4 2 7" xfId="43420"/>
    <cellStyle name="Percent 4 3" xfId="43421"/>
    <cellStyle name="Percent 4 3 2" xfId="43422"/>
    <cellStyle name="Percent 4 3 2 2" xfId="43423"/>
    <cellStyle name="Percent 4 3 3" xfId="43424"/>
    <cellStyle name="Percent 4 3 4" xfId="43425"/>
    <cellStyle name="Percent 4 4" xfId="43426"/>
    <cellStyle name="Percent 4 4 2" xfId="43427"/>
    <cellStyle name="Percent 4 4 2 2" xfId="43428"/>
    <cellStyle name="Percent 4 4 2 2 2" xfId="43429"/>
    <cellStyle name="Percent 4 4 2 3" xfId="43430"/>
    <cellStyle name="Percent 4 4 2 4" xfId="43431"/>
    <cellStyle name="Percent 4 4 3" xfId="43432"/>
    <cellStyle name="Percent 4 4 3 2" xfId="43433"/>
    <cellStyle name="Percent 4 4 3 3" xfId="43434"/>
    <cellStyle name="Percent 4 4 4" xfId="43435"/>
    <cellStyle name="Percent 4 4 5" xfId="43436"/>
    <cellStyle name="Percent 4 4 6" xfId="43437"/>
    <cellStyle name="Percent 4 5" xfId="43438"/>
    <cellStyle name="Percent 4 5 2" xfId="43439"/>
    <cellStyle name="Percent 4 5 3" xfId="43440"/>
    <cellStyle name="Percent 4 5 4" xfId="43441"/>
    <cellStyle name="Percent 4 6" xfId="43442"/>
    <cellStyle name="Percent 4 6 2" xfId="43443"/>
    <cellStyle name="Percent 4 6 3" xfId="43444"/>
    <cellStyle name="Percent 4 7" xfId="43445"/>
    <cellStyle name="Percent 4 8" xfId="43446"/>
    <cellStyle name="Percent 4 9" xfId="43447"/>
    <cellStyle name="Percent 4_31000" xfId="43448"/>
    <cellStyle name="Percent 5" xfId="43449"/>
    <cellStyle name="Percent 5 10" xfId="43450"/>
    <cellStyle name="Percent 5 11" xfId="43451"/>
    <cellStyle name="Percent 5 12" xfId="43452"/>
    <cellStyle name="Percent 5 2" xfId="43453"/>
    <cellStyle name="Percent 5 2 10" xfId="43454"/>
    <cellStyle name="Percent 5 2 2" xfId="43455"/>
    <cellStyle name="Percent 5 2 2 2" xfId="43456"/>
    <cellStyle name="Percent 5 2 2 2 2" xfId="43457"/>
    <cellStyle name="Percent 5 2 2 2 2 2" xfId="43458"/>
    <cellStyle name="Percent 5 2 2 2 2 2 2" xfId="43459"/>
    <cellStyle name="Percent 5 2 2 2 2 2 2 2" xfId="43460"/>
    <cellStyle name="Percent 5 2 2 2 2 2 3" xfId="43461"/>
    <cellStyle name="Percent 5 2 2 2 2 3" xfId="43462"/>
    <cellStyle name="Percent 5 2 2 2 2 3 2" xfId="43463"/>
    <cellStyle name="Percent 5 2 2 2 2 3 2 2" xfId="43464"/>
    <cellStyle name="Percent 5 2 2 2 2 3 3" xfId="43465"/>
    <cellStyle name="Percent 5 2 2 2 2 4" xfId="43466"/>
    <cellStyle name="Percent 5 2 2 2 2 4 2" xfId="43467"/>
    <cellStyle name="Percent 5 2 2 2 2 5" xfId="43468"/>
    <cellStyle name="Percent 5 2 2 2 3" xfId="43469"/>
    <cellStyle name="Percent 5 2 2 2 3 2" xfId="43470"/>
    <cellStyle name="Percent 5 2 2 2 3 2 2" xfId="43471"/>
    <cellStyle name="Percent 5 2 2 2 3 3" xfId="43472"/>
    <cellStyle name="Percent 5 2 2 2 4" xfId="43473"/>
    <cellStyle name="Percent 5 2 2 2 4 2" xfId="43474"/>
    <cellStyle name="Percent 5 2 2 2 4 2 2" xfId="43475"/>
    <cellStyle name="Percent 5 2 2 2 4 3" xfId="43476"/>
    <cellStyle name="Percent 5 2 2 2 5" xfId="43477"/>
    <cellStyle name="Percent 5 2 2 2 5 2" xfId="43478"/>
    <cellStyle name="Percent 5 2 2 2 6" xfId="43479"/>
    <cellStyle name="Percent 5 2 2 2 7" xfId="43480"/>
    <cellStyle name="Percent 5 2 2 3" xfId="43481"/>
    <cellStyle name="Percent 5 2 2 3 2" xfId="43482"/>
    <cellStyle name="Percent 5 2 2 3 2 2" xfId="43483"/>
    <cellStyle name="Percent 5 2 2 3 2 2 2" xfId="43484"/>
    <cellStyle name="Percent 5 2 2 3 2 3" xfId="43485"/>
    <cellStyle name="Percent 5 2 2 3 3" xfId="43486"/>
    <cellStyle name="Percent 5 2 2 3 3 2" xfId="43487"/>
    <cellStyle name="Percent 5 2 2 3 3 2 2" xfId="43488"/>
    <cellStyle name="Percent 5 2 2 3 3 3" xfId="43489"/>
    <cellStyle name="Percent 5 2 2 3 4" xfId="43490"/>
    <cellStyle name="Percent 5 2 2 3 4 2" xfId="43491"/>
    <cellStyle name="Percent 5 2 2 3 5" xfId="43492"/>
    <cellStyle name="Percent 5 2 2 4" xfId="43493"/>
    <cellStyle name="Percent 5 2 2 4 2" xfId="43494"/>
    <cellStyle name="Percent 5 2 2 4 2 2" xfId="43495"/>
    <cellStyle name="Percent 5 2 2 4 3" xfId="43496"/>
    <cellStyle name="Percent 5 2 2 5" xfId="43497"/>
    <cellStyle name="Percent 5 2 2 5 2" xfId="43498"/>
    <cellStyle name="Percent 5 2 2 5 2 2" xfId="43499"/>
    <cellStyle name="Percent 5 2 2 5 3" xfId="43500"/>
    <cellStyle name="Percent 5 2 2 6" xfId="43501"/>
    <cellStyle name="Percent 5 2 2 6 2" xfId="43502"/>
    <cellStyle name="Percent 5 2 2 7" xfId="43503"/>
    <cellStyle name="Percent 5 2 2 8" xfId="43504"/>
    <cellStyle name="Percent 5 2 3" xfId="43505"/>
    <cellStyle name="Percent 5 2 3 2" xfId="43506"/>
    <cellStyle name="Percent 5 2 3 2 2" xfId="43507"/>
    <cellStyle name="Percent 5 2 3 2 2 2" xfId="43508"/>
    <cellStyle name="Percent 5 2 3 2 2 2 2" xfId="43509"/>
    <cellStyle name="Percent 5 2 3 2 2 3" xfId="43510"/>
    <cellStyle name="Percent 5 2 3 2 3" xfId="43511"/>
    <cellStyle name="Percent 5 2 3 2 3 2" xfId="43512"/>
    <cellStyle name="Percent 5 2 3 2 3 2 2" xfId="43513"/>
    <cellStyle name="Percent 5 2 3 2 3 3" xfId="43514"/>
    <cellStyle name="Percent 5 2 3 2 4" xfId="43515"/>
    <cellStyle name="Percent 5 2 3 2 4 2" xfId="43516"/>
    <cellStyle name="Percent 5 2 3 2 5" xfId="43517"/>
    <cellStyle name="Percent 5 2 3 3" xfId="43518"/>
    <cellStyle name="Percent 5 2 3 3 2" xfId="43519"/>
    <cellStyle name="Percent 5 2 3 3 2 2" xfId="43520"/>
    <cellStyle name="Percent 5 2 3 3 3" xfId="43521"/>
    <cellStyle name="Percent 5 2 3 4" xfId="43522"/>
    <cellStyle name="Percent 5 2 3 4 2" xfId="43523"/>
    <cellStyle name="Percent 5 2 3 4 2 2" xfId="43524"/>
    <cellStyle name="Percent 5 2 3 4 3" xfId="43525"/>
    <cellStyle name="Percent 5 2 3 5" xfId="43526"/>
    <cellStyle name="Percent 5 2 3 5 2" xfId="43527"/>
    <cellStyle name="Percent 5 2 3 6" xfId="43528"/>
    <cellStyle name="Percent 5 2 3 7" xfId="43529"/>
    <cellStyle name="Percent 5 2 4" xfId="43530"/>
    <cellStyle name="Percent 5 2 4 2" xfId="43531"/>
    <cellStyle name="Percent 5 2 4 2 2" xfId="43532"/>
    <cellStyle name="Percent 5 2 4 2 2 2" xfId="43533"/>
    <cellStyle name="Percent 5 2 4 2 3" xfId="43534"/>
    <cellStyle name="Percent 5 2 4 3" xfId="43535"/>
    <cellStyle name="Percent 5 2 4 3 2" xfId="43536"/>
    <cellStyle name="Percent 5 2 4 3 2 2" xfId="43537"/>
    <cellStyle name="Percent 5 2 4 3 3" xfId="43538"/>
    <cellStyle name="Percent 5 2 4 4" xfId="43539"/>
    <cellStyle name="Percent 5 2 4 4 2" xfId="43540"/>
    <cellStyle name="Percent 5 2 4 5" xfId="43541"/>
    <cellStyle name="Percent 5 2 5" xfId="43542"/>
    <cellStyle name="Percent 5 2 5 2" xfId="43543"/>
    <cellStyle name="Percent 5 2 5 2 2" xfId="43544"/>
    <cellStyle name="Percent 5 2 5 3" xfId="43545"/>
    <cellStyle name="Percent 5 2 6" xfId="43546"/>
    <cellStyle name="Percent 5 2 6 2" xfId="43547"/>
    <cellStyle name="Percent 5 2 6 2 2" xfId="43548"/>
    <cellStyle name="Percent 5 2 6 3" xfId="43549"/>
    <cellStyle name="Percent 5 2 7" xfId="43550"/>
    <cellStyle name="Percent 5 2 7 2" xfId="43551"/>
    <cellStyle name="Percent 5 2 8" xfId="43552"/>
    <cellStyle name="Percent 5 2 9" xfId="43553"/>
    <cellStyle name="Percent 5 3" xfId="43554"/>
    <cellStyle name="Percent 5 3 2" xfId="43555"/>
    <cellStyle name="Percent 5 3 2 2" xfId="43556"/>
    <cellStyle name="Percent 5 3 2 2 2" xfId="43557"/>
    <cellStyle name="Percent 5 3 2 2 2 2" xfId="43558"/>
    <cellStyle name="Percent 5 3 2 2 2 2 2" xfId="43559"/>
    <cellStyle name="Percent 5 3 2 2 2 3" xfId="43560"/>
    <cellStyle name="Percent 5 3 2 2 3" xfId="43561"/>
    <cellStyle name="Percent 5 3 2 2 3 2" xfId="43562"/>
    <cellStyle name="Percent 5 3 2 2 3 2 2" xfId="43563"/>
    <cellStyle name="Percent 5 3 2 2 3 3" xfId="43564"/>
    <cellStyle name="Percent 5 3 2 2 4" xfId="43565"/>
    <cellStyle name="Percent 5 3 2 2 4 2" xfId="43566"/>
    <cellStyle name="Percent 5 3 2 2 5" xfId="43567"/>
    <cellStyle name="Percent 5 3 2 3" xfId="43568"/>
    <cellStyle name="Percent 5 3 2 3 2" xfId="43569"/>
    <cellStyle name="Percent 5 3 2 3 2 2" xfId="43570"/>
    <cellStyle name="Percent 5 3 2 3 3" xfId="43571"/>
    <cellStyle name="Percent 5 3 2 4" xfId="43572"/>
    <cellStyle name="Percent 5 3 2 4 2" xfId="43573"/>
    <cellStyle name="Percent 5 3 2 4 2 2" xfId="43574"/>
    <cellStyle name="Percent 5 3 2 4 3" xfId="43575"/>
    <cellStyle name="Percent 5 3 2 5" xfId="43576"/>
    <cellStyle name="Percent 5 3 2 5 2" xfId="43577"/>
    <cellStyle name="Percent 5 3 2 6" xfId="43578"/>
    <cellStyle name="Percent 5 3 2 7" xfId="43579"/>
    <cellStyle name="Percent 5 3 3" xfId="43580"/>
    <cellStyle name="Percent 5 3 3 2" xfId="43581"/>
    <cellStyle name="Percent 5 3 3 2 2" xfId="43582"/>
    <cellStyle name="Percent 5 3 3 2 2 2" xfId="43583"/>
    <cellStyle name="Percent 5 3 3 2 3" xfId="43584"/>
    <cellStyle name="Percent 5 3 3 3" xfId="43585"/>
    <cellStyle name="Percent 5 3 3 3 2" xfId="43586"/>
    <cellStyle name="Percent 5 3 3 3 2 2" xfId="43587"/>
    <cellStyle name="Percent 5 3 3 3 3" xfId="43588"/>
    <cellStyle name="Percent 5 3 3 4" xfId="43589"/>
    <cellStyle name="Percent 5 3 3 4 2" xfId="43590"/>
    <cellStyle name="Percent 5 3 3 5" xfId="43591"/>
    <cellStyle name="Percent 5 3 4" xfId="43592"/>
    <cellStyle name="Percent 5 3 4 2" xfId="43593"/>
    <cellStyle name="Percent 5 3 4 2 2" xfId="43594"/>
    <cellStyle name="Percent 5 3 4 3" xfId="43595"/>
    <cellStyle name="Percent 5 3 5" xfId="43596"/>
    <cellStyle name="Percent 5 3 5 2" xfId="43597"/>
    <cellStyle name="Percent 5 3 5 2 2" xfId="43598"/>
    <cellStyle name="Percent 5 3 5 3" xfId="43599"/>
    <cellStyle name="Percent 5 3 6" xfId="43600"/>
    <cellStyle name="Percent 5 3 6 2" xfId="43601"/>
    <cellStyle name="Percent 5 3 7" xfId="43602"/>
    <cellStyle name="Percent 5 3 8" xfId="43603"/>
    <cellStyle name="Percent 5 4" xfId="43604"/>
    <cellStyle name="Percent 5 4 2" xfId="43605"/>
    <cellStyle name="Percent 5 4 2 2" xfId="43606"/>
    <cellStyle name="Percent 5 4 2 2 2" xfId="43607"/>
    <cellStyle name="Percent 5 4 2 2 2 2" xfId="43608"/>
    <cellStyle name="Percent 5 4 2 2 3" xfId="43609"/>
    <cellStyle name="Percent 5 4 2 3" xfId="43610"/>
    <cellStyle name="Percent 5 4 2 3 2" xfId="43611"/>
    <cellStyle name="Percent 5 4 2 3 2 2" xfId="43612"/>
    <cellStyle name="Percent 5 4 2 3 3" xfId="43613"/>
    <cellStyle name="Percent 5 4 2 4" xfId="43614"/>
    <cellStyle name="Percent 5 4 2 4 2" xfId="43615"/>
    <cellStyle name="Percent 5 4 2 5" xfId="43616"/>
    <cellStyle name="Percent 5 4 2 6" xfId="43617"/>
    <cellStyle name="Percent 5 4 3" xfId="43618"/>
    <cellStyle name="Percent 5 4 3 2" xfId="43619"/>
    <cellStyle name="Percent 5 4 3 2 2" xfId="43620"/>
    <cellStyle name="Percent 5 4 3 3" xfId="43621"/>
    <cellStyle name="Percent 5 4 3 4" xfId="43622"/>
    <cellStyle name="Percent 5 4 3 5" xfId="43623"/>
    <cellStyle name="Percent 5 4 4" xfId="43624"/>
    <cellStyle name="Percent 5 4 4 2" xfId="43625"/>
    <cellStyle name="Percent 5 4 4 2 2" xfId="43626"/>
    <cellStyle name="Percent 5 4 4 3" xfId="43627"/>
    <cellStyle name="Percent 5 4 5" xfId="43628"/>
    <cellStyle name="Percent 5 4 5 2" xfId="43629"/>
    <cellStyle name="Percent 5 4 6" xfId="43630"/>
    <cellStyle name="Percent 5 5" xfId="43631"/>
    <cellStyle name="Percent 5 5 2" xfId="43632"/>
    <cellStyle name="Percent 5 5 2 2" xfId="43633"/>
    <cellStyle name="Percent 5 5 2 2 2" xfId="43634"/>
    <cellStyle name="Percent 5 5 2 3" xfId="43635"/>
    <cellStyle name="Percent 5 5 2 4" xfId="43636"/>
    <cellStyle name="Percent 5 5 2 5" xfId="43637"/>
    <cellStyle name="Percent 5 5 3" xfId="43638"/>
    <cellStyle name="Percent 5 5 3 2" xfId="43639"/>
    <cellStyle name="Percent 5 5 3 2 2" xfId="43640"/>
    <cellStyle name="Percent 5 5 3 3" xfId="43641"/>
    <cellStyle name="Percent 5 5 4" xfId="43642"/>
    <cellStyle name="Percent 5 5 4 2" xfId="43643"/>
    <cellStyle name="Percent 5 5 5" xfId="43644"/>
    <cellStyle name="Percent 5 5 6" xfId="43645"/>
    <cellStyle name="Percent 5 5 7" xfId="43646"/>
    <cellStyle name="Percent 5 6" xfId="43647"/>
    <cellStyle name="Percent 5 6 2" xfId="43648"/>
    <cellStyle name="Percent 5 6 2 2" xfId="43649"/>
    <cellStyle name="Percent 5 6 3" xfId="43650"/>
    <cellStyle name="Percent 5 7" xfId="43651"/>
    <cellStyle name="Percent 5 7 2" xfId="43652"/>
    <cellStyle name="Percent 5 7 2 2" xfId="43653"/>
    <cellStyle name="Percent 5 7 3" xfId="43654"/>
    <cellStyle name="Percent 5 8" xfId="43655"/>
    <cellStyle name="Percent 5 8 2" xfId="43656"/>
    <cellStyle name="Percent 5 9" xfId="43657"/>
    <cellStyle name="Percent 6" xfId="43658"/>
    <cellStyle name="Percent 6 10" xfId="43659"/>
    <cellStyle name="Percent 6 11" xfId="43660"/>
    <cellStyle name="Percent 6 2" xfId="43661"/>
    <cellStyle name="Percent 6 2 2" xfId="43662"/>
    <cellStyle name="Percent 6 2 2 2" xfId="43663"/>
    <cellStyle name="Percent 6 2 2 2 2" xfId="43664"/>
    <cellStyle name="Percent 6 2 2 2 2 2" xfId="43665"/>
    <cellStyle name="Percent 6 2 2 2 2 2 2" xfId="43666"/>
    <cellStyle name="Percent 6 2 2 2 2 3" xfId="43667"/>
    <cellStyle name="Percent 6 2 2 2 3" xfId="43668"/>
    <cellStyle name="Percent 6 2 2 2 3 2" xfId="43669"/>
    <cellStyle name="Percent 6 2 2 2 3 2 2" xfId="43670"/>
    <cellStyle name="Percent 6 2 2 2 3 3" xfId="43671"/>
    <cellStyle name="Percent 6 2 2 2 4" xfId="43672"/>
    <cellStyle name="Percent 6 2 2 2 4 2" xfId="43673"/>
    <cellStyle name="Percent 6 2 2 2 5" xfId="43674"/>
    <cellStyle name="Percent 6 2 2 3" xfId="43675"/>
    <cellStyle name="Percent 6 2 2 3 2" xfId="43676"/>
    <cellStyle name="Percent 6 2 2 3 2 2" xfId="43677"/>
    <cellStyle name="Percent 6 2 2 3 3" xfId="43678"/>
    <cellStyle name="Percent 6 2 2 4" xfId="43679"/>
    <cellStyle name="Percent 6 2 2 4 2" xfId="43680"/>
    <cellStyle name="Percent 6 2 2 4 2 2" xfId="43681"/>
    <cellStyle name="Percent 6 2 2 4 3" xfId="43682"/>
    <cellStyle name="Percent 6 2 2 5" xfId="43683"/>
    <cellStyle name="Percent 6 2 2 5 2" xfId="43684"/>
    <cellStyle name="Percent 6 2 2 6" xfId="43685"/>
    <cellStyle name="Percent 6 2 2 7" xfId="43686"/>
    <cellStyle name="Percent 6 2 3" xfId="43687"/>
    <cellStyle name="Percent 6 2 3 2" xfId="43688"/>
    <cellStyle name="Percent 6 2 3 2 2" xfId="43689"/>
    <cellStyle name="Percent 6 2 3 2 2 2" xfId="43690"/>
    <cellStyle name="Percent 6 2 3 2 3" xfId="43691"/>
    <cellStyle name="Percent 6 2 3 3" xfId="43692"/>
    <cellStyle name="Percent 6 2 3 3 2" xfId="43693"/>
    <cellStyle name="Percent 6 2 3 3 2 2" xfId="43694"/>
    <cellStyle name="Percent 6 2 3 3 3" xfId="43695"/>
    <cellStyle name="Percent 6 2 3 4" xfId="43696"/>
    <cellStyle name="Percent 6 2 3 4 2" xfId="43697"/>
    <cellStyle name="Percent 6 2 3 5" xfId="43698"/>
    <cellStyle name="Percent 6 2 4" xfId="43699"/>
    <cellStyle name="Percent 6 2 4 2" xfId="43700"/>
    <cellStyle name="Percent 6 2 4 2 2" xfId="43701"/>
    <cellStyle name="Percent 6 2 4 3" xfId="43702"/>
    <cellStyle name="Percent 6 2 5" xfId="43703"/>
    <cellStyle name="Percent 6 2 5 2" xfId="43704"/>
    <cellStyle name="Percent 6 2 5 2 2" xfId="43705"/>
    <cellStyle name="Percent 6 2 5 3" xfId="43706"/>
    <cellStyle name="Percent 6 2 6" xfId="43707"/>
    <cellStyle name="Percent 6 2 6 2" xfId="43708"/>
    <cellStyle name="Percent 6 2 7" xfId="43709"/>
    <cellStyle name="Percent 6 2 8" xfId="43710"/>
    <cellStyle name="Percent 6 3" xfId="43711"/>
    <cellStyle name="Percent 6 3 2" xfId="43712"/>
    <cellStyle name="Percent 6 3 2 2" xfId="43713"/>
    <cellStyle name="Percent 6 3 2 2 2" xfId="43714"/>
    <cellStyle name="Percent 6 3 2 2 2 2" xfId="43715"/>
    <cellStyle name="Percent 6 3 2 2 3" xfId="43716"/>
    <cellStyle name="Percent 6 3 2 3" xfId="43717"/>
    <cellStyle name="Percent 6 3 2 3 2" xfId="43718"/>
    <cellStyle name="Percent 6 3 2 3 2 2" xfId="43719"/>
    <cellStyle name="Percent 6 3 2 3 3" xfId="43720"/>
    <cellStyle name="Percent 6 3 2 4" xfId="43721"/>
    <cellStyle name="Percent 6 3 2 4 2" xfId="43722"/>
    <cellStyle name="Percent 6 3 2 5" xfId="43723"/>
    <cellStyle name="Percent 6 3 3" xfId="43724"/>
    <cellStyle name="Percent 6 3 3 2" xfId="43725"/>
    <cellStyle name="Percent 6 3 3 2 2" xfId="43726"/>
    <cellStyle name="Percent 6 3 3 3" xfId="43727"/>
    <cellStyle name="Percent 6 3 4" xfId="43728"/>
    <cellStyle name="Percent 6 3 4 2" xfId="43729"/>
    <cellStyle name="Percent 6 3 4 2 2" xfId="43730"/>
    <cellStyle name="Percent 6 3 4 3" xfId="43731"/>
    <cellStyle name="Percent 6 3 5" xfId="43732"/>
    <cellStyle name="Percent 6 3 5 2" xfId="43733"/>
    <cellStyle name="Percent 6 3 6" xfId="43734"/>
    <cellStyle name="Percent 6 3 7" xfId="43735"/>
    <cellStyle name="Percent 6 4" xfId="43736"/>
    <cellStyle name="Percent 6 4 2" xfId="43737"/>
    <cellStyle name="Percent 6 4 2 2" xfId="43738"/>
    <cellStyle name="Percent 6 4 2 2 2" xfId="43739"/>
    <cellStyle name="Percent 6 4 2 3" xfId="43740"/>
    <cellStyle name="Percent 6 4 3" xfId="43741"/>
    <cellStyle name="Percent 6 4 3 2" xfId="43742"/>
    <cellStyle name="Percent 6 4 3 2 2" xfId="43743"/>
    <cellStyle name="Percent 6 4 3 3" xfId="43744"/>
    <cellStyle name="Percent 6 4 4" xfId="43745"/>
    <cellStyle name="Percent 6 4 4 2" xfId="43746"/>
    <cellStyle name="Percent 6 4 5" xfId="43747"/>
    <cellStyle name="Percent 6 5" xfId="43748"/>
    <cellStyle name="Percent 6 5 2" xfId="43749"/>
    <cellStyle name="Percent 6 5 2 2" xfId="43750"/>
    <cellStyle name="Percent 6 5 3" xfId="43751"/>
    <cellStyle name="Percent 6 6" xfId="43752"/>
    <cellStyle name="Percent 6 6 2" xfId="43753"/>
    <cellStyle name="Percent 6 6 2 2" xfId="43754"/>
    <cellStyle name="Percent 6 6 3" xfId="43755"/>
    <cellStyle name="Percent 6 6 4" xfId="43756"/>
    <cellStyle name="Percent 6 7" xfId="43757"/>
    <cellStyle name="Percent 6 7 2" xfId="43758"/>
    <cellStyle name="Percent 6 8" xfId="43759"/>
    <cellStyle name="Percent 6 9" xfId="43760"/>
    <cellStyle name="Percent 7" xfId="43761"/>
    <cellStyle name="Percent 7 2" xfId="43762"/>
    <cellStyle name="Percent 7 2 2" xfId="43763"/>
    <cellStyle name="Percent 7 2 2 2" xfId="43764"/>
    <cellStyle name="Percent 7 2 2 2 2" xfId="43765"/>
    <cellStyle name="Percent 7 2 2 2 2 2" xfId="43766"/>
    <cellStyle name="Percent 7 2 2 2 2 2 2" xfId="43767"/>
    <cellStyle name="Percent 7 2 2 2 2 3" xfId="43768"/>
    <cellStyle name="Percent 7 2 2 2 3" xfId="43769"/>
    <cellStyle name="Percent 7 2 2 2 3 2" xfId="43770"/>
    <cellStyle name="Percent 7 2 2 2 3 2 2" xfId="43771"/>
    <cellStyle name="Percent 7 2 2 2 3 3" xfId="43772"/>
    <cellStyle name="Percent 7 2 2 2 4" xfId="43773"/>
    <cellStyle name="Percent 7 2 2 2 4 2" xfId="43774"/>
    <cellStyle name="Percent 7 2 2 2 5" xfId="43775"/>
    <cellStyle name="Percent 7 2 2 3" xfId="43776"/>
    <cellStyle name="Percent 7 2 2 3 2" xfId="43777"/>
    <cellStyle name="Percent 7 2 2 3 2 2" xfId="43778"/>
    <cellStyle name="Percent 7 2 2 3 3" xfId="43779"/>
    <cellStyle name="Percent 7 2 2 4" xfId="43780"/>
    <cellStyle name="Percent 7 2 2 4 2" xfId="43781"/>
    <cellStyle name="Percent 7 2 2 4 2 2" xfId="43782"/>
    <cellStyle name="Percent 7 2 2 4 3" xfId="43783"/>
    <cellStyle name="Percent 7 2 2 5" xfId="43784"/>
    <cellStyle name="Percent 7 2 2 5 2" xfId="43785"/>
    <cellStyle name="Percent 7 2 2 6" xfId="43786"/>
    <cellStyle name="Percent 7 2 2 7" xfId="43787"/>
    <cellStyle name="Percent 7 2 3" xfId="43788"/>
    <cellStyle name="Percent 7 2 3 2" xfId="43789"/>
    <cellStyle name="Percent 7 2 3 2 2" xfId="43790"/>
    <cellStyle name="Percent 7 2 3 2 2 2" xfId="43791"/>
    <cellStyle name="Percent 7 2 3 2 3" xfId="43792"/>
    <cellStyle name="Percent 7 2 3 3" xfId="43793"/>
    <cellStyle name="Percent 7 2 3 3 2" xfId="43794"/>
    <cellStyle name="Percent 7 2 3 3 2 2" xfId="43795"/>
    <cellStyle name="Percent 7 2 3 3 3" xfId="43796"/>
    <cellStyle name="Percent 7 2 3 4" xfId="43797"/>
    <cellStyle name="Percent 7 2 3 4 2" xfId="43798"/>
    <cellStyle name="Percent 7 2 3 5" xfId="43799"/>
    <cellStyle name="Percent 7 2 4" xfId="43800"/>
    <cellStyle name="Percent 7 2 4 2" xfId="43801"/>
    <cellStyle name="Percent 7 2 4 2 2" xfId="43802"/>
    <cellStyle name="Percent 7 2 4 3" xfId="43803"/>
    <cellStyle name="Percent 7 2 5" xfId="43804"/>
    <cellStyle name="Percent 7 2 5 2" xfId="43805"/>
    <cellStyle name="Percent 7 2 5 2 2" xfId="43806"/>
    <cellStyle name="Percent 7 2 5 3" xfId="43807"/>
    <cellStyle name="Percent 7 2 6" xfId="43808"/>
    <cellStyle name="Percent 7 2 6 2" xfId="43809"/>
    <cellStyle name="Percent 7 2 7" xfId="43810"/>
    <cellStyle name="Percent 7 2 8" xfId="43811"/>
    <cellStyle name="Percent 7 3" xfId="43812"/>
    <cellStyle name="Percent 7 3 2" xfId="43813"/>
    <cellStyle name="Percent 7 3 2 2" xfId="43814"/>
    <cellStyle name="Percent 7 3 2 2 2" xfId="43815"/>
    <cellStyle name="Percent 7 3 2 2 2 2" xfId="43816"/>
    <cellStyle name="Percent 7 3 2 2 3" xfId="43817"/>
    <cellStyle name="Percent 7 3 2 3" xfId="43818"/>
    <cellStyle name="Percent 7 3 2 3 2" xfId="43819"/>
    <cellStyle name="Percent 7 3 2 3 2 2" xfId="43820"/>
    <cellStyle name="Percent 7 3 2 3 3" xfId="43821"/>
    <cellStyle name="Percent 7 3 2 4" xfId="43822"/>
    <cellStyle name="Percent 7 3 2 4 2" xfId="43823"/>
    <cellStyle name="Percent 7 3 2 5" xfId="43824"/>
    <cellStyle name="Percent 7 3 3" xfId="43825"/>
    <cellStyle name="Percent 7 3 3 2" xfId="43826"/>
    <cellStyle name="Percent 7 3 3 2 2" xfId="43827"/>
    <cellStyle name="Percent 7 3 3 3" xfId="43828"/>
    <cellStyle name="Percent 7 3 4" xfId="43829"/>
    <cellStyle name="Percent 7 3 4 2" xfId="43830"/>
    <cellStyle name="Percent 7 3 4 2 2" xfId="43831"/>
    <cellStyle name="Percent 7 3 4 3" xfId="43832"/>
    <cellStyle name="Percent 7 3 5" xfId="43833"/>
    <cellStyle name="Percent 7 3 5 2" xfId="43834"/>
    <cellStyle name="Percent 7 3 6" xfId="43835"/>
    <cellStyle name="Percent 7 3 7" xfId="43836"/>
    <cellStyle name="Percent 7 4" xfId="43837"/>
    <cellStyle name="Percent 7 4 2" xfId="43838"/>
    <cellStyle name="Percent 7 4 2 2" xfId="43839"/>
    <cellStyle name="Percent 7 4 2 2 2" xfId="43840"/>
    <cellStyle name="Percent 7 4 2 3" xfId="43841"/>
    <cellStyle name="Percent 7 4 3" xfId="43842"/>
    <cellStyle name="Percent 7 4 3 2" xfId="43843"/>
    <cellStyle name="Percent 7 4 3 2 2" xfId="43844"/>
    <cellStyle name="Percent 7 4 3 3" xfId="43845"/>
    <cellStyle name="Percent 7 4 4" xfId="43846"/>
    <cellStyle name="Percent 7 4 4 2" xfId="43847"/>
    <cellStyle name="Percent 7 4 5" xfId="43848"/>
    <cellStyle name="Percent 7 5" xfId="43849"/>
    <cellStyle name="Percent 7 5 2" xfId="43850"/>
    <cellStyle name="Percent 7 5 2 2" xfId="43851"/>
    <cellStyle name="Percent 7 5 3" xfId="43852"/>
    <cellStyle name="Percent 7 6" xfId="43853"/>
    <cellStyle name="Percent 7 6 2" xfId="43854"/>
    <cellStyle name="Percent 7 6 2 2" xfId="43855"/>
    <cellStyle name="Percent 7 6 3" xfId="43856"/>
    <cellStyle name="Percent 7 7" xfId="43857"/>
    <cellStyle name="Percent 7 7 2" xfId="43858"/>
    <cellStyle name="Percent 7 8" xfId="43859"/>
    <cellStyle name="Percent 7 9" xfId="43860"/>
    <cellStyle name="Percent 8" xfId="43861"/>
    <cellStyle name="Percent 8 10" xfId="43862"/>
    <cellStyle name="Percent 8 2" xfId="43863"/>
    <cellStyle name="Percent 8 2 2" xfId="43864"/>
    <cellStyle name="Percent 8 2 2 2" xfId="43865"/>
    <cellStyle name="Percent 8 2 2 2 2" xfId="43866"/>
    <cellStyle name="Percent 8 2 2 2 2 2" xfId="43867"/>
    <cellStyle name="Percent 8 2 2 2 3" xfId="43868"/>
    <cellStyle name="Percent 8 2 2 3" xfId="43869"/>
    <cellStyle name="Percent 8 2 2 3 2" xfId="43870"/>
    <cellStyle name="Percent 8 2 2 3 2 2" xfId="43871"/>
    <cellStyle name="Percent 8 2 2 3 3" xfId="43872"/>
    <cellStyle name="Percent 8 2 2 4" xfId="43873"/>
    <cellStyle name="Percent 8 2 2 4 2" xfId="43874"/>
    <cellStyle name="Percent 8 2 2 5" xfId="43875"/>
    <cellStyle name="Percent 8 2 3" xfId="43876"/>
    <cellStyle name="Percent 8 2 3 2" xfId="43877"/>
    <cellStyle name="Percent 8 2 3 2 2" xfId="43878"/>
    <cellStyle name="Percent 8 2 3 3" xfId="43879"/>
    <cellStyle name="Percent 8 2 4" xfId="43880"/>
    <cellStyle name="Percent 8 2 4 2" xfId="43881"/>
    <cellStyle name="Percent 8 2 4 2 2" xfId="43882"/>
    <cellStyle name="Percent 8 2 4 3" xfId="43883"/>
    <cellStyle name="Percent 8 2 5" xfId="43884"/>
    <cellStyle name="Percent 8 2 5 2" xfId="43885"/>
    <cellStyle name="Percent 8 2 6" xfId="43886"/>
    <cellStyle name="Percent 8 2 7" xfId="43887"/>
    <cellStyle name="Percent 8 3" xfId="43888"/>
    <cellStyle name="Percent 8 3 2" xfId="43889"/>
    <cellStyle name="Percent 8 3 2 2" xfId="43890"/>
    <cellStyle name="Percent 8 3 2 2 2" xfId="43891"/>
    <cellStyle name="Percent 8 3 2 3" xfId="43892"/>
    <cellStyle name="Percent 8 3 3" xfId="43893"/>
    <cellStyle name="Percent 8 3 3 2" xfId="43894"/>
    <cellStyle name="Percent 8 3 3 2 2" xfId="43895"/>
    <cellStyle name="Percent 8 3 3 3" xfId="43896"/>
    <cellStyle name="Percent 8 3 4" xfId="43897"/>
    <cellStyle name="Percent 8 3 4 2" xfId="43898"/>
    <cellStyle name="Percent 8 3 5" xfId="43899"/>
    <cellStyle name="Percent 8 4" xfId="43900"/>
    <cellStyle name="Percent 8 4 2" xfId="43901"/>
    <cellStyle name="Percent 8 4 2 2" xfId="43902"/>
    <cellStyle name="Percent 8 4 3" xfId="43903"/>
    <cellStyle name="Percent 8 4 4" xfId="43904"/>
    <cellStyle name="Percent 8 5" xfId="43905"/>
    <cellStyle name="Percent 8 5 2" xfId="43906"/>
    <cellStyle name="Percent 8 5 2 2" xfId="43907"/>
    <cellStyle name="Percent 8 5 3" xfId="43908"/>
    <cellStyle name="Percent 8 6" xfId="43909"/>
    <cellStyle name="Percent 8 6 2" xfId="43910"/>
    <cellStyle name="Percent 8 7" xfId="43911"/>
    <cellStyle name="Percent 8 7 2" xfId="43912"/>
    <cellStyle name="Percent 8 8" xfId="43913"/>
    <cellStyle name="Percent 8 9" xfId="43914"/>
    <cellStyle name="Percent 9" xfId="43915"/>
    <cellStyle name="Percent 9 2" xfId="43916"/>
    <cellStyle name="Percent 9 2 2" xfId="43917"/>
    <cellStyle name="Percent 9 2 2 2" xfId="43918"/>
    <cellStyle name="Percent 9 2 2 3" xfId="43919"/>
    <cellStyle name="Percent 9 2 3" xfId="43920"/>
    <cellStyle name="Percent 9 3" xfId="43921"/>
    <cellStyle name="Percent 9 3 2" xfId="43922"/>
    <cellStyle name="Percent 9 4" xfId="43923"/>
    <cellStyle name="Percent 9 4 2" xfId="43924"/>
    <cellStyle name="Percent 9 5" xfId="43925"/>
    <cellStyle name="Percent 9 6" xfId="43926"/>
    <cellStyle name="Percent(1)" xfId="43927"/>
    <cellStyle name="Percent(1) 2" xfId="43928"/>
    <cellStyle name="Percent(1) 3" xfId="43929"/>
    <cellStyle name="Percent(2)" xfId="43930"/>
    <cellStyle name="Percent(2) 2" xfId="43931"/>
    <cellStyle name="Percent(2) 3" xfId="43932"/>
    <cellStyle name="Posting_Period" xfId="43933"/>
    <cellStyle name="PRM" xfId="43934"/>
    <cellStyle name="PRM 2" xfId="43935"/>
    <cellStyle name="PRM 2 2" xfId="43936"/>
    <cellStyle name="PRM 2 3" xfId="43937"/>
    <cellStyle name="PRM 3" xfId="43938"/>
    <cellStyle name="PRM 3 2" xfId="43939"/>
    <cellStyle name="PRM 3 3" xfId="43940"/>
    <cellStyle name="PRM 4" xfId="43941"/>
    <cellStyle name="PRM 5" xfId="43942"/>
    <cellStyle name="PRM_2011-11" xfId="43943"/>
    <cellStyle name="PS_Comma" xfId="43944"/>
    <cellStyle name="PSChar" xfId="43945"/>
    <cellStyle name="PSChar 2" xfId="43946"/>
    <cellStyle name="PSChar 3" xfId="43947"/>
    <cellStyle name="PSDate" xfId="43948"/>
    <cellStyle name="PSDate 2" xfId="43949"/>
    <cellStyle name="PSDate 3" xfId="43950"/>
    <cellStyle name="PSDec" xfId="43951"/>
    <cellStyle name="PSDec 2" xfId="43952"/>
    <cellStyle name="PSDec 3" xfId="43953"/>
    <cellStyle name="PSHeading" xfId="43954"/>
    <cellStyle name="PSHeading 2" xfId="43955"/>
    <cellStyle name="PSHeading 2 2" xfId="43956"/>
    <cellStyle name="PSHeading 2 2 2" xfId="43957"/>
    <cellStyle name="PSHeading 2 2 3" xfId="43958"/>
    <cellStyle name="PSHeading 2 3" xfId="43959"/>
    <cellStyle name="PSHeading 2 4" xfId="43960"/>
    <cellStyle name="PSHeading 3" xfId="43961"/>
    <cellStyle name="PSHeading 4" xfId="43962"/>
    <cellStyle name="PSInt" xfId="43963"/>
    <cellStyle name="PSInt 2" xfId="43964"/>
    <cellStyle name="PSInt 3" xfId="43965"/>
    <cellStyle name="PSSpacer" xfId="43966"/>
    <cellStyle name="PSSpacer 2" xfId="43967"/>
    <cellStyle name="PSSpacer 3" xfId="43968"/>
    <cellStyle name="Reset  - Style4" xfId="43969"/>
    <cellStyle name="Reset  - Style4 2" xfId="43970"/>
    <cellStyle name="Reset  - Style7" xfId="43971"/>
    <cellStyle name="Reset  - Style7 2" xfId="43972"/>
    <cellStyle name="STYL0 - Style1" xfId="43973"/>
    <cellStyle name="STYL0 - Style1 2" xfId="43974"/>
    <cellStyle name="STYL0 - Style1 3" xfId="43975"/>
    <cellStyle name="STYL1 - Style2" xfId="43976"/>
    <cellStyle name="STYL1 - Style2 2" xfId="43977"/>
    <cellStyle name="STYL1 - Style2 3" xfId="43978"/>
    <cellStyle name="STYL2 - Style3" xfId="43979"/>
    <cellStyle name="STYL2 - Style3 2" xfId="43980"/>
    <cellStyle name="STYL2 - Style3 3" xfId="43981"/>
    <cellStyle name="STYL3 - Style4" xfId="43982"/>
    <cellStyle name="STYL3 - Style4 2" xfId="43983"/>
    <cellStyle name="STYL3 - Style4 3" xfId="43984"/>
    <cellStyle name="STYL4 - Style5" xfId="43985"/>
    <cellStyle name="STYL4 - Style5 2" xfId="43986"/>
    <cellStyle name="STYL4 - Style5 3" xfId="43987"/>
    <cellStyle name="STYL5 - Style6" xfId="43988"/>
    <cellStyle name="STYL5 - Style6 2" xfId="43989"/>
    <cellStyle name="STYL5 - Style6 3" xfId="43990"/>
    <cellStyle name="STYL6 - Style7" xfId="43991"/>
    <cellStyle name="STYL6 - Style7 2" xfId="43992"/>
    <cellStyle name="STYL6 - Style7 3" xfId="43993"/>
    <cellStyle name="STYL7 - Style8" xfId="43994"/>
    <cellStyle name="STYL7 - Style8 2" xfId="43995"/>
    <cellStyle name="STYL7 - Style8 3" xfId="43996"/>
    <cellStyle name="Style 1" xfId="43997"/>
    <cellStyle name="Style 1 2" xfId="43998"/>
    <cellStyle name="Style 1 2 2" xfId="43999"/>
    <cellStyle name="Style 1 2 2 2" xfId="44000"/>
    <cellStyle name="Style 1 2 3" xfId="44001"/>
    <cellStyle name="Style 1 2 4" xfId="44002"/>
    <cellStyle name="Style 1 3" xfId="44003"/>
    <cellStyle name="Style 1 3 2" xfId="44004"/>
    <cellStyle name="Style 1 4" xfId="44005"/>
    <cellStyle name="Style 1 4 2" xfId="44006"/>
    <cellStyle name="Style 1 5" xfId="44007"/>
    <cellStyle name="Style 1 6" xfId="44008"/>
    <cellStyle name="Style 1 7" xfId="44009"/>
    <cellStyle name="Style 1_Recycle Center Commodities MRF" xfId="44010"/>
    <cellStyle name="STYLE1" xfId="44011"/>
    <cellStyle name="STYLE1 2" xfId="44012"/>
    <cellStyle name="STYLE1 2 2" xfId="44013"/>
    <cellStyle name="STYLE1 2 3" xfId="44014"/>
    <cellStyle name="STYLE1 2 4" xfId="44015"/>
    <cellStyle name="STYLE1 3" xfId="44016"/>
    <cellStyle name="STYLE1 3 2" xfId="44017"/>
    <cellStyle name="STYLE1 3 3" xfId="44018"/>
    <cellStyle name="STYLE1 4" xfId="44019"/>
    <cellStyle name="STYLE1 5" xfId="44020"/>
    <cellStyle name="sub heading" xfId="44021"/>
    <cellStyle name="sub heading 2" xfId="44022"/>
    <cellStyle name="sub heading 3" xfId="44023"/>
    <cellStyle name="Table  - Style5" xfId="44024"/>
    <cellStyle name="Table  - Style5 10" xfId="44025"/>
    <cellStyle name="Table  - Style5 10 2" xfId="44026"/>
    <cellStyle name="Table  - Style5 10 3" xfId="44027"/>
    <cellStyle name="Table  - Style5 11" xfId="44028"/>
    <cellStyle name="Table  - Style5 11 2" xfId="44029"/>
    <cellStyle name="Table  - Style5 11 3" xfId="44030"/>
    <cellStyle name="Table  - Style5 12" xfId="44031"/>
    <cellStyle name="Table  - Style5 2" xfId="44032"/>
    <cellStyle name="Table  - Style5 2 2" xfId="44033"/>
    <cellStyle name="Table  - Style5 2 2 2" xfId="44034"/>
    <cellStyle name="Table  - Style5 2 2 3" xfId="44035"/>
    <cellStyle name="Table  - Style5 2 3" xfId="44036"/>
    <cellStyle name="Table  - Style5 2 3 2" xfId="44037"/>
    <cellStyle name="Table  - Style5 2 3 3" xfId="44038"/>
    <cellStyle name="Table  - Style5 2 4" xfId="44039"/>
    <cellStyle name="Table  - Style5 2 4 2" xfId="44040"/>
    <cellStyle name="Table  - Style5 2 4 3" xfId="44041"/>
    <cellStyle name="Table  - Style5 2 5" xfId="44042"/>
    <cellStyle name="Table  - Style5 2 5 2" xfId="44043"/>
    <cellStyle name="Table  - Style5 2 5 3" xfId="44044"/>
    <cellStyle name="Table  - Style5 2 6" xfId="44045"/>
    <cellStyle name="Table  - Style5 2 6 2" xfId="44046"/>
    <cellStyle name="Table  - Style5 2 6 3" xfId="44047"/>
    <cellStyle name="Table  - Style5 2 7" xfId="44048"/>
    <cellStyle name="Table  - Style5 2 7 2" xfId="44049"/>
    <cellStyle name="Table  - Style5 2 7 3" xfId="44050"/>
    <cellStyle name="Table  - Style5 2 8" xfId="44051"/>
    <cellStyle name="Table  - Style5 3" xfId="44052"/>
    <cellStyle name="Table  - Style5 3 2" xfId="44053"/>
    <cellStyle name="Table  - Style5 3 2 2" xfId="44054"/>
    <cellStyle name="Table  - Style5 3 2 3" xfId="44055"/>
    <cellStyle name="Table  - Style5 3 3" xfId="44056"/>
    <cellStyle name="Table  - Style5 3 3 2" xfId="44057"/>
    <cellStyle name="Table  - Style5 3 3 3" xfId="44058"/>
    <cellStyle name="Table  - Style5 3 4" xfId="44059"/>
    <cellStyle name="Table  - Style5 3 4 2" xfId="44060"/>
    <cellStyle name="Table  - Style5 3 4 3" xfId="44061"/>
    <cellStyle name="Table  - Style5 3 5" xfId="44062"/>
    <cellStyle name="Table  - Style5 3 5 2" xfId="44063"/>
    <cellStyle name="Table  - Style5 3 5 3" xfId="44064"/>
    <cellStyle name="Table  - Style5 3 6" xfId="44065"/>
    <cellStyle name="Table  - Style5 3 6 2" xfId="44066"/>
    <cellStyle name="Table  - Style5 3 6 3" xfId="44067"/>
    <cellStyle name="Table  - Style5 3 7" xfId="44068"/>
    <cellStyle name="Table  - Style5 3 7 2" xfId="44069"/>
    <cellStyle name="Table  - Style5 3 7 3" xfId="44070"/>
    <cellStyle name="Table  - Style5 3 8" xfId="44071"/>
    <cellStyle name="Table  - Style5 4" xfId="44072"/>
    <cellStyle name="Table  - Style5 4 2" xfId="44073"/>
    <cellStyle name="Table  - Style5 4 2 2" xfId="44074"/>
    <cellStyle name="Table  - Style5 4 2 3" xfId="44075"/>
    <cellStyle name="Table  - Style5 4 3" xfId="44076"/>
    <cellStyle name="Table  - Style5 4 3 2" xfId="44077"/>
    <cellStyle name="Table  - Style5 4 3 3" xfId="44078"/>
    <cellStyle name="Table  - Style5 4 4" xfId="44079"/>
    <cellStyle name="Table  - Style5 4 4 2" xfId="44080"/>
    <cellStyle name="Table  - Style5 4 4 3" xfId="44081"/>
    <cellStyle name="Table  - Style5 4 5" xfId="44082"/>
    <cellStyle name="Table  - Style5 4 5 2" xfId="44083"/>
    <cellStyle name="Table  - Style5 4 5 3" xfId="44084"/>
    <cellStyle name="Table  - Style5 4 6" xfId="44085"/>
    <cellStyle name="Table  - Style5 4 6 2" xfId="44086"/>
    <cellStyle name="Table  - Style5 4 6 3" xfId="44087"/>
    <cellStyle name="Table  - Style5 4 7" xfId="44088"/>
    <cellStyle name="Table  - Style5 4 7 2" xfId="44089"/>
    <cellStyle name="Table  - Style5 4 7 3" xfId="44090"/>
    <cellStyle name="Table  - Style5 4 8" xfId="44091"/>
    <cellStyle name="Table  - Style5 5" xfId="44092"/>
    <cellStyle name="Table  - Style5 5 2" xfId="44093"/>
    <cellStyle name="Table  - Style5 5 2 2" xfId="44094"/>
    <cellStyle name="Table  - Style5 5 2 3" xfId="44095"/>
    <cellStyle name="Table  - Style5 5 3" xfId="44096"/>
    <cellStyle name="Table  - Style5 5 3 2" xfId="44097"/>
    <cellStyle name="Table  - Style5 5 3 3" xfId="44098"/>
    <cellStyle name="Table  - Style5 5 4" xfId="44099"/>
    <cellStyle name="Table  - Style5 5 4 2" xfId="44100"/>
    <cellStyle name="Table  - Style5 5 4 3" xfId="44101"/>
    <cellStyle name="Table  - Style5 5 5" xfId="44102"/>
    <cellStyle name="Table  - Style5 5 5 2" xfId="44103"/>
    <cellStyle name="Table  - Style5 5 5 3" xfId="44104"/>
    <cellStyle name="Table  - Style5 5 6" xfId="44105"/>
    <cellStyle name="Table  - Style5 5 6 2" xfId="44106"/>
    <cellStyle name="Table  - Style5 5 6 3" xfId="44107"/>
    <cellStyle name="Table  - Style5 5 7" xfId="44108"/>
    <cellStyle name="Table  - Style5 5 7 2" xfId="44109"/>
    <cellStyle name="Table  - Style5 5 7 3" xfId="44110"/>
    <cellStyle name="Table  - Style5 5 8" xfId="44111"/>
    <cellStyle name="Table  - Style5 6" xfId="44112"/>
    <cellStyle name="Table  - Style5 6 2" xfId="44113"/>
    <cellStyle name="Table  - Style5 7" xfId="44114"/>
    <cellStyle name="Table  - Style5 7 2" xfId="44115"/>
    <cellStyle name="Table  - Style5 7 3" xfId="44116"/>
    <cellStyle name="Table  - Style5 8" xfId="44117"/>
    <cellStyle name="Table  - Style5 8 2" xfId="44118"/>
    <cellStyle name="Table  - Style5 8 3" xfId="44119"/>
    <cellStyle name="Table  - Style5 9" xfId="44120"/>
    <cellStyle name="Table  - Style5 9 2" xfId="44121"/>
    <cellStyle name="Table  - Style5 9 3" xfId="44122"/>
    <cellStyle name="Table  - Style6" xfId="44123"/>
    <cellStyle name="Table  - Style6 10" xfId="44124"/>
    <cellStyle name="Table  - Style6 10 2" xfId="44125"/>
    <cellStyle name="Table  - Style6 10 3" xfId="44126"/>
    <cellStyle name="Table  - Style6 11" xfId="44127"/>
    <cellStyle name="Table  - Style6 11 2" xfId="44128"/>
    <cellStyle name="Table  - Style6 11 3" xfId="44129"/>
    <cellStyle name="Table  - Style6 12" xfId="44130"/>
    <cellStyle name="Table  - Style6 2" xfId="44131"/>
    <cellStyle name="Table  - Style6 2 2" xfId="44132"/>
    <cellStyle name="Table  - Style6 2 2 2" xfId="44133"/>
    <cellStyle name="Table  - Style6 2 2 3" xfId="44134"/>
    <cellStyle name="Table  - Style6 2 3" xfId="44135"/>
    <cellStyle name="Table  - Style6 2 3 2" xfId="44136"/>
    <cellStyle name="Table  - Style6 2 3 3" xfId="44137"/>
    <cellStyle name="Table  - Style6 2 4" xfId="44138"/>
    <cellStyle name="Table  - Style6 2 4 2" xfId="44139"/>
    <cellStyle name="Table  - Style6 2 4 3" xfId="44140"/>
    <cellStyle name="Table  - Style6 2 5" xfId="44141"/>
    <cellStyle name="Table  - Style6 2 5 2" xfId="44142"/>
    <cellStyle name="Table  - Style6 2 5 3" xfId="44143"/>
    <cellStyle name="Table  - Style6 2 6" xfId="44144"/>
    <cellStyle name="Table  - Style6 2 6 2" xfId="44145"/>
    <cellStyle name="Table  - Style6 2 6 3" xfId="44146"/>
    <cellStyle name="Table  - Style6 2 7" xfId="44147"/>
    <cellStyle name="Table  - Style6 2 7 2" xfId="44148"/>
    <cellStyle name="Table  - Style6 2 7 3" xfId="44149"/>
    <cellStyle name="Table  - Style6 2 8" xfId="44150"/>
    <cellStyle name="Table  - Style6 3" xfId="44151"/>
    <cellStyle name="Table  - Style6 3 2" xfId="44152"/>
    <cellStyle name="Table  - Style6 3 2 2" xfId="44153"/>
    <cellStyle name="Table  - Style6 3 2 3" xfId="44154"/>
    <cellStyle name="Table  - Style6 3 3" xfId="44155"/>
    <cellStyle name="Table  - Style6 3 3 2" xfId="44156"/>
    <cellStyle name="Table  - Style6 3 3 3" xfId="44157"/>
    <cellStyle name="Table  - Style6 3 4" xfId="44158"/>
    <cellStyle name="Table  - Style6 3 4 2" xfId="44159"/>
    <cellStyle name="Table  - Style6 3 4 3" xfId="44160"/>
    <cellStyle name="Table  - Style6 3 5" xfId="44161"/>
    <cellStyle name="Table  - Style6 3 5 2" xfId="44162"/>
    <cellStyle name="Table  - Style6 3 5 3" xfId="44163"/>
    <cellStyle name="Table  - Style6 3 6" xfId="44164"/>
    <cellStyle name="Table  - Style6 3 6 2" xfId="44165"/>
    <cellStyle name="Table  - Style6 3 6 3" xfId="44166"/>
    <cellStyle name="Table  - Style6 3 7" xfId="44167"/>
    <cellStyle name="Table  - Style6 3 7 2" xfId="44168"/>
    <cellStyle name="Table  - Style6 3 7 3" xfId="44169"/>
    <cellStyle name="Table  - Style6 3 8" xfId="44170"/>
    <cellStyle name="Table  - Style6 4" xfId="44171"/>
    <cellStyle name="Table  - Style6 4 2" xfId="44172"/>
    <cellStyle name="Table  - Style6 4 2 2" xfId="44173"/>
    <cellStyle name="Table  - Style6 4 2 3" xfId="44174"/>
    <cellStyle name="Table  - Style6 4 3" xfId="44175"/>
    <cellStyle name="Table  - Style6 4 3 2" xfId="44176"/>
    <cellStyle name="Table  - Style6 4 3 3" xfId="44177"/>
    <cellStyle name="Table  - Style6 4 4" xfId="44178"/>
    <cellStyle name="Table  - Style6 4 4 2" xfId="44179"/>
    <cellStyle name="Table  - Style6 4 4 3" xfId="44180"/>
    <cellStyle name="Table  - Style6 4 5" xfId="44181"/>
    <cellStyle name="Table  - Style6 4 5 2" xfId="44182"/>
    <cellStyle name="Table  - Style6 4 5 3" xfId="44183"/>
    <cellStyle name="Table  - Style6 4 6" xfId="44184"/>
    <cellStyle name="Table  - Style6 4 6 2" xfId="44185"/>
    <cellStyle name="Table  - Style6 4 6 3" xfId="44186"/>
    <cellStyle name="Table  - Style6 4 7" xfId="44187"/>
    <cellStyle name="Table  - Style6 4 7 2" xfId="44188"/>
    <cellStyle name="Table  - Style6 4 7 3" xfId="44189"/>
    <cellStyle name="Table  - Style6 4 8" xfId="44190"/>
    <cellStyle name="Table  - Style6 5" xfId="44191"/>
    <cellStyle name="Table  - Style6 5 2" xfId="44192"/>
    <cellStyle name="Table  - Style6 5 2 2" xfId="44193"/>
    <cellStyle name="Table  - Style6 5 2 3" xfId="44194"/>
    <cellStyle name="Table  - Style6 5 3" xfId="44195"/>
    <cellStyle name="Table  - Style6 5 3 2" xfId="44196"/>
    <cellStyle name="Table  - Style6 5 3 3" xfId="44197"/>
    <cellStyle name="Table  - Style6 5 4" xfId="44198"/>
    <cellStyle name="Table  - Style6 5 4 2" xfId="44199"/>
    <cellStyle name="Table  - Style6 5 4 3" xfId="44200"/>
    <cellStyle name="Table  - Style6 5 5" xfId="44201"/>
    <cellStyle name="Table  - Style6 5 5 2" xfId="44202"/>
    <cellStyle name="Table  - Style6 5 5 3" xfId="44203"/>
    <cellStyle name="Table  - Style6 5 6" xfId="44204"/>
    <cellStyle name="Table  - Style6 5 6 2" xfId="44205"/>
    <cellStyle name="Table  - Style6 5 6 3" xfId="44206"/>
    <cellStyle name="Table  - Style6 5 7" xfId="44207"/>
    <cellStyle name="Table  - Style6 5 7 2" xfId="44208"/>
    <cellStyle name="Table  - Style6 5 7 3" xfId="44209"/>
    <cellStyle name="Table  - Style6 5 8" xfId="44210"/>
    <cellStyle name="Table  - Style6 6" xfId="44211"/>
    <cellStyle name="Table  - Style6 6 2" xfId="44212"/>
    <cellStyle name="Table  - Style6 7" xfId="44213"/>
    <cellStyle name="Table  - Style6 7 2" xfId="44214"/>
    <cellStyle name="Table  - Style6 7 3" xfId="44215"/>
    <cellStyle name="Table  - Style6 8" xfId="44216"/>
    <cellStyle name="Table  - Style6 8 2" xfId="44217"/>
    <cellStyle name="Table  - Style6 8 3" xfId="44218"/>
    <cellStyle name="Table  - Style6 9" xfId="44219"/>
    <cellStyle name="Table  - Style6 9 2" xfId="44220"/>
    <cellStyle name="Table  - Style6 9 3" xfId="44221"/>
    <cellStyle name="Tax_Rate" xfId="44222"/>
    <cellStyle name="Title  - Style1" xfId="44223"/>
    <cellStyle name="Title  - Style1 2" xfId="44224"/>
    <cellStyle name="Title  - Style6" xfId="44225"/>
    <cellStyle name="Title  - Style6 2" xfId="44226"/>
    <cellStyle name="Title 10" xfId="44227"/>
    <cellStyle name="Title 10 2" xfId="44228"/>
    <cellStyle name="Title 11" xfId="44229"/>
    <cellStyle name="Title 11 2" xfId="44230"/>
    <cellStyle name="Title 12" xfId="44231"/>
    <cellStyle name="Title 12 2" xfId="44232"/>
    <cellStyle name="Title 13" xfId="44233"/>
    <cellStyle name="Title 14" xfId="44234"/>
    <cellStyle name="Title 15" xfId="44235"/>
    <cellStyle name="Title 16" xfId="44236"/>
    <cellStyle name="Title 17" xfId="44237"/>
    <cellStyle name="Title 18" xfId="44238"/>
    <cellStyle name="Title 19" xfId="44239"/>
    <cellStyle name="Title 2" xfId="44240"/>
    <cellStyle name="Title 2 2" xfId="44241"/>
    <cellStyle name="Title 2 2 2" xfId="44242"/>
    <cellStyle name="Title 2 2 2 2" xfId="44243"/>
    <cellStyle name="Title 2 2 3" xfId="44244"/>
    <cellStyle name="Title 2 2 4" xfId="44245"/>
    <cellStyle name="Title 2 3" xfId="44246"/>
    <cellStyle name="Title 2 3 2" xfId="44247"/>
    <cellStyle name="Title 2 3 3" xfId="44248"/>
    <cellStyle name="Title 2 4" xfId="44249"/>
    <cellStyle name="Title 2 5" xfId="44250"/>
    <cellStyle name="Title 2 6" xfId="44251"/>
    <cellStyle name="Title 20" xfId="44252"/>
    <cellStyle name="Title 21" xfId="44253"/>
    <cellStyle name="Title 22" xfId="44254"/>
    <cellStyle name="Title 23" xfId="44255"/>
    <cellStyle name="Title 24" xfId="44256"/>
    <cellStyle name="Title 25" xfId="44257"/>
    <cellStyle name="Title 3" xfId="44258"/>
    <cellStyle name="Title 3 2" xfId="44259"/>
    <cellStyle name="Title 3 2 2" xfId="44260"/>
    <cellStyle name="Title 3 2 3" xfId="44261"/>
    <cellStyle name="Title 3 3" xfId="44262"/>
    <cellStyle name="Title 3 4" xfId="44263"/>
    <cellStyle name="Title 3 5" xfId="44264"/>
    <cellStyle name="Title 3 6" xfId="44265"/>
    <cellStyle name="Title 4" xfId="44266"/>
    <cellStyle name="Title 4 2" xfId="44267"/>
    <cellStyle name="Title 4 3" xfId="44268"/>
    <cellStyle name="Title 4 4" xfId="44269"/>
    <cellStyle name="Title 5" xfId="44270"/>
    <cellStyle name="Title 5 2" xfId="44271"/>
    <cellStyle name="Title 6" xfId="44272"/>
    <cellStyle name="Title 6 2" xfId="44273"/>
    <cellStyle name="Title 7" xfId="44274"/>
    <cellStyle name="Title 7 2" xfId="44275"/>
    <cellStyle name="Title 8" xfId="44276"/>
    <cellStyle name="Title 8 2" xfId="44277"/>
    <cellStyle name="Title 9" xfId="44278"/>
    <cellStyle name="Title 9 2" xfId="44279"/>
    <cellStyle name="Total 2" xfId="44280"/>
    <cellStyle name="Total 2 2" xfId="44281"/>
    <cellStyle name="Total 2 2 2" xfId="44282"/>
    <cellStyle name="Total 2 2 2 10" xfId="44283"/>
    <cellStyle name="Total 2 2 2 10 2" xfId="44284"/>
    <cellStyle name="Total 2 2 2 10 3" xfId="44285"/>
    <cellStyle name="Total 2 2 2 11" xfId="44286"/>
    <cellStyle name="Total 2 2 2 11 2" xfId="44287"/>
    <cellStyle name="Total 2 2 2 11 3" xfId="44288"/>
    <cellStyle name="Total 2 2 2 12" xfId="44289"/>
    <cellStyle name="Total 2 2 2 2" xfId="44290"/>
    <cellStyle name="Total 2 2 2 2 2" xfId="44291"/>
    <cellStyle name="Total 2 2 2 2 2 2" xfId="44292"/>
    <cellStyle name="Total 2 2 2 2 2 3" xfId="44293"/>
    <cellStyle name="Total 2 2 2 2 3" xfId="44294"/>
    <cellStyle name="Total 2 2 2 2 3 2" xfId="44295"/>
    <cellStyle name="Total 2 2 2 2 3 3" xfId="44296"/>
    <cellStyle name="Total 2 2 2 2 4" xfId="44297"/>
    <cellStyle name="Total 2 2 2 2 4 2" xfId="44298"/>
    <cellStyle name="Total 2 2 2 2 4 3" xfId="44299"/>
    <cellStyle name="Total 2 2 2 2 5" xfId="44300"/>
    <cellStyle name="Total 2 2 2 2 5 2" xfId="44301"/>
    <cellStyle name="Total 2 2 2 2 5 3" xfId="44302"/>
    <cellStyle name="Total 2 2 2 2 6" xfId="44303"/>
    <cellStyle name="Total 2 2 2 2 6 2" xfId="44304"/>
    <cellStyle name="Total 2 2 2 2 6 3" xfId="44305"/>
    <cellStyle name="Total 2 2 2 2 7" xfId="44306"/>
    <cellStyle name="Total 2 2 2 2 7 2" xfId="44307"/>
    <cellStyle name="Total 2 2 2 2 7 3" xfId="44308"/>
    <cellStyle name="Total 2 2 2 2 8" xfId="44309"/>
    <cellStyle name="Total 2 2 2 3" xfId="44310"/>
    <cellStyle name="Total 2 2 2 3 2" xfId="44311"/>
    <cellStyle name="Total 2 2 2 3 2 2" xfId="44312"/>
    <cellStyle name="Total 2 2 2 3 2 3" xfId="44313"/>
    <cellStyle name="Total 2 2 2 3 3" xfId="44314"/>
    <cellStyle name="Total 2 2 2 3 3 2" xfId="44315"/>
    <cellStyle name="Total 2 2 2 3 3 3" xfId="44316"/>
    <cellStyle name="Total 2 2 2 3 4" xfId="44317"/>
    <cellStyle name="Total 2 2 2 3 4 2" xfId="44318"/>
    <cellStyle name="Total 2 2 2 3 4 3" xfId="44319"/>
    <cellStyle name="Total 2 2 2 3 5" xfId="44320"/>
    <cellStyle name="Total 2 2 2 3 5 2" xfId="44321"/>
    <cellStyle name="Total 2 2 2 3 5 3" xfId="44322"/>
    <cellStyle name="Total 2 2 2 3 6" xfId="44323"/>
    <cellStyle name="Total 2 2 2 3 6 2" xfId="44324"/>
    <cellStyle name="Total 2 2 2 3 6 3" xfId="44325"/>
    <cellStyle name="Total 2 2 2 3 7" xfId="44326"/>
    <cellStyle name="Total 2 2 2 3 7 2" xfId="44327"/>
    <cellStyle name="Total 2 2 2 3 7 3" xfId="44328"/>
    <cellStyle name="Total 2 2 2 3 8" xfId="44329"/>
    <cellStyle name="Total 2 2 2 4" xfId="44330"/>
    <cellStyle name="Total 2 2 2 4 2" xfId="44331"/>
    <cellStyle name="Total 2 2 2 4 2 2" xfId="44332"/>
    <cellStyle name="Total 2 2 2 4 2 3" xfId="44333"/>
    <cellStyle name="Total 2 2 2 4 3" xfId="44334"/>
    <cellStyle name="Total 2 2 2 4 3 2" xfId="44335"/>
    <cellStyle name="Total 2 2 2 4 3 3" xfId="44336"/>
    <cellStyle name="Total 2 2 2 4 4" xfId="44337"/>
    <cellStyle name="Total 2 2 2 4 4 2" xfId="44338"/>
    <cellStyle name="Total 2 2 2 4 4 3" xfId="44339"/>
    <cellStyle name="Total 2 2 2 4 5" xfId="44340"/>
    <cellStyle name="Total 2 2 2 4 5 2" xfId="44341"/>
    <cellStyle name="Total 2 2 2 4 5 3" xfId="44342"/>
    <cellStyle name="Total 2 2 2 4 6" xfId="44343"/>
    <cellStyle name="Total 2 2 2 4 6 2" xfId="44344"/>
    <cellStyle name="Total 2 2 2 4 6 3" xfId="44345"/>
    <cellStyle name="Total 2 2 2 4 7" xfId="44346"/>
    <cellStyle name="Total 2 2 2 4 7 2" xfId="44347"/>
    <cellStyle name="Total 2 2 2 4 7 3" xfId="44348"/>
    <cellStyle name="Total 2 2 2 4 8" xfId="44349"/>
    <cellStyle name="Total 2 2 2 5" xfId="44350"/>
    <cellStyle name="Total 2 2 2 5 2" xfId="44351"/>
    <cellStyle name="Total 2 2 2 5 2 2" xfId="44352"/>
    <cellStyle name="Total 2 2 2 5 2 3" xfId="44353"/>
    <cellStyle name="Total 2 2 2 5 3" xfId="44354"/>
    <cellStyle name="Total 2 2 2 5 3 2" xfId="44355"/>
    <cellStyle name="Total 2 2 2 5 3 3" xfId="44356"/>
    <cellStyle name="Total 2 2 2 5 4" xfId="44357"/>
    <cellStyle name="Total 2 2 2 5 4 2" xfId="44358"/>
    <cellStyle name="Total 2 2 2 5 4 3" xfId="44359"/>
    <cellStyle name="Total 2 2 2 5 5" xfId="44360"/>
    <cellStyle name="Total 2 2 2 5 5 2" xfId="44361"/>
    <cellStyle name="Total 2 2 2 5 5 3" xfId="44362"/>
    <cellStyle name="Total 2 2 2 5 6" xfId="44363"/>
    <cellStyle name="Total 2 2 2 5 6 2" xfId="44364"/>
    <cellStyle name="Total 2 2 2 5 6 3" xfId="44365"/>
    <cellStyle name="Total 2 2 2 5 7" xfId="44366"/>
    <cellStyle name="Total 2 2 2 5 7 2" xfId="44367"/>
    <cellStyle name="Total 2 2 2 5 7 3" xfId="44368"/>
    <cellStyle name="Total 2 2 2 5 8" xfId="44369"/>
    <cellStyle name="Total 2 2 2 6" xfId="44370"/>
    <cellStyle name="Total 2 2 2 6 2" xfId="44371"/>
    <cellStyle name="Total 2 2 2 6 3" xfId="44372"/>
    <cellStyle name="Total 2 2 2 7" xfId="44373"/>
    <cellStyle name="Total 2 2 2 7 2" xfId="44374"/>
    <cellStyle name="Total 2 2 2 7 3" xfId="44375"/>
    <cellStyle name="Total 2 2 2 8" xfId="44376"/>
    <cellStyle name="Total 2 2 2 8 2" xfId="44377"/>
    <cellStyle name="Total 2 2 2 8 3" xfId="44378"/>
    <cellStyle name="Total 2 2 2 9" xfId="44379"/>
    <cellStyle name="Total 2 2 2 9 2" xfId="44380"/>
    <cellStyle name="Total 2 2 2 9 3" xfId="44381"/>
    <cellStyle name="Total 2 2 3" xfId="44382"/>
    <cellStyle name="Total 2 2 3 10" xfId="44383"/>
    <cellStyle name="Total 2 2 3 10 2" xfId="44384"/>
    <cellStyle name="Total 2 2 3 10 3" xfId="44385"/>
    <cellStyle name="Total 2 2 3 11" xfId="44386"/>
    <cellStyle name="Total 2 2 3 11 2" xfId="44387"/>
    <cellStyle name="Total 2 2 3 11 3" xfId="44388"/>
    <cellStyle name="Total 2 2 3 12" xfId="44389"/>
    <cellStyle name="Total 2 2 3 2" xfId="44390"/>
    <cellStyle name="Total 2 2 3 2 2" xfId="44391"/>
    <cellStyle name="Total 2 2 3 2 2 2" xfId="44392"/>
    <cellStyle name="Total 2 2 3 2 2 3" xfId="44393"/>
    <cellStyle name="Total 2 2 3 2 3" xfId="44394"/>
    <cellStyle name="Total 2 2 3 2 3 2" xfId="44395"/>
    <cellStyle name="Total 2 2 3 2 3 3" xfId="44396"/>
    <cellStyle name="Total 2 2 3 2 4" xfId="44397"/>
    <cellStyle name="Total 2 2 3 2 4 2" xfId="44398"/>
    <cellStyle name="Total 2 2 3 2 4 3" xfId="44399"/>
    <cellStyle name="Total 2 2 3 2 5" xfId="44400"/>
    <cellStyle name="Total 2 2 3 2 5 2" xfId="44401"/>
    <cellStyle name="Total 2 2 3 2 5 3" xfId="44402"/>
    <cellStyle name="Total 2 2 3 2 6" xfId="44403"/>
    <cellStyle name="Total 2 2 3 2 6 2" xfId="44404"/>
    <cellStyle name="Total 2 2 3 2 6 3" xfId="44405"/>
    <cellStyle name="Total 2 2 3 2 7" xfId="44406"/>
    <cellStyle name="Total 2 2 3 2 7 2" xfId="44407"/>
    <cellStyle name="Total 2 2 3 2 7 3" xfId="44408"/>
    <cellStyle name="Total 2 2 3 2 8" xfId="44409"/>
    <cellStyle name="Total 2 2 3 3" xfId="44410"/>
    <cellStyle name="Total 2 2 3 3 2" xfId="44411"/>
    <cellStyle name="Total 2 2 3 3 2 2" xfId="44412"/>
    <cellStyle name="Total 2 2 3 3 2 3" xfId="44413"/>
    <cellStyle name="Total 2 2 3 3 3" xfId="44414"/>
    <cellStyle name="Total 2 2 3 3 3 2" xfId="44415"/>
    <cellStyle name="Total 2 2 3 3 3 3" xfId="44416"/>
    <cellStyle name="Total 2 2 3 3 4" xfId="44417"/>
    <cellStyle name="Total 2 2 3 3 4 2" xfId="44418"/>
    <cellStyle name="Total 2 2 3 3 4 3" xfId="44419"/>
    <cellStyle name="Total 2 2 3 3 5" xfId="44420"/>
    <cellStyle name="Total 2 2 3 3 5 2" xfId="44421"/>
    <cellStyle name="Total 2 2 3 3 5 3" xfId="44422"/>
    <cellStyle name="Total 2 2 3 3 6" xfId="44423"/>
    <cellStyle name="Total 2 2 3 3 6 2" xfId="44424"/>
    <cellStyle name="Total 2 2 3 3 6 3" xfId="44425"/>
    <cellStyle name="Total 2 2 3 3 7" xfId="44426"/>
    <cellStyle name="Total 2 2 3 3 7 2" xfId="44427"/>
    <cellStyle name="Total 2 2 3 3 7 3" xfId="44428"/>
    <cellStyle name="Total 2 2 3 3 8" xfId="44429"/>
    <cellStyle name="Total 2 2 3 4" xfId="44430"/>
    <cellStyle name="Total 2 2 3 4 2" xfId="44431"/>
    <cellStyle name="Total 2 2 3 4 2 2" xfId="44432"/>
    <cellStyle name="Total 2 2 3 4 2 3" xfId="44433"/>
    <cellStyle name="Total 2 2 3 4 3" xfId="44434"/>
    <cellStyle name="Total 2 2 3 4 3 2" xfId="44435"/>
    <cellStyle name="Total 2 2 3 4 3 3" xfId="44436"/>
    <cellStyle name="Total 2 2 3 4 4" xfId="44437"/>
    <cellStyle name="Total 2 2 3 4 4 2" xfId="44438"/>
    <cellStyle name="Total 2 2 3 4 4 3" xfId="44439"/>
    <cellStyle name="Total 2 2 3 4 5" xfId="44440"/>
    <cellStyle name="Total 2 2 3 4 5 2" xfId="44441"/>
    <cellStyle name="Total 2 2 3 4 5 3" xfId="44442"/>
    <cellStyle name="Total 2 2 3 4 6" xfId="44443"/>
    <cellStyle name="Total 2 2 3 4 6 2" xfId="44444"/>
    <cellStyle name="Total 2 2 3 4 6 3" xfId="44445"/>
    <cellStyle name="Total 2 2 3 4 7" xfId="44446"/>
    <cellStyle name="Total 2 2 3 4 7 2" xfId="44447"/>
    <cellStyle name="Total 2 2 3 4 7 3" xfId="44448"/>
    <cellStyle name="Total 2 2 3 4 8" xfId="44449"/>
    <cellStyle name="Total 2 2 3 5" xfId="44450"/>
    <cellStyle name="Total 2 2 3 5 2" xfId="44451"/>
    <cellStyle name="Total 2 2 3 5 2 2" xfId="44452"/>
    <cellStyle name="Total 2 2 3 5 2 3" xfId="44453"/>
    <cellStyle name="Total 2 2 3 5 3" xfId="44454"/>
    <cellStyle name="Total 2 2 3 5 3 2" xfId="44455"/>
    <cellStyle name="Total 2 2 3 5 3 3" xfId="44456"/>
    <cellStyle name="Total 2 2 3 5 4" xfId="44457"/>
    <cellStyle name="Total 2 2 3 5 4 2" xfId="44458"/>
    <cellStyle name="Total 2 2 3 5 4 3" xfId="44459"/>
    <cellStyle name="Total 2 2 3 5 5" xfId="44460"/>
    <cellStyle name="Total 2 2 3 5 5 2" xfId="44461"/>
    <cellStyle name="Total 2 2 3 5 5 3" xfId="44462"/>
    <cellStyle name="Total 2 2 3 5 6" xfId="44463"/>
    <cellStyle name="Total 2 2 3 5 6 2" xfId="44464"/>
    <cellStyle name="Total 2 2 3 5 6 3" xfId="44465"/>
    <cellStyle name="Total 2 2 3 5 7" xfId="44466"/>
    <cellStyle name="Total 2 2 3 5 7 2" xfId="44467"/>
    <cellStyle name="Total 2 2 3 5 7 3" xfId="44468"/>
    <cellStyle name="Total 2 2 3 5 8" xfId="44469"/>
    <cellStyle name="Total 2 2 3 6" xfId="44470"/>
    <cellStyle name="Total 2 2 3 6 2" xfId="44471"/>
    <cellStyle name="Total 2 2 3 6 3" xfId="44472"/>
    <cellStyle name="Total 2 2 3 7" xfId="44473"/>
    <cellStyle name="Total 2 2 3 7 2" xfId="44474"/>
    <cellStyle name="Total 2 2 3 7 3" xfId="44475"/>
    <cellStyle name="Total 2 2 3 8" xfId="44476"/>
    <cellStyle name="Total 2 2 3 8 2" xfId="44477"/>
    <cellStyle name="Total 2 2 3 8 3" xfId="44478"/>
    <cellStyle name="Total 2 2 3 9" xfId="44479"/>
    <cellStyle name="Total 2 2 3 9 2" xfId="44480"/>
    <cellStyle name="Total 2 2 3 9 3" xfId="44481"/>
    <cellStyle name="Total 2 2 4" xfId="44482"/>
    <cellStyle name="Total 2 2 4 2" xfId="44483"/>
    <cellStyle name="Total 2 2 4 2 2" xfId="44484"/>
    <cellStyle name="Total 2 2 4 2 3" xfId="44485"/>
    <cellStyle name="Total 2 2 4 3" xfId="44486"/>
    <cellStyle name="Total 2 2 4 3 2" xfId="44487"/>
    <cellStyle name="Total 2 2 4 3 3" xfId="44488"/>
    <cellStyle name="Total 2 2 4 4" xfId="44489"/>
    <cellStyle name="Total 2 2 4 4 2" xfId="44490"/>
    <cellStyle name="Total 2 2 4 4 3" xfId="44491"/>
    <cellStyle name="Total 2 2 4 5" xfId="44492"/>
    <cellStyle name="Total 2 2 4 5 2" xfId="44493"/>
    <cellStyle name="Total 2 2 4 5 3" xfId="44494"/>
    <cellStyle name="Total 2 2 4 6" xfId="44495"/>
    <cellStyle name="Total 2 2 4 6 2" xfId="44496"/>
    <cellStyle name="Total 2 2 4 6 3" xfId="44497"/>
    <cellStyle name="Total 2 2 4 7" xfId="44498"/>
    <cellStyle name="Total 2 2 4 7 2" xfId="44499"/>
    <cellStyle name="Total 2 2 4 7 3" xfId="44500"/>
    <cellStyle name="Total 2 2 4 8" xfId="44501"/>
    <cellStyle name="Total 2 2 5" xfId="44502"/>
    <cellStyle name="Total 2 2 5 2" xfId="44503"/>
    <cellStyle name="Total 2 2 5 2 2" xfId="44504"/>
    <cellStyle name="Total 2 2 5 2 3" xfId="44505"/>
    <cellStyle name="Total 2 2 5 3" xfId="44506"/>
    <cellStyle name="Total 2 2 5 3 2" xfId="44507"/>
    <cellStyle name="Total 2 2 5 3 3" xfId="44508"/>
    <cellStyle name="Total 2 2 5 4" xfId="44509"/>
    <cellStyle name="Total 2 2 5 4 2" xfId="44510"/>
    <cellStyle name="Total 2 2 5 4 3" xfId="44511"/>
    <cellStyle name="Total 2 2 5 5" xfId="44512"/>
    <cellStyle name="Total 2 2 5 5 2" xfId="44513"/>
    <cellStyle name="Total 2 2 5 5 3" xfId="44514"/>
    <cellStyle name="Total 2 2 5 6" xfId="44515"/>
    <cellStyle name="Total 2 2 5 6 2" xfId="44516"/>
    <cellStyle name="Total 2 2 5 6 3" xfId="44517"/>
    <cellStyle name="Total 2 2 5 7" xfId="44518"/>
    <cellStyle name="Total 2 2 5 7 2" xfId="44519"/>
    <cellStyle name="Total 2 2 5 7 3" xfId="44520"/>
    <cellStyle name="Total 2 2 5 8" xfId="44521"/>
    <cellStyle name="Total 2 2 6" xfId="44522"/>
    <cellStyle name="Total 2 2 7" xfId="44523"/>
    <cellStyle name="Total 2 3" xfId="44524"/>
    <cellStyle name="Total 2 3 10" xfId="44525"/>
    <cellStyle name="Total 2 3 10 2" xfId="44526"/>
    <cellStyle name="Total 2 3 10 3" xfId="44527"/>
    <cellStyle name="Total 2 3 11" xfId="44528"/>
    <cellStyle name="Total 2 3 11 2" xfId="44529"/>
    <cellStyle name="Total 2 3 11 3" xfId="44530"/>
    <cellStyle name="Total 2 3 12" xfId="44531"/>
    <cellStyle name="Total 2 3 12 2" xfId="44532"/>
    <cellStyle name="Total 2 3 12 3" xfId="44533"/>
    <cellStyle name="Total 2 3 13" xfId="44534"/>
    <cellStyle name="Total 2 3 14" xfId="44535"/>
    <cellStyle name="Total 2 3 2" xfId="44536"/>
    <cellStyle name="Total 2 3 2 10" xfId="44537"/>
    <cellStyle name="Total 2 3 2 10 2" xfId="44538"/>
    <cellStyle name="Total 2 3 2 10 3" xfId="44539"/>
    <cellStyle name="Total 2 3 2 11" xfId="44540"/>
    <cellStyle name="Total 2 3 2 11 2" xfId="44541"/>
    <cellStyle name="Total 2 3 2 11 3" xfId="44542"/>
    <cellStyle name="Total 2 3 2 12" xfId="44543"/>
    <cellStyle name="Total 2 3 2 13" xfId="44544"/>
    <cellStyle name="Total 2 3 2 2" xfId="44545"/>
    <cellStyle name="Total 2 3 2 2 2" xfId="44546"/>
    <cellStyle name="Total 2 3 2 2 2 2" xfId="44547"/>
    <cellStyle name="Total 2 3 2 2 2 3" xfId="44548"/>
    <cellStyle name="Total 2 3 2 2 3" xfId="44549"/>
    <cellStyle name="Total 2 3 2 2 3 2" xfId="44550"/>
    <cellStyle name="Total 2 3 2 2 3 3" xfId="44551"/>
    <cellStyle name="Total 2 3 2 2 4" xfId="44552"/>
    <cellStyle name="Total 2 3 2 2 4 2" xfId="44553"/>
    <cellStyle name="Total 2 3 2 2 4 3" xfId="44554"/>
    <cellStyle name="Total 2 3 2 2 5" xfId="44555"/>
    <cellStyle name="Total 2 3 2 2 5 2" xfId="44556"/>
    <cellStyle name="Total 2 3 2 2 5 3" xfId="44557"/>
    <cellStyle name="Total 2 3 2 2 6" xfId="44558"/>
    <cellStyle name="Total 2 3 2 2 6 2" xfId="44559"/>
    <cellStyle name="Total 2 3 2 2 6 3" xfId="44560"/>
    <cellStyle name="Total 2 3 2 2 7" xfId="44561"/>
    <cellStyle name="Total 2 3 2 2 7 2" xfId="44562"/>
    <cellStyle name="Total 2 3 2 2 7 3" xfId="44563"/>
    <cellStyle name="Total 2 3 2 2 8" xfId="44564"/>
    <cellStyle name="Total 2 3 2 2 9" xfId="44565"/>
    <cellStyle name="Total 2 3 2 3" xfId="44566"/>
    <cellStyle name="Total 2 3 2 3 2" xfId="44567"/>
    <cellStyle name="Total 2 3 2 3 2 2" xfId="44568"/>
    <cellStyle name="Total 2 3 2 3 2 3" xfId="44569"/>
    <cellStyle name="Total 2 3 2 3 3" xfId="44570"/>
    <cellStyle name="Total 2 3 2 3 3 2" xfId="44571"/>
    <cellStyle name="Total 2 3 2 3 3 3" xfId="44572"/>
    <cellStyle name="Total 2 3 2 3 4" xfId="44573"/>
    <cellStyle name="Total 2 3 2 3 4 2" xfId="44574"/>
    <cellStyle name="Total 2 3 2 3 4 3" xfId="44575"/>
    <cellStyle name="Total 2 3 2 3 5" xfId="44576"/>
    <cellStyle name="Total 2 3 2 3 5 2" xfId="44577"/>
    <cellStyle name="Total 2 3 2 3 5 3" xfId="44578"/>
    <cellStyle name="Total 2 3 2 3 6" xfId="44579"/>
    <cellStyle name="Total 2 3 2 3 6 2" xfId="44580"/>
    <cellStyle name="Total 2 3 2 3 6 3" xfId="44581"/>
    <cellStyle name="Total 2 3 2 3 7" xfId="44582"/>
    <cellStyle name="Total 2 3 2 3 7 2" xfId="44583"/>
    <cellStyle name="Total 2 3 2 3 7 3" xfId="44584"/>
    <cellStyle name="Total 2 3 2 3 8" xfId="44585"/>
    <cellStyle name="Total 2 3 2 3 9" xfId="44586"/>
    <cellStyle name="Total 2 3 2 4" xfId="44587"/>
    <cellStyle name="Total 2 3 2 4 2" xfId="44588"/>
    <cellStyle name="Total 2 3 2 4 2 2" xfId="44589"/>
    <cellStyle name="Total 2 3 2 4 2 3" xfId="44590"/>
    <cellStyle name="Total 2 3 2 4 3" xfId="44591"/>
    <cellStyle name="Total 2 3 2 4 3 2" xfId="44592"/>
    <cellStyle name="Total 2 3 2 4 3 3" xfId="44593"/>
    <cellStyle name="Total 2 3 2 4 4" xfId="44594"/>
    <cellStyle name="Total 2 3 2 4 4 2" xfId="44595"/>
    <cellStyle name="Total 2 3 2 4 4 3" xfId="44596"/>
    <cellStyle name="Total 2 3 2 4 5" xfId="44597"/>
    <cellStyle name="Total 2 3 2 4 5 2" xfId="44598"/>
    <cellStyle name="Total 2 3 2 4 5 3" xfId="44599"/>
    <cellStyle name="Total 2 3 2 4 6" xfId="44600"/>
    <cellStyle name="Total 2 3 2 4 6 2" xfId="44601"/>
    <cellStyle name="Total 2 3 2 4 6 3" xfId="44602"/>
    <cellStyle name="Total 2 3 2 4 7" xfId="44603"/>
    <cellStyle name="Total 2 3 2 4 7 2" xfId="44604"/>
    <cellStyle name="Total 2 3 2 4 7 3" xfId="44605"/>
    <cellStyle name="Total 2 3 2 4 8" xfId="44606"/>
    <cellStyle name="Total 2 3 2 4 9" xfId="44607"/>
    <cellStyle name="Total 2 3 2 5" xfId="44608"/>
    <cellStyle name="Total 2 3 2 5 2" xfId="44609"/>
    <cellStyle name="Total 2 3 2 5 2 2" xfId="44610"/>
    <cellStyle name="Total 2 3 2 5 2 3" xfId="44611"/>
    <cellStyle name="Total 2 3 2 5 3" xfId="44612"/>
    <cellStyle name="Total 2 3 2 5 3 2" xfId="44613"/>
    <cellStyle name="Total 2 3 2 5 3 3" xfId="44614"/>
    <cellStyle name="Total 2 3 2 5 4" xfId="44615"/>
    <cellStyle name="Total 2 3 2 5 4 2" xfId="44616"/>
    <cellStyle name="Total 2 3 2 5 4 3" xfId="44617"/>
    <cellStyle name="Total 2 3 2 5 5" xfId="44618"/>
    <cellStyle name="Total 2 3 2 5 5 2" xfId="44619"/>
    <cellStyle name="Total 2 3 2 5 5 3" xfId="44620"/>
    <cellStyle name="Total 2 3 2 5 6" xfId="44621"/>
    <cellStyle name="Total 2 3 2 5 6 2" xfId="44622"/>
    <cellStyle name="Total 2 3 2 5 6 3" xfId="44623"/>
    <cellStyle name="Total 2 3 2 5 7" xfId="44624"/>
    <cellStyle name="Total 2 3 2 5 7 2" xfId="44625"/>
    <cellStyle name="Total 2 3 2 5 7 3" xfId="44626"/>
    <cellStyle name="Total 2 3 2 5 8" xfId="44627"/>
    <cellStyle name="Total 2 3 2 5 9" xfId="44628"/>
    <cellStyle name="Total 2 3 2 6" xfId="44629"/>
    <cellStyle name="Total 2 3 2 6 2" xfId="44630"/>
    <cellStyle name="Total 2 3 2 6 3" xfId="44631"/>
    <cellStyle name="Total 2 3 2 7" xfId="44632"/>
    <cellStyle name="Total 2 3 2 7 2" xfId="44633"/>
    <cellStyle name="Total 2 3 2 7 3" xfId="44634"/>
    <cellStyle name="Total 2 3 2 8" xfId="44635"/>
    <cellStyle name="Total 2 3 2 8 2" xfId="44636"/>
    <cellStyle name="Total 2 3 2 8 3" xfId="44637"/>
    <cellStyle name="Total 2 3 2 9" xfId="44638"/>
    <cellStyle name="Total 2 3 2 9 2" xfId="44639"/>
    <cellStyle name="Total 2 3 2 9 3" xfId="44640"/>
    <cellStyle name="Total 2 3 3" xfId="44641"/>
    <cellStyle name="Total 2 3 3 2" xfId="44642"/>
    <cellStyle name="Total 2 3 3 2 2" xfId="44643"/>
    <cellStyle name="Total 2 3 3 2 3" xfId="44644"/>
    <cellStyle name="Total 2 3 3 3" xfId="44645"/>
    <cellStyle name="Total 2 3 3 3 2" xfId="44646"/>
    <cellStyle name="Total 2 3 3 3 3" xfId="44647"/>
    <cellStyle name="Total 2 3 3 4" xfId="44648"/>
    <cellStyle name="Total 2 3 3 4 2" xfId="44649"/>
    <cellStyle name="Total 2 3 3 4 3" xfId="44650"/>
    <cellStyle name="Total 2 3 3 5" xfId="44651"/>
    <cellStyle name="Total 2 3 3 5 2" xfId="44652"/>
    <cellStyle name="Total 2 3 3 5 3" xfId="44653"/>
    <cellStyle name="Total 2 3 3 6" xfId="44654"/>
    <cellStyle name="Total 2 3 3 6 2" xfId="44655"/>
    <cellStyle name="Total 2 3 3 6 3" xfId="44656"/>
    <cellStyle name="Total 2 3 3 7" xfId="44657"/>
    <cellStyle name="Total 2 3 3 7 2" xfId="44658"/>
    <cellStyle name="Total 2 3 3 7 3" xfId="44659"/>
    <cellStyle name="Total 2 3 3 8" xfId="44660"/>
    <cellStyle name="Total 2 3 3 9" xfId="44661"/>
    <cellStyle name="Total 2 3 4" xfId="44662"/>
    <cellStyle name="Total 2 3 4 2" xfId="44663"/>
    <cellStyle name="Total 2 3 4 2 2" xfId="44664"/>
    <cellStyle name="Total 2 3 4 2 3" xfId="44665"/>
    <cellStyle name="Total 2 3 4 3" xfId="44666"/>
    <cellStyle name="Total 2 3 4 3 2" xfId="44667"/>
    <cellStyle name="Total 2 3 4 3 3" xfId="44668"/>
    <cellStyle name="Total 2 3 4 4" xfId="44669"/>
    <cellStyle name="Total 2 3 4 4 2" xfId="44670"/>
    <cellStyle name="Total 2 3 4 4 3" xfId="44671"/>
    <cellStyle name="Total 2 3 4 5" xfId="44672"/>
    <cellStyle name="Total 2 3 4 5 2" xfId="44673"/>
    <cellStyle name="Total 2 3 4 5 3" xfId="44674"/>
    <cellStyle name="Total 2 3 4 6" xfId="44675"/>
    <cellStyle name="Total 2 3 4 6 2" xfId="44676"/>
    <cellStyle name="Total 2 3 4 6 3" xfId="44677"/>
    <cellStyle name="Total 2 3 4 7" xfId="44678"/>
    <cellStyle name="Total 2 3 4 7 2" xfId="44679"/>
    <cellStyle name="Total 2 3 4 7 3" xfId="44680"/>
    <cellStyle name="Total 2 3 4 8" xfId="44681"/>
    <cellStyle name="Total 2 3 4 9" xfId="44682"/>
    <cellStyle name="Total 2 3 5" xfId="44683"/>
    <cellStyle name="Total 2 3 5 2" xfId="44684"/>
    <cellStyle name="Total 2 3 5 2 2" xfId="44685"/>
    <cellStyle name="Total 2 3 5 2 3" xfId="44686"/>
    <cellStyle name="Total 2 3 5 3" xfId="44687"/>
    <cellStyle name="Total 2 3 5 3 2" xfId="44688"/>
    <cellStyle name="Total 2 3 5 3 3" xfId="44689"/>
    <cellStyle name="Total 2 3 5 4" xfId="44690"/>
    <cellStyle name="Total 2 3 5 4 2" xfId="44691"/>
    <cellStyle name="Total 2 3 5 4 3" xfId="44692"/>
    <cellStyle name="Total 2 3 5 5" xfId="44693"/>
    <cellStyle name="Total 2 3 5 5 2" xfId="44694"/>
    <cellStyle name="Total 2 3 5 5 3" xfId="44695"/>
    <cellStyle name="Total 2 3 5 6" xfId="44696"/>
    <cellStyle name="Total 2 3 5 6 2" xfId="44697"/>
    <cellStyle name="Total 2 3 5 6 3" xfId="44698"/>
    <cellStyle name="Total 2 3 5 7" xfId="44699"/>
    <cellStyle name="Total 2 3 5 7 2" xfId="44700"/>
    <cellStyle name="Total 2 3 5 7 3" xfId="44701"/>
    <cellStyle name="Total 2 3 5 8" xfId="44702"/>
    <cellStyle name="Total 2 3 5 9" xfId="44703"/>
    <cellStyle name="Total 2 3 6" xfId="44704"/>
    <cellStyle name="Total 2 3 6 2" xfId="44705"/>
    <cellStyle name="Total 2 3 6 2 2" xfId="44706"/>
    <cellStyle name="Total 2 3 6 2 3" xfId="44707"/>
    <cellStyle name="Total 2 3 6 3" xfId="44708"/>
    <cellStyle name="Total 2 3 6 3 2" xfId="44709"/>
    <cellStyle name="Total 2 3 6 3 3" xfId="44710"/>
    <cellStyle name="Total 2 3 6 4" xfId="44711"/>
    <cellStyle name="Total 2 3 6 4 2" xfId="44712"/>
    <cellStyle name="Total 2 3 6 4 3" xfId="44713"/>
    <cellStyle name="Total 2 3 6 5" xfId="44714"/>
    <cellStyle name="Total 2 3 6 5 2" xfId="44715"/>
    <cellStyle name="Total 2 3 6 5 3" xfId="44716"/>
    <cellStyle name="Total 2 3 6 6" xfId="44717"/>
    <cellStyle name="Total 2 3 6 6 2" xfId="44718"/>
    <cellStyle name="Total 2 3 6 6 3" xfId="44719"/>
    <cellStyle name="Total 2 3 6 7" xfId="44720"/>
    <cellStyle name="Total 2 3 6 7 2" xfId="44721"/>
    <cellStyle name="Total 2 3 6 7 3" xfId="44722"/>
    <cellStyle name="Total 2 3 6 8" xfId="44723"/>
    <cellStyle name="Total 2 3 6 9" xfId="44724"/>
    <cellStyle name="Total 2 3 7" xfId="44725"/>
    <cellStyle name="Total 2 3 7 2" xfId="44726"/>
    <cellStyle name="Total 2 3 7 3" xfId="44727"/>
    <cellStyle name="Total 2 3 8" xfId="44728"/>
    <cellStyle name="Total 2 3 8 2" xfId="44729"/>
    <cellStyle name="Total 2 3 8 3" xfId="44730"/>
    <cellStyle name="Total 2 3 9" xfId="44731"/>
    <cellStyle name="Total 2 3 9 2" xfId="44732"/>
    <cellStyle name="Total 2 3 9 3" xfId="44733"/>
    <cellStyle name="Total 2 4" xfId="44734"/>
    <cellStyle name="Total 2 4 10" xfId="44735"/>
    <cellStyle name="Total 2 4 10 2" xfId="44736"/>
    <cellStyle name="Total 2 4 10 3" xfId="44737"/>
    <cellStyle name="Total 2 4 11" xfId="44738"/>
    <cellStyle name="Total 2 4 11 2" xfId="44739"/>
    <cellStyle name="Total 2 4 11 3" xfId="44740"/>
    <cellStyle name="Total 2 4 12" xfId="44741"/>
    <cellStyle name="Total 2 4 12 2" xfId="44742"/>
    <cellStyle name="Total 2 4 12 3" xfId="44743"/>
    <cellStyle name="Total 2 4 13" xfId="44744"/>
    <cellStyle name="Total 2 4 14" xfId="44745"/>
    <cellStyle name="Total 2 4 2" xfId="44746"/>
    <cellStyle name="Total 2 4 2 10" xfId="44747"/>
    <cellStyle name="Total 2 4 2 10 2" xfId="44748"/>
    <cellStyle name="Total 2 4 2 10 3" xfId="44749"/>
    <cellStyle name="Total 2 4 2 11" xfId="44750"/>
    <cellStyle name="Total 2 4 2 11 2" xfId="44751"/>
    <cellStyle name="Total 2 4 2 11 3" xfId="44752"/>
    <cellStyle name="Total 2 4 2 12" xfId="44753"/>
    <cellStyle name="Total 2 4 2 13" xfId="44754"/>
    <cellStyle name="Total 2 4 2 2" xfId="44755"/>
    <cellStyle name="Total 2 4 2 2 2" xfId="44756"/>
    <cellStyle name="Total 2 4 2 2 2 2" xfId="44757"/>
    <cellStyle name="Total 2 4 2 2 2 3" xfId="44758"/>
    <cellStyle name="Total 2 4 2 2 3" xfId="44759"/>
    <cellStyle name="Total 2 4 2 2 3 2" xfId="44760"/>
    <cellStyle name="Total 2 4 2 2 3 3" xfId="44761"/>
    <cellStyle name="Total 2 4 2 2 4" xfId="44762"/>
    <cellStyle name="Total 2 4 2 2 4 2" xfId="44763"/>
    <cellStyle name="Total 2 4 2 2 4 3" xfId="44764"/>
    <cellStyle name="Total 2 4 2 2 5" xfId="44765"/>
    <cellStyle name="Total 2 4 2 2 5 2" xfId="44766"/>
    <cellStyle name="Total 2 4 2 2 5 3" xfId="44767"/>
    <cellStyle name="Total 2 4 2 2 6" xfId="44768"/>
    <cellStyle name="Total 2 4 2 2 6 2" xfId="44769"/>
    <cellStyle name="Total 2 4 2 2 6 3" xfId="44770"/>
    <cellStyle name="Total 2 4 2 2 7" xfId="44771"/>
    <cellStyle name="Total 2 4 2 2 7 2" xfId="44772"/>
    <cellStyle name="Total 2 4 2 2 7 3" xfId="44773"/>
    <cellStyle name="Total 2 4 2 2 8" xfId="44774"/>
    <cellStyle name="Total 2 4 2 2 9" xfId="44775"/>
    <cellStyle name="Total 2 4 2 3" xfId="44776"/>
    <cellStyle name="Total 2 4 2 3 2" xfId="44777"/>
    <cellStyle name="Total 2 4 2 3 2 2" xfId="44778"/>
    <cellStyle name="Total 2 4 2 3 2 3" xfId="44779"/>
    <cellStyle name="Total 2 4 2 3 3" xfId="44780"/>
    <cellStyle name="Total 2 4 2 3 3 2" xfId="44781"/>
    <cellStyle name="Total 2 4 2 3 3 3" xfId="44782"/>
    <cellStyle name="Total 2 4 2 3 4" xfId="44783"/>
    <cellStyle name="Total 2 4 2 3 4 2" xfId="44784"/>
    <cellStyle name="Total 2 4 2 3 4 3" xfId="44785"/>
    <cellStyle name="Total 2 4 2 3 5" xfId="44786"/>
    <cellStyle name="Total 2 4 2 3 5 2" xfId="44787"/>
    <cellStyle name="Total 2 4 2 3 5 3" xfId="44788"/>
    <cellStyle name="Total 2 4 2 3 6" xfId="44789"/>
    <cellStyle name="Total 2 4 2 3 6 2" xfId="44790"/>
    <cellStyle name="Total 2 4 2 3 6 3" xfId="44791"/>
    <cellStyle name="Total 2 4 2 3 7" xfId="44792"/>
    <cellStyle name="Total 2 4 2 3 7 2" xfId="44793"/>
    <cellStyle name="Total 2 4 2 3 7 3" xfId="44794"/>
    <cellStyle name="Total 2 4 2 3 8" xfId="44795"/>
    <cellStyle name="Total 2 4 2 3 9" xfId="44796"/>
    <cellStyle name="Total 2 4 2 4" xfId="44797"/>
    <cellStyle name="Total 2 4 2 4 2" xfId="44798"/>
    <cellStyle name="Total 2 4 2 4 2 2" xfId="44799"/>
    <cellStyle name="Total 2 4 2 4 2 3" xfId="44800"/>
    <cellStyle name="Total 2 4 2 4 3" xfId="44801"/>
    <cellStyle name="Total 2 4 2 4 3 2" xfId="44802"/>
    <cellStyle name="Total 2 4 2 4 3 3" xfId="44803"/>
    <cellStyle name="Total 2 4 2 4 4" xfId="44804"/>
    <cellStyle name="Total 2 4 2 4 4 2" xfId="44805"/>
    <cellStyle name="Total 2 4 2 4 4 3" xfId="44806"/>
    <cellStyle name="Total 2 4 2 4 5" xfId="44807"/>
    <cellStyle name="Total 2 4 2 4 5 2" xfId="44808"/>
    <cellStyle name="Total 2 4 2 4 5 3" xfId="44809"/>
    <cellStyle name="Total 2 4 2 4 6" xfId="44810"/>
    <cellStyle name="Total 2 4 2 4 6 2" xfId="44811"/>
    <cellStyle name="Total 2 4 2 4 6 3" xfId="44812"/>
    <cellStyle name="Total 2 4 2 4 7" xfId="44813"/>
    <cellStyle name="Total 2 4 2 4 7 2" xfId="44814"/>
    <cellStyle name="Total 2 4 2 4 7 3" xfId="44815"/>
    <cellStyle name="Total 2 4 2 4 8" xfId="44816"/>
    <cellStyle name="Total 2 4 2 4 9" xfId="44817"/>
    <cellStyle name="Total 2 4 2 5" xfId="44818"/>
    <cellStyle name="Total 2 4 2 5 2" xfId="44819"/>
    <cellStyle name="Total 2 4 2 5 2 2" xfId="44820"/>
    <cellStyle name="Total 2 4 2 5 2 3" xfId="44821"/>
    <cellStyle name="Total 2 4 2 5 3" xfId="44822"/>
    <cellStyle name="Total 2 4 2 5 3 2" xfId="44823"/>
    <cellStyle name="Total 2 4 2 5 3 3" xfId="44824"/>
    <cellStyle name="Total 2 4 2 5 4" xfId="44825"/>
    <cellStyle name="Total 2 4 2 5 4 2" xfId="44826"/>
    <cellStyle name="Total 2 4 2 5 4 3" xfId="44827"/>
    <cellStyle name="Total 2 4 2 5 5" xfId="44828"/>
    <cellStyle name="Total 2 4 2 5 5 2" xfId="44829"/>
    <cellStyle name="Total 2 4 2 5 5 3" xfId="44830"/>
    <cellStyle name="Total 2 4 2 5 6" xfId="44831"/>
    <cellStyle name="Total 2 4 2 5 6 2" xfId="44832"/>
    <cellStyle name="Total 2 4 2 5 6 3" xfId="44833"/>
    <cellStyle name="Total 2 4 2 5 7" xfId="44834"/>
    <cellStyle name="Total 2 4 2 5 7 2" xfId="44835"/>
    <cellStyle name="Total 2 4 2 5 7 3" xfId="44836"/>
    <cellStyle name="Total 2 4 2 5 8" xfId="44837"/>
    <cellStyle name="Total 2 4 2 5 9" xfId="44838"/>
    <cellStyle name="Total 2 4 2 6" xfId="44839"/>
    <cellStyle name="Total 2 4 2 6 2" xfId="44840"/>
    <cellStyle name="Total 2 4 2 6 3" xfId="44841"/>
    <cellStyle name="Total 2 4 2 7" xfId="44842"/>
    <cellStyle name="Total 2 4 2 7 2" xfId="44843"/>
    <cellStyle name="Total 2 4 2 7 3" xfId="44844"/>
    <cellStyle name="Total 2 4 2 8" xfId="44845"/>
    <cellStyle name="Total 2 4 2 8 2" xfId="44846"/>
    <cellStyle name="Total 2 4 2 8 3" xfId="44847"/>
    <cellStyle name="Total 2 4 2 9" xfId="44848"/>
    <cellStyle name="Total 2 4 2 9 2" xfId="44849"/>
    <cellStyle name="Total 2 4 2 9 3" xfId="44850"/>
    <cellStyle name="Total 2 4 3" xfId="44851"/>
    <cellStyle name="Total 2 4 3 2" xfId="44852"/>
    <cellStyle name="Total 2 4 3 2 2" xfId="44853"/>
    <cellStyle name="Total 2 4 3 2 3" xfId="44854"/>
    <cellStyle name="Total 2 4 3 3" xfId="44855"/>
    <cellStyle name="Total 2 4 3 3 2" xfId="44856"/>
    <cellStyle name="Total 2 4 3 3 3" xfId="44857"/>
    <cellStyle name="Total 2 4 3 4" xfId="44858"/>
    <cellStyle name="Total 2 4 3 4 2" xfId="44859"/>
    <cellStyle name="Total 2 4 3 4 3" xfId="44860"/>
    <cellStyle name="Total 2 4 3 5" xfId="44861"/>
    <cellStyle name="Total 2 4 3 5 2" xfId="44862"/>
    <cellStyle name="Total 2 4 3 5 3" xfId="44863"/>
    <cellStyle name="Total 2 4 3 6" xfId="44864"/>
    <cellStyle name="Total 2 4 3 6 2" xfId="44865"/>
    <cellStyle name="Total 2 4 3 6 3" xfId="44866"/>
    <cellStyle name="Total 2 4 3 7" xfId="44867"/>
    <cellStyle name="Total 2 4 3 7 2" xfId="44868"/>
    <cellStyle name="Total 2 4 3 7 3" xfId="44869"/>
    <cellStyle name="Total 2 4 3 8" xfId="44870"/>
    <cellStyle name="Total 2 4 3 9" xfId="44871"/>
    <cellStyle name="Total 2 4 4" xfId="44872"/>
    <cellStyle name="Total 2 4 4 2" xfId="44873"/>
    <cellStyle name="Total 2 4 4 2 2" xfId="44874"/>
    <cellStyle name="Total 2 4 4 2 3" xfId="44875"/>
    <cellStyle name="Total 2 4 4 3" xfId="44876"/>
    <cellStyle name="Total 2 4 4 3 2" xfId="44877"/>
    <cellStyle name="Total 2 4 4 3 3" xfId="44878"/>
    <cellStyle name="Total 2 4 4 4" xfId="44879"/>
    <cellStyle name="Total 2 4 4 4 2" xfId="44880"/>
    <cellStyle name="Total 2 4 4 4 3" xfId="44881"/>
    <cellStyle name="Total 2 4 4 5" xfId="44882"/>
    <cellStyle name="Total 2 4 4 5 2" xfId="44883"/>
    <cellStyle name="Total 2 4 4 5 3" xfId="44884"/>
    <cellStyle name="Total 2 4 4 6" xfId="44885"/>
    <cellStyle name="Total 2 4 4 6 2" xfId="44886"/>
    <cellStyle name="Total 2 4 4 6 3" xfId="44887"/>
    <cellStyle name="Total 2 4 4 7" xfId="44888"/>
    <cellStyle name="Total 2 4 4 7 2" xfId="44889"/>
    <cellStyle name="Total 2 4 4 7 3" xfId="44890"/>
    <cellStyle name="Total 2 4 4 8" xfId="44891"/>
    <cellStyle name="Total 2 4 4 9" xfId="44892"/>
    <cellStyle name="Total 2 4 5" xfId="44893"/>
    <cellStyle name="Total 2 4 5 2" xfId="44894"/>
    <cellStyle name="Total 2 4 5 2 2" xfId="44895"/>
    <cellStyle name="Total 2 4 5 2 3" xfId="44896"/>
    <cellStyle name="Total 2 4 5 3" xfId="44897"/>
    <cellStyle name="Total 2 4 5 3 2" xfId="44898"/>
    <cellStyle name="Total 2 4 5 3 3" xfId="44899"/>
    <cellStyle name="Total 2 4 5 4" xfId="44900"/>
    <cellStyle name="Total 2 4 5 4 2" xfId="44901"/>
    <cellStyle name="Total 2 4 5 4 3" xfId="44902"/>
    <cellStyle name="Total 2 4 5 5" xfId="44903"/>
    <cellStyle name="Total 2 4 5 5 2" xfId="44904"/>
    <cellStyle name="Total 2 4 5 5 3" xfId="44905"/>
    <cellStyle name="Total 2 4 5 6" xfId="44906"/>
    <cellStyle name="Total 2 4 5 6 2" xfId="44907"/>
    <cellStyle name="Total 2 4 5 6 3" xfId="44908"/>
    <cellStyle name="Total 2 4 5 7" xfId="44909"/>
    <cellStyle name="Total 2 4 5 7 2" xfId="44910"/>
    <cellStyle name="Total 2 4 5 7 3" xfId="44911"/>
    <cellStyle name="Total 2 4 5 8" xfId="44912"/>
    <cellStyle name="Total 2 4 5 9" xfId="44913"/>
    <cellStyle name="Total 2 4 6" xfId="44914"/>
    <cellStyle name="Total 2 4 6 2" xfId="44915"/>
    <cellStyle name="Total 2 4 6 2 2" xfId="44916"/>
    <cellStyle name="Total 2 4 6 2 3" xfId="44917"/>
    <cellStyle name="Total 2 4 6 3" xfId="44918"/>
    <cellStyle name="Total 2 4 6 3 2" xfId="44919"/>
    <cellStyle name="Total 2 4 6 3 3" xfId="44920"/>
    <cellStyle name="Total 2 4 6 4" xfId="44921"/>
    <cellStyle name="Total 2 4 6 4 2" xfId="44922"/>
    <cellStyle name="Total 2 4 6 4 3" xfId="44923"/>
    <cellStyle name="Total 2 4 6 5" xfId="44924"/>
    <cellStyle name="Total 2 4 6 5 2" xfId="44925"/>
    <cellStyle name="Total 2 4 6 5 3" xfId="44926"/>
    <cellStyle name="Total 2 4 6 6" xfId="44927"/>
    <cellStyle name="Total 2 4 6 6 2" xfId="44928"/>
    <cellStyle name="Total 2 4 6 6 3" xfId="44929"/>
    <cellStyle name="Total 2 4 6 7" xfId="44930"/>
    <cellStyle name="Total 2 4 6 7 2" xfId="44931"/>
    <cellStyle name="Total 2 4 6 7 3" xfId="44932"/>
    <cellStyle name="Total 2 4 6 8" xfId="44933"/>
    <cellStyle name="Total 2 4 6 9" xfId="44934"/>
    <cellStyle name="Total 2 4 7" xfId="44935"/>
    <cellStyle name="Total 2 4 7 2" xfId="44936"/>
    <cellStyle name="Total 2 4 7 3" xfId="44937"/>
    <cellStyle name="Total 2 4 8" xfId="44938"/>
    <cellStyle name="Total 2 4 8 2" xfId="44939"/>
    <cellStyle name="Total 2 4 8 3" xfId="44940"/>
    <cellStyle name="Total 2 4 9" xfId="44941"/>
    <cellStyle name="Total 2 4 9 2" xfId="44942"/>
    <cellStyle name="Total 2 4 9 3" xfId="44943"/>
    <cellStyle name="Total 2 5" xfId="44944"/>
    <cellStyle name="Total 2 5 10" xfId="44945"/>
    <cellStyle name="Total 2 5 10 2" xfId="44946"/>
    <cellStyle name="Total 2 5 10 3" xfId="44947"/>
    <cellStyle name="Total 2 5 11" xfId="44948"/>
    <cellStyle name="Total 2 5 11 2" xfId="44949"/>
    <cellStyle name="Total 2 5 11 3" xfId="44950"/>
    <cellStyle name="Total 2 5 12" xfId="44951"/>
    <cellStyle name="Total 2 5 2" xfId="44952"/>
    <cellStyle name="Total 2 5 2 2" xfId="44953"/>
    <cellStyle name="Total 2 5 2 2 2" xfId="44954"/>
    <cellStyle name="Total 2 5 2 2 3" xfId="44955"/>
    <cellStyle name="Total 2 5 2 3" xfId="44956"/>
    <cellStyle name="Total 2 5 2 3 2" xfId="44957"/>
    <cellStyle name="Total 2 5 2 3 3" xfId="44958"/>
    <cellStyle name="Total 2 5 2 4" xfId="44959"/>
    <cellStyle name="Total 2 5 2 4 2" xfId="44960"/>
    <cellStyle name="Total 2 5 2 4 3" xfId="44961"/>
    <cellStyle name="Total 2 5 2 5" xfId="44962"/>
    <cellStyle name="Total 2 5 2 5 2" xfId="44963"/>
    <cellStyle name="Total 2 5 2 5 3" xfId="44964"/>
    <cellStyle name="Total 2 5 2 6" xfId="44965"/>
    <cellStyle name="Total 2 5 2 6 2" xfId="44966"/>
    <cellStyle name="Total 2 5 2 6 3" xfId="44967"/>
    <cellStyle name="Total 2 5 2 7" xfId="44968"/>
    <cellStyle name="Total 2 5 2 7 2" xfId="44969"/>
    <cellStyle name="Total 2 5 2 7 3" xfId="44970"/>
    <cellStyle name="Total 2 5 2 8" xfId="44971"/>
    <cellStyle name="Total 2 5 3" xfId="44972"/>
    <cellStyle name="Total 2 5 3 2" xfId="44973"/>
    <cellStyle name="Total 2 5 3 2 2" xfId="44974"/>
    <cellStyle name="Total 2 5 3 2 3" xfId="44975"/>
    <cellStyle name="Total 2 5 3 3" xfId="44976"/>
    <cellStyle name="Total 2 5 3 3 2" xfId="44977"/>
    <cellStyle name="Total 2 5 3 3 3" xfId="44978"/>
    <cellStyle name="Total 2 5 3 4" xfId="44979"/>
    <cellStyle name="Total 2 5 3 4 2" xfId="44980"/>
    <cellStyle name="Total 2 5 3 4 3" xfId="44981"/>
    <cellStyle name="Total 2 5 3 5" xfId="44982"/>
    <cellStyle name="Total 2 5 3 5 2" xfId="44983"/>
    <cellStyle name="Total 2 5 3 5 3" xfId="44984"/>
    <cellStyle name="Total 2 5 3 6" xfId="44985"/>
    <cellStyle name="Total 2 5 3 6 2" xfId="44986"/>
    <cellStyle name="Total 2 5 3 6 3" xfId="44987"/>
    <cellStyle name="Total 2 5 3 7" xfId="44988"/>
    <cellStyle name="Total 2 5 3 7 2" xfId="44989"/>
    <cellStyle name="Total 2 5 3 7 3" xfId="44990"/>
    <cellStyle name="Total 2 5 3 8" xfId="44991"/>
    <cellStyle name="Total 2 5 4" xfId="44992"/>
    <cellStyle name="Total 2 5 4 2" xfId="44993"/>
    <cellStyle name="Total 2 5 4 2 2" xfId="44994"/>
    <cellStyle name="Total 2 5 4 2 3" xfId="44995"/>
    <cellStyle name="Total 2 5 4 3" xfId="44996"/>
    <cellStyle name="Total 2 5 4 3 2" xfId="44997"/>
    <cellStyle name="Total 2 5 4 3 3" xfId="44998"/>
    <cellStyle name="Total 2 5 4 4" xfId="44999"/>
    <cellStyle name="Total 2 5 4 4 2" xfId="45000"/>
    <cellStyle name="Total 2 5 4 4 3" xfId="45001"/>
    <cellStyle name="Total 2 5 4 5" xfId="45002"/>
    <cellStyle name="Total 2 5 4 5 2" xfId="45003"/>
    <cellStyle name="Total 2 5 4 5 3" xfId="45004"/>
    <cellStyle name="Total 2 5 4 6" xfId="45005"/>
    <cellStyle name="Total 2 5 4 6 2" xfId="45006"/>
    <cellStyle name="Total 2 5 4 6 3" xfId="45007"/>
    <cellStyle name="Total 2 5 4 7" xfId="45008"/>
    <cellStyle name="Total 2 5 4 7 2" xfId="45009"/>
    <cellStyle name="Total 2 5 4 7 3" xfId="45010"/>
    <cellStyle name="Total 2 5 4 8" xfId="45011"/>
    <cellStyle name="Total 2 5 5" xfId="45012"/>
    <cellStyle name="Total 2 5 5 2" xfId="45013"/>
    <cellStyle name="Total 2 5 5 2 2" xfId="45014"/>
    <cellStyle name="Total 2 5 5 2 3" xfId="45015"/>
    <cellStyle name="Total 2 5 5 3" xfId="45016"/>
    <cellStyle name="Total 2 5 5 3 2" xfId="45017"/>
    <cellStyle name="Total 2 5 5 3 3" xfId="45018"/>
    <cellStyle name="Total 2 5 5 4" xfId="45019"/>
    <cellStyle name="Total 2 5 5 4 2" xfId="45020"/>
    <cellStyle name="Total 2 5 5 4 3" xfId="45021"/>
    <cellStyle name="Total 2 5 5 5" xfId="45022"/>
    <cellStyle name="Total 2 5 5 5 2" xfId="45023"/>
    <cellStyle name="Total 2 5 5 5 3" xfId="45024"/>
    <cellStyle name="Total 2 5 5 6" xfId="45025"/>
    <cellStyle name="Total 2 5 5 6 2" xfId="45026"/>
    <cellStyle name="Total 2 5 5 6 3" xfId="45027"/>
    <cellStyle name="Total 2 5 5 7" xfId="45028"/>
    <cellStyle name="Total 2 5 5 7 2" xfId="45029"/>
    <cellStyle name="Total 2 5 5 7 3" xfId="45030"/>
    <cellStyle name="Total 2 5 5 8" xfId="45031"/>
    <cellStyle name="Total 2 5 6" xfId="45032"/>
    <cellStyle name="Total 2 5 6 2" xfId="45033"/>
    <cellStyle name="Total 2 5 6 3" xfId="45034"/>
    <cellStyle name="Total 2 5 7" xfId="45035"/>
    <cellStyle name="Total 2 5 7 2" xfId="45036"/>
    <cellStyle name="Total 2 5 7 3" xfId="45037"/>
    <cellStyle name="Total 2 5 8" xfId="45038"/>
    <cellStyle name="Total 2 5 8 2" xfId="45039"/>
    <cellStyle name="Total 2 5 8 3" xfId="45040"/>
    <cellStyle name="Total 2 5 9" xfId="45041"/>
    <cellStyle name="Total 2 5 9 2" xfId="45042"/>
    <cellStyle name="Total 2 5 9 3" xfId="45043"/>
    <cellStyle name="Total 2 6" xfId="45044"/>
    <cellStyle name="Total 2 6 2" xfId="45045"/>
    <cellStyle name="Total 2 6 2 2" xfId="45046"/>
    <cellStyle name="Total 2 6 2 3" xfId="45047"/>
    <cellStyle name="Total 2 6 3" xfId="45048"/>
    <cellStyle name="Total 2 6 3 2" xfId="45049"/>
    <cellStyle name="Total 2 6 3 3" xfId="45050"/>
    <cellStyle name="Total 2 6 4" xfId="45051"/>
    <cellStyle name="Total 2 6 4 2" xfId="45052"/>
    <cellStyle name="Total 2 6 4 3" xfId="45053"/>
    <cellStyle name="Total 2 6 5" xfId="45054"/>
    <cellStyle name="Total 2 6 5 2" xfId="45055"/>
    <cellStyle name="Total 2 6 5 3" xfId="45056"/>
    <cellStyle name="Total 2 6 6" xfId="45057"/>
    <cellStyle name="Total 2 6 6 2" xfId="45058"/>
    <cellStyle name="Total 2 6 6 3" xfId="45059"/>
    <cellStyle name="Total 2 6 7" xfId="45060"/>
    <cellStyle name="Total 2 6 7 2" xfId="45061"/>
    <cellStyle name="Total 2 6 7 3" xfId="45062"/>
    <cellStyle name="Total 2 6 8" xfId="45063"/>
    <cellStyle name="Total 2 7" xfId="45064"/>
    <cellStyle name="Total 2 7 2" xfId="45065"/>
    <cellStyle name="Total 2 7 3" xfId="45066"/>
    <cellStyle name="Total 2 7 4" xfId="45067"/>
    <cellStyle name="Total 2 8" xfId="45068"/>
    <cellStyle name="Total 2 8 2" xfId="45069"/>
    <cellStyle name="Total 2 8 2 2" xfId="45070"/>
    <cellStyle name="Total 2 8 2 3" xfId="45071"/>
    <cellStyle name="Total 2 8 3" xfId="45072"/>
    <cellStyle name="Total 2 8 3 2" xfId="45073"/>
    <cellStyle name="Total 2 8 3 3" xfId="45074"/>
    <cellStyle name="Total 2 8 4" xfId="45075"/>
    <cellStyle name="Total 2 8 4 2" xfId="45076"/>
    <cellStyle name="Total 2 8 4 3" xfId="45077"/>
    <cellStyle name="Total 2 8 5" xfId="45078"/>
    <cellStyle name="Total 2 8 5 2" xfId="45079"/>
    <cellStyle name="Total 2 8 5 3" xfId="45080"/>
    <cellStyle name="Total 2 8 6" xfId="45081"/>
    <cellStyle name="Total 2 8 6 2" xfId="45082"/>
    <cellStyle name="Total 2 8 6 3" xfId="45083"/>
    <cellStyle name="Total 2 8 7" xfId="45084"/>
    <cellStyle name="Total 2 8 7 2" xfId="45085"/>
    <cellStyle name="Total 2 8 7 3" xfId="45086"/>
    <cellStyle name="Total 2 8 8" xfId="45087"/>
    <cellStyle name="Total 2 8 9" xfId="45088"/>
    <cellStyle name="Total 2 9" xfId="45089"/>
    <cellStyle name="Total 3" xfId="45090"/>
    <cellStyle name="Total 3 2" xfId="45091"/>
    <cellStyle name="Total 3 2 2" xfId="45092"/>
    <cellStyle name="Total 3 2 2 10" xfId="45093"/>
    <cellStyle name="Total 3 2 2 10 2" xfId="45094"/>
    <cellStyle name="Total 3 2 2 10 3" xfId="45095"/>
    <cellStyle name="Total 3 2 2 11" xfId="45096"/>
    <cellStyle name="Total 3 2 2 11 2" xfId="45097"/>
    <cellStyle name="Total 3 2 2 11 3" xfId="45098"/>
    <cellStyle name="Total 3 2 2 12" xfId="45099"/>
    <cellStyle name="Total 3 2 2 2" xfId="45100"/>
    <cellStyle name="Total 3 2 2 2 2" xfId="45101"/>
    <cellStyle name="Total 3 2 2 2 2 2" xfId="45102"/>
    <cellStyle name="Total 3 2 2 2 2 3" xfId="45103"/>
    <cellStyle name="Total 3 2 2 2 3" xfId="45104"/>
    <cellStyle name="Total 3 2 2 2 3 2" xfId="45105"/>
    <cellStyle name="Total 3 2 2 2 3 3" xfId="45106"/>
    <cellStyle name="Total 3 2 2 2 4" xfId="45107"/>
    <cellStyle name="Total 3 2 2 2 4 2" xfId="45108"/>
    <cellStyle name="Total 3 2 2 2 4 3" xfId="45109"/>
    <cellStyle name="Total 3 2 2 2 5" xfId="45110"/>
    <cellStyle name="Total 3 2 2 2 5 2" xfId="45111"/>
    <cellStyle name="Total 3 2 2 2 5 3" xfId="45112"/>
    <cellStyle name="Total 3 2 2 2 6" xfId="45113"/>
    <cellStyle name="Total 3 2 2 2 6 2" xfId="45114"/>
    <cellStyle name="Total 3 2 2 2 6 3" xfId="45115"/>
    <cellStyle name="Total 3 2 2 2 7" xfId="45116"/>
    <cellStyle name="Total 3 2 2 2 7 2" xfId="45117"/>
    <cellStyle name="Total 3 2 2 2 7 3" xfId="45118"/>
    <cellStyle name="Total 3 2 2 2 8" xfId="45119"/>
    <cellStyle name="Total 3 2 2 3" xfId="45120"/>
    <cellStyle name="Total 3 2 2 3 2" xfId="45121"/>
    <cellStyle name="Total 3 2 2 3 2 2" xfId="45122"/>
    <cellStyle name="Total 3 2 2 3 2 3" xfId="45123"/>
    <cellStyle name="Total 3 2 2 3 3" xfId="45124"/>
    <cellStyle name="Total 3 2 2 3 3 2" xfId="45125"/>
    <cellStyle name="Total 3 2 2 3 3 3" xfId="45126"/>
    <cellStyle name="Total 3 2 2 3 4" xfId="45127"/>
    <cellStyle name="Total 3 2 2 3 4 2" xfId="45128"/>
    <cellStyle name="Total 3 2 2 3 4 3" xfId="45129"/>
    <cellStyle name="Total 3 2 2 3 5" xfId="45130"/>
    <cellStyle name="Total 3 2 2 3 5 2" xfId="45131"/>
    <cellStyle name="Total 3 2 2 3 5 3" xfId="45132"/>
    <cellStyle name="Total 3 2 2 3 6" xfId="45133"/>
    <cellStyle name="Total 3 2 2 3 6 2" xfId="45134"/>
    <cellStyle name="Total 3 2 2 3 6 3" xfId="45135"/>
    <cellStyle name="Total 3 2 2 3 7" xfId="45136"/>
    <cellStyle name="Total 3 2 2 3 7 2" xfId="45137"/>
    <cellStyle name="Total 3 2 2 3 7 3" xfId="45138"/>
    <cellStyle name="Total 3 2 2 3 8" xfId="45139"/>
    <cellStyle name="Total 3 2 2 4" xfId="45140"/>
    <cellStyle name="Total 3 2 2 4 2" xfId="45141"/>
    <cellStyle name="Total 3 2 2 4 2 2" xfId="45142"/>
    <cellStyle name="Total 3 2 2 4 2 3" xfId="45143"/>
    <cellStyle name="Total 3 2 2 4 3" xfId="45144"/>
    <cellStyle name="Total 3 2 2 4 3 2" xfId="45145"/>
    <cellStyle name="Total 3 2 2 4 3 3" xfId="45146"/>
    <cellStyle name="Total 3 2 2 4 4" xfId="45147"/>
    <cellStyle name="Total 3 2 2 4 4 2" xfId="45148"/>
    <cellStyle name="Total 3 2 2 4 4 3" xfId="45149"/>
    <cellStyle name="Total 3 2 2 4 5" xfId="45150"/>
    <cellStyle name="Total 3 2 2 4 5 2" xfId="45151"/>
    <cellStyle name="Total 3 2 2 4 5 3" xfId="45152"/>
    <cellStyle name="Total 3 2 2 4 6" xfId="45153"/>
    <cellStyle name="Total 3 2 2 4 6 2" xfId="45154"/>
    <cellStyle name="Total 3 2 2 4 6 3" xfId="45155"/>
    <cellStyle name="Total 3 2 2 4 7" xfId="45156"/>
    <cellStyle name="Total 3 2 2 4 7 2" xfId="45157"/>
    <cellStyle name="Total 3 2 2 4 7 3" xfId="45158"/>
    <cellStyle name="Total 3 2 2 4 8" xfId="45159"/>
    <cellStyle name="Total 3 2 2 5" xfId="45160"/>
    <cellStyle name="Total 3 2 2 5 2" xfId="45161"/>
    <cellStyle name="Total 3 2 2 5 2 2" xfId="45162"/>
    <cellStyle name="Total 3 2 2 5 2 3" xfId="45163"/>
    <cellStyle name="Total 3 2 2 5 3" xfId="45164"/>
    <cellStyle name="Total 3 2 2 5 3 2" xfId="45165"/>
    <cellStyle name="Total 3 2 2 5 3 3" xfId="45166"/>
    <cellStyle name="Total 3 2 2 5 4" xfId="45167"/>
    <cellStyle name="Total 3 2 2 5 4 2" xfId="45168"/>
    <cellStyle name="Total 3 2 2 5 4 3" xfId="45169"/>
    <cellStyle name="Total 3 2 2 5 5" xfId="45170"/>
    <cellStyle name="Total 3 2 2 5 5 2" xfId="45171"/>
    <cellStyle name="Total 3 2 2 5 5 3" xfId="45172"/>
    <cellStyle name="Total 3 2 2 5 6" xfId="45173"/>
    <cellStyle name="Total 3 2 2 5 6 2" xfId="45174"/>
    <cellStyle name="Total 3 2 2 5 6 3" xfId="45175"/>
    <cellStyle name="Total 3 2 2 5 7" xfId="45176"/>
    <cellStyle name="Total 3 2 2 5 7 2" xfId="45177"/>
    <cellStyle name="Total 3 2 2 5 7 3" xfId="45178"/>
    <cellStyle name="Total 3 2 2 5 8" xfId="45179"/>
    <cellStyle name="Total 3 2 2 6" xfId="45180"/>
    <cellStyle name="Total 3 2 2 6 2" xfId="45181"/>
    <cellStyle name="Total 3 2 2 6 3" xfId="45182"/>
    <cellStyle name="Total 3 2 2 7" xfId="45183"/>
    <cellStyle name="Total 3 2 2 7 2" xfId="45184"/>
    <cellStyle name="Total 3 2 2 7 3" xfId="45185"/>
    <cellStyle name="Total 3 2 2 8" xfId="45186"/>
    <cellStyle name="Total 3 2 2 8 2" xfId="45187"/>
    <cellStyle name="Total 3 2 2 8 3" xfId="45188"/>
    <cellStyle name="Total 3 2 2 9" xfId="45189"/>
    <cellStyle name="Total 3 2 2 9 2" xfId="45190"/>
    <cellStyle name="Total 3 2 2 9 3" xfId="45191"/>
    <cellStyle name="Total 3 2 3" xfId="45192"/>
    <cellStyle name="Total 3 2 3 10" xfId="45193"/>
    <cellStyle name="Total 3 2 3 10 2" xfId="45194"/>
    <cellStyle name="Total 3 2 3 10 3" xfId="45195"/>
    <cellStyle name="Total 3 2 3 11" xfId="45196"/>
    <cellStyle name="Total 3 2 3 11 2" xfId="45197"/>
    <cellStyle name="Total 3 2 3 11 3" xfId="45198"/>
    <cellStyle name="Total 3 2 3 12" xfId="45199"/>
    <cellStyle name="Total 3 2 3 2" xfId="45200"/>
    <cellStyle name="Total 3 2 3 2 2" xfId="45201"/>
    <cellStyle name="Total 3 2 3 2 2 2" xfId="45202"/>
    <cellStyle name="Total 3 2 3 2 2 3" xfId="45203"/>
    <cellStyle name="Total 3 2 3 2 3" xfId="45204"/>
    <cellStyle name="Total 3 2 3 2 3 2" xfId="45205"/>
    <cellStyle name="Total 3 2 3 2 3 3" xfId="45206"/>
    <cellStyle name="Total 3 2 3 2 4" xfId="45207"/>
    <cellStyle name="Total 3 2 3 2 4 2" xfId="45208"/>
    <cellStyle name="Total 3 2 3 2 4 3" xfId="45209"/>
    <cellStyle name="Total 3 2 3 2 5" xfId="45210"/>
    <cellStyle name="Total 3 2 3 2 5 2" xfId="45211"/>
    <cellStyle name="Total 3 2 3 2 5 3" xfId="45212"/>
    <cellStyle name="Total 3 2 3 2 6" xfId="45213"/>
    <cellStyle name="Total 3 2 3 2 6 2" xfId="45214"/>
    <cellStyle name="Total 3 2 3 2 6 3" xfId="45215"/>
    <cellStyle name="Total 3 2 3 2 7" xfId="45216"/>
    <cellStyle name="Total 3 2 3 2 7 2" xfId="45217"/>
    <cellStyle name="Total 3 2 3 2 7 3" xfId="45218"/>
    <cellStyle name="Total 3 2 3 2 8" xfId="45219"/>
    <cellStyle name="Total 3 2 3 3" xfId="45220"/>
    <cellStyle name="Total 3 2 3 3 2" xfId="45221"/>
    <cellStyle name="Total 3 2 3 3 2 2" xfId="45222"/>
    <cellStyle name="Total 3 2 3 3 2 3" xfId="45223"/>
    <cellStyle name="Total 3 2 3 3 3" xfId="45224"/>
    <cellStyle name="Total 3 2 3 3 3 2" xfId="45225"/>
    <cellStyle name="Total 3 2 3 3 3 3" xfId="45226"/>
    <cellStyle name="Total 3 2 3 3 4" xfId="45227"/>
    <cellStyle name="Total 3 2 3 3 4 2" xfId="45228"/>
    <cellStyle name="Total 3 2 3 3 4 3" xfId="45229"/>
    <cellStyle name="Total 3 2 3 3 5" xfId="45230"/>
    <cellStyle name="Total 3 2 3 3 5 2" xfId="45231"/>
    <cellStyle name="Total 3 2 3 3 5 3" xfId="45232"/>
    <cellStyle name="Total 3 2 3 3 6" xfId="45233"/>
    <cellStyle name="Total 3 2 3 3 6 2" xfId="45234"/>
    <cellStyle name="Total 3 2 3 3 6 3" xfId="45235"/>
    <cellStyle name="Total 3 2 3 3 7" xfId="45236"/>
    <cellStyle name="Total 3 2 3 3 7 2" xfId="45237"/>
    <cellStyle name="Total 3 2 3 3 7 3" xfId="45238"/>
    <cellStyle name="Total 3 2 3 3 8" xfId="45239"/>
    <cellStyle name="Total 3 2 3 4" xfId="45240"/>
    <cellStyle name="Total 3 2 3 4 2" xfId="45241"/>
    <cellStyle name="Total 3 2 3 4 2 2" xfId="45242"/>
    <cellStyle name="Total 3 2 3 4 2 3" xfId="45243"/>
    <cellStyle name="Total 3 2 3 4 3" xfId="45244"/>
    <cellStyle name="Total 3 2 3 4 3 2" xfId="45245"/>
    <cellStyle name="Total 3 2 3 4 3 3" xfId="45246"/>
    <cellStyle name="Total 3 2 3 4 4" xfId="45247"/>
    <cellStyle name="Total 3 2 3 4 4 2" xfId="45248"/>
    <cellStyle name="Total 3 2 3 4 4 3" xfId="45249"/>
    <cellStyle name="Total 3 2 3 4 5" xfId="45250"/>
    <cellStyle name="Total 3 2 3 4 5 2" xfId="45251"/>
    <cellStyle name="Total 3 2 3 4 5 3" xfId="45252"/>
    <cellStyle name="Total 3 2 3 4 6" xfId="45253"/>
    <cellStyle name="Total 3 2 3 4 6 2" xfId="45254"/>
    <cellStyle name="Total 3 2 3 4 6 3" xfId="45255"/>
    <cellStyle name="Total 3 2 3 4 7" xfId="45256"/>
    <cellStyle name="Total 3 2 3 4 7 2" xfId="45257"/>
    <cellStyle name="Total 3 2 3 4 7 3" xfId="45258"/>
    <cellStyle name="Total 3 2 3 4 8" xfId="45259"/>
    <cellStyle name="Total 3 2 3 5" xfId="45260"/>
    <cellStyle name="Total 3 2 3 5 2" xfId="45261"/>
    <cellStyle name="Total 3 2 3 5 2 2" xfId="45262"/>
    <cellStyle name="Total 3 2 3 5 2 3" xfId="45263"/>
    <cellStyle name="Total 3 2 3 5 3" xfId="45264"/>
    <cellStyle name="Total 3 2 3 5 3 2" xfId="45265"/>
    <cellStyle name="Total 3 2 3 5 3 3" xfId="45266"/>
    <cellStyle name="Total 3 2 3 5 4" xfId="45267"/>
    <cellStyle name="Total 3 2 3 5 4 2" xfId="45268"/>
    <cellStyle name="Total 3 2 3 5 4 3" xfId="45269"/>
    <cellStyle name="Total 3 2 3 5 5" xfId="45270"/>
    <cellStyle name="Total 3 2 3 5 5 2" xfId="45271"/>
    <cellStyle name="Total 3 2 3 5 5 3" xfId="45272"/>
    <cellStyle name="Total 3 2 3 5 6" xfId="45273"/>
    <cellStyle name="Total 3 2 3 5 6 2" xfId="45274"/>
    <cellStyle name="Total 3 2 3 5 6 3" xfId="45275"/>
    <cellStyle name="Total 3 2 3 5 7" xfId="45276"/>
    <cellStyle name="Total 3 2 3 5 7 2" xfId="45277"/>
    <cellStyle name="Total 3 2 3 5 7 3" xfId="45278"/>
    <cellStyle name="Total 3 2 3 5 8" xfId="45279"/>
    <cellStyle name="Total 3 2 3 6" xfId="45280"/>
    <cellStyle name="Total 3 2 3 6 2" xfId="45281"/>
    <cellStyle name="Total 3 2 3 6 3" xfId="45282"/>
    <cellStyle name="Total 3 2 3 7" xfId="45283"/>
    <cellStyle name="Total 3 2 3 7 2" xfId="45284"/>
    <cellStyle name="Total 3 2 3 7 3" xfId="45285"/>
    <cellStyle name="Total 3 2 3 8" xfId="45286"/>
    <cellStyle name="Total 3 2 3 8 2" xfId="45287"/>
    <cellStyle name="Total 3 2 3 8 3" xfId="45288"/>
    <cellStyle name="Total 3 2 3 9" xfId="45289"/>
    <cellStyle name="Total 3 2 3 9 2" xfId="45290"/>
    <cellStyle name="Total 3 2 3 9 3" xfId="45291"/>
    <cellStyle name="Total 3 2 4" xfId="45292"/>
    <cellStyle name="Total 3 2 4 2" xfId="45293"/>
    <cellStyle name="Total 3 2 4 2 2" xfId="45294"/>
    <cellStyle name="Total 3 2 4 2 3" xfId="45295"/>
    <cellStyle name="Total 3 2 4 3" xfId="45296"/>
    <cellStyle name="Total 3 2 4 3 2" xfId="45297"/>
    <cellStyle name="Total 3 2 4 3 3" xfId="45298"/>
    <cellStyle name="Total 3 2 4 4" xfId="45299"/>
    <cellStyle name="Total 3 2 4 4 2" xfId="45300"/>
    <cellStyle name="Total 3 2 4 4 3" xfId="45301"/>
    <cellStyle name="Total 3 2 4 5" xfId="45302"/>
    <cellStyle name="Total 3 2 4 5 2" xfId="45303"/>
    <cellStyle name="Total 3 2 4 5 3" xfId="45304"/>
    <cellStyle name="Total 3 2 4 6" xfId="45305"/>
    <cellStyle name="Total 3 2 4 6 2" xfId="45306"/>
    <cellStyle name="Total 3 2 4 6 3" xfId="45307"/>
    <cellStyle name="Total 3 2 4 7" xfId="45308"/>
    <cellStyle name="Total 3 2 4 7 2" xfId="45309"/>
    <cellStyle name="Total 3 2 4 7 3" xfId="45310"/>
    <cellStyle name="Total 3 2 4 8" xfId="45311"/>
    <cellStyle name="Total 3 2 5" xfId="45312"/>
    <cellStyle name="Total 3 2 5 2" xfId="45313"/>
    <cellStyle name="Total 3 2 5 2 2" xfId="45314"/>
    <cellStyle name="Total 3 2 5 2 3" xfId="45315"/>
    <cellStyle name="Total 3 2 5 3" xfId="45316"/>
    <cellStyle name="Total 3 2 5 3 2" xfId="45317"/>
    <cellStyle name="Total 3 2 5 3 3" xfId="45318"/>
    <cellStyle name="Total 3 2 5 4" xfId="45319"/>
    <cellStyle name="Total 3 2 5 4 2" xfId="45320"/>
    <cellStyle name="Total 3 2 5 4 3" xfId="45321"/>
    <cellStyle name="Total 3 2 5 5" xfId="45322"/>
    <cellStyle name="Total 3 2 5 5 2" xfId="45323"/>
    <cellStyle name="Total 3 2 5 5 3" xfId="45324"/>
    <cellStyle name="Total 3 2 5 6" xfId="45325"/>
    <cellStyle name="Total 3 2 5 6 2" xfId="45326"/>
    <cellStyle name="Total 3 2 5 6 3" xfId="45327"/>
    <cellStyle name="Total 3 2 5 7" xfId="45328"/>
    <cellStyle name="Total 3 2 5 7 2" xfId="45329"/>
    <cellStyle name="Total 3 2 5 7 3" xfId="45330"/>
    <cellStyle name="Total 3 2 5 8" xfId="45331"/>
    <cellStyle name="Total 3 3" xfId="45332"/>
    <cellStyle name="Total 3 3 10" xfId="45333"/>
    <cellStyle name="Total 3 3 10 2" xfId="45334"/>
    <cellStyle name="Total 3 3 10 3" xfId="45335"/>
    <cellStyle name="Total 3 3 11" xfId="45336"/>
    <cellStyle name="Total 3 3 11 2" xfId="45337"/>
    <cellStyle name="Total 3 3 11 3" xfId="45338"/>
    <cellStyle name="Total 3 3 12" xfId="45339"/>
    <cellStyle name="Total 3 3 12 2" xfId="45340"/>
    <cellStyle name="Total 3 3 12 3" xfId="45341"/>
    <cellStyle name="Total 3 3 13" xfId="45342"/>
    <cellStyle name="Total 3 3 14" xfId="45343"/>
    <cellStyle name="Total 3 3 2" xfId="45344"/>
    <cellStyle name="Total 3 3 2 10" xfId="45345"/>
    <cellStyle name="Total 3 3 2 10 2" xfId="45346"/>
    <cellStyle name="Total 3 3 2 10 3" xfId="45347"/>
    <cellStyle name="Total 3 3 2 11" xfId="45348"/>
    <cellStyle name="Total 3 3 2 11 2" xfId="45349"/>
    <cellStyle name="Total 3 3 2 11 3" xfId="45350"/>
    <cellStyle name="Total 3 3 2 12" xfId="45351"/>
    <cellStyle name="Total 3 3 2 13" xfId="45352"/>
    <cellStyle name="Total 3 3 2 2" xfId="45353"/>
    <cellStyle name="Total 3 3 2 2 2" xfId="45354"/>
    <cellStyle name="Total 3 3 2 2 2 2" xfId="45355"/>
    <cellStyle name="Total 3 3 2 2 2 3" xfId="45356"/>
    <cellStyle name="Total 3 3 2 2 3" xfId="45357"/>
    <cellStyle name="Total 3 3 2 2 3 2" xfId="45358"/>
    <cellStyle name="Total 3 3 2 2 3 3" xfId="45359"/>
    <cellStyle name="Total 3 3 2 2 4" xfId="45360"/>
    <cellStyle name="Total 3 3 2 2 4 2" xfId="45361"/>
    <cellStyle name="Total 3 3 2 2 4 3" xfId="45362"/>
    <cellStyle name="Total 3 3 2 2 5" xfId="45363"/>
    <cellStyle name="Total 3 3 2 2 5 2" xfId="45364"/>
    <cellStyle name="Total 3 3 2 2 5 3" xfId="45365"/>
    <cellStyle name="Total 3 3 2 2 6" xfId="45366"/>
    <cellStyle name="Total 3 3 2 2 6 2" xfId="45367"/>
    <cellStyle name="Total 3 3 2 2 6 3" xfId="45368"/>
    <cellStyle name="Total 3 3 2 2 7" xfId="45369"/>
    <cellStyle name="Total 3 3 2 2 7 2" xfId="45370"/>
    <cellStyle name="Total 3 3 2 2 7 3" xfId="45371"/>
    <cellStyle name="Total 3 3 2 2 8" xfId="45372"/>
    <cellStyle name="Total 3 3 2 2 9" xfId="45373"/>
    <cellStyle name="Total 3 3 2 3" xfId="45374"/>
    <cellStyle name="Total 3 3 2 3 2" xfId="45375"/>
    <cellStyle name="Total 3 3 2 3 2 2" xfId="45376"/>
    <cellStyle name="Total 3 3 2 3 2 3" xfId="45377"/>
    <cellStyle name="Total 3 3 2 3 3" xfId="45378"/>
    <cellStyle name="Total 3 3 2 3 3 2" xfId="45379"/>
    <cellStyle name="Total 3 3 2 3 3 3" xfId="45380"/>
    <cellStyle name="Total 3 3 2 3 4" xfId="45381"/>
    <cellStyle name="Total 3 3 2 3 4 2" xfId="45382"/>
    <cellStyle name="Total 3 3 2 3 4 3" xfId="45383"/>
    <cellStyle name="Total 3 3 2 3 5" xfId="45384"/>
    <cellStyle name="Total 3 3 2 3 5 2" xfId="45385"/>
    <cellStyle name="Total 3 3 2 3 5 3" xfId="45386"/>
    <cellStyle name="Total 3 3 2 3 6" xfId="45387"/>
    <cellStyle name="Total 3 3 2 3 6 2" xfId="45388"/>
    <cellStyle name="Total 3 3 2 3 6 3" xfId="45389"/>
    <cellStyle name="Total 3 3 2 3 7" xfId="45390"/>
    <cellStyle name="Total 3 3 2 3 7 2" xfId="45391"/>
    <cellStyle name="Total 3 3 2 3 7 3" xfId="45392"/>
    <cellStyle name="Total 3 3 2 3 8" xfId="45393"/>
    <cellStyle name="Total 3 3 2 3 9" xfId="45394"/>
    <cellStyle name="Total 3 3 2 4" xfId="45395"/>
    <cellStyle name="Total 3 3 2 4 2" xfId="45396"/>
    <cellStyle name="Total 3 3 2 4 2 2" xfId="45397"/>
    <cellStyle name="Total 3 3 2 4 2 3" xfId="45398"/>
    <cellStyle name="Total 3 3 2 4 3" xfId="45399"/>
    <cellStyle name="Total 3 3 2 4 3 2" xfId="45400"/>
    <cellStyle name="Total 3 3 2 4 3 3" xfId="45401"/>
    <cellStyle name="Total 3 3 2 4 4" xfId="45402"/>
    <cellStyle name="Total 3 3 2 4 4 2" xfId="45403"/>
    <cellStyle name="Total 3 3 2 4 4 3" xfId="45404"/>
    <cellStyle name="Total 3 3 2 4 5" xfId="45405"/>
    <cellStyle name="Total 3 3 2 4 5 2" xfId="45406"/>
    <cellStyle name="Total 3 3 2 4 5 3" xfId="45407"/>
    <cellStyle name="Total 3 3 2 4 6" xfId="45408"/>
    <cellStyle name="Total 3 3 2 4 6 2" xfId="45409"/>
    <cellStyle name="Total 3 3 2 4 6 3" xfId="45410"/>
    <cellStyle name="Total 3 3 2 4 7" xfId="45411"/>
    <cellStyle name="Total 3 3 2 4 7 2" xfId="45412"/>
    <cellStyle name="Total 3 3 2 4 7 3" xfId="45413"/>
    <cellStyle name="Total 3 3 2 4 8" xfId="45414"/>
    <cellStyle name="Total 3 3 2 4 9" xfId="45415"/>
    <cellStyle name="Total 3 3 2 5" xfId="45416"/>
    <cellStyle name="Total 3 3 2 5 2" xfId="45417"/>
    <cellStyle name="Total 3 3 2 5 2 2" xfId="45418"/>
    <cellStyle name="Total 3 3 2 5 2 3" xfId="45419"/>
    <cellStyle name="Total 3 3 2 5 3" xfId="45420"/>
    <cellStyle name="Total 3 3 2 5 3 2" xfId="45421"/>
    <cellStyle name="Total 3 3 2 5 3 3" xfId="45422"/>
    <cellStyle name="Total 3 3 2 5 4" xfId="45423"/>
    <cellStyle name="Total 3 3 2 5 4 2" xfId="45424"/>
    <cellStyle name="Total 3 3 2 5 4 3" xfId="45425"/>
    <cellStyle name="Total 3 3 2 5 5" xfId="45426"/>
    <cellStyle name="Total 3 3 2 5 5 2" xfId="45427"/>
    <cellStyle name="Total 3 3 2 5 5 3" xfId="45428"/>
    <cellStyle name="Total 3 3 2 5 6" xfId="45429"/>
    <cellStyle name="Total 3 3 2 5 6 2" xfId="45430"/>
    <cellStyle name="Total 3 3 2 5 6 3" xfId="45431"/>
    <cellStyle name="Total 3 3 2 5 7" xfId="45432"/>
    <cellStyle name="Total 3 3 2 5 7 2" xfId="45433"/>
    <cellStyle name="Total 3 3 2 5 7 3" xfId="45434"/>
    <cellStyle name="Total 3 3 2 5 8" xfId="45435"/>
    <cellStyle name="Total 3 3 2 5 9" xfId="45436"/>
    <cellStyle name="Total 3 3 2 6" xfId="45437"/>
    <cellStyle name="Total 3 3 2 6 2" xfId="45438"/>
    <cellStyle name="Total 3 3 2 6 3" xfId="45439"/>
    <cellStyle name="Total 3 3 2 7" xfId="45440"/>
    <cellStyle name="Total 3 3 2 7 2" xfId="45441"/>
    <cellStyle name="Total 3 3 2 7 3" xfId="45442"/>
    <cellStyle name="Total 3 3 2 8" xfId="45443"/>
    <cellStyle name="Total 3 3 2 8 2" xfId="45444"/>
    <cellStyle name="Total 3 3 2 8 3" xfId="45445"/>
    <cellStyle name="Total 3 3 2 9" xfId="45446"/>
    <cellStyle name="Total 3 3 2 9 2" xfId="45447"/>
    <cellStyle name="Total 3 3 2 9 3" xfId="45448"/>
    <cellStyle name="Total 3 3 3" xfId="45449"/>
    <cellStyle name="Total 3 3 3 2" xfId="45450"/>
    <cellStyle name="Total 3 3 3 2 2" xfId="45451"/>
    <cellStyle name="Total 3 3 3 2 3" xfId="45452"/>
    <cellStyle name="Total 3 3 3 3" xfId="45453"/>
    <cellStyle name="Total 3 3 3 3 2" xfId="45454"/>
    <cellStyle name="Total 3 3 3 3 3" xfId="45455"/>
    <cellStyle name="Total 3 3 3 4" xfId="45456"/>
    <cellStyle name="Total 3 3 3 4 2" xfId="45457"/>
    <cellStyle name="Total 3 3 3 4 3" xfId="45458"/>
    <cellStyle name="Total 3 3 3 5" xfId="45459"/>
    <cellStyle name="Total 3 3 3 5 2" xfId="45460"/>
    <cellStyle name="Total 3 3 3 5 3" xfId="45461"/>
    <cellStyle name="Total 3 3 3 6" xfId="45462"/>
    <cellStyle name="Total 3 3 3 6 2" xfId="45463"/>
    <cellStyle name="Total 3 3 3 6 3" xfId="45464"/>
    <cellStyle name="Total 3 3 3 7" xfId="45465"/>
    <cellStyle name="Total 3 3 3 7 2" xfId="45466"/>
    <cellStyle name="Total 3 3 3 7 3" xfId="45467"/>
    <cellStyle name="Total 3 3 3 8" xfId="45468"/>
    <cellStyle name="Total 3 3 3 9" xfId="45469"/>
    <cellStyle name="Total 3 3 4" xfId="45470"/>
    <cellStyle name="Total 3 3 4 2" xfId="45471"/>
    <cellStyle name="Total 3 3 4 2 2" xfId="45472"/>
    <cellStyle name="Total 3 3 4 2 3" xfId="45473"/>
    <cellStyle name="Total 3 3 4 3" xfId="45474"/>
    <cellStyle name="Total 3 3 4 3 2" xfId="45475"/>
    <cellStyle name="Total 3 3 4 3 3" xfId="45476"/>
    <cellStyle name="Total 3 3 4 4" xfId="45477"/>
    <cellStyle name="Total 3 3 4 4 2" xfId="45478"/>
    <cellStyle name="Total 3 3 4 4 3" xfId="45479"/>
    <cellStyle name="Total 3 3 4 5" xfId="45480"/>
    <cellStyle name="Total 3 3 4 5 2" xfId="45481"/>
    <cellStyle name="Total 3 3 4 5 3" xfId="45482"/>
    <cellStyle name="Total 3 3 4 6" xfId="45483"/>
    <cellStyle name="Total 3 3 4 6 2" xfId="45484"/>
    <cellStyle name="Total 3 3 4 6 3" xfId="45485"/>
    <cellStyle name="Total 3 3 4 7" xfId="45486"/>
    <cellStyle name="Total 3 3 4 7 2" xfId="45487"/>
    <cellStyle name="Total 3 3 4 7 3" xfId="45488"/>
    <cellStyle name="Total 3 3 4 8" xfId="45489"/>
    <cellStyle name="Total 3 3 4 9" xfId="45490"/>
    <cellStyle name="Total 3 3 5" xfId="45491"/>
    <cellStyle name="Total 3 3 5 2" xfId="45492"/>
    <cellStyle name="Total 3 3 5 2 2" xfId="45493"/>
    <cellStyle name="Total 3 3 5 2 3" xfId="45494"/>
    <cellStyle name="Total 3 3 5 3" xfId="45495"/>
    <cellStyle name="Total 3 3 5 3 2" xfId="45496"/>
    <cellStyle name="Total 3 3 5 3 3" xfId="45497"/>
    <cellStyle name="Total 3 3 5 4" xfId="45498"/>
    <cellStyle name="Total 3 3 5 4 2" xfId="45499"/>
    <cellStyle name="Total 3 3 5 4 3" xfId="45500"/>
    <cellStyle name="Total 3 3 5 5" xfId="45501"/>
    <cellStyle name="Total 3 3 5 5 2" xfId="45502"/>
    <cellStyle name="Total 3 3 5 5 3" xfId="45503"/>
    <cellStyle name="Total 3 3 5 6" xfId="45504"/>
    <cellStyle name="Total 3 3 5 6 2" xfId="45505"/>
    <cellStyle name="Total 3 3 5 6 3" xfId="45506"/>
    <cellStyle name="Total 3 3 5 7" xfId="45507"/>
    <cellStyle name="Total 3 3 5 7 2" xfId="45508"/>
    <cellStyle name="Total 3 3 5 7 3" xfId="45509"/>
    <cellStyle name="Total 3 3 5 8" xfId="45510"/>
    <cellStyle name="Total 3 3 5 9" xfId="45511"/>
    <cellStyle name="Total 3 3 6" xfId="45512"/>
    <cellStyle name="Total 3 3 6 2" xfId="45513"/>
    <cellStyle name="Total 3 3 6 2 2" xfId="45514"/>
    <cellStyle name="Total 3 3 6 2 3" xfId="45515"/>
    <cellStyle name="Total 3 3 6 3" xfId="45516"/>
    <cellStyle name="Total 3 3 6 3 2" xfId="45517"/>
    <cellStyle name="Total 3 3 6 3 3" xfId="45518"/>
    <cellStyle name="Total 3 3 6 4" xfId="45519"/>
    <cellStyle name="Total 3 3 6 4 2" xfId="45520"/>
    <cellStyle name="Total 3 3 6 4 3" xfId="45521"/>
    <cellStyle name="Total 3 3 6 5" xfId="45522"/>
    <cellStyle name="Total 3 3 6 5 2" xfId="45523"/>
    <cellStyle name="Total 3 3 6 5 3" xfId="45524"/>
    <cellStyle name="Total 3 3 6 6" xfId="45525"/>
    <cellStyle name="Total 3 3 6 6 2" xfId="45526"/>
    <cellStyle name="Total 3 3 6 6 3" xfId="45527"/>
    <cellStyle name="Total 3 3 6 7" xfId="45528"/>
    <cellStyle name="Total 3 3 6 7 2" xfId="45529"/>
    <cellStyle name="Total 3 3 6 7 3" xfId="45530"/>
    <cellStyle name="Total 3 3 6 8" xfId="45531"/>
    <cellStyle name="Total 3 3 6 9" xfId="45532"/>
    <cellStyle name="Total 3 3 7" xfId="45533"/>
    <cellStyle name="Total 3 3 7 2" xfId="45534"/>
    <cellStyle name="Total 3 3 7 3" xfId="45535"/>
    <cellStyle name="Total 3 3 8" xfId="45536"/>
    <cellStyle name="Total 3 3 8 2" xfId="45537"/>
    <cellStyle name="Total 3 3 8 3" xfId="45538"/>
    <cellStyle name="Total 3 3 9" xfId="45539"/>
    <cellStyle name="Total 3 3 9 2" xfId="45540"/>
    <cellStyle name="Total 3 3 9 3" xfId="45541"/>
    <cellStyle name="Total 3 4" xfId="45542"/>
    <cellStyle name="Total 3 4 10" xfId="45543"/>
    <cellStyle name="Total 3 4 10 2" xfId="45544"/>
    <cellStyle name="Total 3 4 10 3" xfId="45545"/>
    <cellStyle name="Total 3 4 11" xfId="45546"/>
    <cellStyle name="Total 3 4 11 2" xfId="45547"/>
    <cellStyle name="Total 3 4 11 3" xfId="45548"/>
    <cellStyle name="Total 3 4 12" xfId="45549"/>
    <cellStyle name="Total 3 4 2" xfId="45550"/>
    <cellStyle name="Total 3 4 2 2" xfId="45551"/>
    <cellStyle name="Total 3 4 2 2 2" xfId="45552"/>
    <cellStyle name="Total 3 4 2 2 3" xfId="45553"/>
    <cellStyle name="Total 3 4 2 3" xfId="45554"/>
    <cellStyle name="Total 3 4 2 3 2" xfId="45555"/>
    <cellStyle name="Total 3 4 2 3 3" xfId="45556"/>
    <cellStyle name="Total 3 4 2 4" xfId="45557"/>
    <cellStyle name="Total 3 4 2 4 2" xfId="45558"/>
    <cellStyle name="Total 3 4 2 4 3" xfId="45559"/>
    <cellStyle name="Total 3 4 2 5" xfId="45560"/>
    <cellStyle name="Total 3 4 2 5 2" xfId="45561"/>
    <cellStyle name="Total 3 4 2 5 3" xfId="45562"/>
    <cellStyle name="Total 3 4 2 6" xfId="45563"/>
    <cellStyle name="Total 3 4 2 6 2" xfId="45564"/>
    <cellStyle name="Total 3 4 2 6 3" xfId="45565"/>
    <cellStyle name="Total 3 4 2 7" xfId="45566"/>
    <cellStyle name="Total 3 4 2 7 2" xfId="45567"/>
    <cellStyle name="Total 3 4 2 7 3" xfId="45568"/>
    <cellStyle name="Total 3 4 2 8" xfId="45569"/>
    <cellStyle name="Total 3 4 3" xfId="45570"/>
    <cellStyle name="Total 3 4 3 2" xfId="45571"/>
    <cellStyle name="Total 3 4 3 2 2" xfId="45572"/>
    <cellStyle name="Total 3 4 3 2 3" xfId="45573"/>
    <cellStyle name="Total 3 4 3 3" xfId="45574"/>
    <cellStyle name="Total 3 4 3 3 2" xfId="45575"/>
    <cellStyle name="Total 3 4 3 3 3" xfId="45576"/>
    <cellStyle name="Total 3 4 3 4" xfId="45577"/>
    <cellStyle name="Total 3 4 3 4 2" xfId="45578"/>
    <cellStyle name="Total 3 4 3 4 3" xfId="45579"/>
    <cellStyle name="Total 3 4 3 5" xfId="45580"/>
    <cellStyle name="Total 3 4 3 5 2" xfId="45581"/>
    <cellStyle name="Total 3 4 3 5 3" xfId="45582"/>
    <cellStyle name="Total 3 4 3 6" xfId="45583"/>
    <cellStyle name="Total 3 4 3 6 2" xfId="45584"/>
    <cellStyle name="Total 3 4 3 6 3" xfId="45585"/>
    <cellStyle name="Total 3 4 3 7" xfId="45586"/>
    <cellStyle name="Total 3 4 3 7 2" xfId="45587"/>
    <cellStyle name="Total 3 4 3 7 3" xfId="45588"/>
    <cellStyle name="Total 3 4 3 8" xfId="45589"/>
    <cellStyle name="Total 3 4 4" xfId="45590"/>
    <cellStyle name="Total 3 4 4 2" xfId="45591"/>
    <cellStyle name="Total 3 4 4 2 2" xfId="45592"/>
    <cellStyle name="Total 3 4 4 2 3" xfId="45593"/>
    <cellStyle name="Total 3 4 4 3" xfId="45594"/>
    <cellStyle name="Total 3 4 4 3 2" xfId="45595"/>
    <cellStyle name="Total 3 4 4 3 3" xfId="45596"/>
    <cellStyle name="Total 3 4 4 4" xfId="45597"/>
    <cellStyle name="Total 3 4 4 4 2" xfId="45598"/>
    <cellStyle name="Total 3 4 4 4 3" xfId="45599"/>
    <cellStyle name="Total 3 4 4 5" xfId="45600"/>
    <cellStyle name="Total 3 4 4 5 2" xfId="45601"/>
    <cellStyle name="Total 3 4 4 5 3" xfId="45602"/>
    <cellStyle name="Total 3 4 4 6" xfId="45603"/>
    <cellStyle name="Total 3 4 4 6 2" xfId="45604"/>
    <cellStyle name="Total 3 4 4 6 3" xfId="45605"/>
    <cellStyle name="Total 3 4 4 7" xfId="45606"/>
    <cellStyle name="Total 3 4 4 7 2" xfId="45607"/>
    <cellStyle name="Total 3 4 4 7 3" xfId="45608"/>
    <cellStyle name="Total 3 4 4 8" xfId="45609"/>
    <cellStyle name="Total 3 4 5" xfId="45610"/>
    <cellStyle name="Total 3 4 5 2" xfId="45611"/>
    <cellStyle name="Total 3 4 5 2 2" xfId="45612"/>
    <cellStyle name="Total 3 4 5 2 3" xfId="45613"/>
    <cellStyle name="Total 3 4 5 3" xfId="45614"/>
    <cellStyle name="Total 3 4 5 3 2" xfId="45615"/>
    <cellStyle name="Total 3 4 5 3 3" xfId="45616"/>
    <cellStyle name="Total 3 4 5 4" xfId="45617"/>
    <cellStyle name="Total 3 4 5 4 2" xfId="45618"/>
    <cellStyle name="Total 3 4 5 4 3" xfId="45619"/>
    <cellStyle name="Total 3 4 5 5" xfId="45620"/>
    <cellStyle name="Total 3 4 5 5 2" xfId="45621"/>
    <cellStyle name="Total 3 4 5 5 3" xfId="45622"/>
    <cellStyle name="Total 3 4 5 6" xfId="45623"/>
    <cellStyle name="Total 3 4 5 6 2" xfId="45624"/>
    <cellStyle name="Total 3 4 5 6 3" xfId="45625"/>
    <cellStyle name="Total 3 4 5 7" xfId="45626"/>
    <cellStyle name="Total 3 4 5 7 2" xfId="45627"/>
    <cellStyle name="Total 3 4 5 7 3" xfId="45628"/>
    <cellStyle name="Total 3 4 5 8" xfId="45629"/>
    <cellStyle name="Total 3 4 6" xfId="45630"/>
    <cellStyle name="Total 3 4 6 2" xfId="45631"/>
    <cellStyle name="Total 3 4 6 3" xfId="45632"/>
    <cellStyle name="Total 3 4 7" xfId="45633"/>
    <cellStyle name="Total 3 4 7 2" xfId="45634"/>
    <cellStyle name="Total 3 4 7 3" xfId="45635"/>
    <cellStyle name="Total 3 4 8" xfId="45636"/>
    <cellStyle name="Total 3 4 8 2" xfId="45637"/>
    <cellStyle name="Total 3 4 8 3" xfId="45638"/>
    <cellStyle name="Total 3 4 9" xfId="45639"/>
    <cellStyle name="Total 3 4 9 2" xfId="45640"/>
    <cellStyle name="Total 3 4 9 3" xfId="45641"/>
    <cellStyle name="Total 3 5" xfId="45642"/>
    <cellStyle name="Total 3 5 10" xfId="45643"/>
    <cellStyle name="Total 3 5 10 2" xfId="45644"/>
    <cellStyle name="Total 3 5 10 3" xfId="45645"/>
    <cellStyle name="Total 3 5 11" xfId="45646"/>
    <cellStyle name="Total 3 5 11 2" xfId="45647"/>
    <cellStyle name="Total 3 5 11 3" xfId="45648"/>
    <cellStyle name="Total 3 5 12" xfId="45649"/>
    <cellStyle name="Total 3 5 2" xfId="45650"/>
    <cellStyle name="Total 3 5 2 2" xfId="45651"/>
    <cellStyle name="Total 3 5 2 2 2" xfId="45652"/>
    <cellStyle name="Total 3 5 2 2 3" xfId="45653"/>
    <cellStyle name="Total 3 5 2 3" xfId="45654"/>
    <cellStyle name="Total 3 5 2 3 2" xfId="45655"/>
    <cellStyle name="Total 3 5 2 3 3" xfId="45656"/>
    <cellStyle name="Total 3 5 2 4" xfId="45657"/>
    <cellStyle name="Total 3 5 2 4 2" xfId="45658"/>
    <cellStyle name="Total 3 5 2 4 3" xfId="45659"/>
    <cellStyle name="Total 3 5 2 5" xfId="45660"/>
    <cellStyle name="Total 3 5 2 5 2" xfId="45661"/>
    <cellStyle name="Total 3 5 2 5 3" xfId="45662"/>
    <cellStyle name="Total 3 5 2 6" xfId="45663"/>
    <cellStyle name="Total 3 5 2 6 2" xfId="45664"/>
    <cellStyle name="Total 3 5 2 6 3" xfId="45665"/>
    <cellStyle name="Total 3 5 2 7" xfId="45666"/>
    <cellStyle name="Total 3 5 2 7 2" xfId="45667"/>
    <cellStyle name="Total 3 5 2 7 3" xfId="45668"/>
    <cellStyle name="Total 3 5 2 8" xfId="45669"/>
    <cellStyle name="Total 3 5 3" xfId="45670"/>
    <cellStyle name="Total 3 5 3 2" xfId="45671"/>
    <cellStyle name="Total 3 5 3 2 2" xfId="45672"/>
    <cellStyle name="Total 3 5 3 2 3" xfId="45673"/>
    <cellStyle name="Total 3 5 3 3" xfId="45674"/>
    <cellStyle name="Total 3 5 3 3 2" xfId="45675"/>
    <cellStyle name="Total 3 5 3 3 3" xfId="45676"/>
    <cellStyle name="Total 3 5 3 4" xfId="45677"/>
    <cellStyle name="Total 3 5 3 4 2" xfId="45678"/>
    <cellStyle name="Total 3 5 3 4 3" xfId="45679"/>
    <cellStyle name="Total 3 5 3 5" xfId="45680"/>
    <cellStyle name="Total 3 5 3 5 2" xfId="45681"/>
    <cellStyle name="Total 3 5 3 5 3" xfId="45682"/>
    <cellStyle name="Total 3 5 3 6" xfId="45683"/>
    <cellStyle name="Total 3 5 3 6 2" xfId="45684"/>
    <cellStyle name="Total 3 5 3 6 3" xfId="45685"/>
    <cellStyle name="Total 3 5 3 7" xfId="45686"/>
    <cellStyle name="Total 3 5 3 7 2" xfId="45687"/>
    <cellStyle name="Total 3 5 3 7 3" xfId="45688"/>
    <cellStyle name="Total 3 5 3 8" xfId="45689"/>
    <cellStyle name="Total 3 5 4" xfId="45690"/>
    <cellStyle name="Total 3 5 4 2" xfId="45691"/>
    <cellStyle name="Total 3 5 4 2 2" xfId="45692"/>
    <cellStyle name="Total 3 5 4 2 3" xfId="45693"/>
    <cellStyle name="Total 3 5 4 3" xfId="45694"/>
    <cellStyle name="Total 3 5 4 3 2" xfId="45695"/>
    <cellStyle name="Total 3 5 4 3 3" xfId="45696"/>
    <cellStyle name="Total 3 5 4 4" xfId="45697"/>
    <cellStyle name="Total 3 5 4 4 2" xfId="45698"/>
    <cellStyle name="Total 3 5 4 4 3" xfId="45699"/>
    <cellStyle name="Total 3 5 4 5" xfId="45700"/>
    <cellStyle name="Total 3 5 4 5 2" xfId="45701"/>
    <cellStyle name="Total 3 5 4 5 3" xfId="45702"/>
    <cellStyle name="Total 3 5 4 6" xfId="45703"/>
    <cellStyle name="Total 3 5 4 6 2" xfId="45704"/>
    <cellStyle name="Total 3 5 4 6 3" xfId="45705"/>
    <cellStyle name="Total 3 5 4 7" xfId="45706"/>
    <cellStyle name="Total 3 5 4 7 2" xfId="45707"/>
    <cellStyle name="Total 3 5 4 7 3" xfId="45708"/>
    <cellStyle name="Total 3 5 4 8" xfId="45709"/>
    <cellStyle name="Total 3 5 5" xfId="45710"/>
    <cellStyle name="Total 3 5 5 2" xfId="45711"/>
    <cellStyle name="Total 3 5 5 2 2" xfId="45712"/>
    <cellStyle name="Total 3 5 5 2 3" xfId="45713"/>
    <cellStyle name="Total 3 5 5 3" xfId="45714"/>
    <cellStyle name="Total 3 5 5 3 2" xfId="45715"/>
    <cellStyle name="Total 3 5 5 3 3" xfId="45716"/>
    <cellStyle name="Total 3 5 5 4" xfId="45717"/>
    <cellStyle name="Total 3 5 5 4 2" xfId="45718"/>
    <cellStyle name="Total 3 5 5 4 3" xfId="45719"/>
    <cellStyle name="Total 3 5 5 5" xfId="45720"/>
    <cellStyle name="Total 3 5 5 5 2" xfId="45721"/>
    <cellStyle name="Total 3 5 5 5 3" xfId="45722"/>
    <cellStyle name="Total 3 5 5 6" xfId="45723"/>
    <cellStyle name="Total 3 5 5 6 2" xfId="45724"/>
    <cellStyle name="Total 3 5 5 6 3" xfId="45725"/>
    <cellStyle name="Total 3 5 5 7" xfId="45726"/>
    <cellStyle name="Total 3 5 5 7 2" xfId="45727"/>
    <cellStyle name="Total 3 5 5 7 3" xfId="45728"/>
    <cellStyle name="Total 3 5 5 8" xfId="45729"/>
    <cellStyle name="Total 3 5 6" xfId="45730"/>
    <cellStyle name="Total 3 5 6 2" xfId="45731"/>
    <cellStyle name="Total 3 5 6 3" xfId="45732"/>
    <cellStyle name="Total 3 5 7" xfId="45733"/>
    <cellStyle name="Total 3 5 7 2" xfId="45734"/>
    <cellStyle name="Total 3 5 7 3" xfId="45735"/>
    <cellStyle name="Total 3 5 8" xfId="45736"/>
    <cellStyle name="Total 3 5 8 2" xfId="45737"/>
    <cellStyle name="Total 3 5 8 3" xfId="45738"/>
    <cellStyle name="Total 3 5 9" xfId="45739"/>
    <cellStyle name="Total 3 5 9 2" xfId="45740"/>
    <cellStyle name="Total 3 5 9 3" xfId="45741"/>
    <cellStyle name="Total 3 6" xfId="45742"/>
    <cellStyle name="Total 3 6 2" xfId="45743"/>
    <cellStyle name="Total 3 6 2 2" xfId="45744"/>
    <cellStyle name="Total 3 6 2 3" xfId="45745"/>
    <cellStyle name="Total 3 6 3" xfId="45746"/>
    <cellStyle name="Total 3 6 3 2" xfId="45747"/>
    <cellStyle name="Total 3 6 3 3" xfId="45748"/>
    <cellStyle name="Total 3 6 4" xfId="45749"/>
    <cellStyle name="Total 3 6 4 2" xfId="45750"/>
    <cellStyle name="Total 3 6 4 3" xfId="45751"/>
    <cellStyle name="Total 3 6 5" xfId="45752"/>
    <cellStyle name="Total 3 6 5 2" xfId="45753"/>
    <cellStyle name="Total 3 6 5 3" xfId="45754"/>
    <cellStyle name="Total 3 6 6" xfId="45755"/>
    <cellStyle name="Total 3 6 6 2" xfId="45756"/>
    <cellStyle name="Total 3 6 6 3" xfId="45757"/>
    <cellStyle name="Total 3 6 7" xfId="45758"/>
    <cellStyle name="Total 3 6 7 2" xfId="45759"/>
    <cellStyle name="Total 3 6 7 3" xfId="45760"/>
    <cellStyle name="Total 3 6 8" xfId="45761"/>
    <cellStyle name="Total 3 7" xfId="45762"/>
    <cellStyle name="Total 3 7 2" xfId="45763"/>
    <cellStyle name="Total 3 7 2 2" xfId="45764"/>
    <cellStyle name="Total 3 7 2 3" xfId="45765"/>
    <cellStyle name="Total 3 7 3" xfId="45766"/>
    <cellStyle name="Total 3 7 3 2" xfId="45767"/>
    <cellStyle name="Total 3 7 3 3" xfId="45768"/>
    <cellStyle name="Total 3 7 4" xfId="45769"/>
    <cellStyle name="Total 3 7 4 2" xfId="45770"/>
    <cellStyle name="Total 3 7 4 3" xfId="45771"/>
    <cellStyle name="Total 3 7 5" xfId="45772"/>
    <cellStyle name="Total 3 7 5 2" xfId="45773"/>
    <cellStyle name="Total 3 7 5 3" xfId="45774"/>
    <cellStyle name="Total 3 7 6" xfId="45775"/>
    <cellStyle name="Total 3 7 6 2" xfId="45776"/>
    <cellStyle name="Total 3 7 6 3" xfId="45777"/>
    <cellStyle name="Total 3 7 7" xfId="45778"/>
    <cellStyle name="Total 3 7 7 2" xfId="45779"/>
    <cellStyle name="Total 3 7 7 3" xfId="45780"/>
    <cellStyle name="Total 3 7 8" xfId="45781"/>
    <cellStyle name="Total 3 8" xfId="45782"/>
    <cellStyle name="Total 3 9" xfId="45783"/>
    <cellStyle name="Total 4" xfId="45784"/>
    <cellStyle name="Total 4 10" xfId="45785"/>
    <cellStyle name="Total 4 10 2" xfId="45786"/>
    <cellStyle name="Total 4 10 3" xfId="45787"/>
    <cellStyle name="Total 4 11" xfId="45788"/>
    <cellStyle name="Total 4 11 2" xfId="45789"/>
    <cellStyle name="Total 4 11 3" xfId="45790"/>
    <cellStyle name="Total 4 12" xfId="45791"/>
    <cellStyle name="Total 4 12 2" xfId="45792"/>
    <cellStyle name="Total 4 12 3" xfId="45793"/>
    <cellStyle name="Total 4 13" xfId="45794"/>
    <cellStyle name="Total 4 13 2" xfId="45795"/>
    <cellStyle name="Total 4 13 3" xfId="45796"/>
    <cellStyle name="Total 4 14" xfId="45797"/>
    <cellStyle name="Total 4 15" xfId="45798"/>
    <cellStyle name="Total 4 2" xfId="45799"/>
    <cellStyle name="Total 4 2 2" xfId="45800"/>
    <cellStyle name="Total 4 3" xfId="45801"/>
    <cellStyle name="Total 4 3 10" xfId="45802"/>
    <cellStyle name="Total 4 3 10 2" xfId="45803"/>
    <cellStyle name="Total 4 3 10 3" xfId="45804"/>
    <cellStyle name="Total 4 3 11" xfId="45805"/>
    <cellStyle name="Total 4 3 11 2" xfId="45806"/>
    <cellStyle name="Total 4 3 11 3" xfId="45807"/>
    <cellStyle name="Total 4 3 12" xfId="45808"/>
    <cellStyle name="Total 4 3 13" xfId="45809"/>
    <cellStyle name="Total 4 3 2" xfId="45810"/>
    <cellStyle name="Total 4 3 2 2" xfId="45811"/>
    <cellStyle name="Total 4 3 2 2 2" xfId="45812"/>
    <cellStyle name="Total 4 3 2 2 3" xfId="45813"/>
    <cellStyle name="Total 4 3 2 3" xfId="45814"/>
    <cellStyle name="Total 4 3 2 3 2" xfId="45815"/>
    <cellStyle name="Total 4 3 2 3 3" xfId="45816"/>
    <cellStyle name="Total 4 3 2 4" xfId="45817"/>
    <cellStyle name="Total 4 3 2 4 2" xfId="45818"/>
    <cellStyle name="Total 4 3 2 4 3" xfId="45819"/>
    <cellStyle name="Total 4 3 2 5" xfId="45820"/>
    <cellStyle name="Total 4 3 2 5 2" xfId="45821"/>
    <cellStyle name="Total 4 3 2 5 3" xfId="45822"/>
    <cellStyle name="Total 4 3 2 6" xfId="45823"/>
    <cellStyle name="Total 4 3 2 6 2" xfId="45824"/>
    <cellStyle name="Total 4 3 2 6 3" xfId="45825"/>
    <cellStyle name="Total 4 3 2 7" xfId="45826"/>
    <cellStyle name="Total 4 3 2 7 2" xfId="45827"/>
    <cellStyle name="Total 4 3 2 7 3" xfId="45828"/>
    <cellStyle name="Total 4 3 2 8" xfId="45829"/>
    <cellStyle name="Total 4 3 2 9" xfId="45830"/>
    <cellStyle name="Total 4 3 3" xfId="45831"/>
    <cellStyle name="Total 4 3 3 2" xfId="45832"/>
    <cellStyle name="Total 4 3 3 2 2" xfId="45833"/>
    <cellStyle name="Total 4 3 3 2 3" xfId="45834"/>
    <cellStyle name="Total 4 3 3 3" xfId="45835"/>
    <cellStyle name="Total 4 3 3 3 2" xfId="45836"/>
    <cellStyle name="Total 4 3 3 3 3" xfId="45837"/>
    <cellStyle name="Total 4 3 3 4" xfId="45838"/>
    <cellStyle name="Total 4 3 3 4 2" xfId="45839"/>
    <cellStyle name="Total 4 3 3 4 3" xfId="45840"/>
    <cellStyle name="Total 4 3 3 5" xfId="45841"/>
    <cellStyle name="Total 4 3 3 5 2" xfId="45842"/>
    <cellStyle name="Total 4 3 3 5 3" xfId="45843"/>
    <cellStyle name="Total 4 3 3 6" xfId="45844"/>
    <cellStyle name="Total 4 3 3 6 2" xfId="45845"/>
    <cellStyle name="Total 4 3 3 6 3" xfId="45846"/>
    <cellStyle name="Total 4 3 3 7" xfId="45847"/>
    <cellStyle name="Total 4 3 3 7 2" xfId="45848"/>
    <cellStyle name="Total 4 3 3 7 3" xfId="45849"/>
    <cellStyle name="Total 4 3 3 8" xfId="45850"/>
    <cellStyle name="Total 4 3 3 9" xfId="45851"/>
    <cellStyle name="Total 4 3 4" xfId="45852"/>
    <cellStyle name="Total 4 3 4 2" xfId="45853"/>
    <cellStyle name="Total 4 3 4 2 2" xfId="45854"/>
    <cellStyle name="Total 4 3 4 2 3" xfId="45855"/>
    <cellStyle name="Total 4 3 4 3" xfId="45856"/>
    <cellStyle name="Total 4 3 4 3 2" xfId="45857"/>
    <cellStyle name="Total 4 3 4 3 3" xfId="45858"/>
    <cellStyle name="Total 4 3 4 4" xfId="45859"/>
    <cellStyle name="Total 4 3 4 4 2" xfId="45860"/>
    <cellStyle name="Total 4 3 4 4 3" xfId="45861"/>
    <cellStyle name="Total 4 3 4 5" xfId="45862"/>
    <cellStyle name="Total 4 3 4 5 2" xfId="45863"/>
    <cellStyle name="Total 4 3 4 5 3" xfId="45864"/>
    <cellStyle name="Total 4 3 4 6" xfId="45865"/>
    <cellStyle name="Total 4 3 4 6 2" xfId="45866"/>
    <cellStyle name="Total 4 3 4 6 3" xfId="45867"/>
    <cellStyle name="Total 4 3 4 7" xfId="45868"/>
    <cellStyle name="Total 4 3 4 7 2" xfId="45869"/>
    <cellStyle name="Total 4 3 4 7 3" xfId="45870"/>
    <cellStyle name="Total 4 3 4 8" xfId="45871"/>
    <cellStyle name="Total 4 3 4 9" xfId="45872"/>
    <cellStyle name="Total 4 3 5" xfId="45873"/>
    <cellStyle name="Total 4 3 5 2" xfId="45874"/>
    <cellStyle name="Total 4 3 5 2 2" xfId="45875"/>
    <cellStyle name="Total 4 3 5 2 3" xfId="45876"/>
    <cellStyle name="Total 4 3 5 3" xfId="45877"/>
    <cellStyle name="Total 4 3 5 3 2" xfId="45878"/>
    <cellStyle name="Total 4 3 5 3 3" xfId="45879"/>
    <cellStyle name="Total 4 3 5 4" xfId="45880"/>
    <cellStyle name="Total 4 3 5 4 2" xfId="45881"/>
    <cellStyle name="Total 4 3 5 4 3" xfId="45882"/>
    <cellStyle name="Total 4 3 5 5" xfId="45883"/>
    <cellStyle name="Total 4 3 5 5 2" xfId="45884"/>
    <cellStyle name="Total 4 3 5 5 3" xfId="45885"/>
    <cellStyle name="Total 4 3 5 6" xfId="45886"/>
    <cellStyle name="Total 4 3 5 6 2" xfId="45887"/>
    <cellStyle name="Total 4 3 5 6 3" xfId="45888"/>
    <cellStyle name="Total 4 3 5 7" xfId="45889"/>
    <cellStyle name="Total 4 3 5 7 2" xfId="45890"/>
    <cellStyle name="Total 4 3 5 7 3" xfId="45891"/>
    <cellStyle name="Total 4 3 5 8" xfId="45892"/>
    <cellStyle name="Total 4 3 5 9" xfId="45893"/>
    <cellStyle name="Total 4 3 6" xfId="45894"/>
    <cellStyle name="Total 4 3 6 2" xfId="45895"/>
    <cellStyle name="Total 4 3 6 3" xfId="45896"/>
    <cellStyle name="Total 4 3 7" xfId="45897"/>
    <cellStyle name="Total 4 3 7 2" xfId="45898"/>
    <cellStyle name="Total 4 3 7 3" xfId="45899"/>
    <cellStyle name="Total 4 3 8" xfId="45900"/>
    <cellStyle name="Total 4 3 8 2" xfId="45901"/>
    <cellStyle name="Total 4 3 8 3" xfId="45902"/>
    <cellStyle name="Total 4 3 9" xfId="45903"/>
    <cellStyle name="Total 4 3 9 2" xfId="45904"/>
    <cellStyle name="Total 4 3 9 3" xfId="45905"/>
    <cellStyle name="Total 4 4" xfId="45906"/>
    <cellStyle name="Total 4 4 2" xfId="45907"/>
    <cellStyle name="Total 4 4 2 2" xfId="45908"/>
    <cellStyle name="Total 4 4 2 3" xfId="45909"/>
    <cellStyle name="Total 4 4 3" xfId="45910"/>
    <cellStyle name="Total 4 4 3 2" xfId="45911"/>
    <cellStyle name="Total 4 4 3 3" xfId="45912"/>
    <cellStyle name="Total 4 4 4" xfId="45913"/>
    <cellStyle name="Total 4 4 4 2" xfId="45914"/>
    <cellStyle name="Total 4 4 4 3" xfId="45915"/>
    <cellStyle name="Total 4 4 5" xfId="45916"/>
    <cellStyle name="Total 4 4 5 2" xfId="45917"/>
    <cellStyle name="Total 4 4 5 3" xfId="45918"/>
    <cellStyle name="Total 4 4 6" xfId="45919"/>
    <cellStyle name="Total 4 4 6 2" xfId="45920"/>
    <cellStyle name="Total 4 4 6 3" xfId="45921"/>
    <cellStyle name="Total 4 4 7" xfId="45922"/>
    <cellStyle name="Total 4 4 7 2" xfId="45923"/>
    <cellStyle name="Total 4 4 7 3" xfId="45924"/>
    <cellStyle name="Total 4 4 8" xfId="45925"/>
    <cellStyle name="Total 4 4 9" xfId="45926"/>
    <cellStyle name="Total 4 5" xfId="45927"/>
    <cellStyle name="Total 4 5 2" xfId="45928"/>
    <cellStyle name="Total 4 5 2 2" xfId="45929"/>
    <cellStyle name="Total 4 5 2 3" xfId="45930"/>
    <cellStyle name="Total 4 5 3" xfId="45931"/>
    <cellStyle name="Total 4 5 3 2" xfId="45932"/>
    <cellStyle name="Total 4 5 3 3" xfId="45933"/>
    <cellStyle name="Total 4 5 4" xfId="45934"/>
    <cellStyle name="Total 4 5 4 2" xfId="45935"/>
    <cellStyle name="Total 4 5 4 3" xfId="45936"/>
    <cellStyle name="Total 4 5 5" xfId="45937"/>
    <cellStyle name="Total 4 5 5 2" xfId="45938"/>
    <cellStyle name="Total 4 5 5 3" xfId="45939"/>
    <cellStyle name="Total 4 5 6" xfId="45940"/>
    <cellStyle name="Total 4 5 6 2" xfId="45941"/>
    <cellStyle name="Total 4 5 6 3" xfId="45942"/>
    <cellStyle name="Total 4 5 7" xfId="45943"/>
    <cellStyle name="Total 4 5 7 2" xfId="45944"/>
    <cellStyle name="Total 4 5 7 3" xfId="45945"/>
    <cellStyle name="Total 4 5 8" xfId="45946"/>
    <cellStyle name="Total 4 5 9" xfId="45947"/>
    <cellStyle name="Total 4 6" xfId="45948"/>
    <cellStyle name="Total 4 6 2" xfId="45949"/>
    <cellStyle name="Total 4 6 2 2" xfId="45950"/>
    <cellStyle name="Total 4 6 2 3" xfId="45951"/>
    <cellStyle name="Total 4 6 3" xfId="45952"/>
    <cellStyle name="Total 4 6 3 2" xfId="45953"/>
    <cellStyle name="Total 4 6 3 3" xfId="45954"/>
    <cellStyle name="Total 4 6 4" xfId="45955"/>
    <cellStyle name="Total 4 6 4 2" xfId="45956"/>
    <cellStyle name="Total 4 6 4 3" xfId="45957"/>
    <cellStyle name="Total 4 6 5" xfId="45958"/>
    <cellStyle name="Total 4 6 5 2" xfId="45959"/>
    <cellStyle name="Total 4 6 5 3" xfId="45960"/>
    <cellStyle name="Total 4 6 6" xfId="45961"/>
    <cellStyle name="Total 4 6 6 2" xfId="45962"/>
    <cellStyle name="Total 4 6 6 3" xfId="45963"/>
    <cellStyle name="Total 4 6 7" xfId="45964"/>
    <cellStyle name="Total 4 6 7 2" xfId="45965"/>
    <cellStyle name="Total 4 6 7 3" xfId="45966"/>
    <cellStyle name="Total 4 6 8" xfId="45967"/>
    <cellStyle name="Total 4 6 9" xfId="45968"/>
    <cellStyle name="Total 4 7" xfId="45969"/>
    <cellStyle name="Total 4 7 2" xfId="45970"/>
    <cellStyle name="Total 4 7 2 2" xfId="45971"/>
    <cellStyle name="Total 4 7 2 3" xfId="45972"/>
    <cellStyle name="Total 4 7 3" xfId="45973"/>
    <cellStyle name="Total 4 7 3 2" xfId="45974"/>
    <cellStyle name="Total 4 7 3 3" xfId="45975"/>
    <cellStyle name="Total 4 7 4" xfId="45976"/>
    <cellStyle name="Total 4 7 4 2" xfId="45977"/>
    <cellStyle name="Total 4 7 4 3" xfId="45978"/>
    <cellStyle name="Total 4 7 5" xfId="45979"/>
    <cellStyle name="Total 4 7 5 2" xfId="45980"/>
    <cellStyle name="Total 4 7 5 3" xfId="45981"/>
    <cellStyle name="Total 4 7 6" xfId="45982"/>
    <cellStyle name="Total 4 7 6 2" xfId="45983"/>
    <cellStyle name="Total 4 7 6 3" xfId="45984"/>
    <cellStyle name="Total 4 7 7" xfId="45985"/>
    <cellStyle name="Total 4 7 7 2" xfId="45986"/>
    <cellStyle name="Total 4 7 7 3" xfId="45987"/>
    <cellStyle name="Total 4 7 8" xfId="45988"/>
    <cellStyle name="Total 4 7 9" xfId="45989"/>
    <cellStyle name="Total 4 8" xfId="45990"/>
    <cellStyle name="Total 4 8 2" xfId="45991"/>
    <cellStyle name="Total 4 8 3" xfId="45992"/>
    <cellStyle name="Total 4 9" xfId="45993"/>
    <cellStyle name="Total 4 9 2" xfId="45994"/>
    <cellStyle name="Total 4 9 3" xfId="45995"/>
    <cellStyle name="Total 5" xfId="45996"/>
    <cellStyle name="Total 6" xfId="45997"/>
    <cellStyle name="TotCol - Style5" xfId="45998"/>
    <cellStyle name="TotCol - Style5 2" xfId="45999"/>
    <cellStyle name="TotCol - Style7" xfId="46000"/>
    <cellStyle name="TotCol - Style7 2" xfId="46001"/>
    <cellStyle name="TotRow - Style4" xfId="46002"/>
    <cellStyle name="TotRow - Style4 10" xfId="46003"/>
    <cellStyle name="TotRow - Style4 10 2" xfId="46004"/>
    <cellStyle name="TotRow - Style4 10 3" xfId="46005"/>
    <cellStyle name="TotRow - Style4 11" xfId="46006"/>
    <cellStyle name="TotRow - Style4 11 2" xfId="46007"/>
    <cellStyle name="TotRow - Style4 11 3" xfId="46008"/>
    <cellStyle name="TotRow - Style4 12" xfId="46009"/>
    <cellStyle name="TotRow - Style4 2" xfId="46010"/>
    <cellStyle name="TotRow - Style4 2 2" xfId="46011"/>
    <cellStyle name="TotRow - Style4 2 2 2" xfId="46012"/>
    <cellStyle name="TotRow - Style4 2 2 3" xfId="46013"/>
    <cellStyle name="TotRow - Style4 2 3" xfId="46014"/>
    <cellStyle name="TotRow - Style4 2 3 2" xfId="46015"/>
    <cellStyle name="TotRow - Style4 2 3 3" xfId="46016"/>
    <cellStyle name="TotRow - Style4 2 4" xfId="46017"/>
    <cellStyle name="TotRow - Style4 2 4 2" xfId="46018"/>
    <cellStyle name="TotRow - Style4 2 4 3" xfId="46019"/>
    <cellStyle name="TotRow - Style4 2 5" xfId="46020"/>
    <cellStyle name="TotRow - Style4 2 5 2" xfId="46021"/>
    <cellStyle name="TotRow - Style4 2 5 3" xfId="46022"/>
    <cellStyle name="TotRow - Style4 2 6" xfId="46023"/>
    <cellStyle name="TotRow - Style4 2 6 2" xfId="46024"/>
    <cellStyle name="TotRow - Style4 2 6 3" xfId="46025"/>
    <cellStyle name="TotRow - Style4 2 7" xfId="46026"/>
    <cellStyle name="TotRow - Style4 2 7 2" xfId="46027"/>
    <cellStyle name="TotRow - Style4 2 7 3" xfId="46028"/>
    <cellStyle name="TotRow - Style4 2 8" xfId="46029"/>
    <cellStyle name="TotRow - Style4 3" xfId="46030"/>
    <cellStyle name="TotRow - Style4 3 2" xfId="46031"/>
    <cellStyle name="TotRow - Style4 3 2 2" xfId="46032"/>
    <cellStyle name="TotRow - Style4 3 2 3" xfId="46033"/>
    <cellStyle name="TotRow - Style4 3 3" xfId="46034"/>
    <cellStyle name="TotRow - Style4 3 3 2" xfId="46035"/>
    <cellStyle name="TotRow - Style4 3 3 3" xfId="46036"/>
    <cellStyle name="TotRow - Style4 3 4" xfId="46037"/>
    <cellStyle name="TotRow - Style4 3 4 2" xfId="46038"/>
    <cellStyle name="TotRow - Style4 3 4 3" xfId="46039"/>
    <cellStyle name="TotRow - Style4 3 5" xfId="46040"/>
    <cellStyle name="TotRow - Style4 3 5 2" xfId="46041"/>
    <cellStyle name="TotRow - Style4 3 5 3" xfId="46042"/>
    <cellStyle name="TotRow - Style4 3 6" xfId="46043"/>
    <cellStyle name="TotRow - Style4 3 6 2" xfId="46044"/>
    <cellStyle name="TotRow - Style4 3 6 3" xfId="46045"/>
    <cellStyle name="TotRow - Style4 3 7" xfId="46046"/>
    <cellStyle name="TotRow - Style4 3 7 2" xfId="46047"/>
    <cellStyle name="TotRow - Style4 3 7 3" xfId="46048"/>
    <cellStyle name="TotRow - Style4 3 8" xfId="46049"/>
    <cellStyle name="TotRow - Style4 4" xfId="46050"/>
    <cellStyle name="TotRow - Style4 4 2" xfId="46051"/>
    <cellStyle name="TotRow - Style4 4 2 2" xfId="46052"/>
    <cellStyle name="TotRow - Style4 4 2 3" xfId="46053"/>
    <cellStyle name="TotRow - Style4 4 3" xfId="46054"/>
    <cellStyle name="TotRow - Style4 4 3 2" xfId="46055"/>
    <cellStyle name="TotRow - Style4 4 3 3" xfId="46056"/>
    <cellStyle name="TotRow - Style4 4 4" xfId="46057"/>
    <cellStyle name="TotRow - Style4 4 4 2" xfId="46058"/>
    <cellStyle name="TotRow - Style4 4 4 3" xfId="46059"/>
    <cellStyle name="TotRow - Style4 4 5" xfId="46060"/>
    <cellStyle name="TotRow - Style4 4 5 2" xfId="46061"/>
    <cellStyle name="TotRow - Style4 4 5 3" xfId="46062"/>
    <cellStyle name="TotRow - Style4 4 6" xfId="46063"/>
    <cellStyle name="TotRow - Style4 4 6 2" xfId="46064"/>
    <cellStyle name="TotRow - Style4 4 6 3" xfId="46065"/>
    <cellStyle name="TotRow - Style4 4 7" xfId="46066"/>
    <cellStyle name="TotRow - Style4 4 7 2" xfId="46067"/>
    <cellStyle name="TotRow - Style4 4 7 3" xfId="46068"/>
    <cellStyle name="TotRow - Style4 4 8" xfId="46069"/>
    <cellStyle name="TotRow - Style4 5" xfId="46070"/>
    <cellStyle name="TotRow - Style4 5 2" xfId="46071"/>
    <cellStyle name="TotRow - Style4 5 2 2" xfId="46072"/>
    <cellStyle name="TotRow - Style4 5 2 3" xfId="46073"/>
    <cellStyle name="TotRow - Style4 5 3" xfId="46074"/>
    <cellStyle name="TotRow - Style4 5 3 2" xfId="46075"/>
    <cellStyle name="TotRow - Style4 5 3 3" xfId="46076"/>
    <cellStyle name="TotRow - Style4 5 4" xfId="46077"/>
    <cellStyle name="TotRow - Style4 5 4 2" xfId="46078"/>
    <cellStyle name="TotRow - Style4 5 4 3" xfId="46079"/>
    <cellStyle name="TotRow - Style4 5 5" xfId="46080"/>
    <cellStyle name="TotRow - Style4 5 5 2" xfId="46081"/>
    <cellStyle name="TotRow - Style4 5 5 3" xfId="46082"/>
    <cellStyle name="TotRow - Style4 5 6" xfId="46083"/>
    <cellStyle name="TotRow - Style4 5 6 2" xfId="46084"/>
    <cellStyle name="TotRow - Style4 5 6 3" xfId="46085"/>
    <cellStyle name="TotRow - Style4 5 7" xfId="46086"/>
    <cellStyle name="TotRow - Style4 5 7 2" xfId="46087"/>
    <cellStyle name="TotRow - Style4 5 7 3" xfId="46088"/>
    <cellStyle name="TotRow - Style4 5 8" xfId="46089"/>
    <cellStyle name="TotRow - Style4 6" xfId="46090"/>
    <cellStyle name="TotRow - Style4 6 2" xfId="46091"/>
    <cellStyle name="TotRow - Style4 7" xfId="46092"/>
    <cellStyle name="TotRow - Style4 7 2" xfId="46093"/>
    <cellStyle name="TotRow - Style4 7 3" xfId="46094"/>
    <cellStyle name="TotRow - Style4 8" xfId="46095"/>
    <cellStyle name="TotRow - Style4 8 2" xfId="46096"/>
    <cellStyle name="TotRow - Style4 8 3" xfId="46097"/>
    <cellStyle name="TotRow - Style4 9" xfId="46098"/>
    <cellStyle name="TotRow - Style4 9 2" xfId="46099"/>
    <cellStyle name="TotRow - Style4 9 3" xfId="46100"/>
    <cellStyle name="TotRow - Style8" xfId="46101"/>
    <cellStyle name="TotRow - Style8 10" xfId="46102"/>
    <cellStyle name="TotRow - Style8 10 2" xfId="46103"/>
    <cellStyle name="TotRow - Style8 10 3" xfId="46104"/>
    <cellStyle name="TotRow - Style8 11" xfId="46105"/>
    <cellStyle name="TotRow - Style8 11 2" xfId="46106"/>
    <cellStyle name="TotRow - Style8 11 3" xfId="46107"/>
    <cellStyle name="TotRow - Style8 12" xfId="46108"/>
    <cellStyle name="TotRow - Style8 2" xfId="46109"/>
    <cellStyle name="TotRow - Style8 2 2" xfId="46110"/>
    <cellStyle name="TotRow - Style8 2 2 2" xfId="46111"/>
    <cellStyle name="TotRow - Style8 2 2 3" xfId="46112"/>
    <cellStyle name="TotRow - Style8 2 3" xfId="46113"/>
    <cellStyle name="TotRow - Style8 2 3 2" xfId="46114"/>
    <cellStyle name="TotRow - Style8 2 3 3" xfId="46115"/>
    <cellStyle name="TotRow - Style8 2 4" xfId="46116"/>
    <cellStyle name="TotRow - Style8 2 4 2" xfId="46117"/>
    <cellStyle name="TotRow - Style8 2 4 3" xfId="46118"/>
    <cellStyle name="TotRow - Style8 2 5" xfId="46119"/>
    <cellStyle name="TotRow - Style8 2 5 2" xfId="46120"/>
    <cellStyle name="TotRow - Style8 2 5 3" xfId="46121"/>
    <cellStyle name="TotRow - Style8 2 6" xfId="46122"/>
    <cellStyle name="TotRow - Style8 2 6 2" xfId="46123"/>
    <cellStyle name="TotRow - Style8 2 6 3" xfId="46124"/>
    <cellStyle name="TotRow - Style8 2 7" xfId="46125"/>
    <cellStyle name="TotRow - Style8 2 7 2" xfId="46126"/>
    <cellStyle name="TotRow - Style8 2 7 3" xfId="46127"/>
    <cellStyle name="TotRow - Style8 2 8" xfId="46128"/>
    <cellStyle name="TotRow - Style8 3" xfId="46129"/>
    <cellStyle name="TotRow - Style8 3 2" xfId="46130"/>
    <cellStyle name="TotRow - Style8 3 2 2" xfId="46131"/>
    <cellStyle name="TotRow - Style8 3 2 3" xfId="46132"/>
    <cellStyle name="TotRow - Style8 3 3" xfId="46133"/>
    <cellStyle name="TotRow - Style8 3 3 2" xfId="46134"/>
    <cellStyle name="TotRow - Style8 3 3 3" xfId="46135"/>
    <cellStyle name="TotRow - Style8 3 4" xfId="46136"/>
    <cellStyle name="TotRow - Style8 3 4 2" xfId="46137"/>
    <cellStyle name="TotRow - Style8 3 4 3" xfId="46138"/>
    <cellStyle name="TotRow - Style8 3 5" xfId="46139"/>
    <cellStyle name="TotRow - Style8 3 5 2" xfId="46140"/>
    <cellStyle name="TotRow - Style8 3 5 3" xfId="46141"/>
    <cellStyle name="TotRow - Style8 3 6" xfId="46142"/>
    <cellStyle name="TotRow - Style8 3 6 2" xfId="46143"/>
    <cellStyle name="TotRow - Style8 3 6 3" xfId="46144"/>
    <cellStyle name="TotRow - Style8 3 7" xfId="46145"/>
    <cellStyle name="TotRow - Style8 3 7 2" xfId="46146"/>
    <cellStyle name="TotRow - Style8 3 7 3" xfId="46147"/>
    <cellStyle name="TotRow - Style8 3 8" xfId="46148"/>
    <cellStyle name="TotRow - Style8 4" xfId="46149"/>
    <cellStyle name="TotRow - Style8 4 2" xfId="46150"/>
    <cellStyle name="TotRow - Style8 4 2 2" xfId="46151"/>
    <cellStyle name="TotRow - Style8 4 2 3" xfId="46152"/>
    <cellStyle name="TotRow - Style8 4 3" xfId="46153"/>
    <cellStyle name="TotRow - Style8 4 3 2" xfId="46154"/>
    <cellStyle name="TotRow - Style8 4 3 3" xfId="46155"/>
    <cellStyle name="TotRow - Style8 4 4" xfId="46156"/>
    <cellStyle name="TotRow - Style8 4 4 2" xfId="46157"/>
    <cellStyle name="TotRow - Style8 4 4 3" xfId="46158"/>
    <cellStyle name="TotRow - Style8 4 5" xfId="46159"/>
    <cellStyle name="TotRow - Style8 4 5 2" xfId="46160"/>
    <cellStyle name="TotRow - Style8 4 5 3" xfId="46161"/>
    <cellStyle name="TotRow - Style8 4 6" xfId="46162"/>
    <cellStyle name="TotRow - Style8 4 6 2" xfId="46163"/>
    <cellStyle name="TotRow - Style8 4 6 3" xfId="46164"/>
    <cellStyle name="TotRow - Style8 4 7" xfId="46165"/>
    <cellStyle name="TotRow - Style8 4 7 2" xfId="46166"/>
    <cellStyle name="TotRow - Style8 4 7 3" xfId="46167"/>
    <cellStyle name="TotRow - Style8 4 8" xfId="46168"/>
    <cellStyle name="TotRow - Style8 5" xfId="46169"/>
    <cellStyle name="TotRow - Style8 5 2" xfId="46170"/>
    <cellStyle name="TotRow - Style8 5 2 2" xfId="46171"/>
    <cellStyle name="TotRow - Style8 5 2 3" xfId="46172"/>
    <cellStyle name="TotRow - Style8 5 3" xfId="46173"/>
    <cellStyle name="TotRow - Style8 5 3 2" xfId="46174"/>
    <cellStyle name="TotRow - Style8 5 3 3" xfId="46175"/>
    <cellStyle name="TotRow - Style8 5 4" xfId="46176"/>
    <cellStyle name="TotRow - Style8 5 4 2" xfId="46177"/>
    <cellStyle name="TotRow - Style8 5 4 3" xfId="46178"/>
    <cellStyle name="TotRow - Style8 5 5" xfId="46179"/>
    <cellStyle name="TotRow - Style8 5 5 2" xfId="46180"/>
    <cellStyle name="TotRow - Style8 5 5 3" xfId="46181"/>
    <cellStyle name="TotRow - Style8 5 6" xfId="46182"/>
    <cellStyle name="TotRow - Style8 5 6 2" xfId="46183"/>
    <cellStyle name="TotRow - Style8 5 6 3" xfId="46184"/>
    <cellStyle name="TotRow - Style8 5 7" xfId="46185"/>
    <cellStyle name="TotRow - Style8 5 7 2" xfId="46186"/>
    <cellStyle name="TotRow - Style8 5 7 3" xfId="46187"/>
    <cellStyle name="TotRow - Style8 5 8" xfId="46188"/>
    <cellStyle name="TotRow - Style8 6" xfId="46189"/>
    <cellStyle name="TotRow - Style8 6 2" xfId="46190"/>
    <cellStyle name="TotRow - Style8 7" xfId="46191"/>
    <cellStyle name="TotRow - Style8 7 2" xfId="46192"/>
    <cellStyle name="TotRow - Style8 7 3" xfId="46193"/>
    <cellStyle name="TotRow - Style8 8" xfId="46194"/>
    <cellStyle name="TotRow - Style8 8 2" xfId="46195"/>
    <cellStyle name="TotRow - Style8 8 3" xfId="46196"/>
    <cellStyle name="TotRow - Style8 9" xfId="46197"/>
    <cellStyle name="TotRow - Style8 9 2" xfId="46198"/>
    <cellStyle name="TotRow - Style8 9 3" xfId="46199"/>
    <cellStyle name="Transcript_Date" xfId="46200"/>
    <cellStyle name="Warning Text 2" xfId="46201"/>
    <cellStyle name="Warning Text 2 2" xfId="46202"/>
    <cellStyle name="Warning Text 2 3" xfId="46203"/>
    <cellStyle name="Warning Text 2 4" xfId="46204"/>
    <cellStyle name="Warning Text 3" xfId="46205"/>
    <cellStyle name="Warning Text 3 2" xfId="46206"/>
    <cellStyle name="Warning Text 3 3" xfId="46207"/>
    <cellStyle name="Warning Text 3 4" xfId="46208"/>
    <cellStyle name="Warning Text 4" xfId="46209"/>
    <cellStyle name="Warning Text 4 2" xfId="46210"/>
    <cellStyle name="Warning Text 5" xfId="46211"/>
    <cellStyle name="Warning Text 6" xfId="46212"/>
    <cellStyle name="WM_STANDARD" xfId="46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customXml" Target="../customXml/item1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customXml" Target="../customXml/item4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ason/Rate%20Increase%201-1-2013/1%20Filing%2011-14-2012/Revised%202-21-2013/staff%20Mason%20Proforma%209-30-2012-Linked%20Cust%20Count%20Fix%2012-2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District\Joe_Garza\mark%20gregg\WUTC%20Files\Eastside\Eastside%20Rate%20Case%202006\Eastside%20RC%202006%20Filing%20Docs\Proforma%20Eastside%202005%204.17.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5\DistShares\WCNX%20Stuff\Excel\Financials\Excel%20Financials\ExcelFinancial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Western%20Region\ControllerDir\Brent_Blair_Kortney\PO%20Report%20by%20Division\PO%20Report_v3b%202013-08-26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ControllerDir/Brent_Blair_Kortney/PO%20Report%20by%20Division/PO%20Report_v3b%202013-08-26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Vashon\Rate%20Incr%201-1-2012\Vashon%20Pro%20Form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WUTC/WIP%20Files/2195%20Yakima/General%20Rate%20Filings/2017%20Rate%20Filing/.Yakima%20Waste%20Pro%20forma%20YE%206.30.17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Western%20Region\WUTC\WIP%20Files\2010%20Clark%20County-%202009%20Vancouver\Misc%20Analsysis%20Non-Filing\Pro%20froma%208.31.2013%20for%20Budgets\Consolidated%20Pro%20forma%20Year%2020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6\sacshare\Data_Automation\DMS\RouteManagerReports\RM_MM001_Query_v4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Western%20Region\WUTC\WIP%20Files\2010%20Clark%20County-%202009%20Vancouver\12.31.2010%20Test%20Year\Proforma%20Clark%20County%20101231%20Filing-Draft-FINAL%20VERS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disnap\accounting\MODEST~1\203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WUTC/WIP%20Files/2010%20Clark%20County-%202009%20Vancouver/12.31.2010%20Test%20Year/Proforma%20Clark%20County%20101231%20Filing-Draft-FINAL%20VERSION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b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4\home$\Annual%20Reports\2180%20LeMay\2009\LeMay%20Annual%20Report%200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Annual%20Reports\2180%20LeMay\2009\LeMay%20Annual%20Report%20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s/2180%20LeMay/2009/LeMay%20Annual%20Report%2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4\home$\LeMay\Master%20Truck%20Schedule\South_LeMay%20Master%20Truck%20Schedule-Share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LeMay\Master%20Truck%20Schedule\South_LeMay%20Master%20Truck%20Schedule-Share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LeMay/Master%20Truck%20Schedule/South_LeMay%20Master%20Truck%20Schedule-Share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c1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WUTC/WUTC-Olympic%202112/General%20Rate%20Incr%206-1-11/Olympic%20Pro%20forma%20Au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_WASTE\SYS\ACCOUNT\CV2000\022000\2000_FEBRUARY_%20GL%20RECO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WUTC/WIP%20Files/2112%20Olympic%20Disposal/General%20Rate%20Filings/February%202020/2112%20Price%20Out%20Template%20-%202018%20Customer%20Count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WUTC/WIP%20Files/2112%20Olympic%20Disposal/Annual%20Reports/2019/From%20District/12-2019%202112%20Price%20Ou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4\home$\SRC%20Reports\SRC%20Format\Bonus%20Schedule\PNWR%20SRC%20Bonus%20Schedule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SRC%20Reports\SRC%20Format\Bonus%20Schedule\PNWR%20SRC%20Bonus%20Schedule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RC%20Reports/SRC%20Format/Bonus%20Schedule/PNWR%20SRC%20Bonus%20Schedule%20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LeMay\2183-1%20Pacific%20Disp,%20Butlers%20Cove\Filing%20Possibly%202012\Filing\Audit\Final%20Outcome%208-14-2012\Pro%20Forma%20Pacific%20Disposal_Staff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LeMay/2183-1%20Pacific%20Disp,%20Butlers%20Cove/Filing%20Possibly%202012/Filing/Audit/Final%20Outcome%208-14-2012/Pro%20Forma%20Pacific%20Disposal_Staf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Mason\Rate%20Increase%201-1-2013\1%20Filing%2011-14-2012\Revised%202-21-2013\staff%20Mason%20Proforma%209-30-2012-Linked%20Cust%20Count%20Fix%2012-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10.71</v>
          </cell>
        </row>
        <row r="14">
          <cell r="C14" t="str">
            <v>dist</v>
          </cell>
          <cell r="E14" t="str">
            <v>=</v>
          </cell>
          <cell r="F14">
            <v>2149</v>
          </cell>
        </row>
      </sheetData>
      <sheetData sheetId="4" refreshError="1">
        <row r="6">
          <cell r="F6" t="str">
            <v>Time Series</v>
          </cell>
        </row>
        <row r="17">
          <cell r="B17" t="str">
            <v>ACCT</v>
          </cell>
          <cell r="C17" t="str">
            <v>-</v>
          </cell>
        </row>
        <row r="22">
          <cell r="C22" t="str">
            <v>Financial</v>
          </cell>
        </row>
        <row r="23">
          <cell r="C23" t="str">
            <v>ALL</v>
          </cell>
        </row>
        <row r="24">
          <cell r="C24" t="str">
            <v>Variable</v>
          </cell>
        </row>
      </sheetData>
      <sheetData sheetId="5" refreshError="1">
        <row r="8">
          <cell r="E8" t="str">
            <v>Report</v>
          </cell>
        </row>
        <row r="12">
          <cell r="B12" t="b">
            <v>0</v>
          </cell>
        </row>
      </sheetData>
      <sheetData sheetId="6" refreshError="1"/>
      <sheetData sheetId="7" refreshError="1">
        <row r="11">
          <cell r="D11">
            <v>10002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Cash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Class A IS"/>
      <sheetName val="2149 BS"/>
      <sheetName val="9-30-11 BS"/>
      <sheetName val="2149 IS"/>
      <sheetName val="Consolidated IS"/>
      <sheetName val="Ratios"/>
      <sheetName val="Restating Adj"/>
      <sheetName val="Restating Expl"/>
      <sheetName val="Pro forma Adj"/>
      <sheetName val="Pro-forma"/>
      <sheetName val="LG-Combined"/>
      <sheetName val="LG-Pckr,RO"/>
      <sheetName val="LG-Recycl"/>
      <sheetName val="Price Out"/>
      <sheetName val="Rate Sheet"/>
      <sheetName val="Pckr, RO, Matrix"/>
      <sheetName val="COS Packer,RO "/>
      <sheetName val="Recycl Matrix"/>
      <sheetName val="COS Recycle"/>
      <sheetName val="Disposal Calc"/>
      <sheetName val="Disposal Schedule"/>
      <sheetName val="Fuel"/>
      <sheetName val="PR Summary"/>
      <sheetName val="Depr Summary"/>
      <sheetName val="Depreciation"/>
      <sheetName val="Cust Count"/>
      <sheetName val="Rt Study Summary"/>
      <sheetName val="Recycl Tons, Commodity Value"/>
      <sheetName val="Tribal Cnts"/>
      <sheetName val="Corp OH"/>
      <sheetName val="Corp Debt Equity"/>
      <sheetName val="Balance Sheet"/>
      <sheetName val="P&amp;L"/>
      <sheetName val="70195 JE-WRRA Dues"/>
      <sheetName val="56095 JE"/>
      <sheetName val="Non-Reg Price Out"/>
      <sheetName val="30% Commodity Justification"/>
      <sheetName val="TRC Processing Justfication"/>
      <sheetName val="Orig Price Out"/>
      <sheetName val="Rate Sheet Dec 2012"/>
      <sheetName val="Orig COS Packer,RO "/>
      <sheetName val="LG-Pckr w DF"/>
      <sheetName val="LG-Pckr w-out DF"/>
      <sheetName val="LG-RO"/>
    </sheetNames>
    <sheetDataSet>
      <sheetData sheetId="0" refreshError="1">
        <row r="107">
          <cell r="L107">
            <v>1755086.2007667283</v>
          </cell>
        </row>
        <row r="214">
          <cell r="L214">
            <v>861493.18580596044</v>
          </cell>
        </row>
        <row r="278">
          <cell r="L278">
            <v>840474.49671344017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3">
          <cell r="L23">
            <v>2329.3388396454475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G Garbage"/>
      <sheetName val=" LG recycle"/>
      <sheetName val="LG Yardwaste"/>
      <sheetName val="LG MF Recycle"/>
      <sheetName val="Proforma"/>
      <sheetName val="matrix"/>
      <sheetName val="COS"/>
      <sheetName val="Price Out-Reg EASTSIDE-Resi"/>
      <sheetName val="Price Out-Comm MSW"/>
      <sheetName val="Price Out-Drop Box"/>
      <sheetName val="Price Out-MF Recycle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BS_Close"/>
      <sheetName val="PL_ActTranx"/>
      <sheetName val="JE_Review"/>
      <sheetName val="PL_CloseByDay"/>
      <sheetName val="PL_IS200"/>
      <sheetName val="PL_IS210"/>
      <sheetName val="PL_ActByDistrict"/>
      <sheetName val="PL_ProjReview"/>
    </sheetNames>
    <sheetDataSet>
      <sheetData sheetId="0"/>
      <sheetData sheetId="1" refreshError="1">
        <row r="2">
          <cell r="X2" t="str">
            <v>P&amp;L Close Report</v>
          </cell>
          <cell r="Z2" t="str">
            <v>Consolidated</v>
          </cell>
        </row>
        <row r="3">
          <cell r="Z3" t="str">
            <v>Region</v>
          </cell>
        </row>
        <row r="4">
          <cell r="Z4" t="str">
            <v>District</v>
          </cell>
        </row>
        <row r="5">
          <cell r="Z5" t="str">
            <v>Multiple Districts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Tables"/>
      <sheetName val="Data"/>
      <sheetName val="By Division"/>
      <sheetName val="&quot;Invioced&quot;"/>
      <sheetName val="Invoice_Drill"/>
      <sheetName val="PO_Drill"/>
      <sheetName val="District-Division Listing"/>
    </sheetNames>
    <sheetDataSet>
      <sheetData sheetId="0" refreshError="1">
        <row r="1">
          <cell r="A1" t="str">
            <v>All</v>
          </cell>
        </row>
        <row r="2">
          <cell r="A2" t="str">
            <v>2008-01</v>
          </cell>
        </row>
        <row r="3">
          <cell r="A3" t="str">
            <v>2008-02</v>
          </cell>
        </row>
        <row r="4">
          <cell r="A4" t="str">
            <v>2008-03</v>
          </cell>
        </row>
        <row r="5">
          <cell r="A5" t="str">
            <v>2008-04</v>
          </cell>
        </row>
        <row r="6">
          <cell r="A6" t="str">
            <v>2008-05</v>
          </cell>
        </row>
        <row r="7">
          <cell r="A7" t="str">
            <v>2008-06</v>
          </cell>
        </row>
        <row r="8">
          <cell r="A8" t="str">
            <v>2008-07</v>
          </cell>
        </row>
        <row r="9">
          <cell r="A9" t="str">
            <v>2008-08</v>
          </cell>
        </row>
        <row r="10">
          <cell r="A10" t="str">
            <v>2008-09</v>
          </cell>
        </row>
        <row r="11">
          <cell r="A11" t="str">
            <v>2008-10</v>
          </cell>
        </row>
        <row r="12">
          <cell r="A12" t="str">
            <v>2008-11</v>
          </cell>
        </row>
        <row r="13">
          <cell r="A13" t="str">
            <v>2008-12</v>
          </cell>
        </row>
      </sheetData>
      <sheetData sheetId="1" refreshError="1">
        <row r="3">
          <cell r="E3" t="str">
            <v>Western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Tables"/>
      <sheetName val="Data"/>
      <sheetName val="By Division"/>
      <sheetName val="&quot;Invioced&quot;"/>
      <sheetName val="Invoice_Drill"/>
      <sheetName val="PO_Drill"/>
      <sheetName val="District-Division Listing"/>
    </sheetNames>
    <sheetDataSet>
      <sheetData sheetId="0">
        <row r="1">
          <cell r="A1" t="str">
            <v>All</v>
          </cell>
        </row>
        <row r="2">
          <cell r="A2" t="str">
            <v>2008-01</v>
          </cell>
        </row>
        <row r="3">
          <cell r="A3" t="str">
            <v>2008-02</v>
          </cell>
        </row>
        <row r="4">
          <cell r="A4" t="str">
            <v>2008-03</v>
          </cell>
        </row>
        <row r="5">
          <cell r="A5" t="str">
            <v>2008-04</v>
          </cell>
        </row>
        <row r="6">
          <cell r="A6" t="str">
            <v>2008-05</v>
          </cell>
        </row>
        <row r="7">
          <cell r="A7" t="str">
            <v>2008-06</v>
          </cell>
        </row>
        <row r="8">
          <cell r="A8" t="str">
            <v>2008-07</v>
          </cell>
        </row>
        <row r="9">
          <cell r="A9" t="str">
            <v>2008-08</v>
          </cell>
        </row>
        <row r="10">
          <cell r="A10" t="str">
            <v>2008-09</v>
          </cell>
        </row>
        <row r="11">
          <cell r="A11" t="str">
            <v>2008-10</v>
          </cell>
        </row>
        <row r="12">
          <cell r="A12" t="str">
            <v>2008-11</v>
          </cell>
        </row>
        <row r="13">
          <cell r="A13" t="str">
            <v>2008-12</v>
          </cell>
        </row>
      </sheetData>
      <sheetData sheetId="1">
        <row r="3">
          <cell r="E3" t="str">
            <v>Western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, IS "/>
      <sheetName val="Vashon BS"/>
      <sheetName val="Vashon IS"/>
      <sheetName val="Consolidated IS"/>
      <sheetName val="Restating Adj"/>
      <sheetName val="Prof Adj"/>
      <sheetName val="Price-out"/>
      <sheetName val="LG-Total Comp"/>
      <sheetName val="LG-Packer Rts"/>
      <sheetName val="LG-RO Rts"/>
      <sheetName val="LG-Recycl"/>
      <sheetName val="DF Schedule"/>
      <sheetName val="Depr-Summary"/>
      <sheetName val="2132 Trks"/>
      <sheetName val="2132 Cont, DB"/>
      <sheetName val="2132 Oth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akima BS"/>
      <sheetName val="Yakima IS"/>
      <sheetName val="References"/>
      <sheetName val="Yakima Consolidated IS"/>
      <sheetName val="Ratios"/>
      <sheetName val="Restating Adj's"/>
      <sheetName val="Pro-forma Adj's"/>
      <sheetName val="LG-Total Reg"/>
      <sheetName val="LG-Garbage"/>
      <sheetName val="LG-Recycle"/>
      <sheetName val="LG-Yardwaste"/>
      <sheetName val="Yakima Regulated Price Out"/>
      <sheetName val="Proposed Rates"/>
      <sheetName val="Revenue Summary"/>
      <sheetName val="Depr Summary"/>
      <sheetName val="Yakima Payroll"/>
      <sheetName val="Disposal"/>
      <sheetName val="Fuel Schedule"/>
      <sheetName val="A-Team Summary"/>
      <sheetName val="Roll Off Cust Count"/>
      <sheetName val="DivCon-DVP Alloc In"/>
      <sheetName val="Region OH Calc"/>
      <sheetName val="WCI P&amp;L"/>
      <sheetName val="WCI BS"/>
      <sheetName val="Corp OH"/>
      <sheetName val="July Fuel"/>
      <sheetName val="70149 Detail"/>
      <sheetName val="70095 Detail"/>
      <sheetName val="70195 Detail"/>
      <sheetName val="70255 Detail"/>
      <sheetName val="6.30.17 BS"/>
    </sheetNames>
    <sheetDataSet>
      <sheetData sheetId="0">
        <row r="30">
          <cell r="AC30">
            <v>749099.65</v>
          </cell>
        </row>
      </sheetData>
      <sheetData sheetId="1"/>
      <sheetData sheetId="2"/>
      <sheetData sheetId="3">
        <row r="1">
          <cell r="A1" t="str">
            <v>Yakima Waste Systems, Inc G-89</v>
          </cell>
        </row>
      </sheetData>
      <sheetData sheetId="4">
        <row r="8">
          <cell r="B8">
            <v>0</v>
          </cell>
        </row>
      </sheetData>
      <sheetData sheetId="5">
        <row r="16">
          <cell r="P16">
            <v>0</v>
          </cell>
        </row>
      </sheetData>
      <sheetData sheetId="6"/>
      <sheetData sheetId="7"/>
      <sheetData sheetId="8">
        <row r="36">
          <cell r="E36">
            <v>8.8546485705000733E-2</v>
          </cell>
        </row>
      </sheetData>
      <sheetData sheetId="9">
        <row r="36">
          <cell r="E36">
            <v>-5.2505146465273579E-2</v>
          </cell>
        </row>
      </sheetData>
      <sheetData sheetId="10">
        <row r="6">
          <cell r="J6">
            <v>-5.3162356997751466E-2</v>
          </cell>
        </row>
      </sheetData>
      <sheetData sheetId="11"/>
      <sheetData sheetId="12"/>
      <sheetData sheetId="13">
        <row r="21">
          <cell r="F21">
            <v>1708297.48</v>
          </cell>
        </row>
      </sheetData>
      <sheetData sheetId="14"/>
      <sheetData sheetId="15">
        <row r="64">
          <cell r="Y64">
            <v>22919.914580870409</v>
          </cell>
        </row>
      </sheetData>
      <sheetData sheetId="16">
        <row r="10">
          <cell r="B10">
            <v>3635.19</v>
          </cell>
        </row>
      </sheetData>
      <sheetData sheetId="17">
        <row r="39">
          <cell r="B39">
            <v>2349.7995013614564</v>
          </cell>
        </row>
      </sheetData>
      <sheetData sheetId="18">
        <row r="13">
          <cell r="L13">
            <v>3949.02</v>
          </cell>
        </row>
      </sheetData>
      <sheetData sheetId="19"/>
      <sheetData sheetId="20">
        <row r="25">
          <cell r="C25">
            <v>22665.762188783203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173">
          <cell r="E173">
            <v>218</v>
          </cell>
        </row>
      </sheetData>
      <sheetData sheetId="28">
        <row r="64">
          <cell r="D64">
            <v>1271</v>
          </cell>
        </row>
      </sheetData>
      <sheetData sheetId="29">
        <row r="128">
          <cell r="E128">
            <v>4587.2300000000005</v>
          </cell>
        </row>
      </sheetData>
      <sheetData sheetId="30">
        <row r="35">
          <cell r="P35">
            <v>655883.93000000005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 BS"/>
      <sheetName val="2010 BS"/>
      <sheetName val="2009 IS"/>
      <sheetName val="2010 IS"/>
      <sheetName val="Consolidated IS"/>
      <sheetName val="Alloc %"/>
      <sheetName val="Rest Expl"/>
      <sheetName val="Prof Expl"/>
      <sheetName val="2009 Price Out (REG)"/>
      <sheetName val="LG-Total Reg"/>
      <sheetName val="LG-Pckr"/>
      <sheetName val="LG-RO"/>
      <sheetName val="2009-2010"/>
      <sheetName val="2009 Depr Summary"/>
      <sheetName val="2009 Trks"/>
      <sheetName val="2009 Cont, DB"/>
      <sheetName val="2009 Serv, Shop"/>
      <sheetName val="2009 Office"/>
      <sheetName val="2009 Leasehold"/>
      <sheetName val="2010 Deprec Summary"/>
      <sheetName val="2010 Trks"/>
      <sheetName val="2010 Cont, DB"/>
      <sheetName val="2010 Serv, Shop"/>
      <sheetName val="2010 Office"/>
      <sheetName val="2010 Leaseh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001Tranx"/>
      <sheetName val="JEexport"/>
      <sheetName val="Intro Memo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</sheetNames>
    <sheetDataSet>
      <sheetData sheetId="0"/>
      <sheetData sheetId="1">
        <row r="9">
          <cell r="L9">
            <v>11501</v>
          </cell>
        </row>
        <row r="10">
          <cell r="L10" t="str">
            <v>11501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009 BS"/>
      <sheetName val="2010 BS"/>
      <sheetName val="Combined BS"/>
      <sheetName val="2009 IS"/>
      <sheetName val="2010 IS"/>
      <sheetName val="Combined 12 mo IS"/>
      <sheetName val="Consolidated IS 2009 2010"/>
      <sheetName val="Consolidated IS - IRMGARD"/>
      <sheetName val="Pro forma "/>
      <sheetName val="Pro forma-Line of Service"/>
      <sheetName val="Restatements"/>
      <sheetName val="Proforma Adjusts"/>
      <sheetName val="2009 Price Out (REG)"/>
      <sheetName val="GL Recon"/>
      <sheetName val="Customer Count Summary"/>
      <sheetName val="2009 Payroll"/>
      <sheetName val="2010 Payroll"/>
      <sheetName val="2009,2010 Depr Summary"/>
      <sheetName val="Time Study"/>
      <sheetName val="2009 Insurance"/>
      <sheetName val="2010 Insurance"/>
      <sheetName val="2009 Disposal"/>
      <sheetName val="2010 Disposal"/>
      <sheetName val="2009 Fuel"/>
      <sheetName val="2009 Depr Summary"/>
      <sheetName val="2009 Trks"/>
      <sheetName val="2009 Cont, DB"/>
      <sheetName val="2009 Serv, Shop"/>
      <sheetName val="2009 Office"/>
      <sheetName val="2009 Leasehold"/>
      <sheetName val="2010 Fuel"/>
      <sheetName val="2010 Deprec Summary"/>
      <sheetName val="2010 Trks"/>
      <sheetName val="2010 Cont, DB"/>
      <sheetName val="2010 Serv, Shop"/>
      <sheetName val="2010 Office"/>
      <sheetName val="2010 Leasehold"/>
      <sheetName val="Region Allocation (2)"/>
      <sheetName val="LG-Total Company before DF"/>
      <sheetName val="LG-Packer Rts before DF"/>
      <sheetName val="LG-RO Rts before DF"/>
      <sheetName val="LG-Total Company"/>
      <sheetName val="LG-Packer Rts"/>
      <sheetName val="LG-RO Rts"/>
      <sheetName val="LG-Recycl"/>
      <sheetName val="Scenarios"/>
      <sheetName val="Scenarios (2)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41429.11</v>
          </cell>
          <cell r="F14">
            <v>39826.22</v>
          </cell>
          <cell r="G14">
            <v>49022.75</v>
          </cell>
          <cell r="H14">
            <v>45137.86</v>
          </cell>
          <cell r="I14">
            <v>48263.81</v>
          </cell>
          <cell r="J14">
            <v>55314.5</v>
          </cell>
          <cell r="K14">
            <v>60046.02</v>
          </cell>
          <cell r="L14">
            <v>64582.7</v>
          </cell>
          <cell r="M14">
            <v>55932.07</v>
          </cell>
          <cell r="N14">
            <v>50932.34</v>
          </cell>
          <cell r="O14">
            <v>38587.67</v>
          </cell>
          <cell r="P14">
            <v>43420.76</v>
          </cell>
          <cell r="Q14">
            <v>592495.81000000006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93946.63</v>
          </cell>
          <cell r="F19">
            <v>91101.8</v>
          </cell>
          <cell r="G19">
            <v>108743.12</v>
          </cell>
          <cell r="H19">
            <v>100411.54</v>
          </cell>
          <cell r="I19">
            <v>109421.85</v>
          </cell>
          <cell r="J19">
            <v>119111.11</v>
          </cell>
          <cell r="K19">
            <v>114939.05</v>
          </cell>
          <cell r="L19">
            <v>123201.29</v>
          </cell>
          <cell r="M19">
            <v>128616.56</v>
          </cell>
          <cell r="N19">
            <v>103849.76</v>
          </cell>
          <cell r="O19">
            <v>87162.7</v>
          </cell>
          <cell r="P19">
            <v>101585.44</v>
          </cell>
          <cell r="Q19">
            <v>1282090.8499999999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31010</v>
          </cell>
          <cell r="B22" t="str">
            <v>Hauling Revenue - Roll Off Extras</v>
          </cell>
          <cell r="E22">
            <v>16354.41</v>
          </cell>
          <cell r="F22">
            <v>16430.849999999999</v>
          </cell>
          <cell r="G22">
            <v>18226.63</v>
          </cell>
          <cell r="H22">
            <v>17972.400000000001</v>
          </cell>
          <cell r="I22">
            <v>18790.919999999998</v>
          </cell>
          <cell r="J22">
            <v>19705.3</v>
          </cell>
          <cell r="K22">
            <v>21354.080000000002</v>
          </cell>
          <cell r="L22">
            <v>22365.29</v>
          </cell>
          <cell r="M22">
            <v>20804.36</v>
          </cell>
          <cell r="N22">
            <v>18374.21</v>
          </cell>
          <cell r="O22">
            <v>17346.11</v>
          </cell>
          <cell r="P22">
            <v>15627.2</v>
          </cell>
          <cell r="Q22">
            <v>223351.76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754535.74</v>
          </cell>
          <cell r="F26">
            <v>750848.79</v>
          </cell>
          <cell r="G26">
            <v>751484.07</v>
          </cell>
          <cell r="H26">
            <v>759461.88</v>
          </cell>
          <cell r="I26">
            <v>756344.84</v>
          </cell>
          <cell r="J26">
            <v>762351.19</v>
          </cell>
          <cell r="K26">
            <v>763571.04</v>
          </cell>
          <cell r="L26">
            <v>762014.08</v>
          </cell>
          <cell r="M26">
            <v>763381.19</v>
          </cell>
          <cell r="N26">
            <v>760410.82</v>
          </cell>
          <cell r="O26">
            <v>760222.53</v>
          </cell>
          <cell r="P26">
            <v>757663.07</v>
          </cell>
          <cell r="Q26">
            <v>9102289.2400000002</v>
          </cell>
        </row>
        <row r="27">
          <cell r="A27">
            <v>32001</v>
          </cell>
          <cell r="B27" t="str">
            <v>Hauling Revenue - Residential MSW Extras</v>
          </cell>
          <cell r="E27">
            <v>48676.93</v>
          </cell>
          <cell r="F27">
            <v>46005.81</v>
          </cell>
          <cell r="G27">
            <v>44057.39</v>
          </cell>
          <cell r="H27">
            <v>54145.79</v>
          </cell>
          <cell r="I27">
            <v>47089.22</v>
          </cell>
          <cell r="J27">
            <v>62711.39</v>
          </cell>
          <cell r="K27">
            <v>60222.84</v>
          </cell>
          <cell r="L27">
            <v>63321.38</v>
          </cell>
          <cell r="M27">
            <v>48663.92</v>
          </cell>
          <cell r="N27">
            <v>45750.71</v>
          </cell>
          <cell r="O27">
            <v>44578.41</v>
          </cell>
          <cell r="P27">
            <v>66011.64</v>
          </cell>
          <cell r="Q27">
            <v>631235.43000000005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414760.73</v>
          </cell>
          <cell r="F41">
            <v>412841.01</v>
          </cell>
          <cell r="G41">
            <v>416757.93</v>
          </cell>
          <cell r="H41">
            <v>417298.76</v>
          </cell>
          <cell r="I41">
            <v>417121.97</v>
          </cell>
          <cell r="J41">
            <v>421939.51</v>
          </cell>
          <cell r="K41">
            <v>420917.49</v>
          </cell>
          <cell r="L41">
            <v>425821.47</v>
          </cell>
          <cell r="M41">
            <v>424192</v>
          </cell>
          <cell r="N41">
            <v>415412.9</v>
          </cell>
          <cell r="O41">
            <v>413023.47</v>
          </cell>
          <cell r="P41">
            <v>411406.25</v>
          </cell>
          <cell r="Q41">
            <v>5011493.49</v>
          </cell>
        </row>
        <row r="42">
          <cell r="A42">
            <v>33001</v>
          </cell>
          <cell r="B42" t="str">
            <v>Hauling Revenue - Commercial FEL Extras</v>
          </cell>
          <cell r="E42">
            <v>16369.94</v>
          </cell>
          <cell r="F42">
            <v>15223.46</v>
          </cell>
          <cell r="G42">
            <v>18054.59</v>
          </cell>
          <cell r="H42">
            <v>17483.330000000002</v>
          </cell>
          <cell r="I42">
            <v>19168.46</v>
          </cell>
          <cell r="J42">
            <v>18357.68</v>
          </cell>
          <cell r="K42">
            <v>21453.19</v>
          </cell>
          <cell r="L42">
            <v>22591.22</v>
          </cell>
          <cell r="M42">
            <v>16352.74</v>
          </cell>
          <cell r="N42">
            <v>17430.650000000001</v>
          </cell>
          <cell r="O42">
            <v>16278.67</v>
          </cell>
          <cell r="P42">
            <v>16972.88</v>
          </cell>
          <cell r="Q42">
            <v>215736.81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1386073.49</v>
          </cell>
          <cell r="F61">
            <v>1372277.94</v>
          </cell>
          <cell r="G61">
            <v>1406346.48</v>
          </cell>
          <cell r="H61">
            <v>1411911.56</v>
          </cell>
          <cell r="I61">
            <v>1416201.0699999998</v>
          </cell>
          <cell r="J61">
            <v>1459490.68</v>
          </cell>
          <cell r="K61">
            <v>1462503.71</v>
          </cell>
          <cell r="L61">
            <v>1483897.43</v>
          </cell>
          <cell r="M61">
            <v>1457942.84</v>
          </cell>
          <cell r="N61">
            <v>1412161.3899999997</v>
          </cell>
          <cell r="O61">
            <v>1377199.56</v>
          </cell>
          <cell r="P61">
            <v>1412687.2399999998</v>
          </cell>
          <cell r="Q61">
            <v>17058693.389999997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3459.12</v>
          </cell>
          <cell r="F152">
            <v>7799.57</v>
          </cell>
          <cell r="G152">
            <v>2100.42</v>
          </cell>
          <cell r="H152">
            <v>7267.51</v>
          </cell>
          <cell r="I152">
            <v>3376.39</v>
          </cell>
          <cell r="J152">
            <v>7176.57</v>
          </cell>
          <cell r="K152">
            <v>3493.22</v>
          </cell>
          <cell r="L152">
            <v>8060.32</v>
          </cell>
          <cell r="M152">
            <v>2594</v>
          </cell>
          <cell r="N152">
            <v>7784.1</v>
          </cell>
          <cell r="O152">
            <v>6369.79</v>
          </cell>
          <cell r="P152">
            <v>9281.82</v>
          </cell>
          <cell r="Q152">
            <v>68762.829999999987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3459.12</v>
          </cell>
          <cell r="F154">
            <v>7799.57</v>
          </cell>
          <cell r="G154">
            <v>2100.42</v>
          </cell>
          <cell r="H154">
            <v>7267.51</v>
          </cell>
          <cell r="I154">
            <v>3376.39</v>
          </cell>
          <cell r="J154">
            <v>7176.57</v>
          </cell>
          <cell r="K154">
            <v>3493.22</v>
          </cell>
          <cell r="L154">
            <v>8060.32</v>
          </cell>
          <cell r="M154">
            <v>2594</v>
          </cell>
          <cell r="N154">
            <v>7784.1</v>
          </cell>
          <cell r="O154">
            <v>6369.79</v>
          </cell>
          <cell r="P154">
            <v>9281.82</v>
          </cell>
          <cell r="Q154">
            <v>68762.829999999987</v>
          </cell>
        </row>
        <row r="156">
          <cell r="A156" t="str">
            <v>Total Revenue</v>
          </cell>
          <cell r="E156">
            <v>1389532.61</v>
          </cell>
          <cell r="F156">
            <v>1380077.51</v>
          </cell>
          <cell r="G156">
            <v>1408446.9</v>
          </cell>
          <cell r="H156">
            <v>1419179.07</v>
          </cell>
          <cell r="I156">
            <v>1419577.4599999997</v>
          </cell>
          <cell r="J156">
            <v>1466667.25</v>
          </cell>
          <cell r="K156">
            <v>1465996.93</v>
          </cell>
          <cell r="L156">
            <v>1491957.75</v>
          </cell>
          <cell r="M156">
            <v>1460536.84</v>
          </cell>
          <cell r="N156">
            <v>1419945.4899999998</v>
          </cell>
          <cell r="O156">
            <v>1383569.35</v>
          </cell>
          <cell r="P156">
            <v>1421969.0599999998</v>
          </cell>
          <cell r="Q156">
            <v>17127456.219999995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>
            <v>40109</v>
          </cell>
          <cell r="B161" t="str">
            <v>Disposal Landfill Intercompany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>
            <v>40139</v>
          </cell>
          <cell r="B166" t="str">
            <v>Disposal Transfer Intercompany</v>
          </cell>
          <cell r="E166">
            <v>522940.33</v>
          </cell>
          <cell r="F166">
            <v>473522.39</v>
          </cell>
          <cell r="G166">
            <v>554204.89</v>
          </cell>
          <cell r="H166">
            <v>538277.64</v>
          </cell>
          <cell r="I166">
            <v>535071.71</v>
          </cell>
          <cell r="J166">
            <v>582693.4</v>
          </cell>
          <cell r="K166">
            <v>571614.11</v>
          </cell>
          <cell r="L166">
            <v>571380.55000000005</v>
          </cell>
          <cell r="M166">
            <v>569779.74</v>
          </cell>
          <cell r="N166">
            <v>537814.68999999994</v>
          </cell>
          <cell r="O166">
            <v>530807.82999999996</v>
          </cell>
          <cell r="P166">
            <v>576009.71</v>
          </cell>
          <cell r="Q166">
            <v>6564116.9899999993</v>
          </cell>
        </row>
        <row r="167">
          <cell r="A167" t="str">
            <v>Total Disposal</v>
          </cell>
          <cell r="E167">
            <v>522940.33</v>
          </cell>
          <cell r="F167">
            <v>473522.39</v>
          </cell>
          <cell r="G167">
            <v>554204.89</v>
          </cell>
          <cell r="H167">
            <v>538277.64</v>
          </cell>
          <cell r="I167">
            <v>535071.71</v>
          </cell>
          <cell r="J167">
            <v>582693.4</v>
          </cell>
          <cell r="K167">
            <v>571614.11</v>
          </cell>
          <cell r="L167">
            <v>571380.55000000005</v>
          </cell>
          <cell r="M167">
            <v>569779.74</v>
          </cell>
          <cell r="N167">
            <v>537814.68999999994</v>
          </cell>
          <cell r="O167">
            <v>530807.82999999996</v>
          </cell>
          <cell r="P167">
            <v>576009.71</v>
          </cell>
          <cell r="Q167">
            <v>6564116.9899999993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43001</v>
          </cell>
          <cell r="B184" t="str">
            <v>Taxes and Pass Thru Fees</v>
          </cell>
          <cell r="E184">
            <v>21087.73</v>
          </cell>
          <cell r="F184">
            <v>20959.080000000002</v>
          </cell>
          <cell r="G184">
            <v>21310.05</v>
          </cell>
          <cell r="H184">
            <v>15944.56</v>
          </cell>
          <cell r="I184">
            <v>23292.27</v>
          </cell>
          <cell r="J184">
            <v>26639.14</v>
          </cell>
          <cell r="K184">
            <v>26629.39</v>
          </cell>
          <cell r="L184">
            <v>27074.49</v>
          </cell>
          <cell r="M184">
            <v>26539.13</v>
          </cell>
          <cell r="N184">
            <v>25799.21</v>
          </cell>
          <cell r="O184">
            <v>25079.16</v>
          </cell>
          <cell r="P184">
            <v>25860.43</v>
          </cell>
          <cell r="Q184">
            <v>286214.64</v>
          </cell>
        </row>
        <row r="185">
          <cell r="A185">
            <v>43002</v>
          </cell>
          <cell r="B185" t="str">
            <v>WUTC Taxes</v>
          </cell>
          <cell r="E185">
            <v>5546.62</v>
          </cell>
          <cell r="F185">
            <v>5496.04</v>
          </cell>
          <cell r="G185">
            <v>5619.91</v>
          </cell>
          <cell r="H185">
            <v>5691.97</v>
          </cell>
          <cell r="I185">
            <v>5646.5</v>
          </cell>
          <cell r="J185">
            <v>5841.42</v>
          </cell>
          <cell r="K185">
            <v>5857.81</v>
          </cell>
          <cell r="L185">
            <v>5948.97</v>
          </cell>
          <cell r="M185">
            <v>5802.43</v>
          </cell>
          <cell r="N185">
            <v>5678.9</v>
          </cell>
          <cell r="O185">
            <v>5511.15</v>
          </cell>
          <cell r="P185">
            <v>5695</v>
          </cell>
          <cell r="Q185">
            <v>68336.72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26634.35</v>
          </cell>
          <cell r="F188">
            <v>26455.120000000003</v>
          </cell>
          <cell r="G188">
            <v>26929.96</v>
          </cell>
          <cell r="H188">
            <v>21636.53</v>
          </cell>
          <cell r="I188">
            <v>28938.77</v>
          </cell>
          <cell r="J188">
            <v>32480.559999999998</v>
          </cell>
          <cell r="K188">
            <v>32487.200000000001</v>
          </cell>
          <cell r="L188">
            <v>33023.46</v>
          </cell>
          <cell r="M188">
            <v>32341.56</v>
          </cell>
          <cell r="N188">
            <v>31478.11</v>
          </cell>
          <cell r="O188">
            <v>30590.309999999998</v>
          </cell>
          <cell r="P188">
            <v>31555.43</v>
          </cell>
          <cell r="Q188">
            <v>354551.36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>
            <v>44169</v>
          </cell>
          <cell r="B199" t="str">
            <v>Cost of Materials - Intercompany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2">
          <cell r="A212" t="str">
            <v>Total Revenue Reductions</v>
          </cell>
          <cell r="E212">
            <v>549574.68000000005</v>
          </cell>
          <cell r="F212">
            <v>499977.51</v>
          </cell>
          <cell r="G212">
            <v>581134.85</v>
          </cell>
          <cell r="H212">
            <v>559914.17000000004</v>
          </cell>
          <cell r="I212">
            <v>564010.48</v>
          </cell>
          <cell r="J212">
            <v>615173.96</v>
          </cell>
          <cell r="K212">
            <v>604101.30999999994</v>
          </cell>
          <cell r="L212">
            <v>604404.01</v>
          </cell>
          <cell r="M212">
            <v>602121.30000000005</v>
          </cell>
          <cell r="N212">
            <v>569292.79999999993</v>
          </cell>
          <cell r="O212">
            <v>561398.1399999999</v>
          </cell>
          <cell r="P212">
            <v>607565.14</v>
          </cell>
          <cell r="Q212">
            <v>6918668.3499999996</v>
          </cell>
        </row>
        <row r="214">
          <cell r="A214" t="str">
            <v>Net Revenue</v>
          </cell>
          <cell r="E214">
            <v>839957.93</v>
          </cell>
          <cell r="F214">
            <v>880100</v>
          </cell>
          <cell r="G214">
            <v>827312.04999999993</v>
          </cell>
          <cell r="H214">
            <v>859264.9</v>
          </cell>
          <cell r="I214">
            <v>855566.97999999975</v>
          </cell>
          <cell r="J214">
            <v>851493.29</v>
          </cell>
          <cell r="K214">
            <v>861895.62</v>
          </cell>
          <cell r="L214">
            <v>887553.74</v>
          </cell>
          <cell r="M214">
            <v>858415.54</v>
          </cell>
          <cell r="N214">
            <v>850652.68999999983</v>
          </cell>
          <cell r="O214">
            <v>822171.2100000002</v>
          </cell>
          <cell r="P214">
            <v>814403.91999999981</v>
          </cell>
          <cell r="Q214">
            <v>10208787.869999995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148506.62</v>
          </cell>
          <cell r="F219">
            <v>147781.52000000002</v>
          </cell>
          <cell r="G219">
            <v>162872.48000000001</v>
          </cell>
          <cell r="H219">
            <v>152426.56</v>
          </cell>
          <cell r="I219">
            <v>133250.6</v>
          </cell>
          <cell r="J219">
            <v>141014.94</v>
          </cell>
          <cell r="K219">
            <v>138800.41999999998</v>
          </cell>
          <cell r="L219">
            <v>144467.28999999998</v>
          </cell>
          <cell r="M219">
            <v>139411.4</v>
          </cell>
          <cell r="N219">
            <v>131255.16</v>
          </cell>
          <cell r="O219">
            <v>135440.33000000002</v>
          </cell>
          <cell r="P219">
            <v>141049.91999999998</v>
          </cell>
          <cell r="Q219">
            <v>1716277.2399999998</v>
          </cell>
        </row>
        <row r="220">
          <cell r="A220">
            <v>50025</v>
          </cell>
          <cell r="B220" t="str">
            <v>Wages O.T.</v>
          </cell>
          <cell r="E220">
            <v>22975.54</v>
          </cell>
          <cell r="F220">
            <v>6810.35</v>
          </cell>
          <cell r="G220">
            <v>14008.81</v>
          </cell>
          <cell r="H220">
            <v>20795.96</v>
          </cell>
          <cell r="I220">
            <v>28625.24</v>
          </cell>
          <cell r="J220">
            <v>22652.750000000004</v>
          </cell>
          <cell r="K220">
            <v>20035.850000000002</v>
          </cell>
          <cell r="L220">
            <v>20754.88</v>
          </cell>
          <cell r="M220">
            <v>29699.32</v>
          </cell>
          <cell r="N220">
            <v>20332.329999999998</v>
          </cell>
          <cell r="O220">
            <v>32459.590000000004</v>
          </cell>
          <cell r="P220">
            <v>20007.580000000002</v>
          </cell>
          <cell r="Q220">
            <v>259158.2</v>
          </cell>
        </row>
        <row r="221">
          <cell r="A221">
            <v>50035</v>
          </cell>
          <cell r="B221" t="str">
            <v>Safety Bonuses</v>
          </cell>
          <cell r="E221">
            <v>3200</v>
          </cell>
          <cell r="F221">
            <v>3200</v>
          </cell>
          <cell r="G221">
            <v>3200</v>
          </cell>
          <cell r="H221">
            <v>3200</v>
          </cell>
          <cell r="I221">
            <v>3950</v>
          </cell>
          <cell r="J221">
            <v>3950</v>
          </cell>
          <cell r="K221">
            <v>3950</v>
          </cell>
          <cell r="L221">
            <v>3950</v>
          </cell>
          <cell r="M221">
            <v>2000</v>
          </cell>
          <cell r="N221">
            <v>2000</v>
          </cell>
          <cell r="O221">
            <v>3200</v>
          </cell>
          <cell r="P221">
            <v>0</v>
          </cell>
          <cell r="Q221">
            <v>35800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1125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1125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50050</v>
          </cell>
          <cell r="B224" t="str">
            <v>Payroll Taxes</v>
          </cell>
          <cell r="E224">
            <v>21085.43</v>
          </cell>
          <cell r="F224">
            <v>16517.190000000002</v>
          </cell>
          <cell r="G224">
            <v>17618.89</v>
          </cell>
          <cell r="H224">
            <v>17201.14</v>
          </cell>
          <cell r="I224">
            <v>16035.320000000002</v>
          </cell>
          <cell r="J224">
            <v>17468.87</v>
          </cell>
          <cell r="K224">
            <v>16392.41</v>
          </cell>
          <cell r="L224">
            <v>16351.01</v>
          </cell>
          <cell r="M224">
            <v>17217.28</v>
          </cell>
          <cell r="N224">
            <v>14701.12</v>
          </cell>
          <cell r="O224">
            <v>17942.59</v>
          </cell>
          <cell r="P224">
            <v>10482.15</v>
          </cell>
          <cell r="Q224">
            <v>199013.4</v>
          </cell>
        </row>
        <row r="225">
          <cell r="A225">
            <v>50060</v>
          </cell>
          <cell r="B225" t="str">
            <v>Group Insurance</v>
          </cell>
          <cell r="E225">
            <v>1330</v>
          </cell>
          <cell r="F225">
            <v>1226</v>
          </cell>
          <cell r="G225">
            <v>729.5</v>
          </cell>
          <cell r="H225">
            <v>1026.5</v>
          </cell>
          <cell r="I225">
            <v>878</v>
          </cell>
          <cell r="J225">
            <v>878</v>
          </cell>
          <cell r="K225">
            <v>878.77</v>
          </cell>
          <cell r="L225">
            <v>826</v>
          </cell>
          <cell r="M225">
            <v>1077.5</v>
          </cell>
          <cell r="N225">
            <v>1826.5</v>
          </cell>
          <cell r="O225">
            <v>1678.77</v>
          </cell>
          <cell r="P225">
            <v>1088.4199999999998</v>
          </cell>
          <cell r="Q225">
            <v>13443.960000000001</v>
          </cell>
        </row>
        <row r="226">
          <cell r="A226">
            <v>50065</v>
          </cell>
          <cell r="B226" t="str">
            <v>Vacation Pay</v>
          </cell>
          <cell r="E226">
            <v>13381.59</v>
          </cell>
          <cell r="F226">
            <v>8706.9500000000007</v>
          </cell>
          <cell r="G226">
            <v>9543.1899999999987</v>
          </cell>
          <cell r="H226">
            <v>7013.4</v>
          </cell>
          <cell r="I226">
            <v>14309.95</v>
          </cell>
          <cell r="J226">
            <v>8179.11</v>
          </cell>
          <cell r="K226">
            <v>14227.68</v>
          </cell>
          <cell r="L226">
            <v>7288.4699999999993</v>
          </cell>
          <cell r="M226">
            <v>15009.16</v>
          </cell>
          <cell r="N226">
            <v>10400.879999999999</v>
          </cell>
          <cell r="O226">
            <v>16702.490000000002</v>
          </cell>
          <cell r="P226">
            <v>14167.710000000001</v>
          </cell>
          <cell r="Q226">
            <v>138930.58000000002</v>
          </cell>
        </row>
        <row r="227">
          <cell r="A227">
            <v>50070</v>
          </cell>
          <cell r="B227" t="str">
            <v>Sick Pay</v>
          </cell>
          <cell r="E227">
            <v>510.84</v>
          </cell>
          <cell r="F227">
            <v>-249.9</v>
          </cell>
          <cell r="G227">
            <v>257.39999999999998</v>
          </cell>
          <cell r="H227">
            <v>14.4</v>
          </cell>
          <cell r="I227">
            <v>0</v>
          </cell>
          <cell r="J227">
            <v>722.88</v>
          </cell>
          <cell r="K227">
            <v>80.319999999999993</v>
          </cell>
          <cell r="L227">
            <v>92</v>
          </cell>
          <cell r="M227">
            <v>0</v>
          </cell>
          <cell r="N227">
            <v>200.8</v>
          </cell>
          <cell r="O227">
            <v>156.4</v>
          </cell>
          <cell r="P227">
            <v>27.6</v>
          </cell>
          <cell r="Q227">
            <v>1812.7399999999998</v>
          </cell>
        </row>
        <row r="228">
          <cell r="A228">
            <v>50086</v>
          </cell>
          <cell r="B228" t="str">
            <v>Safety and Training</v>
          </cell>
          <cell r="E228">
            <v>52.5</v>
          </cell>
          <cell r="F228">
            <v>57.5</v>
          </cell>
          <cell r="G228">
            <v>269.42</v>
          </cell>
          <cell r="H228">
            <v>-147.5</v>
          </cell>
          <cell r="I228">
            <v>423.2</v>
          </cell>
          <cell r="J228">
            <v>0</v>
          </cell>
          <cell r="K228">
            <v>0</v>
          </cell>
          <cell r="L228">
            <v>0</v>
          </cell>
          <cell r="M228">
            <v>1724.48</v>
          </cell>
          <cell r="N228">
            <v>1092.78</v>
          </cell>
          <cell r="O228">
            <v>642.78</v>
          </cell>
          <cell r="P228">
            <v>0</v>
          </cell>
          <cell r="Q228">
            <v>4115.16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0</v>
          </cell>
          <cell r="G229">
            <v>0</v>
          </cell>
          <cell r="H229">
            <v>240</v>
          </cell>
          <cell r="I229">
            <v>120</v>
          </cell>
          <cell r="J229">
            <v>240</v>
          </cell>
          <cell r="K229">
            <v>694</v>
          </cell>
          <cell r="L229">
            <v>180</v>
          </cell>
          <cell r="M229">
            <v>420</v>
          </cell>
          <cell r="N229">
            <v>60</v>
          </cell>
          <cell r="O229">
            <v>360</v>
          </cell>
          <cell r="P229">
            <v>60</v>
          </cell>
          <cell r="Q229">
            <v>2434</v>
          </cell>
        </row>
        <row r="230">
          <cell r="A230">
            <v>50090</v>
          </cell>
          <cell r="B230" t="str">
            <v>Uniforms</v>
          </cell>
          <cell r="E230">
            <v>6868.59</v>
          </cell>
          <cell r="F230">
            <v>9292.77</v>
          </cell>
          <cell r="G230">
            <v>8124.38</v>
          </cell>
          <cell r="H230">
            <v>7694.95</v>
          </cell>
          <cell r="I230">
            <v>4128.24</v>
          </cell>
          <cell r="J230">
            <v>12100.73</v>
          </cell>
          <cell r="K230">
            <v>9167.7900000000009</v>
          </cell>
          <cell r="L230">
            <v>12042.49</v>
          </cell>
          <cell r="M230">
            <v>8237.0400000000009</v>
          </cell>
          <cell r="N230">
            <v>8038.55</v>
          </cell>
          <cell r="O230">
            <v>7814.48</v>
          </cell>
          <cell r="P230">
            <v>9358.16</v>
          </cell>
          <cell r="Q230">
            <v>102868.17000000001</v>
          </cell>
        </row>
        <row r="231">
          <cell r="A231">
            <v>50115</v>
          </cell>
          <cell r="B231" t="str">
            <v>Pension and Profit Sharing</v>
          </cell>
          <cell r="E231">
            <v>20881.310000000001</v>
          </cell>
          <cell r="F231">
            <v>19908.310000000001</v>
          </cell>
          <cell r="G231">
            <v>22571.059999999998</v>
          </cell>
          <cell r="H231">
            <v>20908.93</v>
          </cell>
          <cell r="I231">
            <v>20644.87</v>
          </cell>
          <cell r="J231">
            <v>20431.82</v>
          </cell>
          <cell r="K231">
            <v>19793.68</v>
          </cell>
          <cell r="L231">
            <v>25409.94</v>
          </cell>
          <cell r="M231">
            <v>19345.43</v>
          </cell>
          <cell r="N231">
            <v>18963.18</v>
          </cell>
          <cell r="O231">
            <v>19131.61</v>
          </cell>
          <cell r="P231">
            <v>16610.04</v>
          </cell>
          <cell r="Q231">
            <v>244600.17999999996</v>
          </cell>
        </row>
        <row r="232">
          <cell r="A232">
            <v>50116</v>
          </cell>
          <cell r="B232" t="str">
            <v>Union Benefit Expense</v>
          </cell>
          <cell r="E232">
            <v>55955.6</v>
          </cell>
          <cell r="F232">
            <v>54981.08</v>
          </cell>
          <cell r="G232">
            <v>57124.76</v>
          </cell>
          <cell r="H232">
            <v>59521.61</v>
          </cell>
          <cell r="I232">
            <v>55020.61</v>
          </cell>
          <cell r="J232">
            <v>53907.77</v>
          </cell>
          <cell r="K232">
            <v>51487.79</v>
          </cell>
          <cell r="L232">
            <v>50364.490000000005</v>
          </cell>
          <cell r="M232">
            <v>51135.950000000004</v>
          </cell>
          <cell r="N232">
            <v>51271.57</v>
          </cell>
          <cell r="O232">
            <v>52010.640000000007</v>
          </cell>
          <cell r="P232">
            <v>49943.11</v>
          </cell>
          <cell r="Q232">
            <v>642724.98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294808.01999999996</v>
          </cell>
          <cell r="F240">
            <v>268231.77</v>
          </cell>
          <cell r="G240">
            <v>297444.89</v>
          </cell>
          <cell r="H240">
            <v>289895.94999999995</v>
          </cell>
          <cell r="I240">
            <v>277386.03000000003</v>
          </cell>
          <cell r="J240">
            <v>281546.87</v>
          </cell>
          <cell r="K240">
            <v>275508.70999999996</v>
          </cell>
          <cell r="L240">
            <v>281726.57</v>
          </cell>
          <cell r="M240">
            <v>285277.56</v>
          </cell>
          <cell r="N240">
            <v>260142.86999999997</v>
          </cell>
          <cell r="O240">
            <v>287539.68</v>
          </cell>
          <cell r="P240">
            <v>262794.69</v>
          </cell>
          <cell r="Q240">
            <v>3362303.6100000003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2602.56</v>
          </cell>
          <cell r="F247">
            <v>2531.56</v>
          </cell>
          <cell r="G247">
            <v>2595.5500000000002</v>
          </cell>
          <cell r="H247">
            <v>2489.9299999999998</v>
          </cell>
          <cell r="I247">
            <v>2160.58</v>
          </cell>
          <cell r="J247">
            <v>2256.83</v>
          </cell>
          <cell r="K247">
            <v>2128.83</v>
          </cell>
          <cell r="L247">
            <v>2085.83</v>
          </cell>
          <cell r="M247">
            <v>2085.83</v>
          </cell>
          <cell r="N247">
            <v>2190.83</v>
          </cell>
          <cell r="O247">
            <v>2085.83</v>
          </cell>
          <cell r="P247">
            <v>2550.89</v>
          </cell>
          <cell r="Q247">
            <v>27765.050000000003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2602.56</v>
          </cell>
          <cell r="F251">
            <v>2531.56</v>
          </cell>
          <cell r="G251">
            <v>2595.5500000000002</v>
          </cell>
          <cell r="H251">
            <v>2489.9299999999998</v>
          </cell>
          <cell r="I251">
            <v>2160.58</v>
          </cell>
          <cell r="J251">
            <v>2256.83</v>
          </cell>
          <cell r="K251">
            <v>2128.83</v>
          </cell>
          <cell r="L251">
            <v>2085.83</v>
          </cell>
          <cell r="M251">
            <v>2085.83</v>
          </cell>
          <cell r="N251">
            <v>2190.83</v>
          </cell>
          <cell r="O251">
            <v>2085.83</v>
          </cell>
          <cell r="P251">
            <v>2550.89</v>
          </cell>
          <cell r="Q251">
            <v>27765.050000000003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6209.13</v>
          </cell>
          <cell r="F254">
            <v>5913.46</v>
          </cell>
          <cell r="G254">
            <v>6800.48</v>
          </cell>
          <cell r="H254">
            <v>6504.81</v>
          </cell>
          <cell r="I254">
            <v>6209.13</v>
          </cell>
          <cell r="J254">
            <v>6504.8</v>
          </cell>
          <cell r="K254">
            <v>6504.81</v>
          </cell>
          <cell r="L254">
            <v>6504.81</v>
          </cell>
          <cell r="M254">
            <v>6504.8</v>
          </cell>
          <cell r="N254">
            <v>6209.14</v>
          </cell>
          <cell r="O254">
            <v>6504.8</v>
          </cell>
          <cell r="P254">
            <v>6800.48</v>
          </cell>
          <cell r="Q254">
            <v>77170.649999999994</v>
          </cell>
        </row>
        <row r="255">
          <cell r="A255">
            <v>52020</v>
          </cell>
          <cell r="B255" t="str">
            <v>Wages Regular</v>
          </cell>
          <cell r="E255">
            <v>11640.62</v>
          </cell>
          <cell r="F255">
            <v>14929.71</v>
          </cell>
          <cell r="G255">
            <v>14082.73</v>
          </cell>
          <cell r="H255">
            <v>13654.74</v>
          </cell>
          <cell r="I255">
            <v>14918.37</v>
          </cell>
          <cell r="J255">
            <v>14754.95</v>
          </cell>
          <cell r="K255">
            <v>12181.44</v>
          </cell>
          <cell r="L255">
            <v>11315.17</v>
          </cell>
          <cell r="M255">
            <v>11931.83</v>
          </cell>
          <cell r="N255">
            <v>11946.65</v>
          </cell>
          <cell r="O255">
            <v>12371.33</v>
          </cell>
          <cell r="P255">
            <v>15662.7</v>
          </cell>
          <cell r="Q255">
            <v>159390.24</v>
          </cell>
        </row>
        <row r="256">
          <cell r="A256">
            <v>52025</v>
          </cell>
          <cell r="B256" t="str">
            <v>Wages O.T.</v>
          </cell>
          <cell r="E256">
            <v>2614.52</v>
          </cell>
          <cell r="F256">
            <v>2473.63</v>
          </cell>
          <cell r="G256">
            <v>2117.09</v>
          </cell>
          <cell r="H256">
            <v>2164.7199999999998</v>
          </cell>
          <cell r="I256">
            <v>2848.44</v>
          </cell>
          <cell r="J256">
            <v>3075.19</v>
          </cell>
          <cell r="K256">
            <v>3378.52</v>
          </cell>
          <cell r="L256">
            <v>1747.37</v>
          </cell>
          <cell r="M256">
            <v>2402.91</v>
          </cell>
          <cell r="N256">
            <v>2322.34</v>
          </cell>
          <cell r="O256">
            <v>3755.06</v>
          </cell>
          <cell r="P256">
            <v>2288.11</v>
          </cell>
          <cell r="Q256">
            <v>31187.9</v>
          </cell>
        </row>
        <row r="257">
          <cell r="A257">
            <v>52035</v>
          </cell>
          <cell r="B257" t="str">
            <v>Safety Bonuses</v>
          </cell>
          <cell r="E257">
            <v>833</v>
          </cell>
          <cell r="F257">
            <v>833</v>
          </cell>
          <cell r="G257">
            <v>833</v>
          </cell>
          <cell r="H257">
            <v>833</v>
          </cell>
          <cell r="I257">
            <v>1583</v>
          </cell>
          <cell r="J257">
            <v>1583</v>
          </cell>
          <cell r="K257">
            <v>1583</v>
          </cell>
          <cell r="L257">
            <v>1583</v>
          </cell>
          <cell r="M257">
            <v>500</v>
          </cell>
          <cell r="N257">
            <v>500</v>
          </cell>
          <cell r="O257">
            <v>1000</v>
          </cell>
          <cell r="P257">
            <v>0</v>
          </cell>
          <cell r="Q257">
            <v>11664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2869.35</v>
          </cell>
          <cell r="F260">
            <v>2242.16</v>
          </cell>
          <cell r="G260">
            <v>2468.5100000000002</v>
          </cell>
          <cell r="H260">
            <v>2064.63</v>
          </cell>
          <cell r="I260">
            <v>2186.88</v>
          </cell>
          <cell r="J260">
            <v>2344.56</v>
          </cell>
          <cell r="K260">
            <v>1962.2</v>
          </cell>
          <cell r="L260">
            <v>1763.36</v>
          </cell>
          <cell r="M260">
            <v>1881.81</v>
          </cell>
          <cell r="N260">
            <v>1731.74</v>
          </cell>
          <cell r="O260">
            <v>2453.91</v>
          </cell>
          <cell r="P260">
            <v>1757.74</v>
          </cell>
          <cell r="Q260">
            <v>25726.850000000006</v>
          </cell>
        </row>
        <row r="261">
          <cell r="A261">
            <v>52060</v>
          </cell>
          <cell r="B261" t="str">
            <v>Group Insurance</v>
          </cell>
          <cell r="E261">
            <v>1441</v>
          </cell>
          <cell r="F261">
            <v>1441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583.48</v>
          </cell>
          <cell r="Q261">
            <v>9234.48</v>
          </cell>
        </row>
        <row r="262">
          <cell r="A262">
            <v>52065</v>
          </cell>
          <cell r="B262" t="str">
            <v>Vacation Pay</v>
          </cell>
          <cell r="E262">
            <v>1511.38</v>
          </cell>
          <cell r="F262">
            <v>-838.54</v>
          </cell>
          <cell r="G262">
            <v>2800.68</v>
          </cell>
          <cell r="H262">
            <v>381.27</v>
          </cell>
          <cell r="I262">
            <v>800.29</v>
          </cell>
          <cell r="J262">
            <v>1912.65</v>
          </cell>
          <cell r="K262">
            <v>745.69</v>
          </cell>
          <cell r="L262">
            <v>1755.74</v>
          </cell>
          <cell r="M262">
            <v>996.88</v>
          </cell>
          <cell r="N262">
            <v>1492.04</v>
          </cell>
          <cell r="O262">
            <v>2476.17</v>
          </cell>
          <cell r="P262">
            <v>1846.32</v>
          </cell>
          <cell r="Q262">
            <v>15880.569999999998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52086</v>
          </cell>
          <cell r="B264" t="str">
            <v>Safety and Training</v>
          </cell>
          <cell r="E264">
            <v>104.55</v>
          </cell>
          <cell r="F264">
            <v>112.64</v>
          </cell>
          <cell r="G264">
            <v>154.71</v>
          </cell>
          <cell r="H264">
            <v>299.60000000000002</v>
          </cell>
          <cell r="I264">
            <v>846.98</v>
          </cell>
          <cell r="J264">
            <v>185.38</v>
          </cell>
          <cell r="K264">
            <v>78.989999999999995</v>
          </cell>
          <cell r="L264">
            <v>145.65</v>
          </cell>
          <cell r="M264">
            <v>0</v>
          </cell>
          <cell r="N264">
            <v>876.33</v>
          </cell>
          <cell r="O264">
            <v>-395.59</v>
          </cell>
          <cell r="P264">
            <v>1720.49</v>
          </cell>
          <cell r="Q264">
            <v>4129.7300000000005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1040.42</v>
          </cell>
          <cell r="F266">
            <v>1033.9000000000001</v>
          </cell>
          <cell r="G266">
            <v>1397.48</v>
          </cell>
          <cell r="H266">
            <v>1377.31</v>
          </cell>
          <cell r="I266">
            <v>475.1</v>
          </cell>
          <cell r="J266">
            <v>1617.7</v>
          </cell>
          <cell r="K266">
            <v>910.5</v>
          </cell>
          <cell r="L266">
            <v>1633.6</v>
          </cell>
          <cell r="M266">
            <v>1021.73</v>
          </cell>
          <cell r="N266">
            <v>756.54</v>
          </cell>
          <cell r="O266">
            <v>828.81</v>
          </cell>
          <cell r="P266">
            <v>987.61</v>
          </cell>
          <cell r="Q266">
            <v>13080.699999999999</v>
          </cell>
        </row>
        <row r="267">
          <cell r="A267">
            <v>52115</v>
          </cell>
          <cell r="B267" t="str">
            <v>Pension and Profit Sharing</v>
          </cell>
          <cell r="E267">
            <v>2995.29</v>
          </cell>
          <cell r="F267">
            <v>2862.61</v>
          </cell>
          <cell r="G267">
            <v>3299.63</v>
          </cell>
          <cell r="H267">
            <v>2999.06</v>
          </cell>
          <cell r="I267">
            <v>2963.05</v>
          </cell>
          <cell r="J267">
            <v>2934</v>
          </cell>
          <cell r="K267">
            <v>2846.98</v>
          </cell>
          <cell r="L267">
            <v>2774.57</v>
          </cell>
          <cell r="M267">
            <v>2785.85</v>
          </cell>
          <cell r="N267">
            <v>2807.65</v>
          </cell>
          <cell r="O267">
            <v>2756.7</v>
          </cell>
          <cell r="P267">
            <v>2412.85</v>
          </cell>
          <cell r="Q267">
            <v>34438.239999999998</v>
          </cell>
        </row>
        <row r="268">
          <cell r="A268">
            <v>52116</v>
          </cell>
          <cell r="B268" t="str">
            <v>Union Benefit Expense</v>
          </cell>
          <cell r="E268">
            <v>7876.76</v>
          </cell>
          <cell r="F268">
            <v>7880.62</v>
          </cell>
          <cell r="G268">
            <v>7872.8</v>
          </cell>
          <cell r="H268">
            <v>7884.58</v>
          </cell>
          <cell r="I268">
            <v>7878.69</v>
          </cell>
          <cell r="J268">
            <v>7878.69</v>
          </cell>
          <cell r="K268">
            <v>7881.97</v>
          </cell>
          <cell r="L268">
            <v>6752.1</v>
          </cell>
          <cell r="M268">
            <v>6747.85</v>
          </cell>
          <cell r="N268">
            <v>6756.35</v>
          </cell>
          <cell r="O268">
            <v>7182.94</v>
          </cell>
          <cell r="P268">
            <v>7779.69</v>
          </cell>
          <cell r="Q268">
            <v>90373.040000000023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13715.59</v>
          </cell>
          <cell r="F270">
            <v>21102.71</v>
          </cell>
          <cell r="G270">
            <v>18678.920000000006</v>
          </cell>
          <cell r="H270">
            <v>30064.99</v>
          </cell>
          <cell r="I270">
            <v>11133.51</v>
          </cell>
          <cell r="J270">
            <v>9706.94</v>
          </cell>
          <cell r="K270">
            <v>12873.069999999998</v>
          </cell>
          <cell r="L270">
            <v>12811.720000000001</v>
          </cell>
          <cell r="M270">
            <v>13514.23</v>
          </cell>
          <cell r="N270">
            <v>8953.7200000000012</v>
          </cell>
          <cell r="O270">
            <v>16547.27</v>
          </cell>
          <cell r="P270">
            <v>15817.25</v>
          </cell>
          <cell r="Q270">
            <v>184919.91999999998</v>
          </cell>
        </row>
        <row r="271">
          <cell r="A271">
            <v>52125</v>
          </cell>
          <cell r="B271" t="str">
            <v>Operating Supplies</v>
          </cell>
          <cell r="E271">
            <v>568.15</v>
          </cell>
          <cell r="F271">
            <v>288.02999999999997</v>
          </cell>
          <cell r="G271">
            <v>385.62</v>
          </cell>
          <cell r="H271">
            <v>179.18</v>
          </cell>
          <cell r="I271">
            <v>339.98</v>
          </cell>
          <cell r="J271">
            <v>264.08</v>
          </cell>
          <cell r="K271">
            <v>131.13</v>
          </cell>
          <cell r="L271">
            <v>13.55</v>
          </cell>
          <cell r="M271">
            <v>9.8699999999999992</v>
          </cell>
          <cell r="N271">
            <v>372.92</v>
          </cell>
          <cell r="O271">
            <v>819.61</v>
          </cell>
          <cell r="P271">
            <v>414.71</v>
          </cell>
          <cell r="Q271">
            <v>3786.8300000000004</v>
          </cell>
        </row>
        <row r="272">
          <cell r="A272">
            <v>52135</v>
          </cell>
          <cell r="B272" t="str">
            <v>Equipment and Maint Repair</v>
          </cell>
          <cell r="E272">
            <v>0</v>
          </cell>
          <cell r="F272">
            <v>0</v>
          </cell>
          <cell r="G272">
            <v>149.16</v>
          </cell>
          <cell r="H272">
            <v>681.98</v>
          </cell>
          <cell r="I272">
            <v>545.25</v>
          </cell>
          <cell r="J272">
            <v>332.59</v>
          </cell>
          <cell r="K272">
            <v>984.37</v>
          </cell>
          <cell r="L272">
            <v>173.37</v>
          </cell>
          <cell r="M272">
            <v>0</v>
          </cell>
          <cell r="N272">
            <v>156.19999999999999</v>
          </cell>
          <cell r="O272">
            <v>-156.19999999999999</v>
          </cell>
          <cell r="P272">
            <v>27.01</v>
          </cell>
          <cell r="Q272">
            <v>2893.73</v>
          </cell>
        </row>
        <row r="273">
          <cell r="A273">
            <v>52140</v>
          </cell>
          <cell r="B273" t="str">
            <v>Tires</v>
          </cell>
          <cell r="E273">
            <v>11282.69</v>
          </cell>
          <cell r="F273">
            <v>1664.63</v>
          </cell>
          <cell r="G273">
            <v>5175.3999999999996</v>
          </cell>
          <cell r="H273">
            <v>8753.43</v>
          </cell>
          <cell r="I273">
            <v>9084.64</v>
          </cell>
          <cell r="J273">
            <v>1370.04</v>
          </cell>
          <cell r="K273">
            <v>8864.5</v>
          </cell>
          <cell r="L273">
            <v>438.2</v>
          </cell>
          <cell r="M273">
            <v>5010.1400000000003</v>
          </cell>
          <cell r="N273">
            <v>1896.06</v>
          </cell>
          <cell r="O273">
            <v>7161.25</v>
          </cell>
          <cell r="P273">
            <v>3395.56</v>
          </cell>
          <cell r="Q273">
            <v>64096.539999999994</v>
          </cell>
        </row>
        <row r="274">
          <cell r="A274">
            <v>52142</v>
          </cell>
          <cell r="B274" t="str">
            <v>Fuel Expense</v>
          </cell>
          <cell r="E274">
            <v>54158.289999999994</v>
          </cell>
          <cell r="F274">
            <v>50956.94</v>
          </cell>
          <cell r="G274">
            <v>60111.49</v>
          </cell>
          <cell r="H274">
            <v>62505</v>
          </cell>
          <cell r="I274">
            <v>58155.18</v>
          </cell>
          <cell r="J274">
            <v>61304.36</v>
          </cell>
          <cell r="K274">
            <v>60908.59</v>
          </cell>
          <cell r="L274">
            <v>64096.240000000005</v>
          </cell>
          <cell r="M274">
            <v>63144.08</v>
          </cell>
          <cell r="N274">
            <v>63868.340000000004</v>
          </cell>
          <cell r="O274">
            <v>56605.93</v>
          </cell>
          <cell r="P274">
            <v>67191.64</v>
          </cell>
          <cell r="Q274">
            <v>723006.08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3179.71</v>
          </cell>
          <cell r="F277">
            <v>7401.66</v>
          </cell>
          <cell r="G277">
            <v>5696.15</v>
          </cell>
          <cell r="H277">
            <v>6990.25</v>
          </cell>
          <cell r="I277">
            <v>4918.58</v>
          </cell>
          <cell r="J277">
            <v>3341.27</v>
          </cell>
          <cell r="K277">
            <v>1599.94</v>
          </cell>
          <cell r="L277">
            <v>9095.31</v>
          </cell>
          <cell r="M277">
            <v>5629.35</v>
          </cell>
          <cell r="N277">
            <v>4937.97</v>
          </cell>
          <cell r="O277">
            <v>5285.37</v>
          </cell>
          <cell r="P277">
            <v>5402.36</v>
          </cell>
          <cell r="Q277">
            <v>63477.919999999998</v>
          </cell>
        </row>
        <row r="278">
          <cell r="A278">
            <v>52147</v>
          </cell>
          <cell r="B278" t="str">
            <v>Outside Repairs</v>
          </cell>
          <cell r="E278">
            <v>2520.1099999999997</v>
          </cell>
          <cell r="F278">
            <v>148.44</v>
          </cell>
          <cell r="G278">
            <v>4753.75</v>
          </cell>
          <cell r="H278">
            <v>2049.4</v>
          </cell>
          <cell r="I278">
            <v>568.04999999999995</v>
          </cell>
          <cell r="J278">
            <v>4319.34</v>
          </cell>
          <cell r="K278">
            <v>3088.65</v>
          </cell>
          <cell r="L278">
            <v>4131.92</v>
          </cell>
          <cell r="M278">
            <v>939.12</v>
          </cell>
          <cell r="N278">
            <v>4227.5600000000004</v>
          </cell>
          <cell r="O278">
            <v>38.909999999999997</v>
          </cell>
          <cell r="P278">
            <v>448.88</v>
          </cell>
          <cell r="Q278">
            <v>27234.129999999997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1060.3800000000001</v>
          </cell>
          <cell r="F281">
            <v>764.22</v>
          </cell>
          <cell r="G281">
            <v>713.08</v>
          </cell>
          <cell r="H281">
            <v>617.6</v>
          </cell>
          <cell r="I281">
            <v>412.22</v>
          </cell>
          <cell r="J281">
            <v>355.41</v>
          </cell>
          <cell r="K281">
            <v>1187.46</v>
          </cell>
          <cell r="L281">
            <v>314.74</v>
          </cell>
          <cell r="M281">
            <v>291.92</v>
          </cell>
          <cell r="N281">
            <v>296.52999999999997</v>
          </cell>
          <cell r="O281">
            <v>545.01</v>
          </cell>
          <cell r="P281">
            <v>997.3</v>
          </cell>
          <cell r="Q281">
            <v>7555.87</v>
          </cell>
        </row>
        <row r="282">
          <cell r="A282">
            <v>52165</v>
          </cell>
          <cell r="B282" t="str">
            <v>Communications</v>
          </cell>
          <cell r="E282">
            <v>497.52</v>
          </cell>
          <cell r="F282">
            <v>509.58</v>
          </cell>
          <cell r="G282">
            <v>521.71</v>
          </cell>
          <cell r="H282">
            <v>497.47</v>
          </cell>
          <cell r="I282">
            <v>622.69000000000005</v>
          </cell>
          <cell r="J282">
            <v>534.09</v>
          </cell>
          <cell r="K282">
            <v>-388.32</v>
          </cell>
          <cell r="L282">
            <v>662.93</v>
          </cell>
          <cell r="M282">
            <v>678.76</v>
          </cell>
          <cell r="N282">
            <v>509.78</v>
          </cell>
          <cell r="O282">
            <v>678.67</v>
          </cell>
          <cell r="P282">
            <v>546.71</v>
          </cell>
          <cell r="Q282">
            <v>5871.59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52182</v>
          </cell>
          <cell r="B287" t="str">
            <v>Towing Expense</v>
          </cell>
          <cell r="E287">
            <v>243.9</v>
          </cell>
          <cell r="F287">
            <v>678.32</v>
          </cell>
          <cell r="G287">
            <v>518.41999999999996</v>
          </cell>
          <cell r="H287">
            <v>0</v>
          </cell>
          <cell r="I287">
            <v>0</v>
          </cell>
          <cell r="J287">
            <v>271</v>
          </cell>
          <cell r="K287">
            <v>0</v>
          </cell>
          <cell r="L287">
            <v>211.38</v>
          </cell>
          <cell r="M287">
            <v>563.67999999999995</v>
          </cell>
          <cell r="N287">
            <v>0</v>
          </cell>
          <cell r="O287">
            <v>0</v>
          </cell>
          <cell r="P287">
            <v>243.9</v>
          </cell>
          <cell r="Q287">
            <v>2730.6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397.98</v>
          </cell>
          <cell r="O288">
            <v>-397.98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100.76</v>
          </cell>
          <cell r="F289">
            <v>168.31</v>
          </cell>
          <cell r="G289">
            <v>81.760000000000005</v>
          </cell>
          <cell r="H289">
            <v>538.53</v>
          </cell>
          <cell r="I289">
            <v>50.95</v>
          </cell>
          <cell r="J289">
            <v>51.81</v>
          </cell>
          <cell r="K289">
            <v>0</v>
          </cell>
          <cell r="L289">
            <v>226.01</v>
          </cell>
          <cell r="M289">
            <v>51.5</v>
          </cell>
          <cell r="N289">
            <v>0</v>
          </cell>
          <cell r="O289">
            <v>556.91</v>
          </cell>
          <cell r="P289">
            <v>324.24</v>
          </cell>
          <cell r="Q289">
            <v>2150.7799999999997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9</v>
          </cell>
          <cell r="F291">
            <v>0</v>
          </cell>
          <cell r="G291">
            <v>4.5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13.5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Total Truck Variable</v>
          </cell>
          <cell r="E296">
            <v>126472.12</v>
          </cell>
          <cell r="F296">
            <v>122567.03000000001</v>
          </cell>
          <cell r="G296">
            <v>139178.57</v>
          </cell>
          <cell r="H296">
            <v>151762.04999999999</v>
          </cell>
          <cell r="I296">
            <v>127181.98000000001</v>
          </cell>
          <cell r="J296">
            <v>125282.85</v>
          </cell>
          <cell r="K296">
            <v>127964.48999999999</v>
          </cell>
          <cell r="L296">
            <v>128791.74</v>
          </cell>
          <cell r="M296">
            <v>125167.81</v>
          </cell>
          <cell r="N296">
            <v>121736.34</v>
          </cell>
          <cell r="O296">
            <v>127259.88000000002</v>
          </cell>
          <cell r="P296">
            <v>136649.02999999997</v>
          </cell>
          <cell r="Q296">
            <v>1560013.8900000001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10121.69</v>
          </cell>
          <cell r="F307">
            <v>8242.4699999999993</v>
          </cell>
          <cell r="G307">
            <v>12061.67</v>
          </cell>
          <cell r="H307">
            <v>10915.7</v>
          </cell>
          <cell r="I307">
            <v>8008.44</v>
          </cell>
          <cell r="J307">
            <v>8531.7900000000009</v>
          </cell>
          <cell r="K307">
            <v>9525.08</v>
          </cell>
          <cell r="L307">
            <v>11641.49</v>
          </cell>
          <cell r="M307">
            <v>9358.9</v>
          </cell>
          <cell r="N307">
            <v>9463.3700000000008</v>
          </cell>
          <cell r="O307">
            <v>10355.24</v>
          </cell>
          <cell r="P307">
            <v>9802.01</v>
          </cell>
          <cell r="Q307">
            <v>118027.84999999999</v>
          </cell>
        </row>
        <row r="308">
          <cell r="A308">
            <v>55025</v>
          </cell>
          <cell r="B308" t="str">
            <v>Wages O.T.</v>
          </cell>
          <cell r="E308">
            <v>636.62</v>
          </cell>
          <cell r="F308">
            <v>425.9</v>
          </cell>
          <cell r="G308">
            <v>278.45999999999998</v>
          </cell>
          <cell r="H308">
            <v>1269.6099999999999</v>
          </cell>
          <cell r="I308">
            <v>580.07000000000005</v>
          </cell>
          <cell r="J308">
            <v>803.54</v>
          </cell>
          <cell r="K308">
            <v>467.98</v>
          </cell>
          <cell r="L308">
            <v>832.02</v>
          </cell>
          <cell r="M308">
            <v>17.989999999999998</v>
          </cell>
          <cell r="N308">
            <v>412.16</v>
          </cell>
          <cell r="O308">
            <v>650.38</v>
          </cell>
          <cell r="P308">
            <v>65.599999999999994</v>
          </cell>
          <cell r="Q308">
            <v>6440.3300000000008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1302.32</v>
          </cell>
          <cell r="F312">
            <v>934.4</v>
          </cell>
          <cell r="G312">
            <v>1150.47</v>
          </cell>
          <cell r="H312">
            <v>1167.9000000000001</v>
          </cell>
          <cell r="I312">
            <v>860.19</v>
          </cell>
          <cell r="J312">
            <v>884.97</v>
          </cell>
          <cell r="K312">
            <v>1058.24</v>
          </cell>
          <cell r="L312">
            <v>1180.19</v>
          </cell>
          <cell r="M312">
            <v>1055.3399999999999</v>
          </cell>
          <cell r="N312">
            <v>1038.93</v>
          </cell>
          <cell r="O312">
            <v>1185.43</v>
          </cell>
          <cell r="P312">
            <v>525.12</v>
          </cell>
          <cell r="Q312">
            <v>12343.500000000002</v>
          </cell>
        </row>
        <row r="313">
          <cell r="A313">
            <v>55060</v>
          </cell>
          <cell r="B313" t="str">
            <v>Group Insurance</v>
          </cell>
          <cell r="E313">
            <v>2215</v>
          </cell>
          <cell r="F313">
            <v>2215</v>
          </cell>
          <cell r="G313">
            <v>1935</v>
          </cell>
          <cell r="H313">
            <v>2495</v>
          </cell>
          <cell r="I313">
            <v>2215</v>
          </cell>
          <cell r="J313">
            <v>1919</v>
          </cell>
          <cell r="K313">
            <v>1919</v>
          </cell>
          <cell r="L313">
            <v>1919</v>
          </cell>
          <cell r="M313">
            <v>1691</v>
          </cell>
          <cell r="N313">
            <v>2147</v>
          </cell>
          <cell r="O313">
            <v>1711</v>
          </cell>
          <cell r="P313">
            <v>2215</v>
          </cell>
          <cell r="Q313">
            <v>24596</v>
          </cell>
        </row>
        <row r="314">
          <cell r="A314">
            <v>55065</v>
          </cell>
          <cell r="B314" t="str">
            <v>Vacation Pay</v>
          </cell>
          <cell r="E314">
            <v>303.81</v>
          </cell>
          <cell r="F314">
            <v>1016.29</v>
          </cell>
          <cell r="G314">
            <v>-198.06</v>
          </cell>
          <cell r="H314">
            <v>1145.3599999999999</v>
          </cell>
          <cell r="I314">
            <v>1042.8699999999999</v>
          </cell>
          <cell r="J314">
            <v>-719.54</v>
          </cell>
          <cell r="K314">
            <v>1222.3399999999999</v>
          </cell>
          <cell r="L314">
            <v>925.15</v>
          </cell>
          <cell r="M314">
            <v>1907.53</v>
          </cell>
          <cell r="N314">
            <v>789.75</v>
          </cell>
          <cell r="O314">
            <v>394.38</v>
          </cell>
          <cell r="P314">
            <v>930.27</v>
          </cell>
          <cell r="Q314">
            <v>8760.15</v>
          </cell>
        </row>
        <row r="315">
          <cell r="A315">
            <v>55070</v>
          </cell>
          <cell r="B315" t="str">
            <v>Sick Pay</v>
          </cell>
          <cell r="E315">
            <v>255.74</v>
          </cell>
          <cell r="F315">
            <v>163.92</v>
          </cell>
          <cell r="G315">
            <v>253.25</v>
          </cell>
          <cell r="H315">
            <v>-42.31</v>
          </cell>
          <cell r="I315">
            <v>0</v>
          </cell>
          <cell r="J315">
            <v>317.39999999999998</v>
          </cell>
          <cell r="K315">
            <v>165.6</v>
          </cell>
          <cell r="L315">
            <v>-138</v>
          </cell>
          <cell r="M315">
            <v>138</v>
          </cell>
          <cell r="N315">
            <v>216.36</v>
          </cell>
          <cell r="O315">
            <v>0</v>
          </cell>
          <cell r="P315">
            <v>317.60000000000002</v>
          </cell>
          <cell r="Q315">
            <v>1647.56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34.299999999999997</v>
          </cell>
          <cell r="I316">
            <v>29.01</v>
          </cell>
          <cell r="J316">
            <v>0</v>
          </cell>
          <cell r="K316">
            <v>0</v>
          </cell>
          <cell r="L316">
            <v>1292.83</v>
          </cell>
          <cell r="M316">
            <v>425.23</v>
          </cell>
          <cell r="N316">
            <v>50</v>
          </cell>
          <cell r="O316">
            <v>0</v>
          </cell>
          <cell r="P316">
            <v>0</v>
          </cell>
          <cell r="Q316">
            <v>1831.37</v>
          </cell>
        </row>
        <row r="317">
          <cell r="A317">
            <v>55090</v>
          </cell>
          <cell r="B317" t="str">
            <v>Uniforms</v>
          </cell>
          <cell r="E317">
            <v>711.08</v>
          </cell>
          <cell r="F317">
            <v>516.91999999999996</v>
          </cell>
          <cell r="G317">
            <v>548.66</v>
          </cell>
          <cell r="H317">
            <v>420.37</v>
          </cell>
          <cell r="I317">
            <v>237.53</v>
          </cell>
          <cell r="J317">
            <v>620.41999999999996</v>
          </cell>
          <cell r="K317">
            <v>488.2</v>
          </cell>
          <cell r="L317">
            <v>1071.5999999999999</v>
          </cell>
          <cell r="M317">
            <v>360.8</v>
          </cell>
          <cell r="N317">
            <v>378.21</v>
          </cell>
          <cell r="O317">
            <v>414.33</v>
          </cell>
          <cell r="P317">
            <v>378.31</v>
          </cell>
          <cell r="Q317">
            <v>6146.43</v>
          </cell>
        </row>
        <row r="318">
          <cell r="A318">
            <v>55115</v>
          </cell>
          <cell r="B318" t="str">
            <v>Pension and Profit Sharing</v>
          </cell>
          <cell r="E318">
            <v>75.61</v>
          </cell>
          <cell r="F318">
            <v>80.2</v>
          </cell>
          <cell r="G318">
            <v>115.17</v>
          </cell>
          <cell r="H318">
            <v>81.77</v>
          </cell>
          <cell r="I318">
            <v>90.46</v>
          </cell>
          <cell r="J318">
            <v>86.97</v>
          </cell>
          <cell r="K318">
            <v>86.46</v>
          </cell>
          <cell r="L318">
            <v>85.09</v>
          </cell>
          <cell r="M318">
            <v>75.69</v>
          </cell>
          <cell r="N318">
            <v>120.4</v>
          </cell>
          <cell r="O318">
            <v>78.64</v>
          </cell>
          <cell r="P318">
            <v>73.08</v>
          </cell>
          <cell r="Q318">
            <v>1049.54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6822.4</v>
          </cell>
          <cell r="F321">
            <v>7408.98</v>
          </cell>
          <cell r="G321">
            <v>6676.59</v>
          </cell>
          <cell r="H321">
            <v>10883.54</v>
          </cell>
          <cell r="I321">
            <v>6756.74</v>
          </cell>
          <cell r="J321">
            <v>6992.66</v>
          </cell>
          <cell r="K321">
            <v>7598.15</v>
          </cell>
          <cell r="L321">
            <v>6124.07</v>
          </cell>
          <cell r="M321">
            <v>6075.32</v>
          </cell>
          <cell r="N321">
            <v>1985.95</v>
          </cell>
          <cell r="O321">
            <v>4110.71</v>
          </cell>
          <cell r="P321">
            <v>5007.25</v>
          </cell>
          <cell r="Q321">
            <v>76442.360000000015</v>
          </cell>
        </row>
        <row r="322">
          <cell r="A322">
            <v>55125</v>
          </cell>
          <cell r="B322" t="str">
            <v>Operating Supplies</v>
          </cell>
          <cell r="E322">
            <v>208.43</v>
          </cell>
          <cell r="F322">
            <v>96</v>
          </cell>
          <cell r="G322">
            <v>0</v>
          </cell>
          <cell r="H322">
            <v>269.91000000000003</v>
          </cell>
          <cell r="I322">
            <v>134.9</v>
          </cell>
          <cell r="J322">
            <v>0</v>
          </cell>
          <cell r="K322">
            <v>0</v>
          </cell>
          <cell r="L322">
            <v>242.16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951.4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107.12</v>
          </cell>
          <cell r="G323">
            <v>103.06</v>
          </cell>
          <cell r="H323">
            <v>127.6</v>
          </cell>
          <cell r="I323">
            <v>177.2</v>
          </cell>
          <cell r="J323">
            <v>0</v>
          </cell>
          <cell r="K323">
            <v>402.9</v>
          </cell>
          <cell r="L323">
            <v>0</v>
          </cell>
          <cell r="M323">
            <v>1045.6400000000001</v>
          </cell>
          <cell r="N323">
            <v>613.79999999999995</v>
          </cell>
          <cell r="O323">
            <v>0.01</v>
          </cell>
          <cell r="P323">
            <v>0</v>
          </cell>
          <cell r="Q323">
            <v>2577.33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145.91</v>
          </cell>
          <cell r="F331">
            <v>170</v>
          </cell>
          <cell r="G331">
            <v>160.13999999999999</v>
          </cell>
          <cell r="H331">
            <v>153.57</v>
          </cell>
          <cell r="I331">
            <v>132.77000000000001</v>
          </cell>
          <cell r="J331">
            <v>124.01</v>
          </cell>
          <cell r="K331">
            <v>109.77</v>
          </cell>
          <cell r="L331">
            <v>522.32000000000005</v>
          </cell>
          <cell r="M331">
            <v>123.5</v>
          </cell>
          <cell r="N331">
            <v>114.69</v>
          </cell>
          <cell r="O331">
            <v>122.68</v>
          </cell>
          <cell r="P331">
            <v>122.68</v>
          </cell>
          <cell r="Q331">
            <v>2002.04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Total Container</v>
          </cell>
          <cell r="E337">
            <v>22798.61</v>
          </cell>
          <cell r="F337">
            <v>21377.199999999997</v>
          </cell>
          <cell r="G337">
            <v>23084.41</v>
          </cell>
          <cell r="H337">
            <v>28922.319999999996</v>
          </cell>
          <cell r="I337">
            <v>20265.18</v>
          </cell>
          <cell r="J337">
            <v>19561.219999999998</v>
          </cell>
          <cell r="K337">
            <v>23043.72</v>
          </cell>
          <cell r="L337">
            <v>25697.919999999998</v>
          </cell>
          <cell r="M337">
            <v>22274.94</v>
          </cell>
          <cell r="N337">
            <v>17330.62</v>
          </cell>
          <cell r="O337">
            <v>19022.799999999996</v>
          </cell>
          <cell r="P337">
            <v>19436.920000000002</v>
          </cell>
          <cell r="Q337">
            <v>262815.86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21484.6</v>
          </cell>
          <cell r="F340">
            <v>20461.52</v>
          </cell>
          <cell r="G340">
            <v>23530.74</v>
          </cell>
          <cell r="H340">
            <v>22507.68</v>
          </cell>
          <cell r="I340">
            <v>21484.6</v>
          </cell>
          <cell r="J340">
            <v>22507.66</v>
          </cell>
          <cell r="K340">
            <v>22636.52</v>
          </cell>
          <cell r="L340">
            <v>22649.4</v>
          </cell>
          <cell r="M340">
            <v>22649.39</v>
          </cell>
          <cell r="N340">
            <v>21768.59</v>
          </cell>
          <cell r="O340">
            <v>22733.7</v>
          </cell>
          <cell r="P340">
            <v>23898.34</v>
          </cell>
          <cell r="Q340">
            <v>268312.74</v>
          </cell>
        </row>
        <row r="341">
          <cell r="A341">
            <v>56020</v>
          </cell>
          <cell r="B341" t="str">
            <v>Wages Regular</v>
          </cell>
          <cell r="E341">
            <v>4948.7299999999996</v>
          </cell>
          <cell r="F341">
            <v>4243.8599999999997</v>
          </cell>
          <cell r="G341">
            <v>5249.43</v>
          </cell>
          <cell r="H341">
            <v>5618.66</v>
          </cell>
          <cell r="I341">
            <v>4920.93</v>
          </cell>
          <cell r="J341">
            <v>5799.39</v>
          </cell>
          <cell r="K341">
            <v>5404.71</v>
          </cell>
          <cell r="L341">
            <v>5365.56</v>
          </cell>
          <cell r="M341">
            <v>4903.59</v>
          </cell>
          <cell r="N341">
            <v>5263.01</v>
          </cell>
          <cell r="O341">
            <v>5800.6</v>
          </cell>
          <cell r="P341">
            <v>5428.54</v>
          </cell>
          <cell r="Q341">
            <v>62947.01</v>
          </cell>
        </row>
        <row r="342">
          <cell r="A342">
            <v>56025</v>
          </cell>
          <cell r="B342" t="str">
            <v>Wages O.T.</v>
          </cell>
          <cell r="E342">
            <v>515.38</v>
          </cell>
          <cell r="F342">
            <v>23.34</v>
          </cell>
          <cell r="G342">
            <v>199.47</v>
          </cell>
          <cell r="H342">
            <v>439.74</v>
          </cell>
          <cell r="I342">
            <v>937.69</v>
          </cell>
          <cell r="J342">
            <v>676.04</v>
          </cell>
          <cell r="K342">
            <v>89.23</v>
          </cell>
          <cell r="L342">
            <v>691.05</v>
          </cell>
          <cell r="M342">
            <v>707.32</v>
          </cell>
          <cell r="N342">
            <v>322.20999999999998</v>
          </cell>
          <cell r="O342">
            <v>737.63</v>
          </cell>
          <cell r="P342">
            <v>791.29</v>
          </cell>
          <cell r="Q342">
            <v>6130.3899999999994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>
            <v>56050</v>
          </cell>
          <cell r="B347" t="str">
            <v>Payroll Taxes</v>
          </cell>
          <cell r="E347">
            <v>3178.64</v>
          </cell>
          <cell r="F347">
            <v>2251.66</v>
          </cell>
          <cell r="G347">
            <v>2524.9499999999998</v>
          </cell>
          <cell r="H347">
            <v>2497.5100000000002</v>
          </cell>
          <cell r="I347">
            <v>2309.15</v>
          </cell>
          <cell r="J347">
            <v>2588.5</v>
          </cell>
          <cell r="K347">
            <v>2219.94</v>
          </cell>
          <cell r="L347">
            <v>1586.57</v>
          </cell>
          <cell r="M347">
            <v>1804.92</v>
          </cell>
          <cell r="N347">
            <v>1787.26</v>
          </cell>
          <cell r="O347">
            <v>1971.2</v>
          </cell>
          <cell r="P347">
            <v>1725.76</v>
          </cell>
          <cell r="Q347">
            <v>26446.059999999994</v>
          </cell>
        </row>
        <row r="348">
          <cell r="A348">
            <v>56060</v>
          </cell>
          <cell r="B348" t="str">
            <v>Group Insurance</v>
          </cell>
          <cell r="E348">
            <v>2508.5</v>
          </cell>
          <cell r="F348">
            <v>2315.5</v>
          </cell>
          <cell r="G348">
            <v>2043</v>
          </cell>
          <cell r="H348">
            <v>2781</v>
          </cell>
          <cell r="I348">
            <v>2412</v>
          </cell>
          <cell r="J348">
            <v>1237</v>
          </cell>
          <cell r="K348">
            <v>1237</v>
          </cell>
          <cell r="L348">
            <v>1237</v>
          </cell>
          <cell r="M348">
            <v>868</v>
          </cell>
          <cell r="N348">
            <v>1606</v>
          </cell>
          <cell r="O348">
            <v>1237</v>
          </cell>
          <cell r="P348">
            <v>1237</v>
          </cell>
          <cell r="Q348">
            <v>20719</v>
          </cell>
        </row>
        <row r="349">
          <cell r="A349">
            <v>56065</v>
          </cell>
          <cell r="B349" t="str">
            <v>Vacation Pay</v>
          </cell>
          <cell r="E349">
            <v>2015.83</v>
          </cell>
          <cell r="F349">
            <v>1112.7</v>
          </cell>
          <cell r="G349">
            <v>1240.4000000000001</v>
          </cell>
          <cell r="H349">
            <v>1221.3699999999999</v>
          </cell>
          <cell r="I349">
            <v>1789.21</v>
          </cell>
          <cell r="J349">
            <v>2096.9899999999998</v>
          </cell>
          <cell r="K349">
            <v>-3773.2</v>
          </cell>
          <cell r="L349">
            <v>-940.29</v>
          </cell>
          <cell r="M349">
            <v>2549.7399999999998</v>
          </cell>
          <cell r="N349">
            <v>360.95</v>
          </cell>
          <cell r="O349">
            <v>2162.4499999999998</v>
          </cell>
          <cell r="P349">
            <v>2200.5700000000002</v>
          </cell>
          <cell r="Q349">
            <v>12036.72</v>
          </cell>
        </row>
        <row r="350">
          <cell r="A350">
            <v>56070</v>
          </cell>
          <cell r="B350" t="str">
            <v>Sick Pay</v>
          </cell>
          <cell r="E350">
            <v>-88.92</v>
          </cell>
          <cell r="F350">
            <v>208.16</v>
          </cell>
          <cell r="G350">
            <v>-102.08</v>
          </cell>
          <cell r="H350">
            <v>0</v>
          </cell>
          <cell r="I350">
            <v>487.17</v>
          </cell>
          <cell r="J350">
            <v>-182.69</v>
          </cell>
          <cell r="K350">
            <v>304.48</v>
          </cell>
          <cell r="L350">
            <v>182.69</v>
          </cell>
          <cell r="M350">
            <v>124.67</v>
          </cell>
          <cell r="N350">
            <v>66.48</v>
          </cell>
          <cell r="O350">
            <v>0</v>
          </cell>
          <cell r="P350">
            <v>0</v>
          </cell>
          <cell r="Q350">
            <v>999.96000000000015</v>
          </cell>
        </row>
        <row r="351">
          <cell r="A351">
            <v>56086</v>
          </cell>
          <cell r="B351" t="str">
            <v>Safety and Training</v>
          </cell>
          <cell r="E351">
            <v>86.34</v>
          </cell>
          <cell r="F351">
            <v>16.23</v>
          </cell>
          <cell r="G351">
            <v>31.23</v>
          </cell>
          <cell r="H351">
            <v>21.48</v>
          </cell>
          <cell r="I351">
            <v>0</v>
          </cell>
          <cell r="J351">
            <v>64.92</v>
          </cell>
          <cell r="K351">
            <v>0</v>
          </cell>
          <cell r="L351">
            <v>80.650000000000006</v>
          </cell>
          <cell r="M351">
            <v>0</v>
          </cell>
          <cell r="N351">
            <v>121.71</v>
          </cell>
          <cell r="O351">
            <v>0</v>
          </cell>
          <cell r="P351">
            <v>0</v>
          </cell>
          <cell r="Q351">
            <v>422.56</v>
          </cell>
        </row>
        <row r="352">
          <cell r="A352">
            <v>56090</v>
          </cell>
          <cell r="B352" t="str">
            <v>Uniforms</v>
          </cell>
          <cell r="E352">
            <v>356.19</v>
          </cell>
          <cell r="F352">
            <v>519.97</v>
          </cell>
          <cell r="G352">
            <v>1421.43</v>
          </cell>
          <cell r="H352">
            <v>967.63</v>
          </cell>
          <cell r="I352">
            <v>1153.95</v>
          </cell>
          <cell r="J352">
            <v>1314.26</v>
          </cell>
          <cell r="K352">
            <v>1629.69</v>
          </cell>
          <cell r="L352">
            <v>1082.08</v>
          </cell>
          <cell r="M352">
            <v>1087.67</v>
          </cell>
          <cell r="N352">
            <v>1240.51</v>
          </cell>
          <cell r="O352">
            <v>1230.1199999999999</v>
          </cell>
          <cell r="P352">
            <v>1719.85</v>
          </cell>
          <cell r="Q352">
            <v>13723.35</v>
          </cell>
        </row>
        <row r="353">
          <cell r="A353">
            <v>56095</v>
          </cell>
          <cell r="B353" t="str">
            <v>Empl &amp; Commun Activ</v>
          </cell>
          <cell r="E353">
            <v>242.51</v>
          </cell>
          <cell r="F353">
            <v>-88.98</v>
          </cell>
          <cell r="G353">
            <v>0</v>
          </cell>
          <cell r="H353">
            <v>30.82</v>
          </cell>
          <cell r="I353">
            <v>161.91999999999999</v>
          </cell>
          <cell r="J353">
            <v>154.44999999999999</v>
          </cell>
          <cell r="K353">
            <v>0</v>
          </cell>
          <cell r="L353">
            <v>81.739999999999995</v>
          </cell>
          <cell r="M353">
            <v>97.68</v>
          </cell>
          <cell r="N353">
            <v>250.97</v>
          </cell>
          <cell r="O353">
            <v>-60.35</v>
          </cell>
          <cell r="P353">
            <v>0</v>
          </cell>
          <cell r="Q353">
            <v>870.75999999999988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259.32</v>
          </cell>
          <cell r="F356">
            <v>257.68</v>
          </cell>
          <cell r="G356">
            <v>386.43</v>
          </cell>
          <cell r="H356">
            <v>258.10000000000002</v>
          </cell>
          <cell r="I356">
            <v>332.41</v>
          </cell>
          <cell r="J356">
            <v>433.93</v>
          </cell>
          <cell r="K356">
            <v>427.05</v>
          </cell>
          <cell r="L356">
            <v>424.39</v>
          </cell>
          <cell r="M356">
            <v>428.34</v>
          </cell>
          <cell r="N356">
            <v>657.37</v>
          </cell>
          <cell r="O356">
            <v>545.69000000000005</v>
          </cell>
          <cell r="P356">
            <v>433.37</v>
          </cell>
          <cell r="Q356">
            <v>4844.0800000000008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391.66</v>
          </cell>
          <cell r="F359">
            <v>526.79999999999995</v>
          </cell>
          <cell r="G359">
            <v>580.32000000000005</v>
          </cell>
          <cell r="H359">
            <v>1039.98</v>
          </cell>
          <cell r="I359">
            <v>-623.28</v>
          </cell>
          <cell r="J359">
            <v>102.55</v>
          </cell>
          <cell r="K359">
            <v>582.14</v>
          </cell>
          <cell r="L359">
            <v>366.9</v>
          </cell>
          <cell r="M359">
            <v>350.1</v>
          </cell>
          <cell r="N359">
            <v>0</v>
          </cell>
          <cell r="O359">
            <v>255.27</v>
          </cell>
          <cell r="P359">
            <v>127.61</v>
          </cell>
          <cell r="Q359">
            <v>3700.05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1519.45</v>
          </cell>
          <cell r="F364">
            <v>1450.07</v>
          </cell>
          <cell r="G364">
            <v>1554.65</v>
          </cell>
          <cell r="H364">
            <v>4434.3500000000004</v>
          </cell>
          <cell r="I364">
            <v>-1597.73</v>
          </cell>
          <cell r="J364">
            <v>1513.67</v>
          </cell>
          <cell r="K364">
            <v>1505.33</v>
          </cell>
          <cell r="L364">
            <v>5156.7</v>
          </cell>
          <cell r="M364">
            <v>1422.01</v>
          </cell>
          <cell r="N364">
            <v>1404.71</v>
          </cell>
          <cell r="O364">
            <v>4969.07</v>
          </cell>
          <cell r="P364">
            <v>2885.81</v>
          </cell>
          <cell r="Q364">
            <v>26218.09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23</v>
          </cell>
          <cell r="G365">
            <v>32.75</v>
          </cell>
          <cell r="H365">
            <v>17.62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14.84</v>
          </cell>
          <cell r="O365">
            <v>-12.97</v>
          </cell>
          <cell r="P365">
            <v>0</v>
          </cell>
          <cell r="Q365">
            <v>75.240000000000009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34.36</v>
          </cell>
          <cell r="K366">
            <v>0</v>
          </cell>
          <cell r="L366">
            <v>0</v>
          </cell>
          <cell r="M366">
            <v>0</v>
          </cell>
          <cell r="N366">
            <v>348.63</v>
          </cell>
          <cell r="O366">
            <v>-333.79</v>
          </cell>
          <cell r="P366">
            <v>0</v>
          </cell>
          <cell r="Q366">
            <v>49.199999999999989</v>
          </cell>
        </row>
        <row r="367">
          <cell r="A367">
            <v>56210</v>
          </cell>
          <cell r="B367" t="str">
            <v>Office Supply and Equip</v>
          </cell>
          <cell r="E367">
            <v>302.63</v>
          </cell>
          <cell r="F367">
            <v>422.29</v>
          </cell>
          <cell r="G367">
            <v>391.69</v>
          </cell>
          <cell r="H367">
            <v>179.55</v>
          </cell>
          <cell r="I367">
            <v>722.74</v>
          </cell>
          <cell r="J367">
            <v>352.24</v>
          </cell>
          <cell r="K367">
            <v>0</v>
          </cell>
          <cell r="L367">
            <v>741.46</v>
          </cell>
          <cell r="M367">
            <v>364.82</v>
          </cell>
          <cell r="N367">
            <v>0</v>
          </cell>
          <cell r="O367">
            <v>886.4</v>
          </cell>
          <cell r="P367">
            <v>0</v>
          </cell>
          <cell r="Q367">
            <v>4363.8200000000006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37720.86</v>
          </cell>
          <cell r="F371">
            <v>33743.800000000003</v>
          </cell>
          <cell r="G371">
            <v>39084.410000000011</v>
          </cell>
          <cell r="H371">
            <v>42015.490000000013</v>
          </cell>
          <cell r="I371">
            <v>34490.759999999995</v>
          </cell>
          <cell r="J371">
            <v>38693.26999999999</v>
          </cell>
          <cell r="K371">
            <v>32262.889999999992</v>
          </cell>
          <cell r="L371">
            <v>38705.899999999994</v>
          </cell>
          <cell r="M371">
            <v>37358.249999999993</v>
          </cell>
          <cell r="N371">
            <v>35213.239999999991</v>
          </cell>
          <cell r="O371">
            <v>42122.020000000004</v>
          </cell>
          <cell r="P371">
            <v>40448.14</v>
          </cell>
          <cell r="Q371">
            <v>451859.03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142.55000000000001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1177.5899999999999</v>
          </cell>
          <cell r="O376">
            <v>-1102.77</v>
          </cell>
          <cell r="P376">
            <v>0</v>
          </cell>
          <cell r="Q376">
            <v>217.36999999999989</v>
          </cell>
        </row>
        <row r="377">
          <cell r="A377">
            <v>57147</v>
          </cell>
          <cell r="B377" t="str">
            <v>Bldg &amp; Property</v>
          </cell>
          <cell r="E377">
            <v>5273.81</v>
          </cell>
          <cell r="F377">
            <v>1312.43</v>
          </cell>
          <cell r="G377">
            <v>1899.21</v>
          </cell>
          <cell r="H377">
            <v>1309.79</v>
          </cell>
          <cell r="I377">
            <v>1872.61</v>
          </cell>
          <cell r="J377">
            <v>1128</v>
          </cell>
          <cell r="K377">
            <v>1740.26</v>
          </cell>
          <cell r="L377">
            <v>3083.68</v>
          </cell>
          <cell r="M377">
            <v>2114.81</v>
          </cell>
          <cell r="N377">
            <v>1811.92</v>
          </cell>
          <cell r="O377">
            <v>3002.6</v>
          </cell>
          <cell r="P377">
            <v>2169.63</v>
          </cell>
          <cell r="Q377">
            <v>26718.750000000004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461.43</v>
          </cell>
          <cell r="F380">
            <v>96.57</v>
          </cell>
          <cell r="G380">
            <v>117.6</v>
          </cell>
          <cell r="H380">
            <v>83.43</v>
          </cell>
          <cell r="I380">
            <v>90.9</v>
          </cell>
          <cell r="J380">
            <v>57.15</v>
          </cell>
          <cell r="K380">
            <v>89.42</v>
          </cell>
          <cell r="L380">
            <v>52.59</v>
          </cell>
          <cell r="M380">
            <v>307.08</v>
          </cell>
          <cell r="N380">
            <v>59.56</v>
          </cell>
          <cell r="O380">
            <v>541.69000000000005</v>
          </cell>
          <cell r="P380">
            <v>104.21</v>
          </cell>
          <cell r="Q380">
            <v>2061.6299999999997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5891.03</v>
          </cell>
          <cell r="F383">
            <v>6528.62</v>
          </cell>
          <cell r="G383">
            <v>5891.03</v>
          </cell>
          <cell r="H383">
            <v>5800.95</v>
          </cell>
          <cell r="I383">
            <v>5800.95</v>
          </cell>
          <cell r="J383">
            <v>5800.95</v>
          </cell>
          <cell r="K383">
            <v>5800.95</v>
          </cell>
          <cell r="L383">
            <v>5800.95</v>
          </cell>
          <cell r="M383">
            <v>4412</v>
          </cell>
          <cell r="N383">
            <v>4412</v>
          </cell>
          <cell r="O383">
            <v>5800.95</v>
          </cell>
          <cell r="P383">
            <v>13259</v>
          </cell>
          <cell r="Q383">
            <v>75199.37999999999</v>
          </cell>
        </row>
        <row r="384">
          <cell r="A384">
            <v>57175</v>
          </cell>
          <cell r="B384" t="str">
            <v>Equipment Vehicle Rental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1912.5</v>
          </cell>
          <cell r="F387">
            <v>1912.5</v>
          </cell>
          <cell r="G387">
            <v>1912.5</v>
          </cell>
          <cell r="H387">
            <v>1912.5</v>
          </cell>
          <cell r="I387">
            <v>2520</v>
          </cell>
          <cell r="J387">
            <v>2520</v>
          </cell>
          <cell r="K387">
            <v>2678.73</v>
          </cell>
          <cell r="L387">
            <v>2580.4699999999998</v>
          </cell>
          <cell r="M387">
            <v>2576.33</v>
          </cell>
          <cell r="N387">
            <v>2636.37</v>
          </cell>
          <cell r="O387">
            <v>2511.33</v>
          </cell>
          <cell r="P387">
            <v>2531.54</v>
          </cell>
          <cell r="Q387">
            <v>28204.769999999997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4.5</v>
          </cell>
          <cell r="H388">
            <v>4.5</v>
          </cell>
          <cell r="I388">
            <v>4.5</v>
          </cell>
          <cell r="J388">
            <v>4.5</v>
          </cell>
          <cell r="K388">
            <v>18</v>
          </cell>
          <cell r="L388">
            <v>4.5</v>
          </cell>
          <cell r="M388">
            <v>4.5</v>
          </cell>
          <cell r="N388">
            <v>4.5</v>
          </cell>
          <cell r="O388">
            <v>4.5</v>
          </cell>
          <cell r="P388">
            <v>0</v>
          </cell>
          <cell r="Q388">
            <v>54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18100.03</v>
          </cell>
          <cell r="K390">
            <v>1254.3699999999999</v>
          </cell>
          <cell r="L390">
            <v>1448.12</v>
          </cell>
          <cell r="M390">
            <v>-11585</v>
          </cell>
          <cell r="N390">
            <v>0</v>
          </cell>
          <cell r="O390">
            <v>0</v>
          </cell>
          <cell r="P390">
            <v>0</v>
          </cell>
          <cell r="Q390">
            <v>9217.5199999999968</v>
          </cell>
        </row>
        <row r="391">
          <cell r="A391">
            <v>57275</v>
          </cell>
          <cell r="B391" t="str">
            <v>Property Taxes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>
            <v>57280</v>
          </cell>
          <cell r="B392" t="str">
            <v>Other Taxes</v>
          </cell>
          <cell r="E392">
            <v>459</v>
          </cell>
          <cell r="F392">
            <v>459</v>
          </cell>
          <cell r="G392">
            <v>459</v>
          </cell>
          <cell r="H392">
            <v>459</v>
          </cell>
          <cell r="I392">
            <v>459</v>
          </cell>
          <cell r="J392">
            <v>459</v>
          </cell>
          <cell r="K392">
            <v>459</v>
          </cell>
          <cell r="L392">
            <v>459</v>
          </cell>
          <cell r="M392">
            <v>459</v>
          </cell>
          <cell r="N392">
            <v>459</v>
          </cell>
          <cell r="O392">
            <v>459</v>
          </cell>
          <cell r="P392">
            <v>459</v>
          </cell>
          <cell r="Q392">
            <v>5508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0</v>
          </cell>
          <cell r="P393">
            <v>631.95000000000005</v>
          </cell>
          <cell r="Q393">
            <v>898.90000000000009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62.5</v>
          </cell>
          <cell r="F395">
            <v>62.5</v>
          </cell>
          <cell r="G395">
            <v>62.5</v>
          </cell>
          <cell r="H395">
            <v>62.5</v>
          </cell>
          <cell r="I395">
            <v>62.5</v>
          </cell>
          <cell r="J395">
            <v>62.5</v>
          </cell>
          <cell r="K395">
            <v>62.5</v>
          </cell>
          <cell r="L395">
            <v>62.5</v>
          </cell>
          <cell r="M395">
            <v>62.5</v>
          </cell>
          <cell r="N395">
            <v>0</v>
          </cell>
          <cell r="O395">
            <v>125</v>
          </cell>
          <cell r="P395">
            <v>0</v>
          </cell>
          <cell r="Q395">
            <v>687.5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15</v>
          </cell>
          <cell r="O398">
            <v>0</v>
          </cell>
          <cell r="P398">
            <v>80</v>
          </cell>
          <cell r="Q398">
            <v>95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79.209999999999994</v>
          </cell>
          <cell r="F400">
            <v>79.209999999999994</v>
          </cell>
          <cell r="G400">
            <v>79.209999999999994</v>
          </cell>
          <cell r="H400">
            <v>129.57</v>
          </cell>
          <cell r="I400">
            <v>342.55</v>
          </cell>
          <cell r="J400">
            <v>129.55000000000001</v>
          </cell>
          <cell r="K400">
            <v>129.55000000000001</v>
          </cell>
          <cell r="L400">
            <v>129.55000000000001</v>
          </cell>
          <cell r="M400">
            <v>129.55000000000001</v>
          </cell>
          <cell r="N400">
            <v>129.55000000000001</v>
          </cell>
          <cell r="O400">
            <v>129.55000000000001</v>
          </cell>
          <cell r="P400">
            <v>39.549999999999997</v>
          </cell>
          <cell r="Q400">
            <v>1526.5999999999997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14139.48</v>
          </cell>
          <cell r="F406">
            <v>10450.829999999998</v>
          </cell>
          <cell r="G406">
            <v>10425.549999999999</v>
          </cell>
          <cell r="H406">
            <v>9904.7899999999991</v>
          </cell>
          <cell r="I406">
            <v>11153.009999999998</v>
          </cell>
          <cell r="J406">
            <v>28261.679999999997</v>
          </cell>
          <cell r="K406">
            <v>12232.779999999999</v>
          </cell>
          <cell r="L406">
            <v>13621.359999999997</v>
          </cell>
          <cell r="M406">
            <v>-1519.2300000000007</v>
          </cell>
          <cell r="N406">
            <v>10972.439999999999</v>
          </cell>
          <cell r="O406">
            <v>11471.849999999999</v>
          </cell>
          <cell r="P406">
            <v>19274.88</v>
          </cell>
          <cell r="Q406">
            <v>150389.41999999998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-2328.46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-2328.46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6884.94</v>
          </cell>
          <cell r="F417">
            <v>6884.94</v>
          </cell>
          <cell r="G417">
            <v>6884.94</v>
          </cell>
          <cell r="H417">
            <v>6884.94</v>
          </cell>
          <cell r="I417">
            <v>6884.94</v>
          </cell>
          <cell r="J417">
            <v>6884.94</v>
          </cell>
          <cell r="K417">
            <v>6884.94</v>
          </cell>
          <cell r="L417">
            <v>6884.94</v>
          </cell>
          <cell r="M417">
            <v>6884.94</v>
          </cell>
          <cell r="N417">
            <v>6884.94</v>
          </cell>
          <cell r="O417">
            <v>6884.94</v>
          </cell>
          <cell r="P417">
            <v>6884.94</v>
          </cell>
          <cell r="Q417">
            <v>82619.280000000013</v>
          </cell>
        </row>
        <row r="418">
          <cell r="A418">
            <v>59341</v>
          </cell>
          <cell r="B418" t="str">
            <v>A&amp;L - Current Year Claims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2600</v>
          </cell>
          <cell r="Q418">
            <v>2600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0.3</v>
          </cell>
          <cell r="J419">
            <v>-0.15</v>
          </cell>
          <cell r="K419">
            <v>1577.07</v>
          </cell>
          <cell r="L419">
            <v>0.05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1577.27</v>
          </cell>
        </row>
        <row r="420">
          <cell r="A420">
            <v>59343</v>
          </cell>
          <cell r="B420" t="str">
            <v>WC - Current Year Claims</v>
          </cell>
          <cell r="E420">
            <v>53330.6</v>
          </cell>
          <cell r="F420">
            <v>13301</v>
          </cell>
          <cell r="G420">
            <v>13532.93</v>
          </cell>
          <cell r="H420">
            <v>-35945.980000000003</v>
          </cell>
          <cell r="I420">
            <v>151.47999999999999</v>
          </cell>
          <cell r="J420">
            <v>0</v>
          </cell>
          <cell r="K420">
            <v>-5630.29</v>
          </cell>
          <cell r="L420">
            <v>19.420000000000002</v>
          </cell>
          <cell r="M420">
            <v>28.64</v>
          </cell>
          <cell r="N420">
            <v>6955.88</v>
          </cell>
          <cell r="O420">
            <v>11900</v>
          </cell>
          <cell r="P420">
            <v>2180.23</v>
          </cell>
          <cell r="Q420">
            <v>59823.909999999996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66006.16</v>
          </cell>
          <cell r="I421">
            <v>2800</v>
          </cell>
          <cell r="J421">
            <v>-3742.81</v>
          </cell>
          <cell r="K421">
            <v>36406.36</v>
          </cell>
          <cell r="L421">
            <v>0</v>
          </cell>
          <cell r="M421">
            <v>28.28</v>
          </cell>
          <cell r="N421">
            <v>4000</v>
          </cell>
          <cell r="O421">
            <v>-547</v>
          </cell>
          <cell r="P421">
            <v>12729.61</v>
          </cell>
          <cell r="Q421">
            <v>117680.6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-3539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2099.67</v>
          </cell>
          <cell r="Q423">
            <v>-1439.33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>
            <v>59500</v>
          </cell>
          <cell r="B425" t="str">
            <v>Workers Comp Prem</v>
          </cell>
          <cell r="E425">
            <v>1104</v>
          </cell>
          <cell r="F425">
            <v>4000</v>
          </cell>
          <cell r="G425">
            <v>4000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27104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57780.54</v>
          </cell>
          <cell r="F428">
            <v>24185.94</v>
          </cell>
          <cell r="G428">
            <v>22089.41</v>
          </cell>
          <cell r="H428">
            <v>38945.119999999995</v>
          </cell>
          <cell r="I428">
            <v>10836.72</v>
          </cell>
          <cell r="J428">
            <v>5141.9799999999996</v>
          </cell>
          <cell r="K428">
            <v>41238.080000000002</v>
          </cell>
          <cell r="L428">
            <v>8904.41</v>
          </cell>
          <cell r="M428">
            <v>9941.86</v>
          </cell>
          <cell r="N428">
            <v>20840.82</v>
          </cell>
          <cell r="O428">
            <v>21237.94</v>
          </cell>
          <cell r="P428">
            <v>26494.449999999997</v>
          </cell>
          <cell r="Q428">
            <v>287637.27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145.82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145.82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145.82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145.82</v>
          </cell>
        </row>
        <row r="435">
          <cell r="A435" t="str">
            <v>Total Operating Costs</v>
          </cell>
          <cell r="E435">
            <v>556322.18999999994</v>
          </cell>
          <cell r="F435">
            <v>483088.13</v>
          </cell>
          <cell r="G435">
            <v>533902.79</v>
          </cell>
          <cell r="H435">
            <v>564081.47</v>
          </cell>
          <cell r="I435">
            <v>483474.26</v>
          </cell>
          <cell r="J435">
            <v>500744.69999999995</v>
          </cell>
          <cell r="K435">
            <v>514379.49999999994</v>
          </cell>
          <cell r="L435">
            <v>499533.73</v>
          </cell>
          <cell r="M435">
            <v>480587.02</v>
          </cell>
          <cell r="N435">
            <v>468427.15999999992</v>
          </cell>
          <cell r="O435">
            <v>510740</v>
          </cell>
          <cell r="P435">
            <v>507649</v>
          </cell>
          <cell r="Q435">
            <v>6102929.9500000002</v>
          </cell>
        </row>
        <row r="437">
          <cell r="A437" t="str">
            <v>Gross Profit</v>
          </cell>
          <cell r="E437">
            <v>283635.74000000011</v>
          </cell>
          <cell r="F437">
            <v>397011.87</v>
          </cell>
          <cell r="G437">
            <v>293409.25999999989</v>
          </cell>
          <cell r="H437">
            <v>295183.43000000005</v>
          </cell>
          <cell r="I437">
            <v>372092.71999999974</v>
          </cell>
          <cell r="J437">
            <v>350748.59000000008</v>
          </cell>
          <cell r="K437">
            <v>347516.12000000005</v>
          </cell>
          <cell r="L437">
            <v>388020.01</v>
          </cell>
          <cell r="M437">
            <v>377828.52</v>
          </cell>
          <cell r="N437">
            <v>382225.52999999991</v>
          </cell>
          <cell r="O437">
            <v>311431.2100000002</v>
          </cell>
          <cell r="P437">
            <v>306754.91999999981</v>
          </cell>
          <cell r="Q437">
            <v>4105857.9199999953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3237.6</v>
          </cell>
          <cell r="Q470">
            <v>3237.6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3237.6</v>
          </cell>
          <cell r="Q480">
            <v>3237.6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28808.37</v>
          </cell>
          <cell r="F483">
            <v>29237.93</v>
          </cell>
          <cell r="G483">
            <v>34055.660000000003</v>
          </cell>
          <cell r="H483">
            <v>32303.54</v>
          </cell>
          <cell r="I483">
            <v>32394.99</v>
          </cell>
          <cell r="J483">
            <v>34374</v>
          </cell>
          <cell r="K483">
            <v>35547.46</v>
          </cell>
          <cell r="L483">
            <v>34794.910000000003</v>
          </cell>
          <cell r="M483">
            <v>35448.120000000003</v>
          </cell>
          <cell r="N483">
            <v>34195.99</v>
          </cell>
          <cell r="O483">
            <v>35269.089999999997</v>
          </cell>
          <cell r="P483">
            <v>37099.64</v>
          </cell>
          <cell r="Q483">
            <v>403529.69999999995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28572.240000000002</v>
          </cell>
          <cell r="F485">
            <v>30096.06</v>
          </cell>
          <cell r="G485">
            <v>32883.68</v>
          </cell>
          <cell r="H485">
            <v>33553.279999999999</v>
          </cell>
          <cell r="I485">
            <v>27323.32</v>
          </cell>
          <cell r="J485">
            <v>31281.360000000001</v>
          </cell>
          <cell r="K485">
            <v>28636.82</v>
          </cell>
          <cell r="L485">
            <v>32591.07</v>
          </cell>
          <cell r="M485">
            <v>25152.99</v>
          </cell>
          <cell r="N485">
            <v>26476.49</v>
          </cell>
          <cell r="O485">
            <v>29556.5</v>
          </cell>
          <cell r="P485">
            <v>26409.97</v>
          </cell>
          <cell r="Q485">
            <v>352533.78</v>
          </cell>
        </row>
        <row r="486">
          <cell r="A486">
            <v>70025</v>
          </cell>
          <cell r="B486" t="str">
            <v>Wages O.T.</v>
          </cell>
          <cell r="E486">
            <v>1534.05</v>
          </cell>
          <cell r="F486">
            <v>1546.14</v>
          </cell>
          <cell r="G486">
            <v>1142.1400000000001</v>
          </cell>
          <cell r="H486">
            <v>1991.39</v>
          </cell>
          <cell r="I486">
            <v>1423.14</v>
          </cell>
          <cell r="J486">
            <v>1581.5</v>
          </cell>
          <cell r="K486">
            <v>577.54</v>
          </cell>
          <cell r="L486">
            <v>3583.2</v>
          </cell>
          <cell r="M486">
            <v>1079.97</v>
          </cell>
          <cell r="N486">
            <v>1516.27</v>
          </cell>
          <cell r="O486">
            <v>2000.96</v>
          </cell>
          <cell r="P486">
            <v>1477.46</v>
          </cell>
          <cell r="Q486">
            <v>19453.760000000002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1075</v>
          </cell>
          <cell r="F489">
            <v>1675</v>
          </cell>
          <cell r="G489">
            <v>7455.5</v>
          </cell>
          <cell r="H489">
            <v>3066.38</v>
          </cell>
          <cell r="I489">
            <v>1438.95</v>
          </cell>
          <cell r="J489">
            <v>3016.36</v>
          </cell>
          <cell r="K489">
            <v>2625</v>
          </cell>
          <cell r="L489">
            <v>2678.43</v>
          </cell>
          <cell r="M489">
            <v>2913.79</v>
          </cell>
          <cell r="N489">
            <v>1746.4</v>
          </cell>
          <cell r="O489">
            <v>2652.32</v>
          </cell>
          <cell r="P489">
            <v>5362.05</v>
          </cell>
          <cell r="Q489">
            <v>35705.180000000008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A492">
            <v>70050</v>
          </cell>
          <cell r="B492" t="str">
            <v>Payroll Taxes</v>
          </cell>
          <cell r="E492">
            <v>7335.33</v>
          </cell>
          <cell r="F492">
            <v>5253.85</v>
          </cell>
          <cell r="G492">
            <v>6887.21</v>
          </cell>
          <cell r="H492">
            <v>5839.13</v>
          </cell>
          <cell r="I492">
            <v>4643.53</v>
          </cell>
          <cell r="J492">
            <v>5669.76</v>
          </cell>
          <cell r="K492">
            <v>4555.33</v>
          </cell>
          <cell r="L492">
            <v>5742.05</v>
          </cell>
          <cell r="M492">
            <v>4517.6899999999996</v>
          </cell>
          <cell r="N492">
            <v>4408.2</v>
          </cell>
          <cell r="O492">
            <v>4942.4399999999996</v>
          </cell>
          <cell r="P492">
            <v>5199.09</v>
          </cell>
          <cell r="Q492">
            <v>64993.61</v>
          </cell>
        </row>
        <row r="493">
          <cell r="A493">
            <v>70060</v>
          </cell>
          <cell r="B493" t="str">
            <v>Group Insurance</v>
          </cell>
          <cell r="E493">
            <v>11410.52</v>
          </cell>
          <cell r="F493">
            <v>11524.58</v>
          </cell>
          <cell r="G493">
            <v>10554.24</v>
          </cell>
          <cell r="H493">
            <v>13084.2</v>
          </cell>
          <cell r="I493">
            <v>12115.75</v>
          </cell>
          <cell r="J493">
            <v>12494.37</v>
          </cell>
          <cell r="K493">
            <v>12559.75</v>
          </cell>
          <cell r="L493">
            <v>12415.93</v>
          </cell>
          <cell r="M493">
            <v>11362.28</v>
          </cell>
          <cell r="N493">
            <v>13749.11</v>
          </cell>
          <cell r="O493">
            <v>12593.52</v>
          </cell>
          <cell r="P493">
            <v>12600.59</v>
          </cell>
          <cell r="Q493">
            <v>146464.84</v>
          </cell>
        </row>
        <row r="494">
          <cell r="A494">
            <v>70065</v>
          </cell>
          <cell r="B494" t="str">
            <v>Vacation Pay</v>
          </cell>
          <cell r="E494">
            <v>1582.88</v>
          </cell>
          <cell r="F494">
            <v>4413.99</v>
          </cell>
          <cell r="G494">
            <v>48.78</v>
          </cell>
          <cell r="H494">
            <v>2185.79</v>
          </cell>
          <cell r="I494">
            <v>4000.59</v>
          </cell>
          <cell r="J494">
            <v>-891.88</v>
          </cell>
          <cell r="K494">
            <v>4756.8500000000004</v>
          </cell>
          <cell r="L494">
            <v>2920.08</v>
          </cell>
          <cell r="M494">
            <v>4784.29</v>
          </cell>
          <cell r="N494">
            <v>3124.36</v>
          </cell>
          <cell r="O494">
            <v>2610.1999999999998</v>
          </cell>
          <cell r="P494">
            <v>4173.68</v>
          </cell>
          <cell r="Q494">
            <v>33709.61</v>
          </cell>
        </row>
        <row r="495">
          <cell r="A495">
            <v>70070</v>
          </cell>
          <cell r="B495" t="str">
            <v>Sick Pay</v>
          </cell>
          <cell r="E495">
            <v>396.68</v>
          </cell>
          <cell r="F495">
            <v>680.36</v>
          </cell>
          <cell r="G495">
            <v>1133.57</v>
          </cell>
          <cell r="H495">
            <v>674.93</v>
          </cell>
          <cell r="I495">
            <v>892.47</v>
          </cell>
          <cell r="J495">
            <v>554.58000000000004</v>
          </cell>
          <cell r="K495">
            <v>198.93</v>
          </cell>
          <cell r="L495">
            <v>122.21</v>
          </cell>
          <cell r="M495">
            <v>727.21</v>
          </cell>
          <cell r="N495">
            <v>366.82</v>
          </cell>
          <cell r="O495">
            <v>768.29</v>
          </cell>
          <cell r="P495">
            <v>121.28</v>
          </cell>
          <cell r="Q495">
            <v>6637.329999999999</v>
          </cell>
        </row>
        <row r="496">
          <cell r="A496">
            <v>70086</v>
          </cell>
          <cell r="B496" t="str">
            <v>Safety and Training</v>
          </cell>
          <cell r="E496">
            <v>14.8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35.6</v>
          </cell>
          <cell r="K496">
            <v>0</v>
          </cell>
          <cell r="L496">
            <v>70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120.4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708.81</v>
          </cell>
          <cell r="O497">
            <v>-708.81</v>
          </cell>
          <cell r="P497">
            <v>0</v>
          </cell>
          <cell r="Q497">
            <v>0</v>
          </cell>
        </row>
        <row r="498">
          <cell r="A498">
            <v>70095</v>
          </cell>
          <cell r="B498" t="str">
            <v>Empl &amp; Commun Activ</v>
          </cell>
          <cell r="E498">
            <v>16986.41</v>
          </cell>
          <cell r="F498">
            <v>158.86000000000001</v>
          </cell>
          <cell r="G498">
            <v>1019.92</v>
          </cell>
          <cell r="H498">
            <v>210.51</v>
          </cell>
          <cell r="I498">
            <v>1580.13</v>
          </cell>
          <cell r="J498">
            <v>4162.7</v>
          </cell>
          <cell r="K498">
            <v>660.39</v>
          </cell>
          <cell r="L498">
            <v>2656.19</v>
          </cell>
          <cell r="M498">
            <v>517.80999999999995</v>
          </cell>
          <cell r="N498">
            <v>54.01</v>
          </cell>
          <cell r="O498">
            <v>1519.35</v>
          </cell>
          <cell r="P498">
            <v>3351.61</v>
          </cell>
          <cell r="Q498">
            <v>32877.889999999992</v>
          </cell>
        </row>
        <row r="499">
          <cell r="A499">
            <v>70105</v>
          </cell>
          <cell r="B499" t="str">
            <v>Employee Relocation</v>
          </cell>
          <cell r="E499">
            <v>381.64</v>
          </cell>
          <cell r="F499">
            <v>381.64</v>
          </cell>
          <cell r="G499">
            <v>381.64</v>
          </cell>
          <cell r="H499">
            <v>381.64</v>
          </cell>
          <cell r="I499">
            <v>381.64</v>
          </cell>
          <cell r="J499">
            <v>381.64</v>
          </cell>
          <cell r="K499">
            <v>381.64</v>
          </cell>
          <cell r="L499">
            <v>381.64</v>
          </cell>
          <cell r="M499">
            <v>381.64</v>
          </cell>
          <cell r="N499">
            <v>381.64</v>
          </cell>
          <cell r="O499">
            <v>381.64</v>
          </cell>
          <cell r="P499">
            <v>381.64</v>
          </cell>
          <cell r="Q499">
            <v>4579.6799999999994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312.5</v>
          </cell>
          <cell r="F502">
            <v>5000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1308.46</v>
          </cell>
          <cell r="L502">
            <v>0</v>
          </cell>
          <cell r="M502">
            <v>250</v>
          </cell>
          <cell r="N502">
            <v>0</v>
          </cell>
          <cell r="O502">
            <v>0</v>
          </cell>
          <cell r="P502">
            <v>0</v>
          </cell>
          <cell r="Q502">
            <v>6870.96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A505">
            <v>70116</v>
          </cell>
          <cell r="B505" t="str">
            <v>Pension and Profit Sharing</v>
          </cell>
          <cell r="E505">
            <v>775.31</v>
          </cell>
          <cell r="F505">
            <v>784.92</v>
          </cell>
          <cell r="G505">
            <v>1191.3900000000001</v>
          </cell>
          <cell r="H505">
            <v>882.19</v>
          </cell>
          <cell r="I505">
            <v>848.69</v>
          </cell>
          <cell r="J505">
            <v>942.95</v>
          </cell>
          <cell r="K505">
            <v>949.67</v>
          </cell>
          <cell r="L505">
            <v>1042.08</v>
          </cell>
          <cell r="M505">
            <v>979.97</v>
          </cell>
          <cell r="N505">
            <v>1418.44</v>
          </cell>
          <cell r="O505">
            <v>969.88</v>
          </cell>
          <cell r="P505">
            <v>1066.9100000000001</v>
          </cell>
          <cell r="Q505">
            <v>11852.4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2932.61</v>
          </cell>
          <cell r="F510">
            <v>3215.3</v>
          </cell>
          <cell r="G510">
            <v>3962.99</v>
          </cell>
          <cell r="H510">
            <v>2924.73</v>
          </cell>
          <cell r="I510">
            <v>1275.23</v>
          </cell>
          <cell r="J510">
            <v>4265.58</v>
          </cell>
          <cell r="K510">
            <v>8940.42</v>
          </cell>
          <cell r="L510">
            <v>7247.4</v>
          </cell>
          <cell r="M510">
            <v>-383</v>
          </cell>
          <cell r="N510">
            <v>2709.33</v>
          </cell>
          <cell r="O510">
            <v>3459.2</v>
          </cell>
          <cell r="P510">
            <v>2793.15</v>
          </cell>
          <cell r="Q510">
            <v>43342.94</v>
          </cell>
        </row>
        <row r="511">
          <cell r="A511">
            <v>70150</v>
          </cell>
          <cell r="B511" t="str">
            <v>Utilities</v>
          </cell>
          <cell r="E511">
            <v>380.73</v>
          </cell>
          <cell r="F511">
            <v>364.13</v>
          </cell>
          <cell r="G511">
            <v>364.19</v>
          </cell>
          <cell r="H511">
            <v>352.07</v>
          </cell>
          <cell r="I511">
            <v>323.74</v>
          </cell>
          <cell r="J511">
            <v>309.05</v>
          </cell>
          <cell r="K511">
            <v>1116.01</v>
          </cell>
          <cell r="L511">
            <v>325.92</v>
          </cell>
          <cell r="M511">
            <v>289.63</v>
          </cell>
          <cell r="N511">
            <v>300.67</v>
          </cell>
          <cell r="O511">
            <v>324.64999999999998</v>
          </cell>
          <cell r="P511">
            <v>559.65</v>
          </cell>
          <cell r="Q511">
            <v>5010.4399999999996</v>
          </cell>
        </row>
        <row r="512">
          <cell r="A512">
            <v>70165</v>
          </cell>
          <cell r="B512" t="str">
            <v>Communications</v>
          </cell>
          <cell r="E512">
            <v>471.39</v>
          </cell>
          <cell r="F512">
            <v>299.95</v>
          </cell>
          <cell r="G512">
            <v>548.38</v>
          </cell>
          <cell r="H512">
            <v>403.25</v>
          </cell>
          <cell r="I512">
            <v>472.01</v>
          </cell>
          <cell r="J512">
            <v>532</v>
          </cell>
          <cell r="K512">
            <v>463.52</v>
          </cell>
          <cell r="L512">
            <v>1173.68</v>
          </cell>
          <cell r="M512">
            <v>539.39</v>
          </cell>
          <cell r="N512">
            <v>124.82</v>
          </cell>
          <cell r="O512">
            <v>370.1</v>
          </cell>
          <cell r="P512">
            <v>2409.2399999999998</v>
          </cell>
          <cell r="Q512">
            <v>7807.73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18.989999999999998</v>
          </cell>
          <cell r="F514">
            <v>62.24</v>
          </cell>
          <cell r="G514">
            <v>118.47</v>
          </cell>
          <cell r="H514">
            <v>68.52</v>
          </cell>
          <cell r="I514">
            <v>56.02</v>
          </cell>
          <cell r="J514">
            <v>68.52</v>
          </cell>
          <cell r="K514">
            <v>118.98</v>
          </cell>
          <cell r="L514">
            <v>62.5</v>
          </cell>
          <cell r="M514">
            <v>25</v>
          </cell>
          <cell r="N514">
            <v>-73.709999999999994</v>
          </cell>
          <cell r="O514">
            <v>223.71</v>
          </cell>
          <cell r="P514">
            <v>50</v>
          </cell>
          <cell r="Q514">
            <v>799.24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3168.8</v>
          </cell>
          <cell r="Q515">
            <v>3168.8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554.46</v>
          </cell>
          <cell r="F517">
            <v>488.09</v>
          </cell>
          <cell r="G517">
            <v>167.53</v>
          </cell>
          <cell r="H517">
            <v>594.19000000000005</v>
          </cell>
          <cell r="I517">
            <v>578.76</v>
          </cell>
          <cell r="J517">
            <v>533.45000000000005</v>
          </cell>
          <cell r="K517">
            <v>916.47</v>
          </cell>
          <cell r="L517">
            <v>529.91</v>
          </cell>
          <cell r="M517">
            <v>533.41</v>
          </cell>
          <cell r="N517">
            <v>625</v>
          </cell>
          <cell r="O517">
            <v>547.6</v>
          </cell>
          <cell r="P517">
            <v>547.17999999999995</v>
          </cell>
          <cell r="Q517">
            <v>6616.05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A519">
            <v>70195</v>
          </cell>
          <cell r="B519" t="str">
            <v>Dues and Subscriptions</v>
          </cell>
          <cell r="E519">
            <v>913</v>
          </cell>
          <cell r="F519">
            <v>1939.67</v>
          </cell>
          <cell r="G519">
            <v>663</v>
          </cell>
          <cell r="H519">
            <v>2175.4699999999998</v>
          </cell>
          <cell r="I519">
            <v>775.41</v>
          </cell>
          <cell r="J519">
            <v>1375.47</v>
          </cell>
          <cell r="K519">
            <v>833</v>
          </cell>
          <cell r="L519">
            <v>2029.58</v>
          </cell>
          <cell r="M519">
            <v>672.93</v>
          </cell>
          <cell r="N519">
            <v>1244.56</v>
          </cell>
          <cell r="O519">
            <v>2034.76</v>
          </cell>
          <cell r="P519">
            <v>974.76</v>
          </cell>
          <cell r="Q519">
            <v>15631.61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284.18</v>
          </cell>
          <cell r="F521">
            <v>570.14</v>
          </cell>
          <cell r="G521">
            <v>-220.29</v>
          </cell>
          <cell r="H521">
            <v>1900</v>
          </cell>
          <cell r="I521">
            <v>-1665.7</v>
          </cell>
          <cell r="J521">
            <v>263.64999999999998</v>
          </cell>
          <cell r="K521">
            <v>203.4</v>
          </cell>
          <cell r="L521">
            <v>-15.5</v>
          </cell>
          <cell r="M521">
            <v>340.62</v>
          </cell>
          <cell r="N521">
            <v>348.94</v>
          </cell>
          <cell r="O521">
            <v>14.75</v>
          </cell>
          <cell r="P521">
            <v>68.2</v>
          </cell>
          <cell r="Q521">
            <v>2092.3899999999994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7.85</v>
          </cell>
          <cell r="G522">
            <v>137.01</v>
          </cell>
          <cell r="H522">
            <v>-29.88</v>
          </cell>
          <cell r="I522">
            <v>73.069999999999993</v>
          </cell>
          <cell r="J522">
            <v>428.59</v>
          </cell>
          <cell r="K522">
            <v>-290.98</v>
          </cell>
          <cell r="L522">
            <v>540.96</v>
          </cell>
          <cell r="M522">
            <v>-468.86</v>
          </cell>
          <cell r="N522">
            <v>13.96</v>
          </cell>
          <cell r="O522">
            <v>0</v>
          </cell>
          <cell r="P522">
            <v>0</v>
          </cell>
          <cell r="Q522">
            <v>411.71999999999997</v>
          </cell>
        </row>
        <row r="523">
          <cell r="A523">
            <v>70202</v>
          </cell>
          <cell r="B523" t="str">
            <v>Excursions Meetings</v>
          </cell>
          <cell r="E523">
            <v>0</v>
          </cell>
          <cell r="F523">
            <v>115.17</v>
          </cell>
          <cell r="G523">
            <v>0</v>
          </cell>
          <cell r="H523">
            <v>0</v>
          </cell>
          <cell r="I523">
            <v>0</v>
          </cell>
          <cell r="J523">
            <v>416.25</v>
          </cell>
          <cell r="K523">
            <v>0</v>
          </cell>
          <cell r="L523">
            <v>0</v>
          </cell>
          <cell r="M523">
            <v>0</v>
          </cell>
          <cell r="N523">
            <v>46.73</v>
          </cell>
          <cell r="O523">
            <v>-46.73</v>
          </cell>
          <cell r="P523">
            <v>0</v>
          </cell>
          <cell r="Q523">
            <v>531.41999999999996</v>
          </cell>
        </row>
        <row r="524">
          <cell r="A524">
            <v>70203</v>
          </cell>
          <cell r="B524" t="str">
            <v>Lodging</v>
          </cell>
          <cell r="E524">
            <v>-462.54</v>
          </cell>
          <cell r="F524">
            <v>0</v>
          </cell>
          <cell r="G524">
            <v>0</v>
          </cell>
          <cell r="H524">
            <v>326.7</v>
          </cell>
          <cell r="I524">
            <v>193</v>
          </cell>
          <cell r="J524">
            <v>436.86</v>
          </cell>
          <cell r="K524">
            <v>-170.97</v>
          </cell>
          <cell r="L524">
            <v>841.43</v>
          </cell>
          <cell r="M524">
            <v>127.5</v>
          </cell>
          <cell r="N524">
            <v>159.44</v>
          </cell>
          <cell r="O524">
            <v>-28.18</v>
          </cell>
          <cell r="P524">
            <v>171.48</v>
          </cell>
          <cell r="Q524">
            <v>1594.72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45.73</v>
          </cell>
          <cell r="F526">
            <v>-10.71</v>
          </cell>
          <cell r="G526">
            <v>526.05999999999995</v>
          </cell>
          <cell r="H526">
            <v>861.17</v>
          </cell>
          <cell r="I526">
            <v>156.44999999999999</v>
          </cell>
          <cell r="J526">
            <v>24.24</v>
          </cell>
          <cell r="K526">
            <v>2459.6</v>
          </cell>
          <cell r="L526">
            <v>-623.04</v>
          </cell>
          <cell r="M526">
            <v>1397.2</v>
          </cell>
          <cell r="N526">
            <v>-382.55</v>
          </cell>
          <cell r="O526">
            <v>-70.31</v>
          </cell>
          <cell r="P526">
            <v>-1079.19</v>
          </cell>
          <cell r="Q526">
            <v>3304.6499999999992</v>
          </cell>
        </row>
        <row r="527">
          <cell r="A527">
            <v>70206</v>
          </cell>
          <cell r="B527" t="str">
            <v>Meals</v>
          </cell>
          <cell r="E527">
            <v>-77.31</v>
          </cell>
          <cell r="F527">
            <v>17.46</v>
          </cell>
          <cell r="G527">
            <v>200.29</v>
          </cell>
          <cell r="H527">
            <v>-74.84</v>
          </cell>
          <cell r="I527">
            <v>191.59</v>
          </cell>
          <cell r="J527">
            <v>1.26</v>
          </cell>
          <cell r="K527">
            <v>-7.59</v>
          </cell>
          <cell r="L527">
            <v>350.62</v>
          </cell>
          <cell r="M527">
            <v>-21.04</v>
          </cell>
          <cell r="N527">
            <v>31.96</v>
          </cell>
          <cell r="O527">
            <v>562.61</v>
          </cell>
          <cell r="P527">
            <v>262.97000000000003</v>
          </cell>
          <cell r="Q527">
            <v>1437.9800000000002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5866.86</v>
          </cell>
          <cell r="F530">
            <v>2088.08</v>
          </cell>
          <cell r="G530">
            <v>1297.8399999999999</v>
          </cell>
          <cell r="H530">
            <v>1260.67</v>
          </cell>
          <cell r="I530">
            <v>1042.3699999999999</v>
          </cell>
          <cell r="J530">
            <v>1576.14</v>
          </cell>
          <cell r="K530">
            <v>1736.71</v>
          </cell>
          <cell r="L530">
            <v>1305.27</v>
          </cell>
          <cell r="M530">
            <v>1356.75</v>
          </cell>
          <cell r="N530">
            <v>4188.3100000000004</v>
          </cell>
          <cell r="O530">
            <v>352.32</v>
          </cell>
          <cell r="P530">
            <v>2617.98</v>
          </cell>
          <cell r="Q530">
            <v>24689.3</v>
          </cell>
        </row>
        <row r="531">
          <cell r="A531">
            <v>70213</v>
          </cell>
          <cell r="B531" t="str">
            <v>Pcard Rebate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2484.66</v>
          </cell>
          <cell r="F532">
            <v>2690.82</v>
          </cell>
          <cell r="G532">
            <v>2823.76</v>
          </cell>
          <cell r="H532">
            <v>2495.84</v>
          </cell>
          <cell r="I532">
            <v>2467.4499999999998</v>
          </cell>
          <cell r="J532">
            <v>2868.03</v>
          </cell>
          <cell r="K532">
            <v>2914.02</v>
          </cell>
          <cell r="L532">
            <v>3099.61</v>
          </cell>
          <cell r="M532">
            <v>3243.81</v>
          </cell>
          <cell r="N532">
            <v>129.69</v>
          </cell>
          <cell r="O532">
            <v>6329.67</v>
          </cell>
          <cell r="P532">
            <v>3002.76</v>
          </cell>
          <cell r="Q532">
            <v>34550.120000000003</v>
          </cell>
        </row>
        <row r="533">
          <cell r="A533">
            <v>70215</v>
          </cell>
          <cell r="B533" t="str">
            <v>Bank Charges</v>
          </cell>
          <cell r="E533">
            <v>146.88</v>
          </cell>
          <cell r="F533">
            <v>148.75</v>
          </cell>
          <cell r="G533">
            <v>150.41999999999999</v>
          </cell>
          <cell r="H533">
            <v>150.63</v>
          </cell>
          <cell r="I533">
            <v>131.56</v>
          </cell>
          <cell r="J533">
            <v>137.5</v>
          </cell>
          <cell r="K533">
            <v>0</v>
          </cell>
          <cell r="L533">
            <v>129.06</v>
          </cell>
          <cell r="M533">
            <v>133.75</v>
          </cell>
          <cell r="N533">
            <v>0</v>
          </cell>
          <cell r="O533">
            <v>264.07</v>
          </cell>
          <cell r="P533">
            <v>18.73</v>
          </cell>
          <cell r="Q533">
            <v>1411.35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0</v>
          </cell>
          <cell r="F536">
            <v>473.41</v>
          </cell>
          <cell r="G536">
            <v>0</v>
          </cell>
          <cell r="H536">
            <v>10.55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311.8</v>
          </cell>
          <cell r="P536">
            <v>0</v>
          </cell>
          <cell r="Q536">
            <v>795.76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108.21</v>
          </cell>
          <cell r="N538">
            <v>0</v>
          </cell>
          <cell r="O538">
            <v>0</v>
          </cell>
          <cell r="P538">
            <v>0</v>
          </cell>
          <cell r="Q538">
            <v>108.21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2439.5700000000002</v>
          </cell>
          <cell r="F540">
            <v>2131.5700000000002</v>
          </cell>
          <cell r="G540">
            <v>3481.88</v>
          </cell>
          <cell r="H540">
            <v>-1738.5</v>
          </cell>
          <cell r="I540">
            <v>447.82</v>
          </cell>
          <cell r="J540">
            <v>9856.85</v>
          </cell>
          <cell r="K540">
            <v>1380.87</v>
          </cell>
          <cell r="L540">
            <v>9752.81</v>
          </cell>
          <cell r="M540">
            <v>14711.58</v>
          </cell>
          <cell r="N540">
            <v>-607.33000000000004</v>
          </cell>
          <cell r="O540">
            <v>1378.45</v>
          </cell>
          <cell r="P540">
            <v>10240.9</v>
          </cell>
          <cell r="Q540">
            <v>53476.47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99.03</v>
          </cell>
          <cell r="F542">
            <v>97.9</v>
          </cell>
          <cell r="G542">
            <v>97.9</v>
          </cell>
          <cell r="H542">
            <v>97.9</v>
          </cell>
          <cell r="I542">
            <v>97.9</v>
          </cell>
          <cell r="J542">
            <v>97.9</v>
          </cell>
          <cell r="K542">
            <v>97.9</v>
          </cell>
          <cell r="L542">
            <v>80.55</v>
          </cell>
          <cell r="M542">
            <v>80.55</v>
          </cell>
          <cell r="N542">
            <v>80.55</v>
          </cell>
          <cell r="O542">
            <v>80.680000000000007</v>
          </cell>
          <cell r="P542">
            <v>80.680000000000007</v>
          </cell>
          <cell r="Q542">
            <v>1089.4399999999998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219.75</v>
          </cell>
          <cell r="G545">
            <v>56.21</v>
          </cell>
          <cell r="H545">
            <v>0</v>
          </cell>
          <cell r="I545">
            <v>0</v>
          </cell>
          <cell r="J545">
            <v>56.21</v>
          </cell>
          <cell r="K545">
            <v>0</v>
          </cell>
          <cell r="L545">
            <v>0</v>
          </cell>
          <cell r="M545">
            <v>56.21</v>
          </cell>
          <cell r="N545">
            <v>0</v>
          </cell>
          <cell r="O545">
            <v>-84.14</v>
          </cell>
          <cell r="P545">
            <v>482.7</v>
          </cell>
          <cell r="Q545">
            <v>786.93999999999994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1875</v>
          </cell>
          <cell r="F549">
            <v>1875</v>
          </cell>
          <cell r="G549">
            <v>2015.82</v>
          </cell>
          <cell r="H549">
            <v>2554.7800000000002</v>
          </cell>
          <cell r="I549">
            <v>2554.7800000000002</v>
          </cell>
          <cell r="J549">
            <v>2554.7800000000002</v>
          </cell>
          <cell r="K549">
            <v>3187.6</v>
          </cell>
          <cell r="L549">
            <v>2396.5700000000002</v>
          </cell>
          <cell r="M549">
            <v>2396.5700000000002</v>
          </cell>
          <cell r="N549">
            <v>2449.23</v>
          </cell>
          <cell r="O549">
            <v>2343.73</v>
          </cell>
          <cell r="P549">
            <v>2554.7199999999998</v>
          </cell>
          <cell r="Q549">
            <v>28758.58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24958.15</v>
          </cell>
          <cell r="F551">
            <v>2262.73</v>
          </cell>
          <cell r="G551">
            <v>16300.02</v>
          </cell>
          <cell r="H551">
            <v>2127.0700000000002</v>
          </cell>
          <cell r="I551">
            <v>33912.97</v>
          </cell>
          <cell r="J551">
            <v>1054.05</v>
          </cell>
          <cell r="K551">
            <v>22342.57</v>
          </cell>
          <cell r="L551">
            <v>2410.96</v>
          </cell>
          <cell r="M551">
            <v>22431</v>
          </cell>
          <cell r="N551">
            <v>1947.24</v>
          </cell>
          <cell r="O551">
            <v>21688.02</v>
          </cell>
          <cell r="P551">
            <v>-2059.87</v>
          </cell>
          <cell r="Q551">
            <v>149374.91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145.26</v>
          </cell>
          <cell r="G553">
            <v>231.28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1365.11</v>
          </cell>
          <cell r="O553">
            <v>-1365.11</v>
          </cell>
          <cell r="P553">
            <v>187.29</v>
          </cell>
          <cell r="Q553">
            <v>563.82999999999993</v>
          </cell>
        </row>
        <row r="554">
          <cell r="A554">
            <v>70310</v>
          </cell>
          <cell r="B554" t="str">
            <v>Bad Debt Provision</v>
          </cell>
          <cell r="E554">
            <v>59587.53</v>
          </cell>
          <cell r="F554">
            <v>-42181.27</v>
          </cell>
          <cell r="G554">
            <v>26327.15</v>
          </cell>
          <cell r="H554">
            <v>-23518.21</v>
          </cell>
          <cell r="I554">
            <v>45403.42</v>
          </cell>
          <cell r="J554">
            <v>-30919.22</v>
          </cell>
          <cell r="K554">
            <v>58231.48</v>
          </cell>
          <cell r="L554">
            <v>-42566.26</v>
          </cell>
          <cell r="M554">
            <v>51551.54</v>
          </cell>
          <cell r="N554">
            <v>-30438.81</v>
          </cell>
          <cell r="O554">
            <v>61503.66</v>
          </cell>
          <cell r="P554">
            <v>-32663.45</v>
          </cell>
          <cell r="Q554">
            <v>100317.56000000001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6202.09</v>
          </cell>
          <cell r="F556">
            <v>-976.61</v>
          </cell>
          <cell r="G556">
            <v>5260.16</v>
          </cell>
          <cell r="H556">
            <v>-803.96</v>
          </cell>
          <cell r="I556">
            <v>1871.95</v>
          </cell>
          <cell r="J556">
            <v>1067.25</v>
          </cell>
          <cell r="K556">
            <v>1589.22</v>
          </cell>
          <cell r="L556">
            <v>936.71</v>
          </cell>
          <cell r="M556">
            <v>1051.27</v>
          </cell>
          <cell r="N556">
            <v>482.15</v>
          </cell>
          <cell r="O556">
            <v>1946.37</v>
          </cell>
          <cell r="P556">
            <v>5166.42</v>
          </cell>
          <cell r="Q556">
            <v>23793.020000000004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207906.74000000002</v>
          </cell>
          <cell r="F575">
            <v>66798.010000000024</v>
          </cell>
          <cell r="G575">
            <v>161263.80000000002</v>
          </cell>
          <cell r="H575">
            <v>86311.12999999999</v>
          </cell>
          <cell r="I575">
            <v>177403</v>
          </cell>
          <cell r="J575">
            <v>90607.349999999991</v>
          </cell>
          <cell r="K575">
            <v>198820.07000000004</v>
          </cell>
          <cell r="L575">
            <v>89006.530000000013</v>
          </cell>
          <cell r="M575">
            <v>188289.78000000003</v>
          </cell>
          <cell r="N575">
            <v>72891.83</v>
          </cell>
          <cell r="O575">
            <v>194697.06000000006</v>
          </cell>
          <cell r="P575">
            <v>96799.019999999931</v>
          </cell>
          <cell r="Q575">
            <v>1630794.3199999996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55340.22</v>
          </cell>
          <cell r="F578">
            <v>54315.21</v>
          </cell>
          <cell r="G578">
            <v>54439.91</v>
          </cell>
          <cell r="H578">
            <v>55653.47</v>
          </cell>
          <cell r="I578">
            <v>54826.44</v>
          </cell>
          <cell r="J578">
            <v>55802.53</v>
          </cell>
          <cell r="K578">
            <v>55353.69</v>
          </cell>
          <cell r="L578">
            <v>57179.64</v>
          </cell>
          <cell r="M578">
            <v>55296.08</v>
          </cell>
          <cell r="N578">
            <v>55281.99</v>
          </cell>
          <cell r="O578">
            <v>54995.29</v>
          </cell>
          <cell r="P578">
            <v>55389.94</v>
          </cell>
          <cell r="Q578">
            <v>663874.41000000015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55340.22</v>
          </cell>
          <cell r="F580">
            <v>54315.21</v>
          </cell>
          <cell r="G580">
            <v>54439.91</v>
          </cell>
          <cell r="H580">
            <v>55653.47</v>
          </cell>
          <cell r="I580">
            <v>54826.44</v>
          </cell>
          <cell r="J580">
            <v>55802.53</v>
          </cell>
          <cell r="K580">
            <v>55353.69</v>
          </cell>
          <cell r="L580">
            <v>57179.64</v>
          </cell>
          <cell r="M580">
            <v>55296.08</v>
          </cell>
          <cell r="N580">
            <v>55281.99</v>
          </cell>
          <cell r="O580">
            <v>54995.29</v>
          </cell>
          <cell r="P580">
            <v>55389.94</v>
          </cell>
          <cell r="Q580">
            <v>663874.41000000015</v>
          </cell>
        </row>
        <row r="582">
          <cell r="A582" t="str">
            <v>Total SG&amp;A</v>
          </cell>
          <cell r="E582">
            <v>263246.96000000002</v>
          </cell>
          <cell r="F582">
            <v>121113.22000000003</v>
          </cell>
          <cell r="G582">
            <v>215703.71000000002</v>
          </cell>
          <cell r="H582">
            <v>141964.59999999998</v>
          </cell>
          <cell r="I582">
            <v>232229.44</v>
          </cell>
          <cell r="J582">
            <v>146409.88</v>
          </cell>
          <cell r="K582">
            <v>254173.76000000004</v>
          </cell>
          <cell r="L582">
            <v>146186.17000000001</v>
          </cell>
          <cell r="M582">
            <v>243585.86000000004</v>
          </cell>
          <cell r="N582">
            <v>128173.82</v>
          </cell>
          <cell r="O582">
            <v>249692.35000000006</v>
          </cell>
          <cell r="P582">
            <v>155426.55999999994</v>
          </cell>
          <cell r="Q582">
            <v>2297906.3299999996</v>
          </cell>
        </row>
        <row r="584">
          <cell r="A584" t="str">
            <v>EBITDA</v>
          </cell>
          <cell r="E584">
            <v>20388.780000000086</v>
          </cell>
          <cell r="F584">
            <v>275898.64999999997</v>
          </cell>
          <cell r="G584">
            <v>77705.549999999872</v>
          </cell>
          <cell r="H584">
            <v>153218.83000000007</v>
          </cell>
          <cell r="I584">
            <v>139863.27999999974</v>
          </cell>
          <cell r="J584">
            <v>204338.71000000008</v>
          </cell>
          <cell r="K584">
            <v>93342.360000000015</v>
          </cell>
          <cell r="L584">
            <v>241833.84</v>
          </cell>
          <cell r="M584">
            <v>134242.65999999997</v>
          </cell>
          <cell r="N584">
            <v>254051.7099999999</v>
          </cell>
          <cell r="O584">
            <v>61738.860000000132</v>
          </cell>
          <cell r="P584">
            <v>151328.35999999987</v>
          </cell>
          <cell r="Q584">
            <v>1807951.5899999957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49490.6</v>
          </cell>
          <cell r="F588">
            <v>49625.87</v>
          </cell>
          <cell r="G588">
            <v>49625.95</v>
          </cell>
          <cell r="H588">
            <v>49620.11</v>
          </cell>
          <cell r="I588">
            <v>49620.2</v>
          </cell>
          <cell r="J588">
            <v>48737.05</v>
          </cell>
          <cell r="K588">
            <v>48736.639999999999</v>
          </cell>
          <cell r="L588">
            <v>47681.86</v>
          </cell>
          <cell r="M588">
            <v>47682.18</v>
          </cell>
          <cell r="N588">
            <v>47681.87</v>
          </cell>
          <cell r="O588">
            <v>47328.05</v>
          </cell>
          <cell r="P588">
            <v>47849.53</v>
          </cell>
          <cell r="Q588">
            <v>583679.91</v>
          </cell>
        </row>
        <row r="589">
          <cell r="A589">
            <v>54260</v>
          </cell>
          <cell r="B589" t="str">
            <v>Depreciation</v>
          </cell>
          <cell r="E589">
            <v>11933.53</v>
          </cell>
          <cell r="F589">
            <v>11933.51</v>
          </cell>
          <cell r="G589">
            <v>11933.4</v>
          </cell>
          <cell r="H589">
            <v>11933.26</v>
          </cell>
          <cell r="I589">
            <v>11933.49</v>
          </cell>
          <cell r="J589">
            <v>11933.83</v>
          </cell>
          <cell r="K589">
            <v>11932.86</v>
          </cell>
          <cell r="L589">
            <v>11933.32</v>
          </cell>
          <cell r="M589">
            <v>11933.62</v>
          </cell>
          <cell r="N589">
            <v>11933.41</v>
          </cell>
          <cell r="O589">
            <v>11933.19</v>
          </cell>
          <cell r="P589">
            <v>11933.37</v>
          </cell>
          <cell r="Q589">
            <v>143200.79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2414.64</v>
          </cell>
          <cell r="F591">
            <v>2414.6799999999998</v>
          </cell>
          <cell r="G591">
            <v>2414.64</v>
          </cell>
          <cell r="H591">
            <v>2441.84</v>
          </cell>
          <cell r="I591">
            <v>2441.87</v>
          </cell>
          <cell r="J591">
            <v>2441.86</v>
          </cell>
          <cell r="K591">
            <v>2441.83</v>
          </cell>
          <cell r="L591">
            <v>2503.59</v>
          </cell>
          <cell r="M591">
            <v>2503.59</v>
          </cell>
          <cell r="N591">
            <v>3307.76</v>
          </cell>
          <cell r="O591">
            <v>3318.13</v>
          </cell>
          <cell r="P591">
            <v>3312.93</v>
          </cell>
          <cell r="Q591">
            <v>31957.360000000004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1532.42</v>
          </cell>
          <cell r="F594">
            <v>1532.4</v>
          </cell>
          <cell r="G594">
            <v>1532.42</v>
          </cell>
          <cell r="H594">
            <v>1459.5</v>
          </cell>
          <cell r="I594">
            <v>1459.49</v>
          </cell>
          <cell r="J594">
            <v>1422.66</v>
          </cell>
          <cell r="K594">
            <v>1422.61</v>
          </cell>
          <cell r="L594">
            <v>1422.6</v>
          </cell>
          <cell r="M594">
            <v>1422.64</v>
          </cell>
          <cell r="N594">
            <v>1422.61</v>
          </cell>
          <cell r="O594">
            <v>1422.62</v>
          </cell>
          <cell r="P594">
            <v>1595.38</v>
          </cell>
          <cell r="Q594">
            <v>17647.350000000002</v>
          </cell>
        </row>
        <row r="595">
          <cell r="A595" t="str">
            <v>Total Depreciation</v>
          </cell>
          <cell r="E595">
            <v>65371.189999999995</v>
          </cell>
          <cell r="F595">
            <v>65506.460000000006</v>
          </cell>
          <cell r="G595">
            <v>65506.409999999996</v>
          </cell>
          <cell r="H595">
            <v>65454.710000000006</v>
          </cell>
          <cell r="I595">
            <v>65455.049999999996</v>
          </cell>
          <cell r="J595">
            <v>64535.400000000009</v>
          </cell>
          <cell r="K595">
            <v>64533.94</v>
          </cell>
          <cell r="L595">
            <v>63541.37</v>
          </cell>
          <cell r="M595">
            <v>63542.03</v>
          </cell>
          <cell r="N595">
            <v>64345.65</v>
          </cell>
          <cell r="O595">
            <v>64001.990000000005</v>
          </cell>
          <cell r="P595">
            <v>64691.21</v>
          </cell>
          <cell r="Q595">
            <v>776485.41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1">
          <cell r="A611" t="str">
            <v>Total DDA</v>
          </cell>
          <cell r="E611">
            <v>65371.189999999995</v>
          </cell>
          <cell r="F611">
            <v>65506.460000000006</v>
          </cell>
          <cell r="G611">
            <v>65506.409999999996</v>
          </cell>
          <cell r="H611">
            <v>65454.710000000006</v>
          </cell>
          <cell r="I611">
            <v>65455.049999999996</v>
          </cell>
          <cell r="J611">
            <v>64535.400000000009</v>
          </cell>
          <cell r="K611">
            <v>64533.94</v>
          </cell>
          <cell r="L611">
            <v>63541.37</v>
          </cell>
          <cell r="M611">
            <v>63542.03</v>
          </cell>
          <cell r="N611">
            <v>64345.65</v>
          </cell>
          <cell r="O611">
            <v>64001.990000000005</v>
          </cell>
          <cell r="P611">
            <v>64691.21</v>
          </cell>
          <cell r="Q611">
            <v>776485.41</v>
          </cell>
        </row>
        <row r="613">
          <cell r="A613" t="str">
            <v>EBIT</v>
          </cell>
          <cell r="E613">
            <v>-44982.409999999909</v>
          </cell>
          <cell r="F613">
            <v>210392.18999999994</v>
          </cell>
          <cell r="G613">
            <v>12199.139999999876</v>
          </cell>
          <cell r="H613">
            <v>87764.120000000068</v>
          </cell>
          <cell r="I613">
            <v>74408.229999999749</v>
          </cell>
          <cell r="J613">
            <v>139803.31000000006</v>
          </cell>
          <cell r="K613">
            <v>28808.420000000013</v>
          </cell>
          <cell r="L613">
            <v>178292.47</v>
          </cell>
          <cell r="M613">
            <v>70700.629999999976</v>
          </cell>
          <cell r="N613">
            <v>189706.05999999991</v>
          </cell>
          <cell r="O613">
            <v>-2263.1299999998737</v>
          </cell>
          <cell r="P613">
            <v>86637.149999999878</v>
          </cell>
          <cell r="Q613">
            <v>1031466.1799999956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-44982.409999999909</v>
          </cell>
          <cell r="F633">
            <v>210392.18999999994</v>
          </cell>
          <cell r="G633">
            <v>12199.139999999876</v>
          </cell>
          <cell r="H633">
            <v>87764.120000000068</v>
          </cell>
          <cell r="I633">
            <v>74408.229999999749</v>
          </cell>
          <cell r="J633">
            <v>139803.31000000006</v>
          </cell>
          <cell r="K633">
            <v>28808.420000000013</v>
          </cell>
          <cell r="L633">
            <v>178292.47</v>
          </cell>
          <cell r="M633">
            <v>70700.629999999976</v>
          </cell>
          <cell r="N633">
            <v>189706.05999999991</v>
          </cell>
          <cell r="O633">
            <v>-2263.1299999998737</v>
          </cell>
          <cell r="P633">
            <v>86637.149999999878</v>
          </cell>
          <cell r="Q633">
            <v>1031466.1799999956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-44982.409999999909</v>
          </cell>
          <cell r="F639">
            <v>210392.18999999994</v>
          </cell>
          <cell r="G639">
            <v>12199.139999999876</v>
          </cell>
          <cell r="H639">
            <v>87764.120000000068</v>
          </cell>
          <cell r="I639">
            <v>74408.229999999749</v>
          </cell>
          <cell r="J639">
            <v>139803.31000000006</v>
          </cell>
          <cell r="K639">
            <v>28808.420000000013</v>
          </cell>
          <cell r="L639">
            <v>178292.47</v>
          </cell>
          <cell r="M639">
            <v>70700.629999999976</v>
          </cell>
          <cell r="N639">
            <v>189706.05999999991</v>
          </cell>
          <cell r="O639">
            <v>-2263.1299999998737</v>
          </cell>
          <cell r="P639">
            <v>86637.149999999878</v>
          </cell>
          <cell r="Q639">
            <v>1031466.1799999956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-44982.409999999909</v>
          </cell>
          <cell r="F646">
            <v>210392.18999999994</v>
          </cell>
          <cell r="G646">
            <v>12199.139999999876</v>
          </cell>
          <cell r="H646">
            <v>87764.120000000068</v>
          </cell>
          <cell r="I646">
            <v>74408.229999999749</v>
          </cell>
          <cell r="J646">
            <v>139803.31000000006</v>
          </cell>
          <cell r="K646">
            <v>28808.420000000013</v>
          </cell>
          <cell r="L646">
            <v>178292.47</v>
          </cell>
          <cell r="M646">
            <v>70700.629999999976</v>
          </cell>
          <cell r="N646">
            <v>189706.05999999991</v>
          </cell>
          <cell r="O646">
            <v>-2263.1299999998737</v>
          </cell>
          <cell r="P646">
            <v>86637.149999999878</v>
          </cell>
          <cell r="Q646">
            <v>1031466.1799999956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-44982.409999999909</v>
          </cell>
          <cell r="F652">
            <v>210392.18999999994</v>
          </cell>
          <cell r="G652">
            <v>12199.139999999876</v>
          </cell>
          <cell r="H652">
            <v>87764.120000000068</v>
          </cell>
          <cell r="I652">
            <v>74408.229999999749</v>
          </cell>
          <cell r="J652">
            <v>139803.31000000006</v>
          </cell>
          <cell r="K652">
            <v>28808.420000000013</v>
          </cell>
          <cell r="L652">
            <v>178292.47</v>
          </cell>
          <cell r="M652">
            <v>70700.629999999976</v>
          </cell>
          <cell r="N652">
            <v>189706.05999999991</v>
          </cell>
          <cell r="O652">
            <v>-2263.1299999998737</v>
          </cell>
          <cell r="P652">
            <v>86637.149999999878</v>
          </cell>
          <cell r="Q652">
            <v>1031466.1799999956</v>
          </cell>
        </row>
        <row r="654">
          <cell r="A654" t="str">
            <v>Net Income Attributable to Waste Connections per categories</v>
          </cell>
          <cell r="E654">
            <v>-44982.41</v>
          </cell>
          <cell r="F654">
            <v>210392.19</v>
          </cell>
          <cell r="G654">
            <v>12199.14</v>
          </cell>
          <cell r="H654">
            <v>87764.12</v>
          </cell>
          <cell r="I654">
            <v>74408.23</v>
          </cell>
          <cell r="J654">
            <v>139803.31</v>
          </cell>
          <cell r="K654">
            <v>28808.42</v>
          </cell>
          <cell r="L654">
            <v>178292.47</v>
          </cell>
          <cell r="M654">
            <v>70700.63</v>
          </cell>
          <cell r="N654">
            <v>189706.06</v>
          </cell>
          <cell r="O654">
            <v>-2263.13</v>
          </cell>
          <cell r="P654">
            <v>86637.15</v>
          </cell>
        </row>
      </sheetData>
      <sheetData sheetId="5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102444.08</v>
          </cell>
          <cell r="F14">
            <v>106574.9</v>
          </cell>
          <cell r="G14">
            <v>117486.29</v>
          </cell>
          <cell r="H14">
            <v>113663.22</v>
          </cell>
          <cell r="I14">
            <v>107537.52</v>
          </cell>
          <cell r="J14">
            <v>118709.91</v>
          </cell>
          <cell r="K14">
            <v>120424.95</v>
          </cell>
          <cell r="L14">
            <v>126593.49</v>
          </cell>
          <cell r="M14">
            <v>117849.49</v>
          </cell>
          <cell r="N14">
            <v>117031.26</v>
          </cell>
          <cell r="O14">
            <v>112018.5</v>
          </cell>
          <cell r="P14">
            <v>117369.28</v>
          </cell>
          <cell r="Q14">
            <v>1377702.89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210983.37</v>
          </cell>
          <cell r="F19">
            <v>189715.35</v>
          </cell>
          <cell r="G19">
            <v>221645.6</v>
          </cell>
          <cell r="H19">
            <v>218362.54</v>
          </cell>
          <cell r="I19">
            <v>210236.77</v>
          </cell>
          <cell r="J19">
            <v>240624.92</v>
          </cell>
          <cell r="K19">
            <v>227991.29</v>
          </cell>
          <cell r="L19">
            <v>234898.35</v>
          </cell>
          <cell r="M19">
            <v>229778.1</v>
          </cell>
          <cell r="N19">
            <v>229912.49</v>
          </cell>
          <cell r="O19">
            <v>225521.76</v>
          </cell>
          <cell r="P19">
            <v>242379.21</v>
          </cell>
          <cell r="Q19">
            <v>2682049.75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2048.52</v>
          </cell>
          <cell r="F21">
            <v>2727.36</v>
          </cell>
          <cell r="G21">
            <v>2727.36</v>
          </cell>
          <cell r="H21">
            <v>3409.2</v>
          </cell>
          <cell r="I21">
            <v>2727.36</v>
          </cell>
          <cell r="J21">
            <v>2727.36</v>
          </cell>
          <cell r="K21">
            <v>5009.2</v>
          </cell>
          <cell r="L21">
            <v>3527.36</v>
          </cell>
          <cell r="M21">
            <v>3327.36</v>
          </cell>
          <cell r="N21">
            <v>3409.2</v>
          </cell>
          <cell r="O21">
            <v>2727.36</v>
          </cell>
          <cell r="P21">
            <v>3409.2</v>
          </cell>
          <cell r="Q21">
            <v>37776.839999999997</v>
          </cell>
        </row>
        <row r="22">
          <cell r="A22">
            <v>31010</v>
          </cell>
          <cell r="B22" t="str">
            <v>Hauling Revenue - Roll Off Extras</v>
          </cell>
          <cell r="E22">
            <v>27177.39</v>
          </cell>
          <cell r="F22">
            <v>26583.03</v>
          </cell>
          <cell r="G22">
            <v>26586.07</v>
          </cell>
          <cell r="H22">
            <v>27681.49</v>
          </cell>
          <cell r="I22">
            <v>28895.1</v>
          </cell>
          <cell r="J22">
            <v>30218.400000000001</v>
          </cell>
          <cell r="K22">
            <v>29088.41</v>
          </cell>
          <cell r="L22">
            <v>30882.48</v>
          </cell>
          <cell r="M22">
            <v>30023.54</v>
          </cell>
          <cell r="N22">
            <v>28675.83</v>
          </cell>
          <cell r="O22">
            <v>27741.67</v>
          </cell>
          <cell r="P22">
            <v>26907</v>
          </cell>
          <cell r="Q22">
            <v>340460.41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1215495.77</v>
          </cell>
          <cell r="F26">
            <v>1200770.8</v>
          </cell>
          <cell r="G26">
            <v>1215802.44</v>
          </cell>
          <cell r="H26">
            <v>1220176.8500000001</v>
          </cell>
          <cell r="I26">
            <v>1224050.48</v>
          </cell>
          <cell r="J26">
            <v>1230237.8799999999</v>
          </cell>
          <cell r="K26">
            <v>1235768.5</v>
          </cell>
          <cell r="L26">
            <v>1230565.3500000001</v>
          </cell>
          <cell r="M26">
            <v>1233092.93</v>
          </cell>
          <cell r="N26">
            <v>1227440.83</v>
          </cell>
          <cell r="O26">
            <v>1230545.96</v>
          </cell>
          <cell r="P26">
            <v>1228126.99</v>
          </cell>
          <cell r="Q26">
            <v>14692074.779999999</v>
          </cell>
        </row>
        <row r="27">
          <cell r="A27">
            <v>32001</v>
          </cell>
          <cell r="B27" t="str">
            <v>Hauling Revenue - Residential MSW Extras</v>
          </cell>
          <cell r="E27">
            <v>29897.43</v>
          </cell>
          <cell r="F27">
            <v>23606.09</v>
          </cell>
          <cell r="G27">
            <v>37252.050000000003</v>
          </cell>
          <cell r="H27">
            <v>36299.58</v>
          </cell>
          <cell r="I27">
            <v>42698.61</v>
          </cell>
          <cell r="J27">
            <v>50366.1</v>
          </cell>
          <cell r="K27">
            <v>50649.79</v>
          </cell>
          <cell r="L27">
            <v>43300.24</v>
          </cell>
          <cell r="M27">
            <v>44830.46</v>
          </cell>
          <cell r="N27">
            <v>36083.339999999997</v>
          </cell>
          <cell r="O27">
            <v>44102.97</v>
          </cell>
          <cell r="P27">
            <v>42927.11</v>
          </cell>
          <cell r="Q27">
            <v>482013.77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232014.97</v>
          </cell>
          <cell r="F36">
            <v>232365.45</v>
          </cell>
          <cell r="G36">
            <v>257766.36</v>
          </cell>
          <cell r="H36">
            <v>270150.08</v>
          </cell>
          <cell r="I36">
            <v>281923.53999999998</v>
          </cell>
          <cell r="J36">
            <v>287780.03999999998</v>
          </cell>
          <cell r="K36">
            <v>291816.17</v>
          </cell>
          <cell r="L36">
            <v>292493.43</v>
          </cell>
          <cell r="M36">
            <v>290035.87</v>
          </cell>
          <cell r="N36">
            <v>289167.18</v>
          </cell>
          <cell r="O36">
            <v>283845.96999999997</v>
          </cell>
          <cell r="P36">
            <v>275560.67</v>
          </cell>
          <cell r="Q36">
            <v>3284919.7300000004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785575.03</v>
          </cell>
          <cell r="F41">
            <v>787034.21</v>
          </cell>
          <cell r="G41">
            <v>790933.58</v>
          </cell>
          <cell r="H41">
            <v>778610.72</v>
          </cell>
          <cell r="I41">
            <v>780041.46</v>
          </cell>
          <cell r="J41">
            <v>778320.61</v>
          </cell>
          <cell r="K41">
            <v>768305.23</v>
          </cell>
          <cell r="L41">
            <v>774319.69</v>
          </cell>
          <cell r="M41">
            <v>801901.87</v>
          </cell>
          <cell r="N41">
            <v>774557.42</v>
          </cell>
          <cell r="O41">
            <v>791933.57</v>
          </cell>
          <cell r="P41">
            <v>766346.74</v>
          </cell>
          <cell r="Q41">
            <v>9377880.129999999</v>
          </cell>
        </row>
        <row r="42">
          <cell r="A42">
            <v>33001</v>
          </cell>
          <cell r="B42" t="str">
            <v>Hauling Revenue - Commercial FEL Extras</v>
          </cell>
          <cell r="E42">
            <v>39516.839999999997</v>
          </cell>
          <cell r="F42">
            <v>40932.36</v>
          </cell>
          <cell r="G42">
            <v>42606.080000000002</v>
          </cell>
          <cell r="H42">
            <v>42197.16</v>
          </cell>
          <cell r="I42">
            <v>43036.11</v>
          </cell>
          <cell r="J42">
            <v>44513.7</v>
          </cell>
          <cell r="K42">
            <v>47317.760000000002</v>
          </cell>
          <cell r="L42">
            <v>46590.51</v>
          </cell>
          <cell r="M42">
            <v>43401.91</v>
          </cell>
          <cell r="N42">
            <v>44637.59</v>
          </cell>
          <cell r="O42">
            <v>43797.96</v>
          </cell>
          <cell r="P42">
            <v>45382.02</v>
          </cell>
          <cell r="Q42">
            <v>523930.00000000006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119520.55</v>
          </cell>
          <cell r="F49">
            <v>122687.61</v>
          </cell>
          <cell r="G49">
            <v>123043.3</v>
          </cell>
          <cell r="H49">
            <v>123772.17</v>
          </cell>
          <cell r="I49">
            <v>125625.36</v>
          </cell>
          <cell r="J49">
            <v>127061.96</v>
          </cell>
          <cell r="K49">
            <v>116074.3</v>
          </cell>
          <cell r="L49">
            <v>111337.44</v>
          </cell>
          <cell r="M49">
            <v>128400.61</v>
          </cell>
          <cell r="N49">
            <v>133541.20000000001</v>
          </cell>
          <cell r="O49">
            <v>129324.87</v>
          </cell>
          <cell r="P49">
            <v>130696.08</v>
          </cell>
          <cell r="Q49">
            <v>1491085.4500000002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2764673.9499999997</v>
          </cell>
          <cell r="F61">
            <v>2732997.1599999997</v>
          </cell>
          <cell r="G61">
            <v>2835849.13</v>
          </cell>
          <cell r="H61">
            <v>2834323.0100000002</v>
          </cell>
          <cell r="I61">
            <v>2846772.3099999996</v>
          </cell>
          <cell r="J61">
            <v>2910560.8800000004</v>
          </cell>
          <cell r="K61">
            <v>2892445.5999999996</v>
          </cell>
          <cell r="L61">
            <v>2894508.3399999994</v>
          </cell>
          <cell r="M61">
            <v>2922642.14</v>
          </cell>
          <cell r="N61">
            <v>2884456.3400000003</v>
          </cell>
          <cell r="O61">
            <v>2891560.59</v>
          </cell>
          <cell r="P61">
            <v>2879104.3000000003</v>
          </cell>
          <cell r="Q61">
            <v>34289893.75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745.55</v>
          </cell>
          <cell r="F77">
            <v>533.20000000000005</v>
          </cell>
          <cell r="G77">
            <v>3342.9</v>
          </cell>
          <cell r="H77">
            <v>13178.15</v>
          </cell>
          <cell r="I77">
            <v>5247</v>
          </cell>
          <cell r="J77">
            <v>16966.05</v>
          </cell>
          <cell r="K77">
            <v>7984.5</v>
          </cell>
          <cell r="L77">
            <v>1463.55</v>
          </cell>
          <cell r="M77">
            <v>-1454.1</v>
          </cell>
          <cell r="N77">
            <v>1425.6</v>
          </cell>
          <cell r="O77">
            <v>1051.75</v>
          </cell>
          <cell r="P77">
            <v>1088</v>
          </cell>
          <cell r="Q77">
            <v>51572.15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387</v>
          </cell>
          <cell r="F79">
            <v>318.60000000000002</v>
          </cell>
          <cell r="G79">
            <v>0</v>
          </cell>
          <cell r="H79">
            <v>331.2</v>
          </cell>
          <cell r="I79">
            <v>0</v>
          </cell>
          <cell r="J79">
            <v>412.2</v>
          </cell>
          <cell r="K79">
            <v>644.4</v>
          </cell>
          <cell r="L79">
            <v>0</v>
          </cell>
          <cell r="M79">
            <v>0</v>
          </cell>
          <cell r="N79">
            <v>-644.4</v>
          </cell>
          <cell r="O79">
            <v>652</v>
          </cell>
          <cell r="P79">
            <v>0</v>
          </cell>
          <cell r="Q79">
            <v>2101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65030.879999999997</v>
          </cell>
          <cell r="F82">
            <v>76173.81</v>
          </cell>
          <cell r="G82">
            <v>70361.429999999993</v>
          </cell>
          <cell r="H82">
            <v>74831.539999999994</v>
          </cell>
          <cell r="I82">
            <v>73578.62</v>
          </cell>
          <cell r="J82">
            <v>75531.38</v>
          </cell>
          <cell r="K82">
            <v>73771.45</v>
          </cell>
          <cell r="L82">
            <v>57407.56</v>
          </cell>
          <cell r="M82">
            <v>68624.86</v>
          </cell>
          <cell r="N82">
            <v>71603.88</v>
          </cell>
          <cell r="O82">
            <v>84200.36</v>
          </cell>
          <cell r="P82">
            <v>95665.68</v>
          </cell>
          <cell r="Q82">
            <v>886781.45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66163.429999999993</v>
          </cell>
          <cell r="F95">
            <v>77025.61</v>
          </cell>
          <cell r="G95">
            <v>73704.329999999987</v>
          </cell>
          <cell r="H95">
            <v>88340.89</v>
          </cell>
          <cell r="I95">
            <v>78825.62</v>
          </cell>
          <cell r="J95">
            <v>92909.63</v>
          </cell>
          <cell r="K95">
            <v>82400.349999999991</v>
          </cell>
          <cell r="L95">
            <v>58871.11</v>
          </cell>
          <cell r="M95">
            <v>67170.759999999995</v>
          </cell>
          <cell r="N95">
            <v>72385.08</v>
          </cell>
          <cell r="O95">
            <v>85904.11</v>
          </cell>
          <cell r="P95">
            <v>96753.68</v>
          </cell>
          <cell r="Q95">
            <v>940454.6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8589.2099999999991</v>
          </cell>
          <cell r="F152">
            <v>1694.09</v>
          </cell>
          <cell r="G152">
            <v>4218.3599999999997</v>
          </cell>
          <cell r="H152">
            <v>1373.97</v>
          </cell>
          <cell r="I152">
            <v>5262.72</v>
          </cell>
          <cell r="J152">
            <v>1769.91</v>
          </cell>
          <cell r="K152">
            <v>5502.45</v>
          </cell>
          <cell r="L152">
            <v>1702.72</v>
          </cell>
          <cell r="M152">
            <v>5805.85</v>
          </cell>
          <cell r="N152">
            <v>2208.19</v>
          </cell>
          <cell r="O152">
            <v>5752.25</v>
          </cell>
          <cell r="P152">
            <v>3433.24</v>
          </cell>
          <cell r="Q152">
            <v>47312.959999999999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8589.2099999999991</v>
          </cell>
          <cell r="F154">
            <v>1694.09</v>
          </cell>
          <cell r="G154">
            <v>4218.3599999999997</v>
          </cell>
          <cell r="H154">
            <v>1373.97</v>
          </cell>
          <cell r="I154">
            <v>5262.72</v>
          </cell>
          <cell r="J154">
            <v>1769.91</v>
          </cell>
          <cell r="K154">
            <v>5502.45</v>
          </cell>
          <cell r="L154">
            <v>1702.72</v>
          </cell>
          <cell r="M154">
            <v>5805.85</v>
          </cell>
          <cell r="N154">
            <v>2208.19</v>
          </cell>
          <cell r="O154">
            <v>5752.25</v>
          </cell>
          <cell r="P154">
            <v>3433.24</v>
          </cell>
          <cell r="Q154">
            <v>47312.959999999999</v>
          </cell>
        </row>
        <row r="156">
          <cell r="A156" t="str">
            <v>Total Revenue</v>
          </cell>
          <cell r="E156">
            <v>2839426.59</v>
          </cell>
          <cell r="F156">
            <v>2811716.86</v>
          </cell>
          <cell r="G156">
            <v>2913771.82</v>
          </cell>
          <cell r="H156">
            <v>2924037.87</v>
          </cell>
          <cell r="I156">
            <v>2930860.6499999994</v>
          </cell>
          <cell r="J156">
            <v>3005240.4200000004</v>
          </cell>
          <cell r="K156">
            <v>2980348.3999999994</v>
          </cell>
          <cell r="L156">
            <v>2955082.1699999995</v>
          </cell>
          <cell r="M156">
            <v>2995618.75</v>
          </cell>
          <cell r="N156">
            <v>2959049.6100000003</v>
          </cell>
          <cell r="O156">
            <v>2983216.9499999997</v>
          </cell>
          <cell r="P156">
            <v>2979291.22</v>
          </cell>
          <cell r="Q156">
            <v>35277661.310000002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23350.03</v>
          </cell>
          <cell r="F160">
            <v>26834.720000000001</v>
          </cell>
          <cell r="G160">
            <v>42381.84</v>
          </cell>
          <cell r="H160">
            <v>36707.01</v>
          </cell>
          <cell r="I160">
            <v>39327.86</v>
          </cell>
          <cell r="J160">
            <v>44813.91</v>
          </cell>
          <cell r="K160">
            <v>45601.91</v>
          </cell>
          <cell r="L160">
            <v>42594.05</v>
          </cell>
          <cell r="M160">
            <v>39719.949999999997</v>
          </cell>
          <cell r="N160">
            <v>37160.81</v>
          </cell>
          <cell r="O160">
            <v>33518.03</v>
          </cell>
          <cell r="P160">
            <v>28405.79</v>
          </cell>
          <cell r="Q160">
            <v>440415.91</v>
          </cell>
        </row>
        <row r="161">
          <cell r="A161">
            <v>40109</v>
          </cell>
          <cell r="B161" t="str">
            <v>Disposal Landfill Intercompany</v>
          </cell>
          <cell r="E161">
            <v>194.6</v>
          </cell>
          <cell r="F161">
            <v>327.96</v>
          </cell>
          <cell r="G161">
            <v>99.4</v>
          </cell>
          <cell r="H161">
            <v>8930.7999999999993</v>
          </cell>
          <cell r="I161">
            <v>8418</v>
          </cell>
          <cell r="J161">
            <v>10225</v>
          </cell>
          <cell r="K161">
            <v>9550</v>
          </cell>
          <cell r="L161">
            <v>8953</v>
          </cell>
          <cell r="M161">
            <v>8660</v>
          </cell>
          <cell r="N161">
            <v>8485</v>
          </cell>
          <cell r="O161">
            <v>8205</v>
          </cell>
          <cell r="P161">
            <v>8111.2</v>
          </cell>
          <cell r="Q161">
            <v>80159.959999999992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4652.22</v>
          </cell>
          <cell r="F165">
            <v>5422.23</v>
          </cell>
          <cell r="G165">
            <v>6556.26</v>
          </cell>
          <cell r="H165">
            <v>5248.01</v>
          </cell>
          <cell r="I165">
            <v>6285.68</v>
          </cell>
          <cell r="J165">
            <v>5271.25</v>
          </cell>
          <cell r="K165">
            <v>2375.48</v>
          </cell>
          <cell r="L165">
            <v>2345.9499999999998</v>
          </cell>
          <cell r="M165">
            <v>4253.9399999999996</v>
          </cell>
          <cell r="N165">
            <v>5654.19</v>
          </cell>
          <cell r="O165">
            <v>5131.53</v>
          </cell>
          <cell r="P165">
            <v>5010.78</v>
          </cell>
          <cell r="Q165">
            <v>58207.520000000004</v>
          </cell>
        </row>
        <row r="166">
          <cell r="A166">
            <v>40139</v>
          </cell>
          <cell r="B166" t="str">
            <v>Disposal Transfer Intercompany</v>
          </cell>
          <cell r="E166">
            <v>593825.03</v>
          </cell>
          <cell r="F166">
            <v>547142.99</v>
          </cell>
          <cell r="G166">
            <v>630810.36</v>
          </cell>
          <cell r="H166">
            <v>605643.42000000004</v>
          </cell>
          <cell r="I166">
            <v>594549.89</v>
          </cell>
          <cell r="J166">
            <v>658860.29</v>
          </cell>
          <cell r="K166">
            <v>621190.5</v>
          </cell>
          <cell r="L166">
            <v>619548.27</v>
          </cell>
          <cell r="M166">
            <v>634021.85</v>
          </cell>
          <cell r="N166">
            <v>591478.38</v>
          </cell>
          <cell r="O166">
            <v>635582.61</v>
          </cell>
          <cell r="P166">
            <v>652795.86</v>
          </cell>
          <cell r="Q166">
            <v>7385449.4500000002</v>
          </cell>
        </row>
        <row r="167">
          <cell r="A167" t="str">
            <v>Total Disposal</v>
          </cell>
          <cell r="E167">
            <v>622021.88</v>
          </cell>
          <cell r="F167">
            <v>579727.9</v>
          </cell>
          <cell r="G167">
            <v>679847.86</v>
          </cell>
          <cell r="H167">
            <v>656529.24</v>
          </cell>
          <cell r="I167">
            <v>648581.43000000005</v>
          </cell>
          <cell r="J167">
            <v>719170.45000000007</v>
          </cell>
          <cell r="K167">
            <v>678717.89</v>
          </cell>
          <cell r="L167">
            <v>673441.27</v>
          </cell>
          <cell r="M167">
            <v>686655.74</v>
          </cell>
          <cell r="N167">
            <v>642778.38</v>
          </cell>
          <cell r="O167">
            <v>682437.16999999993</v>
          </cell>
          <cell r="P167">
            <v>694323.63</v>
          </cell>
          <cell r="Q167">
            <v>7964232.8399999999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178.39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178.39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521936.87</v>
          </cell>
          <cell r="F183">
            <v>516837.5</v>
          </cell>
          <cell r="G183">
            <v>526589.43999999994</v>
          </cell>
          <cell r="H183">
            <v>507133.7</v>
          </cell>
          <cell r="I183">
            <v>514778.73</v>
          </cell>
          <cell r="J183">
            <v>520529.95</v>
          </cell>
          <cell r="K183">
            <v>523325.23</v>
          </cell>
          <cell r="L183">
            <v>525169.91</v>
          </cell>
          <cell r="M183">
            <v>526242.24</v>
          </cell>
          <cell r="N183">
            <v>522492.7</v>
          </cell>
          <cell r="O183">
            <v>519798.37</v>
          </cell>
          <cell r="P183">
            <v>519523.19</v>
          </cell>
          <cell r="Q183">
            <v>6244357.830000001</v>
          </cell>
        </row>
        <row r="184">
          <cell r="A184">
            <v>43001</v>
          </cell>
          <cell r="B184" t="str">
            <v>Taxes and Pass Thru Fees</v>
          </cell>
          <cell r="E184">
            <v>41543.1</v>
          </cell>
          <cell r="F184">
            <v>40952.97</v>
          </cell>
          <cell r="G184">
            <v>42462.54</v>
          </cell>
          <cell r="H184">
            <v>45489.33</v>
          </cell>
          <cell r="I184">
            <v>48581.71</v>
          </cell>
          <cell r="J184">
            <v>53321.59</v>
          </cell>
          <cell r="K184">
            <v>51875.89</v>
          </cell>
          <cell r="L184">
            <v>52096.88</v>
          </cell>
          <cell r="M184">
            <v>52109.83</v>
          </cell>
          <cell r="N184">
            <v>51665.29</v>
          </cell>
          <cell r="O184">
            <v>51559.19</v>
          </cell>
          <cell r="P184">
            <v>51703.040000000001</v>
          </cell>
          <cell r="Q184">
            <v>583361.3600000001</v>
          </cell>
        </row>
        <row r="185">
          <cell r="A185">
            <v>43002</v>
          </cell>
          <cell r="B185" t="str">
            <v>WUTC Taxes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563479.97</v>
          </cell>
          <cell r="F188">
            <v>557790.47</v>
          </cell>
          <cell r="G188">
            <v>569051.98</v>
          </cell>
          <cell r="H188">
            <v>552801.42000000004</v>
          </cell>
          <cell r="I188">
            <v>563360.43999999994</v>
          </cell>
          <cell r="J188">
            <v>573851.54</v>
          </cell>
          <cell r="K188">
            <v>575201.12</v>
          </cell>
          <cell r="L188">
            <v>577266.79</v>
          </cell>
          <cell r="M188">
            <v>578352.06999999995</v>
          </cell>
          <cell r="N188">
            <v>574157.99</v>
          </cell>
          <cell r="O188">
            <v>571357.56000000006</v>
          </cell>
          <cell r="P188">
            <v>571226.23</v>
          </cell>
          <cell r="Q188">
            <v>6827897.580000001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2426.64</v>
          </cell>
          <cell r="F191">
            <v>2389.0700000000002</v>
          </cell>
          <cell r="G191">
            <v>2400.6</v>
          </cell>
          <cell r="H191">
            <v>2445.6799999999998</v>
          </cell>
          <cell r="I191">
            <v>2403.29</v>
          </cell>
          <cell r="J191">
            <v>2402.11</v>
          </cell>
          <cell r="K191">
            <v>437.67</v>
          </cell>
          <cell r="L191">
            <v>1356.93</v>
          </cell>
          <cell r="M191">
            <v>2409.56</v>
          </cell>
          <cell r="N191">
            <v>2530.52</v>
          </cell>
          <cell r="O191">
            <v>2633.11</v>
          </cell>
          <cell r="P191">
            <v>2651.26</v>
          </cell>
          <cell r="Q191">
            <v>26486.440000000002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8</v>
          </cell>
          <cell r="G198">
            <v>8</v>
          </cell>
          <cell r="H198">
            <v>0</v>
          </cell>
          <cell r="I198">
            <v>8</v>
          </cell>
          <cell r="J198">
            <v>0</v>
          </cell>
          <cell r="K198">
            <v>8</v>
          </cell>
          <cell r="L198">
            <v>7</v>
          </cell>
          <cell r="M198">
            <v>0</v>
          </cell>
          <cell r="N198">
            <v>7</v>
          </cell>
          <cell r="O198">
            <v>15</v>
          </cell>
          <cell r="P198">
            <v>8</v>
          </cell>
          <cell r="Q198">
            <v>69</v>
          </cell>
        </row>
        <row r="199">
          <cell r="A199">
            <v>44169</v>
          </cell>
          <cell r="B199" t="str">
            <v>Cost of Materials - Intercompany</v>
          </cell>
          <cell r="E199">
            <v>1793.25</v>
          </cell>
          <cell r="F199">
            <v>1711</v>
          </cell>
          <cell r="G199">
            <v>2209.37</v>
          </cell>
          <cell r="H199">
            <v>2644.25</v>
          </cell>
          <cell r="I199">
            <v>3170</v>
          </cell>
          <cell r="J199">
            <v>2275.25</v>
          </cell>
          <cell r="K199">
            <v>1660.5</v>
          </cell>
          <cell r="L199">
            <v>2033.7</v>
          </cell>
          <cell r="M199">
            <v>1648</v>
          </cell>
          <cell r="N199">
            <v>2091.5500000000002</v>
          </cell>
          <cell r="O199">
            <v>2223.8000000000002</v>
          </cell>
          <cell r="P199">
            <v>2182.25</v>
          </cell>
          <cell r="Q199">
            <v>25642.92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4219.8899999999994</v>
          </cell>
          <cell r="F203">
            <v>4108.07</v>
          </cell>
          <cell r="G203">
            <v>4617.9699999999993</v>
          </cell>
          <cell r="H203">
            <v>5089.93</v>
          </cell>
          <cell r="I203">
            <v>5581.29</v>
          </cell>
          <cell r="J203">
            <v>4677.3600000000006</v>
          </cell>
          <cell r="K203">
            <v>2106.17</v>
          </cell>
          <cell r="L203">
            <v>3397.63</v>
          </cell>
          <cell r="M203">
            <v>4057.56</v>
          </cell>
          <cell r="N203">
            <v>4629.07</v>
          </cell>
          <cell r="O203">
            <v>4871.91</v>
          </cell>
          <cell r="P203">
            <v>4841.51</v>
          </cell>
          <cell r="Q203">
            <v>52198.36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205.8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205.8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205.8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205.8</v>
          </cell>
        </row>
        <row r="212">
          <cell r="A212" t="str">
            <v>Total Revenue Reductions</v>
          </cell>
          <cell r="E212">
            <v>1189721.74</v>
          </cell>
          <cell r="F212">
            <v>1141626.44</v>
          </cell>
          <cell r="G212">
            <v>1253517.81</v>
          </cell>
          <cell r="H212">
            <v>1214626.3900000001</v>
          </cell>
          <cell r="I212">
            <v>1217523.1600000001</v>
          </cell>
          <cell r="J212">
            <v>1297699.3500000001</v>
          </cell>
          <cell r="K212">
            <v>1256025.1800000002</v>
          </cell>
          <cell r="L212">
            <v>1254105.69</v>
          </cell>
          <cell r="M212">
            <v>1269065.3700000001</v>
          </cell>
          <cell r="N212">
            <v>1221565.4399999999</v>
          </cell>
          <cell r="O212">
            <v>1258666.6400000001</v>
          </cell>
          <cell r="P212">
            <v>1270391.3700000001</v>
          </cell>
          <cell r="Q212">
            <v>14844534.580000002</v>
          </cell>
        </row>
        <row r="214">
          <cell r="A214" t="str">
            <v>Net Revenue</v>
          </cell>
          <cell r="E214">
            <v>1649704.8499999999</v>
          </cell>
          <cell r="F214">
            <v>1670090.42</v>
          </cell>
          <cell r="G214">
            <v>1660254.0099999998</v>
          </cell>
          <cell r="H214">
            <v>1709411.48</v>
          </cell>
          <cell r="I214">
            <v>1713337.4899999993</v>
          </cell>
          <cell r="J214">
            <v>1707541.0700000003</v>
          </cell>
          <cell r="K214">
            <v>1724323.2199999993</v>
          </cell>
          <cell r="L214">
            <v>1700976.4799999995</v>
          </cell>
          <cell r="M214">
            <v>1726553.38</v>
          </cell>
          <cell r="N214">
            <v>1737484.1700000004</v>
          </cell>
          <cell r="O214">
            <v>1724550.3099999996</v>
          </cell>
          <cell r="P214">
            <v>1708899.85</v>
          </cell>
          <cell r="Q214">
            <v>20433126.73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164883.42000000001</v>
          </cell>
          <cell r="F219">
            <v>163593.57</v>
          </cell>
          <cell r="G219">
            <v>188109.33</v>
          </cell>
          <cell r="H219">
            <v>179849.71</v>
          </cell>
          <cell r="I219">
            <v>172347.9</v>
          </cell>
          <cell r="J219">
            <v>187859.47</v>
          </cell>
          <cell r="K219">
            <v>178348.24</v>
          </cell>
          <cell r="L219">
            <v>182091.36</v>
          </cell>
          <cell r="M219">
            <v>176392.37000000002</v>
          </cell>
          <cell r="N219">
            <v>178231.65999999997</v>
          </cell>
          <cell r="O219">
            <v>171402.89</v>
          </cell>
          <cell r="P219">
            <v>200565.78999999998</v>
          </cell>
          <cell r="Q219">
            <v>2143675.71</v>
          </cell>
        </row>
        <row r="220">
          <cell r="A220">
            <v>50025</v>
          </cell>
          <cell r="B220" t="str">
            <v>Wages O.T.</v>
          </cell>
          <cell r="E220">
            <v>32984.839999999997</v>
          </cell>
          <cell r="F220">
            <v>9544.4</v>
          </cell>
          <cell r="G220">
            <v>22471.78</v>
          </cell>
          <cell r="H220">
            <v>31363.030000000002</v>
          </cell>
          <cell r="I220">
            <v>49805.09</v>
          </cell>
          <cell r="J220">
            <v>35207.21</v>
          </cell>
          <cell r="K220">
            <v>36825.21</v>
          </cell>
          <cell r="L220">
            <v>33200.26</v>
          </cell>
          <cell r="M220">
            <v>40758.67</v>
          </cell>
          <cell r="N220">
            <v>31022.81</v>
          </cell>
          <cell r="O220">
            <v>51285.26</v>
          </cell>
          <cell r="P220">
            <v>33854.409999999996</v>
          </cell>
          <cell r="Q220">
            <v>408322.97</v>
          </cell>
        </row>
        <row r="221">
          <cell r="A221">
            <v>50035</v>
          </cell>
          <cell r="B221" t="str">
            <v>Safety Bonuses</v>
          </cell>
          <cell r="E221">
            <v>4800</v>
          </cell>
          <cell r="F221">
            <v>4800</v>
          </cell>
          <cell r="G221">
            <v>4800</v>
          </cell>
          <cell r="H221">
            <v>4800</v>
          </cell>
          <cell r="I221">
            <v>5550</v>
          </cell>
          <cell r="J221">
            <v>5550</v>
          </cell>
          <cell r="K221">
            <v>5550</v>
          </cell>
          <cell r="L221">
            <v>5550</v>
          </cell>
          <cell r="M221">
            <v>3500</v>
          </cell>
          <cell r="N221">
            <v>3500</v>
          </cell>
          <cell r="O221">
            <v>4800</v>
          </cell>
          <cell r="P221">
            <v>-8000</v>
          </cell>
          <cell r="Q221">
            <v>45200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4788.33</v>
          </cell>
          <cell r="L223">
            <v>3663.38</v>
          </cell>
          <cell r="M223">
            <v>2786.12</v>
          </cell>
          <cell r="N223">
            <v>7835.02</v>
          </cell>
          <cell r="O223">
            <v>2360.66</v>
          </cell>
          <cell r="P223">
            <v>120.48</v>
          </cell>
          <cell r="Q223">
            <v>21553.989999999998</v>
          </cell>
        </row>
        <row r="224">
          <cell r="A224">
            <v>50050</v>
          </cell>
          <cell r="B224" t="str">
            <v>Payroll Taxes</v>
          </cell>
          <cell r="E224">
            <v>25189.960000000003</v>
          </cell>
          <cell r="F224">
            <v>18251.73</v>
          </cell>
          <cell r="G224">
            <v>20679.02</v>
          </cell>
          <cell r="H224">
            <v>21039.350000000002</v>
          </cell>
          <cell r="I224">
            <v>21060.63</v>
          </cell>
          <cell r="J224">
            <v>22770.019999999997</v>
          </cell>
          <cell r="K224">
            <v>23082.989999999998</v>
          </cell>
          <cell r="L224">
            <v>21413.860000000004</v>
          </cell>
          <cell r="M224">
            <v>22297.15</v>
          </cell>
          <cell r="N224">
            <v>19721.989999999998</v>
          </cell>
          <cell r="O224">
            <v>24041.16</v>
          </cell>
          <cell r="P224">
            <v>17044.59</v>
          </cell>
          <cell r="Q224">
            <v>256592.45</v>
          </cell>
        </row>
        <row r="225">
          <cell r="A225">
            <v>50060</v>
          </cell>
          <cell r="B225" t="str">
            <v>Group Insurance</v>
          </cell>
          <cell r="E225">
            <v>-52</v>
          </cell>
          <cell r="F225">
            <v>52</v>
          </cell>
          <cell r="G225">
            <v>400</v>
          </cell>
          <cell r="H225">
            <v>400</v>
          </cell>
          <cell r="I225">
            <v>400</v>
          </cell>
          <cell r="J225">
            <v>400</v>
          </cell>
          <cell r="K225">
            <v>400.77</v>
          </cell>
          <cell r="L225">
            <v>348</v>
          </cell>
          <cell r="M225">
            <v>400</v>
          </cell>
          <cell r="N225">
            <v>400</v>
          </cell>
          <cell r="O225">
            <v>1.54</v>
          </cell>
          <cell r="P225">
            <v>-913.13</v>
          </cell>
          <cell r="Q225">
            <v>2237.1799999999998</v>
          </cell>
        </row>
        <row r="226">
          <cell r="A226">
            <v>50065</v>
          </cell>
          <cell r="B226" t="str">
            <v>Vacation Pay</v>
          </cell>
          <cell r="E226">
            <v>19746.13</v>
          </cell>
          <cell r="F226">
            <v>10715.919999999998</v>
          </cell>
          <cell r="G226">
            <v>10164.220000000001</v>
          </cell>
          <cell r="H226">
            <v>13775.17</v>
          </cell>
          <cell r="I226">
            <v>12214.41</v>
          </cell>
          <cell r="J226">
            <v>9839.7799999999988</v>
          </cell>
          <cell r="K226">
            <v>16829.84</v>
          </cell>
          <cell r="L226">
            <v>10619.08</v>
          </cell>
          <cell r="M226">
            <v>20174.8</v>
          </cell>
          <cell r="N226">
            <v>7964.8900000000012</v>
          </cell>
          <cell r="O226">
            <v>28346.93</v>
          </cell>
          <cell r="P226">
            <v>21322.129999999997</v>
          </cell>
          <cell r="Q226">
            <v>181713.30000000002</v>
          </cell>
        </row>
        <row r="227">
          <cell r="A227">
            <v>50070</v>
          </cell>
          <cell r="B227" t="str">
            <v>Sick Pay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50086</v>
          </cell>
          <cell r="B228" t="str">
            <v>Safety and Training</v>
          </cell>
          <cell r="E228">
            <v>157.5</v>
          </cell>
          <cell r="F228">
            <v>172.5</v>
          </cell>
          <cell r="G228">
            <v>808.28</v>
          </cell>
          <cell r="H228">
            <v>-442.5</v>
          </cell>
          <cell r="I228">
            <v>965.32</v>
          </cell>
          <cell r="J228">
            <v>0</v>
          </cell>
          <cell r="K228">
            <v>0</v>
          </cell>
          <cell r="L228">
            <v>0</v>
          </cell>
          <cell r="M228">
            <v>25</v>
          </cell>
          <cell r="N228">
            <v>675</v>
          </cell>
          <cell r="O228">
            <v>0</v>
          </cell>
          <cell r="P228">
            <v>0</v>
          </cell>
          <cell r="Q228">
            <v>2361.1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294</v>
          </cell>
          <cell r="G229">
            <v>180</v>
          </cell>
          <cell r="H229">
            <v>60</v>
          </cell>
          <cell r="I229">
            <v>180</v>
          </cell>
          <cell r="J229">
            <v>0</v>
          </cell>
          <cell r="K229">
            <v>660</v>
          </cell>
          <cell r="L229">
            <v>180</v>
          </cell>
          <cell r="M229">
            <v>480</v>
          </cell>
          <cell r="N229">
            <v>360</v>
          </cell>
          <cell r="O229">
            <v>180</v>
          </cell>
          <cell r="P229">
            <v>120</v>
          </cell>
          <cell r="Q229">
            <v>2754</v>
          </cell>
        </row>
        <row r="230">
          <cell r="A230">
            <v>50090</v>
          </cell>
          <cell r="B230" t="str">
            <v>Uniforms</v>
          </cell>
          <cell r="E230">
            <v>4074.6600000000003</v>
          </cell>
          <cell r="F230">
            <v>3623.04</v>
          </cell>
          <cell r="G230">
            <v>5198.9500000000007</v>
          </cell>
          <cell r="H230">
            <v>3689.49</v>
          </cell>
          <cell r="I230">
            <v>10448.56</v>
          </cell>
          <cell r="J230">
            <v>4504.9699999999993</v>
          </cell>
          <cell r="K230">
            <v>4758.2000000000007</v>
          </cell>
          <cell r="L230">
            <v>10818.759999999998</v>
          </cell>
          <cell r="M230">
            <v>4750.04</v>
          </cell>
          <cell r="N230">
            <v>7936.8100000000013</v>
          </cell>
          <cell r="O230">
            <v>4016.29</v>
          </cell>
          <cell r="P230">
            <v>3616.1000000000004</v>
          </cell>
          <cell r="Q230">
            <v>67435.87</v>
          </cell>
        </row>
        <row r="231">
          <cell r="A231">
            <v>50115</v>
          </cell>
          <cell r="B231" t="str">
            <v>Pension and Profit Sharing</v>
          </cell>
          <cell r="E231">
            <v>28983.06</v>
          </cell>
          <cell r="F231">
            <v>25738.78</v>
          </cell>
          <cell r="G231">
            <v>27512.51</v>
          </cell>
          <cell r="H231">
            <v>29149.510000000002</v>
          </cell>
          <cell r="I231">
            <v>28747.71</v>
          </cell>
          <cell r="J231">
            <v>30320.410000000003</v>
          </cell>
          <cell r="K231">
            <v>30592.95</v>
          </cell>
          <cell r="L231">
            <v>30361.019999999997</v>
          </cell>
          <cell r="M231">
            <v>30798.07</v>
          </cell>
          <cell r="N231">
            <v>28965.410000000003</v>
          </cell>
          <cell r="O231">
            <v>29195.13</v>
          </cell>
          <cell r="P231">
            <v>27681.32</v>
          </cell>
          <cell r="Q231">
            <v>348045.87999999995</v>
          </cell>
        </row>
        <row r="232">
          <cell r="A232">
            <v>50116</v>
          </cell>
          <cell r="B232" t="str">
            <v>Union Benefit Expense</v>
          </cell>
          <cell r="E232">
            <v>75002.37000000001</v>
          </cell>
          <cell r="F232">
            <v>76004.59</v>
          </cell>
          <cell r="G232">
            <v>72736.17</v>
          </cell>
          <cell r="H232">
            <v>70560.600000000006</v>
          </cell>
          <cell r="I232">
            <v>73715.539999999994</v>
          </cell>
          <cell r="J232">
            <v>76036.11</v>
          </cell>
          <cell r="K232">
            <v>76033.8</v>
          </cell>
          <cell r="L232">
            <v>76047.17</v>
          </cell>
          <cell r="M232">
            <v>75995.589999999982</v>
          </cell>
          <cell r="N232">
            <v>77106.5</v>
          </cell>
          <cell r="O232">
            <v>74405.170000000013</v>
          </cell>
          <cell r="P232">
            <v>74519.92</v>
          </cell>
          <cell r="Q232">
            <v>898163.53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355829.94</v>
          </cell>
          <cell r="F240">
            <v>312790.53000000003</v>
          </cell>
          <cell r="G240">
            <v>353060.25999999995</v>
          </cell>
          <cell r="H240">
            <v>354244.36</v>
          </cell>
          <cell r="I240">
            <v>375435.16</v>
          </cell>
          <cell r="J240">
            <v>372487.97</v>
          </cell>
          <cell r="K240">
            <v>377870.32999999996</v>
          </cell>
          <cell r="L240">
            <v>374292.89</v>
          </cell>
          <cell r="M240">
            <v>378357.81</v>
          </cell>
          <cell r="N240">
            <v>363720.08999999997</v>
          </cell>
          <cell r="O240">
            <v>390035.03</v>
          </cell>
          <cell r="P240">
            <v>369931.60999999993</v>
          </cell>
          <cell r="Q240">
            <v>4378055.9800000004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7094.03</v>
          </cell>
          <cell r="F247">
            <v>5283.39</v>
          </cell>
          <cell r="G247">
            <v>6038.79</v>
          </cell>
          <cell r="H247">
            <v>6260.76</v>
          </cell>
          <cell r="I247">
            <v>7130.37</v>
          </cell>
          <cell r="J247">
            <v>6495.12</v>
          </cell>
          <cell r="K247">
            <v>7155.12</v>
          </cell>
          <cell r="L247">
            <v>8517.26</v>
          </cell>
          <cell r="M247">
            <v>6025.42</v>
          </cell>
          <cell r="N247">
            <v>6730.71</v>
          </cell>
          <cell r="O247">
            <v>6040.84</v>
          </cell>
          <cell r="P247">
            <v>7017.82</v>
          </cell>
          <cell r="Q247">
            <v>79789.63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7094.03</v>
          </cell>
          <cell r="F251">
            <v>5283.39</v>
          </cell>
          <cell r="G251">
            <v>6038.79</v>
          </cell>
          <cell r="H251">
            <v>6260.76</v>
          </cell>
          <cell r="I251">
            <v>7130.37</v>
          </cell>
          <cell r="J251">
            <v>6495.12</v>
          </cell>
          <cell r="K251">
            <v>7155.12</v>
          </cell>
          <cell r="L251">
            <v>8517.26</v>
          </cell>
          <cell r="M251">
            <v>6025.42</v>
          </cell>
          <cell r="N251">
            <v>6730.71</v>
          </cell>
          <cell r="O251">
            <v>6040.84</v>
          </cell>
          <cell r="P251">
            <v>7017.82</v>
          </cell>
          <cell r="Q251">
            <v>79789.63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52020</v>
          </cell>
          <cell r="B255" t="str">
            <v>Wages Regular</v>
          </cell>
          <cell r="E255">
            <v>41831.43</v>
          </cell>
          <cell r="F255">
            <v>31547.360000000001</v>
          </cell>
          <cell r="G255">
            <v>41785.230000000003</v>
          </cell>
          <cell r="H255">
            <v>41270.26</v>
          </cell>
          <cell r="I255">
            <v>32339.71</v>
          </cell>
          <cell r="J255">
            <v>31241.200000000001</v>
          </cell>
          <cell r="K255">
            <v>37276.75</v>
          </cell>
          <cell r="L255">
            <v>38079.120000000003</v>
          </cell>
          <cell r="M255">
            <v>35899.410000000003</v>
          </cell>
          <cell r="N255">
            <v>39332.589999999997</v>
          </cell>
          <cell r="O255">
            <v>37890.239999999998</v>
          </cell>
          <cell r="P255">
            <v>44055.94</v>
          </cell>
          <cell r="Q255">
            <v>452549.24000000005</v>
          </cell>
        </row>
        <row r="256">
          <cell r="A256">
            <v>52025</v>
          </cell>
          <cell r="B256" t="str">
            <v>Wages O.T.</v>
          </cell>
          <cell r="E256">
            <v>7524.35</v>
          </cell>
          <cell r="F256">
            <v>4047.27</v>
          </cell>
          <cell r="G256">
            <v>4760.2299999999996</v>
          </cell>
          <cell r="H256">
            <v>4152.5200000000004</v>
          </cell>
          <cell r="I256">
            <v>5808.01</v>
          </cell>
          <cell r="J256">
            <v>4035.92</v>
          </cell>
          <cell r="K256">
            <v>11119.38</v>
          </cell>
          <cell r="L256">
            <v>2971.58</v>
          </cell>
          <cell r="M256">
            <v>6964.42</v>
          </cell>
          <cell r="N256">
            <v>4824.8500000000004</v>
          </cell>
          <cell r="O256">
            <v>7793.34</v>
          </cell>
          <cell r="P256">
            <v>5555.18</v>
          </cell>
          <cell r="Q256">
            <v>69557.049999999988</v>
          </cell>
        </row>
        <row r="257">
          <cell r="A257">
            <v>52035</v>
          </cell>
          <cell r="B257" t="str">
            <v>Safety Bonuses</v>
          </cell>
          <cell r="E257">
            <v>1250</v>
          </cell>
          <cell r="F257">
            <v>1250</v>
          </cell>
          <cell r="G257">
            <v>1250</v>
          </cell>
          <cell r="H257">
            <v>1250</v>
          </cell>
          <cell r="I257">
            <v>2000</v>
          </cell>
          <cell r="J257">
            <v>2000</v>
          </cell>
          <cell r="K257">
            <v>2000</v>
          </cell>
          <cell r="L257">
            <v>2000</v>
          </cell>
          <cell r="M257">
            <v>1000</v>
          </cell>
          <cell r="N257">
            <v>1000</v>
          </cell>
          <cell r="O257">
            <v>1200</v>
          </cell>
          <cell r="P257">
            <v>-2000</v>
          </cell>
          <cell r="Q257">
            <v>14200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5936.87</v>
          </cell>
          <cell r="F260">
            <v>3515.19</v>
          </cell>
          <cell r="G260">
            <v>4535.6499999999996</v>
          </cell>
          <cell r="H260">
            <v>4653.75</v>
          </cell>
          <cell r="I260">
            <v>4561.24</v>
          </cell>
          <cell r="J260">
            <v>5119.2299999999996</v>
          </cell>
          <cell r="K260">
            <v>5503.32</v>
          </cell>
          <cell r="L260">
            <v>4465.1099999999997</v>
          </cell>
          <cell r="M260">
            <v>4260.3100000000004</v>
          </cell>
          <cell r="N260">
            <v>4002.25</v>
          </cell>
          <cell r="O260">
            <v>5640.4</v>
          </cell>
          <cell r="P260">
            <v>3070</v>
          </cell>
          <cell r="Q260">
            <v>55263.32</v>
          </cell>
        </row>
        <row r="261">
          <cell r="A261">
            <v>52060</v>
          </cell>
          <cell r="B261" t="str">
            <v>Group Insurance</v>
          </cell>
          <cell r="E261">
            <v>-159</v>
          </cell>
          <cell r="F261">
            <v>-159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511.58</v>
          </cell>
          <cell r="Q261">
            <v>5962.58</v>
          </cell>
        </row>
        <row r="262">
          <cell r="A262">
            <v>52065</v>
          </cell>
          <cell r="B262" t="str">
            <v>Vacation Pay</v>
          </cell>
          <cell r="E262">
            <v>5737.5</v>
          </cell>
          <cell r="F262">
            <v>2090.71</v>
          </cell>
          <cell r="G262">
            <v>1979.73</v>
          </cell>
          <cell r="H262">
            <v>3044.17</v>
          </cell>
          <cell r="I262">
            <v>1571.02</v>
          </cell>
          <cell r="J262">
            <v>4642.26</v>
          </cell>
          <cell r="K262">
            <v>3319.05</v>
          </cell>
          <cell r="L262">
            <v>1557.75</v>
          </cell>
          <cell r="M262">
            <v>5888.63</v>
          </cell>
          <cell r="N262">
            <v>2065.0500000000002</v>
          </cell>
          <cell r="O262">
            <v>3190.34</v>
          </cell>
          <cell r="P262">
            <v>2387</v>
          </cell>
          <cell r="Q262">
            <v>37473.21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111.2</v>
          </cell>
          <cell r="H263">
            <v>903.6</v>
          </cell>
          <cell r="I263">
            <v>-301.2</v>
          </cell>
          <cell r="J263">
            <v>114.8</v>
          </cell>
          <cell r="K263">
            <v>229.6</v>
          </cell>
          <cell r="L263">
            <v>-114.8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943.2</v>
          </cell>
        </row>
        <row r="264">
          <cell r="A264">
            <v>52086</v>
          </cell>
          <cell r="B264" t="str">
            <v>Safety and Training</v>
          </cell>
          <cell r="E264">
            <v>313.67</v>
          </cell>
          <cell r="F264">
            <v>337.9</v>
          </cell>
          <cell r="G264">
            <v>464.12</v>
          </cell>
          <cell r="H264">
            <v>898.81</v>
          </cell>
          <cell r="I264">
            <v>1000.19</v>
          </cell>
          <cell r="J264">
            <v>951.13</v>
          </cell>
          <cell r="K264">
            <v>348.03</v>
          </cell>
          <cell r="L264">
            <v>1085.5</v>
          </cell>
          <cell r="M264">
            <v>0</v>
          </cell>
          <cell r="N264">
            <v>252.45</v>
          </cell>
          <cell r="O264">
            <v>0</v>
          </cell>
          <cell r="P264">
            <v>1352.06</v>
          </cell>
          <cell r="Q264">
            <v>7003.8600000000006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300.83</v>
          </cell>
          <cell r="F266">
            <v>353.71</v>
          </cell>
          <cell r="G266">
            <v>389.7</v>
          </cell>
          <cell r="H266">
            <v>320.22000000000003</v>
          </cell>
          <cell r="I266">
            <v>296.99</v>
          </cell>
          <cell r="J266">
            <v>450.43</v>
          </cell>
          <cell r="K266">
            <v>428.66</v>
          </cell>
          <cell r="L266">
            <v>1034.03</v>
          </cell>
          <cell r="M266">
            <v>250.15</v>
          </cell>
          <cell r="N266">
            <v>3123.18</v>
          </cell>
          <cell r="O266">
            <v>276.32</v>
          </cell>
          <cell r="P266">
            <v>308.07</v>
          </cell>
          <cell r="Q266">
            <v>7532.2899999999991</v>
          </cell>
        </row>
        <row r="267">
          <cell r="A267">
            <v>52115</v>
          </cell>
          <cell r="B267" t="str">
            <v>Pension and Profit Sharing</v>
          </cell>
          <cell r="E267">
            <v>4010.46</v>
          </cell>
          <cell r="F267">
            <v>3565.56</v>
          </cell>
          <cell r="G267">
            <v>3834.74</v>
          </cell>
          <cell r="H267">
            <v>3873.02</v>
          </cell>
          <cell r="I267">
            <v>3977.37</v>
          </cell>
          <cell r="J267">
            <v>4220.3500000000004</v>
          </cell>
          <cell r="K267">
            <v>4228.8599999999997</v>
          </cell>
          <cell r="L267">
            <v>4197.5600000000004</v>
          </cell>
          <cell r="M267">
            <v>4257.6400000000003</v>
          </cell>
          <cell r="N267">
            <v>4035.58</v>
          </cell>
          <cell r="O267">
            <v>4052.24</v>
          </cell>
          <cell r="P267">
            <v>3832.52</v>
          </cell>
          <cell r="Q267">
            <v>48085.9</v>
          </cell>
        </row>
        <row r="268">
          <cell r="A268">
            <v>52116</v>
          </cell>
          <cell r="B268" t="str">
            <v>Union Benefit Expense</v>
          </cell>
          <cell r="E268">
            <v>11221.99</v>
          </cell>
          <cell r="F268">
            <v>11221.61</v>
          </cell>
          <cell r="G268">
            <v>8963.65</v>
          </cell>
          <cell r="H268">
            <v>10117.1</v>
          </cell>
          <cell r="I268">
            <v>10108.799999999999</v>
          </cell>
          <cell r="J268">
            <v>10108.799999999999</v>
          </cell>
          <cell r="K268">
            <v>10108.799999999999</v>
          </cell>
          <cell r="L268">
            <v>10108.799999999999</v>
          </cell>
          <cell r="M268">
            <v>10102.129999999999</v>
          </cell>
          <cell r="N268">
            <v>10118.73</v>
          </cell>
          <cell r="O268">
            <v>8978.93</v>
          </cell>
          <cell r="P268">
            <v>9916.0499999999993</v>
          </cell>
          <cell r="Q268">
            <v>121075.39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41193.56</v>
          </cell>
          <cell r="F270">
            <v>42024.94</v>
          </cell>
          <cell r="G270">
            <v>38734.660000000003</v>
          </cell>
          <cell r="H270">
            <v>21757.73</v>
          </cell>
          <cell r="I270">
            <v>38676.519999999997</v>
          </cell>
          <cell r="J270">
            <v>21919.95</v>
          </cell>
          <cell r="K270">
            <v>34237.410000000003</v>
          </cell>
          <cell r="L270">
            <v>36723.200000000004</v>
          </cell>
          <cell r="M270">
            <v>30874.03</v>
          </cell>
          <cell r="N270">
            <v>23554.1</v>
          </cell>
          <cell r="O270">
            <v>38660.959999999999</v>
          </cell>
          <cell r="P270">
            <v>71007.829999999987</v>
          </cell>
          <cell r="Q270">
            <v>439364.89</v>
          </cell>
        </row>
        <row r="271">
          <cell r="A271">
            <v>52125</v>
          </cell>
          <cell r="B271" t="str">
            <v>Operating Supplies</v>
          </cell>
          <cell r="E271">
            <v>450.54</v>
          </cell>
          <cell r="F271">
            <v>864.08</v>
          </cell>
          <cell r="G271">
            <v>1556.99</v>
          </cell>
          <cell r="H271">
            <v>537.54</v>
          </cell>
          <cell r="I271">
            <v>1099.93</v>
          </cell>
          <cell r="J271">
            <v>712.27</v>
          </cell>
          <cell r="K271">
            <v>5197.97</v>
          </cell>
          <cell r="L271">
            <v>-137.46</v>
          </cell>
          <cell r="M271">
            <v>1851.48</v>
          </cell>
          <cell r="N271">
            <v>2157.91</v>
          </cell>
          <cell r="O271">
            <v>2427.54</v>
          </cell>
          <cell r="P271">
            <v>1259.3</v>
          </cell>
          <cell r="Q271">
            <v>17978.09</v>
          </cell>
        </row>
        <row r="272">
          <cell r="A272">
            <v>52135</v>
          </cell>
          <cell r="B272" t="str">
            <v>Equipment and Maint Repair</v>
          </cell>
          <cell r="E272">
            <v>1311.54</v>
          </cell>
          <cell r="F272">
            <v>0</v>
          </cell>
          <cell r="G272">
            <v>1331.95</v>
          </cell>
          <cell r="H272">
            <v>2045.95</v>
          </cell>
          <cell r="I272">
            <v>0</v>
          </cell>
          <cell r="J272">
            <v>829.81</v>
          </cell>
          <cell r="K272">
            <v>0</v>
          </cell>
          <cell r="L272">
            <v>606.65</v>
          </cell>
          <cell r="M272">
            <v>0</v>
          </cell>
          <cell r="N272">
            <v>19.89</v>
          </cell>
          <cell r="O272">
            <v>0</v>
          </cell>
          <cell r="P272">
            <v>4997.33</v>
          </cell>
          <cell r="Q272">
            <v>11143.119999999999</v>
          </cell>
        </row>
        <row r="273">
          <cell r="A273">
            <v>52140</v>
          </cell>
          <cell r="B273" t="str">
            <v>Tires</v>
          </cell>
          <cell r="E273">
            <v>10747.01</v>
          </cell>
          <cell r="F273">
            <v>20260.900000000001</v>
          </cell>
          <cell r="G273">
            <v>12967.76</v>
          </cell>
          <cell r="H273">
            <v>15725.04</v>
          </cell>
          <cell r="I273">
            <v>18198.22</v>
          </cell>
          <cell r="J273">
            <v>22108.07</v>
          </cell>
          <cell r="K273">
            <v>15799.4</v>
          </cell>
          <cell r="L273">
            <v>23775.3</v>
          </cell>
          <cell r="M273">
            <v>38329.33</v>
          </cell>
          <cell r="N273">
            <v>6596.26</v>
          </cell>
          <cell r="O273">
            <v>14714.42</v>
          </cell>
          <cell r="P273">
            <v>23906.22</v>
          </cell>
          <cell r="Q273">
            <v>223127.93</v>
          </cell>
        </row>
        <row r="274">
          <cell r="A274">
            <v>52142</v>
          </cell>
          <cell r="B274" t="str">
            <v>Fuel Expense</v>
          </cell>
          <cell r="E274">
            <v>90672.87</v>
          </cell>
          <cell r="F274">
            <v>84188.88</v>
          </cell>
          <cell r="G274">
            <v>96017.58</v>
          </cell>
          <cell r="H274">
            <v>104369.3</v>
          </cell>
          <cell r="I274">
            <v>97844</v>
          </cell>
          <cell r="J274">
            <v>100692.82</v>
          </cell>
          <cell r="K274">
            <v>101529.68</v>
          </cell>
          <cell r="L274">
            <v>100169.49</v>
          </cell>
          <cell r="M274">
            <v>104198.62999999999</v>
          </cell>
          <cell r="N274">
            <v>102536.13</v>
          </cell>
          <cell r="O274">
            <v>101351.78</v>
          </cell>
          <cell r="P274">
            <v>108470.82</v>
          </cell>
          <cell r="Q274">
            <v>1192041.98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1875.42</v>
          </cell>
          <cell r="F277">
            <v>3140.6</v>
          </cell>
          <cell r="G277">
            <v>5599.47</v>
          </cell>
          <cell r="H277">
            <v>2698.4</v>
          </cell>
          <cell r="I277">
            <v>3948.29</v>
          </cell>
          <cell r="J277">
            <v>2749.6</v>
          </cell>
          <cell r="K277">
            <v>7146.81</v>
          </cell>
          <cell r="L277">
            <v>2889.82</v>
          </cell>
          <cell r="M277">
            <v>9639.18</v>
          </cell>
          <cell r="N277">
            <v>6672.23</v>
          </cell>
          <cell r="O277">
            <v>11463.27</v>
          </cell>
          <cell r="P277">
            <v>-1288.0899999999999</v>
          </cell>
          <cell r="Q277">
            <v>56535</v>
          </cell>
        </row>
        <row r="278">
          <cell r="A278">
            <v>52147</v>
          </cell>
          <cell r="B278" t="str">
            <v>Outside Repairs</v>
          </cell>
          <cell r="E278">
            <v>8076.3899999999994</v>
          </cell>
          <cell r="F278">
            <v>4057.67</v>
          </cell>
          <cell r="G278">
            <v>2887.37</v>
          </cell>
          <cell r="H278">
            <v>4718.95</v>
          </cell>
          <cell r="I278">
            <v>7256.5</v>
          </cell>
          <cell r="J278">
            <v>4191.84</v>
          </cell>
          <cell r="K278">
            <v>8112.14</v>
          </cell>
          <cell r="L278">
            <v>5106.9299999999994</v>
          </cell>
          <cell r="M278">
            <v>11697.4</v>
          </cell>
          <cell r="N278">
            <v>2871.95</v>
          </cell>
          <cell r="O278">
            <v>2463.9499999999998</v>
          </cell>
          <cell r="P278">
            <v>2818.3500000000004</v>
          </cell>
          <cell r="Q278">
            <v>64259.439999999995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3181.16</v>
          </cell>
          <cell r="F281">
            <v>2292.6799999999998</v>
          </cell>
          <cell r="G281">
            <v>2139.2399999999998</v>
          </cell>
          <cell r="H281">
            <v>1852.79</v>
          </cell>
          <cell r="I281">
            <v>1236.6600000000001</v>
          </cell>
          <cell r="J281">
            <v>1066.23</v>
          </cell>
          <cell r="K281">
            <v>890.6</v>
          </cell>
          <cell r="L281">
            <v>864.21</v>
          </cell>
          <cell r="M281">
            <v>875.77</v>
          </cell>
          <cell r="N281">
            <v>889.61</v>
          </cell>
          <cell r="O281">
            <v>1635.02</v>
          </cell>
          <cell r="P281">
            <v>2991.91</v>
          </cell>
          <cell r="Q281">
            <v>19915.88</v>
          </cell>
        </row>
        <row r="282">
          <cell r="A282">
            <v>52165</v>
          </cell>
          <cell r="B282" t="str">
            <v>Communications</v>
          </cell>
          <cell r="E282">
            <v>1324.81</v>
          </cell>
          <cell r="F282">
            <v>1312.75</v>
          </cell>
          <cell r="G282">
            <v>1300.6099999999999</v>
          </cell>
          <cell r="H282">
            <v>1324.91</v>
          </cell>
          <cell r="I282">
            <v>1652.06</v>
          </cell>
          <cell r="J282">
            <v>1336.3</v>
          </cell>
          <cell r="K282">
            <v>1291.19</v>
          </cell>
          <cell r="L282">
            <v>1252.44</v>
          </cell>
          <cell r="M282">
            <v>1871.82</v>
          </cell>
          <cell r="N282">
            <v>1105.6099999999999</v>
          </cell>
          <cell r="O282">
            <v>1351.41</v>
          </cell>
          <cell r="P282">
            <v>1424.14</v>
          </cell>
          <cell r="Q282">
            <v>16548.05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230.74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230.74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16.23</v>
          </cell>
          <cell r="I286">
            <v>369.59000000000003</v>
          </cell>
          <cell r="J286">
            <v>0</v>
          </cell>
          <cell r="K286">
            <v>0</v>
          </cell>
          <cell r="L286">
            <v>95.38</v>
          </cell>
          <cell r="M286">
            <v>0</v>
          </cell>
          <cell r="N286">
            <v>0</v>
          </cell>
          <cell r="O286">
            <v>0</v>
          </cell>
          <cell r="P286">
            <v>103.97</v>
          </cell>
          <cell r="Q286">
            <v>585.17000000000007</v>
          </cell>
        </row>
        <row r="287">
          <cell r="A287">
            <v>52182</v>
          </cell>
          <cell r="B287" t="str">
            <v>Towing Expense</v>
          </cell>
          <cell r="E287">
            <v>455.28</v>
          </cell>
          <cell r="F287">
            <v>428.18</v>
          </cell>
          <cell r="G287">
            <v>195.12</v>
          </cell>
          <cell r="H287">
            <v>627.72</v>
          </cell>
          <cell r="I287">
            <v>1626</v>
          </cell>
          <cell r="J287">
            <v>0</v>
          </cell>
          <cell r="K287">
            <v>569.1</v>
          </cell>
          <cell r="L287">
            <v>0</v>
          </cell>
          <cell r="M287">
            <v>238.48</v>
          </cell>
          <cell r="N287">
            <v>0</v>
          </cell>
          <cell r="O287">
            <v>661.24</v>
          </cell>
          <cell r="P287">
            <v>514.9</v>
          </cell>
          <cell r="Q287">
            <v>5316.0199999999995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302.27999999999997</v>
          </cell>
          <cell r="F289">
            <v>504.92</v>
          </cell>
          <cell r="G289">
            <v>245.31</v>
          </cell>
          <cell r="H289">
            <v>1615.6</v>
          </cell>
          <cell r="I289">
            <v>152.86000000000001</v>
          </cell>
          <cell r="J289">
            <v>155.44</v>
          </cell>
          <cell r="K289">
            <v>66.27</v>
          </cell>
          <cell r="L289">
            <v>678.01</v>
          </cell>
          <cell r="M289">
            <v>154.47999999999999</v>
          </cell>
          <cell r="N289">
            <v>1193.94</v>
          </cell>
          <cell r="O289">
            <v>147.13</v>
          </cell>
          <cell r="P289">
            <v>809.46</v>
          </cell>
          <cell r="Q289">
            <v>6025.7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27</v>
          </cell>
          <cell r="F291">
            <v>0</v>
          </cell>
          <cell r="G291">
            <v>13.5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40.5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-8839.42</v>
          </cell>
          <cell r="F295">
            <v>-11223.85</v>
          </cell>
          <cell r="G295">
            <v>-12345.57</v>
          </cell>
          <cell r="H295">
            <v>-17818.71</v>
          </cell>
          <cell r="I295">
            <v>-8260.7000000000007</v>
          </cell>
          <cell r="J295">
            <v>-18104.939999999999</v>
          </cell>
          <cell r="K295">
            <v>-8429.56</v>
          </cell>
          <cell r="L295">
            <v>-12829.3</v>
          </cell>
          <cell r="M295">
            <v>-6149.56</v>
          </cell>
          <cell r="N295">
            <v>-5808.26</v>
          </cell>
          <cell r="O295">
            <v>-5947.92</v>
          </cell>
          <cell r="P295">
            <v>-45343.87</v>
          </cell>
          <cell r="Q295">
            <v>-161101.66</v>
          </cell>
        </row>
        <row r="296">
          <cell r="A296" t="str">
            <v>Total Truck Variable</v>
          </cell>
          <cell r="E296">
            <v>228977.27999999997</v>
          </cell>
          <cell r="F296">
            <v>205622.06000000003</v>
          </cell>
          <cell r="G296">
            <v>219279.73999999996</v>
          </cell>
          <cell r="H296">
            <v>210675.40000000005</v>
          </cell>
          <cell r="I296">
            <v>225803.05999999997</v>
          </cell>
          <cell r="J296">
            <v>201182.51</v>
          </cell>
          <cell r="K296">
            <v>241614.46</v>
          </cell>
          <cell r="L296">
            <v>225220.32000000004</v>
          </cell>
          <cell r="M296">
            <v>262765.23</v>
          </cell>
          <cell r="N296">
            <v>211264.55</v>
          </cell>
          <cell r="O296">
            <v>238591.60999999996</v>
          </cell>
          <cell r="P296">
            <v>240660.66999999993</v>
          </cell>
          <cell r="Q296">
            <v>2711656.8899999997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4237.87</v>
          </cell>
          <cell r="F307">
            <v>3645.1</v>
          </cell>
          <cell r="G307">
            <v>5053.71</v>
          </cell>
          <cell r="H307">
            <v>3782.98</v>
          </cell>
          <cell r="I307">
            <v>4116.55</v>
          </cell>
          <cell r="J307">
            <v>4866.5600000000004</v>
          </cell>
          <cell r="K307">
            <v>3450.41</v>
          </cell>
          <cell r="L307">
            <v>-895.79</v>
          </cell>
          <cell r="M307">
            <v>2790.36</v>
          </cell>
          <cell r="N307">
            <v>2211.17</v>
          </cell>
          <cell r="O307">
            <v>1382.48</v>
          </cell>
          <cell r="P307">
            <v>2606.41</v>
          </cell>
          <cell r="Q307">
            <v>37247.81</v>
          </cell>
        </row>
        <row r="308">
          <cell r="A308">
            <v>55025</v>
          </cell>
          <cell r="B308" t="str">
            <v>Wages O.T.</v>
          </cell>
          <cell r="E308">
            <v>207.52</v>
          </cell>
          <cell r="F308">
            <v>12.82</v>
          </cell>
          <cell r="G308">
            <v>38.619999999999997</v>
          </cell>
          <cell r="H308">
            <v>37.99</v>
          </cell>
          <cell r="I308">
            <v>485</v>
          </cell>
          <cell r="J308">
            <v>319.70999999999998</v>
          </cell>
          <cell r="K308">
            <v>215.61</v>
          </cell>
          <cell r="L308">
            <v>-99.64</v>
          </cell>
          <cell r="M308">
            <v>16.27</v>
          </cell>
          <cell r="N308">
            <v>59.9</v>
          </cell>
          <cell r="O308">
            <v>192.29</v>
          </cell>
          <cell r="P308">
            <v>-41.94</v>
          </cell>
          <cell r="Q308">
            <v>1444.1499999999999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526.11</v>
          </cell>
          <cell r="F312">
            <v>376.89</v>
          </cell>
          <cell r="G312">
            <v>487.16</v>
          </cell>
          <cell r="H312">
            <v>433.36</v>
          </cell>
          <cell r="I312">
            <v>441.95</v>
          </cell>
          <cell r="J312">
            <v>479.57</v>
          </cell>
          <cell r="K312">
            <v>386.21</v>
          </cell>
          <cell r="L312">
            <v>296.14999999999998</v>
          </cell>
          <cell r="M312">
            <v>200.44</v>
          </cell>
          <cell r="N312">
            <v>209.02</v>
          </cell>
          <cell r="O312">
            <v>287.25</v>
          </cell>
          <cell r="P312">
            <v>160.52000000000001</v>
          </cell>
          <cell r="Q312">
            <v>4284.630000000001</v>
          </cell>
        </row>
        <row r="313">
          <cell r="A313">
            <v>55060</v>
          </cell>
          <cell r="B313" t="str">
            <v>Group Insurance</v>
          </cell>
          <cell r="E313">
            <v>592</v>
          </cell>
          <cell r="F313">
            <v>592</v>
          </cell>
          <cell r="G313">
            <v>488</v>
          </cell>
          <cell r="H313">
            <v>696</v>
          </cell>
          <cell r="I313">
            <v>592</v>
          </cell>
          <cell r="J313">
            <v>592</v>
          </cell>
          <cell r="K313">
            <v>592</v>
          </cell>
          <cell r="L313">
            <v>592</v>
          </cell>
          <cell r="M313">
            <v>589</v>
          </cell>
          <cell r="N313">
            <v>693</v>
          </cell>
          <cell r="O313">
            <v>641</v>
          </cell>
          <cell r="P313">
            <v>641</v>
          </cell>
          <cell r="Q313">
            <v>7300</v>
          </cell>
        </row>
        <row r="314">
          <cell r="A314">
            <v>55065</v>
          </cell>
          <cell r="B314" t="str">
            <v>Vacation Pay</v>
          </cell>
          <cell r="E314">
            <v>1530.51</v>
          </cell>
          <cell r="F314">
            <v>299.68</v>
          </cell>
          <cell r="G314">
            <v>-333.52</v>
          </cell>
          <cell r="H314">
            <v>791.16</v>
          </cell>
          <cell r="I314">
            <v>342.62</v>
          </cell>
          <cell r="J314">
            <v>95.96</v>
          </cell>
          <cell r="K314">
            <v>412.42</v>
          </cell>
          <cell r="L314">
            <v>663.21</v>
          </cell>
          <cell r="M314">
            <v>-476.38</v>
          </cell>
          <cell r="N314">
            <v>100.96</v>
          </cell>
          <cell r="O314">
            <v>-21.16</v>
          </cell>
          <cell r="P314">
            <v>202.89</v>
          </cell>
          <cell r="Q314">
            <v>3608.35</v>
          </cell>
        </row>
        <row r="315">
          <cell r="A315">
            <v>55070</v>
          </cell>
          <cell r="B315" t="str">
            <v>Sick Pay</v>
          </cell>
          <cell r="E315">
            <v>0</v>
          </cell>
          <cell r="F315">
            <v>106.8</v>
          </cell>
          <cell r="G315">
            <v>0</v>
          </cell>
          <cell r="H315">
            <v>207</v>
          </cell>
          <cell r="I315">
            <v>107.64</v>
          </cell>
          <cell r="J315">
            <v>-66.239999999999995</v>
          </cell>
          <cell r="K315">
            <v>386.4</v>
          </cell>
          <cell r="L315">
            <v>0</v>
          </cell>
          <cell r="M315">
            <v>0</v>
          </cell>
          <cell r="N315">
            <v>0</v>
          </cell>
          <cell r="O315">
            <v>1048.8</v>
          </cell>
          <cell r="P315">
            <v>-386.4</v>
          </cell>
          <cell r="Q315">
            <v>1404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102.92</v>
          </cell>
          <cell r="I316">
            <v>87.01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25</v>
          </cell>
          <cell r="O316">
            <v>0</v>
          </cell>
          <cell r="P316">
            <v>0</v>
          </cell>
          <cell r="Q316">
            <v>214.93</v>
          </cell>
        </row>
        <row r="317">
          <cell r="A317">
            <v>55090</v>
          </cell>
          <cell r="B317" t="str">
            <v>Uniforms</v>
          </cell>
          <cell r="E317">
            <v>150.38</v>
          </cell>
          <cell r="F317">
            <v>176.83</v>
          </cell>
          <cell r="G317">
            <v>194.81</v>
          </cell>
          <cell r="H317">
            <v>160.08000000000001</v>
          </cell>
          <cell r="I317">
            <v>148.47</v>
          </cell>
          <cell r="J317">
            <v>225.16</v>
          </cell>
          <cell r="K317">
            <v>214.31</v>
          </cell>
          <cell r="L317">
            <v>616.44000000000005</v>
          </cell>
          <cell r="M317">
            <v>125.04</v>
          </cell>
          <cell r="N317">
            <v>178.98</v>
          </cell>
          <cell r="O317">
            <v>138.13999999999999</v>
          </cell>
          <cell r="P317">
            <v>154.04</v>
          </cell>
          <cell r="Q317">
            <v>2482.6799999999998</v>
          </cell>
        </row>
        <row r="318">
          <cell r="A318">
            <v>55115</v>
          </cell>
          <cell r="B318" t="str">
            <v>Pension and Profit Sharing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8487.7999999999993</v>
          </cell>
          <cell r="F321">
            <v>7446.84</v>
          </cell>
          <cell r="G321">
            <v>15850.27</v>
          </cell>
          <cell r="H321">
            <v>18201.75</v>
          </cell>
          <cell r="I321">
            <v>9184.14</v>
          </cell>
          <cell r="J321">
            <v>13165.81</v>
          </cell>
          <cell r="K321">
            <v>11588.02</v>
          </cell>
          <cell r="L321">
            <v>15366.43</v>
          </cell>
          <cell r="M321">
            <v>-29929.23</v>
          </cell>
          <cell r="N321">
            <v>8572.4699999999993</v>
          </cell>
          <cell r="O321">
            <v>2939.21</v>
          </cell>
          <cell r="P321">
            <v>7744.74</v>
          </cell>
          <cell r="Q321">
            <v>88618.250000000015</v>
          </cell>
        </row>
        <row r="322">
          <cell r="A322">
            <v>55125</v>
          </cell>
          <cell r="B322" t="str">
            <v>Operating Supplies</v>
          </cell>
          <cell r="E322">
            <v>625.29999999999995</v>
          </cell>
          <cell r="F322">
            <v>287.99</v>
          </cell>
          <cell r="G322">
            <v>0</v>
          </cell>
          <cell r="H322">
            <v>809.74</v>
          </cell>
          <cell r="I322">
            <v>404.7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64.819999999999993</v>
          </cell>
          <cell r="P322">
            <v>0</v>
          </cell>
          <cell r="Q322">
            <v>2192.5500000000002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321.35000000000002</v>
          </cell>
          <cell r="G323">
            <v>309.18</v>
          </cell>
          <cell r="H323">
            <v>826.48</v>
          </cell>
          <cell r="I323">
            <v>87.89</v>
          </cell>
          <cell r="J323">
            <v>0</v>
          </cell>
          <cell r="K323">
            <v>0</v>
          </cell>
          <cell r="L323">
            <v>0</v>
          </cell>
          <cell r="M323">
            <v>531.54999999999995</v>
          </cell>
          <cell r="N323">
            <v>172.24</v>
          </cell>
          <cell r="O323">
            <v>0</v>
          </cell>
          <cell r="P323">
            <v>250.34</v>
          </cell>
          <cell r="Q323">
            <v>2499.0299999999997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292.57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292.57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116.52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116.52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437.73</v>
          </cell>
          <cell r="F331">
            <v>510</v>
          </cell>
          <cell r="G331">
            <v>480.44</v>
          </cell>
          <cell r="H331">
            <v>460.73</v>
          </cell>
          <cell r="I331">
            <v>398.31</v>
          </cell>
          <cell r="J331">
            <v>372.03</v>
          </cell>
          <cell r="K331">
            <v>329.33</v>
          </cell>
          <cell r="L331">
            <v>0</v>
          </cell>
          <cell r="M331">
            <v>370.51</v>
          </cell>
          <cell r="N331">
            <v>344.08</v>
          </cell>
          <cell r="O331">
            <v>368.05</v>
          </cell>
          <cell r="P331">
            <v>368.05</v>
          </cell>
          <cell r="Q331">
            <v>4439.26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-3211.72</v>
          </cell>
          <cell r="F336">
            <v>-1377.44</v>
          </cell>
          <cell r="G336">
            <v>-15514.36</v>
          </cell>
          <cell r="H336">
            <v>-20245.62</v>
          </cell>
          <cell r="I336">
            <v>-8044.68</v>
          </cell>
          <cell r="J336">
            <v>-1309.6400000000001</v>
          </cell>
          <cell r="K336">
            <v>-416.83</v>
          </cell>
          <cell r="L336">
            <v>-3864.87</v>
          </cell>
          <cell r="M336">
            <v>-3105</v>
          </cell>
          <cell r="N336">
            <v>-3070</v>
          </cell>
          <cell r="O336">
            <v>-7561.32</v>
          </cell>
          <cell r="P336">
            <v>-4472.33</v>
          </cell>
          <cell r="Q336">
            <v>-72193.810000000012</v>
          </cell>
        </row>
        <row r="337">
          <cell r="A337" t="str">
            <v>Total Container</v>
          </cell>
          <cell r="E337">
            <v>13583.499999999998</v>
          </cell>
          <cell r="F337">
            <v>12807.949999999999</v>
          </cell>
          <cell r="G337">
            <v>7054.3099999999977</v>
          </cell>
          <cell r="H337">
            <v>6264.57</v>
          </cell>
          <cell r="I337">
            <v>8351.6000000000022</v>
          </cell>
          <cell r="J337">
            <v>18740.919999999998</v>
          </cell>
          <cell r="K337">
            <v>17157.88</v>
          </cell>
          <cell r="L337">
            <v>12673.93</v>
          </cell>
          <cell r="M337">
            <v>-28887.440000000002</v>
          </cell>
          <cell r="N337">
            <v>9496.82</v>
          </cell>
          <cell r="O337">
            <v>-520.4399999999996</v>
          </cell>
          <cell r="P337">
            <v>7227.3199999999979</v>
          </cell>
          <cell r="Q337">
            <v>83950.92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8076.93</v>
          </cell>
          <cell r="F340">
            <v>7692.32</v>
          </cell>
          <cell r="G340">
            <v>8846.17</v>
          </cell>
          <cell r="H340">
            <v>8461.56</v>
          </cell>
          <cell r="I340">
            <v>8176.05</v>
          </cell>
          <cell r="J340">
            <v>8565.3799999999992</v>
          </cell>
          <cell r="K340">
            <v>8565.39</v>
          </cell>
          <cell r="L340">
            <v>8565.39</v>
          </cell>
          <cell r="M340">
            <v>8565.39</v>
          </cell>
          <cell r="N340">
            <v>8176.07</v>
          </cell>
          <cell r="O340">
            <v>8565.39</v>
          </cell>
          <cell r="P340">
            <v>8954.7199999999993</v>
          </cell>
          <cell r="Q340">
            <v>101210.76</v>
          </cell>
        </row>
        <row r="341">
          <cell r="A341">
            <v>56020</v>
          </cell>
          <cell r="B341" t="str">
            <v>Wages Regular</v>
          </cell>
          <cell r="E341">
            <v>2832.84</v>
          </cell>
          <cell r="F341">
            <v>5053.68</v>
          </cell>
          <cell r="G341">
            <v>4774.8999999999996</v>
          </cell>
          <cell r="H341">
            <v>4762.42</v>
          </cell>
          <cell r="I341">
            <v>2680.17</v>
          </cell>
          <cell r="J341">
            <v>3378.56</v>
          </cell>
          <cell r="K341">
            <v>5325.53</v>
          </cell>
          <cell r="L341">
            <v>3835.06</v>
          </cell>
          <cell r="M341">
            <v>4435.92</v>
          </cell>
          <cell r="N341">
            <v>4522.72</v>
          </cell>
          <cell r="O341">
            <v>4731.6499999999996</v>
          </cell>
          <cell r="P341">
            <v>4844.54</v>
          </cell>
          <cell r="Q341">
            <v>51177.990000000005</v>
          </cell>
        </row>
        <row r="342">
          <cell r="A342">
            <v>56025</v>
          </cell>
          <cell r="B342" t="str">
            <v>Wages O.T.</v>
          </cell>
          <cell r="E342">
            <v>274.88</v>
          </cell>
          <cell r="F342">
            <v>259.24</v>
          </cell>
          <cell r="G342">
            <v>649.44000000000005</v>
          </cell>
          <cell r="H342">
            <v>504.21</v>
          </cell>
          <cell r="I342">
            <v>341.07</v>
          </cell>
          <cell r="J342">
            <v>196.68</v>
          </cell>
          <cell r="K342">
            <v>716.35</v>
          </cell>
          <cell r="L342">
            <v>71.97</v>
          </cell>
          <cell r="M342">
            <v>716.15</v>
          </cell>
          <cell r="N342">
            <v>388.74</v>
          </cell>
          <cell r="O342">
            <v>560.69000000000005</v>
          </cell>
          <cell r="P342">
            <v>692.62</v>
          </cell>
          <cell r="Q342">
            <v>5372.04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2127.6</v>
          </cell>
          <cell r="J346">
            <v>283.68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2411.2799999999997</v>
          </cell>
        </row>
        <row r="347">
          <cell r="A347">
            <v>56050</v>
          </cell>
          <cell r="B347" t="str">
            <v>Payroll Taxes</v>
          </cell>
          <cell r="E347">
            <v>1457.13</v>
          </cell>
          <cell r="F347">
            <v>1086.04</v>
          </cell>
          <cell r="G347">
            <v>1432.76</v>
          </cell>
          <cell r="H347">
            <v>1237.58</v>
          </cell>
          <cell r="I347">
            <v>1015.69</v>
          </cell>
          <cell r="J347">
            <v>1252.47</v>
          </cell>
          <cell r="K347">
            <v>1534.22</v>
          </cell>
          <cell r="L347">
            <v>1138.26</v>
          </cell>
          <cell r="M347">
            <v>1122.4100000000001</v>
          </cell>
          <cell r="N347">
            <v>1083.83</v>
          </cell>
          <cell r="O347">
            <v>1262.81</v>
          </cell>
          <cell r="P347">
            <v>1237.03</v>
          </cell>
          <cell r="Q347">
            <v>14860.230000000001</v>
          </cell>
        </row>
        <row r="348">
          <cell r="A348">
            <v>56060</v>
          </cell>
          <cell r="B348" t="str">
            <v>Group Insurance</v>
          </cell>
          <cell r="E348">
            <v>2260</v>
          </cell>
          <cell r="F348">
            <v>2260</v>
          </cell>
          <cell r="G348">
            <v>2015</v>
          </cell>
          <cell r="H348">
            <v>2505</v>
          </cell>
          <cell r="I348">
            <v>2286.75</v>
          </cell>
          <cell r="J348">
            <v>2260</v>
          </cell>
          <cell r="K348">
            <v>2233.2399999999998</v>
          </cell>
          <cell r="L348">
            <v>2260</v>
          </cell>
          <cell r="M348">
            <v>2015</v>
          </cell>
          <cell r="N348">
            <v>2505</v>
          </cell>
          <cell r="O348">
            <v>2260</v>
          </cell>
          <cell r="P348">
            <v>2260</v>
          </cell>
          <cell r="Q348">
            <v>27119.989999999998</v>
          </cell>
        </row>
        <row r="349">
          <cell r="A349">
            <v>56065</v>
          </cell>
          <cell r="B349" t="str">
            <v>Vacation Pay</v>
          </cell>
          <cell r="E349">
            <v>1525.21</v>
          </cell>
          <cell r="F349">
            <v>-107.25</v>
          </cell>
          <cell r="G349">
            <v>686</v>
          </cell>
          <cell r="H349">
            <v>651.78</v>
          </cell>
          <cell r="I349">
            <v>5006.99</v>
          </cell>
          <cell r="J349">
            <v>-77.53</v>
          </cell>
          <cell r="K349">
            <v>1031.8800000000001</v>
          </cell>
          <cell r="L349">
            <v>1229.18</v>
          </cell>
          <cell r="M349">
            <v>-193.57</v>
          </cell>
          <cell r="N349">
            <v>1097.0899999999999</v>
          </cell>
          <cell r="O349">
            <v>647.59</v>
          </cell>
          <cell r="P349">
            <v>92.16</v>
          </cell>
          <cell r="Q349">
            <v>11589.53</v>
          </cell>
        </row>
        <row r="350">
          <cell r="A350">
            <v>56070</v>
          </cell>
          <cell r="B350" t="str">
            <v>Sick Pay</v>
          </cell>
          <cell r="E350">
            <v>197.6</v>
          </cell>
          <cell r="F350">
            <v>-54.84</v>
          </cell>
          <cell r="G350">
            <v>58.3</v>
          </cell>
          <cell r="H350">
            <v>30.87</v>
          </cell>
          <cell r="I350">
            <v>0</v>
          </cell>
          <cell r="J350">
            <v>421.35</v>
          </cell>
          <cell r="K350">
            <v>0</v>
          </cell>
          <cell r="L350">
            <v>0</v>
          </cell>
          <cell r="M350">
            <v>371.67</v>
          </cell>
          <cell r="N350">
            <v>-106.19</v>
          </cell>
          <cell r="O350">
            <v>333.34</v>
          </cell>
          <cell r="P350">
            <v>-137.26</v>
          </cell>
          <cell r="Q350">
            <v>1114.8399999999999</v>
          </cell>
        </row>
        <row r="351">
          <cell r="A351">
            <v>56086</v>
          </cell>
          <cell r="B351" t="str">
            <v>Safety and Training</v>
          </cell>
          <cell r="E351">
            <v>259.02</v>
          </cell>
          <cell r="F351">
            <v>48.7</v>
          </cell>
          <cell r="G351">
            <v>93.68</v>
          </cell>
          <cell r="H351">
            <v>64.45</v>
          </cell>
          <cell r="I351">
            <v>0</v>
          </cell>
          <cell r="J351">
            <v>194.76</v>
          </cell>
          <cell r="K351">
            <v>1077.77</v>
          </cell>
          <cell r="L351">
            <v>241.93</v>
          </cell>
          <cell r="M351">
            <v>798.35</v>
          </cell>
          <cell r="N351">
            <v>821.91</v>
          </cell>
          <cell r="O351">
            <v>200.16</v>
          </cell>
          <cell r="P351">
            <v>135.97999999999999</v>
          </cell>
          <cell r="Q351">
            <v>3936.7099999999996</v>
          </cell>
        </row>
        <row r="352">
          <cell r="A352">
            <v>56090</v>
          </cell>
          <cell r="B352" t="str">
            <v>Uniforms</v>
          </cell>
          <cell r="E352">
            <v>1795.66</v>
          </cell>
          <cell r="F352">
            <v>143.75</v>
          </cell>
          <cell r="G352">
            <v>1117.68</v>
          </cell>
          <cell r="H352">
            <v>663</v>
          </cell>
          <cell r="I352">
            <v>503.29</v>
          </cell>
          <cell r="J352">
            <v>889.18</v>
          </cell>
          <cell r="K352">
            <v>1081.28</v>
          </cell>
          <cell r="L352">
            <v>680.36</v>
          </cell>
          <cell r="M352">
            <v>906.86</v>
          </cell>
          <cell r="N352">
            <v>144.98000000000002</v>
          </cell>
          <cell r="O352">
            <v>1093.78</v>
          </cell>
          <cell r="P352">
            <v>477.8</v>
          </cell>
          <cell r="Q352">
            <v>9497.619999999999</v>
          </cell>
        </row>
        <row r="353">
          <cell r="A353">
            <v>56095</v>
          </cell>
          <cell r="B353" t="str">
            <v>Empl &amp; Commun Activ</v>
          </cell>
          <cell r="E353">
            <v>727.54</v>
          </cell>
          <cell r="F353">
            <v>-266.95</v>
          </cell>
          <cell r="G353">
            <v>0</v>
          </cell>
          <cell r="H353">
            <v>92.48</v>
          </cell>
          <cell r="I353">
            <v>485.76</v>
          </cell>
          <cell r="J353">
            <v>463.36</v>
          </cell>
          <cell r="K353">
            <v>0</v>
          </cell>
          <cell r="L353">
            <v>0</v>
          </cell>
          <cell r="M353">
            <v>293.06</v>
          </cell>
          <cell r="N353">
            <v>28.73</v>
          </cell>
          <cell r="O353">
            <v>-181.04</v>
          </cell>
          <cell r="P353">
            <v>0</v>
          </cell>
          <cell r="Q353">
            <v>1642.94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226.28</v>
          </cell>
          <cell r="F356">
            <v>217.62</v>
          </cell>
          <cell r="G356">
            <v>333.09</v>
          </cell>
          <cell r="H356">
            <v>220.44</v>
          </cell>
          <cell r="I356">
            <v>189.47</v>
          </cell>
          <cell r="J356">
            <v>211.84</v>
          </cell>
          <cell r="K356">
            <v>270.73</v>
          </cell>
          <cell r="L356">
            <v>224.38</v>
          </cell>
          <cell r="M356">
            <v>228.09</v>
          </cell>
          <cell r="N356">
            <v>329.68</v>
          </cell>
          <cell r="O356">
            <v>224.86</v>
          </cell>
          <cell r="P356">
            <v>246.21</v>
          </cell>
          <cell r="Q356">
            <v>2922.69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1415.21</v>
          </cell>
          <cell r="F359">
            <v>1483.02</v>
          </cell>
          <cell r="G359">
            <v>1740.94</v>
          </cell>
          <cell r="H359">
            <v>445.37</v>
          </cell>
          <cell r="I359">
            <v>804.72</v>
          </cell>
          <cell r="J359">
            <v>164.82</v>
          </cell>
          <cell r="K359">
            <v>658.52</v>
          </cell>
          <cell r="L359">
            <v>1100.71</v>
          </cell>
          <cell r="M359">
            <v>1250.03</v>
          </cell>
          <cell r="N359">
            <v>1674.36</v>
          </cell>
          <cell r="O359">
            <v>765.8</v>
          </cell>
          <cell r="P359">
            <v>382.82</v>
          </cell>
          <cell r="Q359">
            <v>11886.32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20</v>
          </cell>
          <cell r="Q361">
            <v>20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4606.6000000000004</v>
          </cell>
          <cell r="F364">
            <v>4350.2299999999996</v>
          </cell>
          <cell r="G364">
            <v>4615.41</v>
          </cell>
          <cell r="H364">
            <v>1003.34</v>
          </cell>
          <cell r="I364">
            <v>7555.03</v>
          </cell>
          <cell r="J364">
            <v>4491</v>
          </cell>
          <cell r="K364">
            <v>4590.99</v>
          </cell>
          <cell r="L364">
            <v>470.11</v>
          </cell>
          <cell r="M364">
            <v>4254.96</v>
          </cell>
          <cell r="N364">
            <v>4208.18</v>
          </cell>
          <cell r="O364">
            <v>512.84</v>
          </cell>
          <cell r="P364">
            <v>4070.45</v>
          </cell>
          <cell r="Q364">
            <v>44729.139999999992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69</v>
          </cell>
          <cell r="G365">
            <v>98.25</v>
          </cell>
          <cell r="H365">
            <v>52.88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5.62</v>
          </cell>
          <cell r="O365">
            <v>0</v>
          </cell>
          <cell r="P365">
            <v>0</v>
          </cell>
          <cell r="Q365">
            <v>225.75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103.1</v>
          </cell>
          <cell r="K366">
            <v>0</v>
          </cell>
          <cell r="L366">
            <v>0</v>
          </cell>
          <cell r="M366">
            <v>0</v>
          </cell>
          <cell r="N366">
            <v>44.52</v>
          </cell>
          <cell r="O366">
            <v>90.55</v>
          </cell>
          <cell r="P366">
            <v>110.62</v>
          </cell>
          <cell r="Q366">
            <v>348.79</v>
          </cell>
        </row>
        <row r="367">
          <cell r="A367">
            <v>56210</v>
          </cell>
          <cell r="B367" t="str">
            <v>Office Supply and Equip</v>
          </cell>
          <cell r="E367">
            <v>907.9</v>
          </cell>
          <cell r="F367">
            <v>1266.8599999999999</v>
          </cell>
          <cell r="G367">
            <v>1175.05</v>
          </cell>
          <cell r="H367">
            <v>2018.74</v>
          </cell>
          <cell r="I367">
            <v>1340.75</v>
          </cell>
          <cell r="J367">
            <v>1056.72</v>
          </cell>
          <cell r="K367">
            <v>1348.09</v>
          </cell>
          <cell r="L367">
            <v>2224.39</v>
          </cell>
          <cell r="M367">
            <v>1094.46</v>
          </cell>
          <cell r="N367">
            <v>1045.8699999999999</v>
          </cell>
          <cell r="O367">
            <v>1613.32</v>
          </cell>
          <cell r="P367">
            <v>1365.17</v>
          </cell>
          <cell r="Q367">
            <v>16457.32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26562.799999999996</v>
          </cell>
          <cell r="F371">
            <v>23501.42</v>
          </cell>
          <cell r="G371">
            <v>27636.67</v>
          </cell>
          <cell r="H371">
            <v>22714.119999999995</v>
          </cell>
          <cell r="I371">
            <v>32513.34</v>
          </cell>
          <cell r="J371">
            <v>23855.37</v>
          </cell>
          <cell r="K371">
            <v>28433.989999999994</v>
          </cell>
          <cell r="L371">
            <v>22041.739999999998</v>
          </cell>
          <cell r="M371">
            <v>25858.779999999995</v>
          </cell>
          <cell r="N371">
            <v>25971.11</v>
          </cell>
          <cell r="O371">
            <v>22681.739999999998</v>
          </cell>
          <cell r="P371">
            <v>24752.86</v>
          </cell>
          <cell r="Q371">
            <v>306523.94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427.66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224.45</v>
          </cell>
          <cell r="O376">
            <v>3002.92</v>
          </cell>
          <cell r="P376">
            <v>0</v>
          </cell>
          <cell r="Q376">
            <v>3655.03</v>
          </cell>
        </row>
        <row r="377">
          <cell r="A377">
            <v>57147</v>
          </cell>
          <cell r="B377" t="str">
            <v>Bldg &amp; Property</v>
          </cell>
          <cell r="E377">
            <v>8063.84</v>
          </cell>
          <cell r="F377">
            <v>8169.88</v>
          </cell>
          <cell r="G377">
            <v>6041.82</v>
          </cell>
          <cell r="H377">
            <v>6588.54</v>
          </cell>
          <cell r="I377">
            <v>4365.71</v>
          </cell>
          <cell r="J377">
            <v>4713.99</v>
          </cell>
          <cell r="K377">
            <v>10806.84</v>
          </cell>
          <cell r="L377">
            <v>9251.0400000000009</v>
          </cell>
          <cell r="M377">
            <v>6193.48</v>
          </cell>
          <cell r="N377">
            <v>8759.64</v>
          </cell>
          <cell r="O377">
            <v>5195.24</v>
          </cell>
          <cell r="P377">
            <v>16632.82</v>
          </cell>
          <cell r="Q377">
            <v>94782.84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1384.3</v>
          </cell>
          <cell r="F380">
            <v>289.72000000000003</v>
          </cell>
          <cell r="G380">
            <v>352.8</v>
          </cell>
          <cell r="H380">
            <v>250.3</v>
          </cell>
          <cell r="I380">
            <v>272.69</v>
          </cell>
          <cell r="J380">
            <v>171.46</v>
          </cell>
          <cell r="K380">
            <v>268.27</v>
          </cell>
          <cell r="L380">
            <v>157.77000000000001</v>
          </cell>
          <cell r="M380">
            <v>921.26</v>
          </cell>
          <cell r="N380">
            <v>178.68</v>
          </cell>
          <cell r="O380">
            <v>1625.08</v>
          </cell>
          <cell r="P380">
            <v>312.62</v>
          </cell>
          <cell r="Q380">
            <v>6184.95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17643.07</v>
          </cell>
          <cell r="F383">
            <v>17035.48</v>
          </cell>
          <cell r="G383">
            <v>17673.07</v>
          </cell>
          <cell r="H383">
            <v>17402.849999999999</v>
          </cell>
          <cell r="I383">
            <v>17402.849999999999</v>
          </cell>
          <cell r="J383">
            <v>17402.849999999999</v>
          </cell>
          <cell r="K383">
            <v>17402.849999999999</v>
          </cell>
          <cell r="L383">
            <v>17402.849999999999</v>
          </cell>
          <cell r="M383">
            <v>18791.8</v>
          </cell>
          <cell r="N383">
            <v>17402.849999999999</v>
          </cell>
          <cell r="O383">
            <v>18791.8</v>
          </cell>
          <cell r="P383">
            <v>2852.62</v>
          </cell>
          <cell r="Q383">
            <v>197204.94</v>
          </cell>
        </row>
        <row r="384">
          <cell r="A384">
            <v>57175</v>
          </cell>
          <cell r="B384" t="str">
            <v>Equipment Vehicle Rental</v>
          </cell>
          <cell r="E384">
            <v>328.66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2091.2399999999998</v>
          </cell>
          <cell r="P384">
            <v>397.36</v>
          </cell>
          <cell r="Q384">
            <v>2817.2599999999998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5737.5</v>
          </cell>
          <cell r="F387">
            <v>5737.5</v>
          </cell>
          <cell r="G387">
            <v>5737.5</v>
          </cell>
          <cell r="H387">
            <v>5737.5</v>
          </cell>
          <cell r="I387">
            <v>3780</v>
          </cell>
          <cell r="J387">
            <v>3780</v>
          </cell>
          <cell r="K387">
            <v>3780</v>
          </cell>
          <cell r="L387">
            <v>3780</v>
          </cell>
          <cell r="M387">
            <v>3780</v>
          </cell>
          <cell r="N387">
            <v>3780</v>
          </cell>
          <cell r="O387">
            <v>3780</v>
          </cell>
          <cell r="P387">
            <v>3780</v>
          </cell>
          <cell r="Q387">
            <v>53190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13.5</v>
          </cell>
          <cell r="H388">
            <v>13.5</v>
          </cell>
          <cell r="I388">
            <v>13.5</v>
          </cell>
          <cell r="J388">
            <v>13.5</v>
          </cell>
          <cell r="K388">
            <v>0</v>
          </cell>
          <cell r="L388">
            <v>13.5</v>
          </cell>
          <cell r="M388">
            <v>13.5</v>
          </cell>
          <cell r="N388">
            <v>13.5</v>
          </cell>
          <cell r="O388">
            <v>13.5</v>
          </cell>
          <cell r="P388">
            <v>0</v>
          </cell>
          <cell r="Q388">
            <v>108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54300.08</v>
          </cell>
          <cell r="K390">
            <v>3763.13</v>
          </cell>
          <cell r="L390">
            <v>4344.38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62407.59</v>
          </cell>
        </row>
        <row r="391">
          <cell r="A391">
            <v>57275</v>
          </cell>
          <cell r="B391" t="str">
            <v>Property Taxes</v>
          </cell>
          <cell r="E391">
            <v>648.66999999999996</v>
          </cell>
          <cell r="F391">
            <v>748.26</v>
          </cell>
          <cell r="G391">
            <v>748.26</v>
          </cell>
          <cell r="H391">
            <v>931.59</v>
          </cell>
          <cell r="I391">
            <v>931.59</v>
          </cell>
          <cell r="J391">
            <v>931.61</v>
          </cell>
          <cell r="K391">
            <v>676.33</v>
          </cell>
          <cell r="L391">
            <v>676.33</v>
          </cell>
          <cell r="M391">
            <v>676.33</v>
          </cell>
          <cell r="N391">
            <v>676.33</v>
          </cell>
          <cell r="O391">
            <v>676.33</v>
          </cell>
          <cell r="P391">
            <v>676.33</v>
          </cell>
          <cell r="Q391">
            <v>8997.9599999999991</v>
          </cell>
        </row>
        <row r="392">
          <cell r="A392">
            <v>57280</v>
          </cell>
          <cell r="B392" t="str">
            <v>Other Taxes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266.95</v>
          </cell>
          <cell r="P393">
            <v>0</v>
          </cell>
          <cell r="Q393">
            <v>533.9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-33322.47</v>
          </cell>
          <cell r="K394">
            <v>33322.47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187.5</v>
          </cell>
          <cell r="F395">
            <v>187.5</v>
          </cell>
          <cell r="G395">
            <v>187.5</v>
          </cell>
          <cell r="H395">
            <v>187.5</v>
          </cell>
          <cell r="I395">
            <v>187.5</v>
          </cell>
          <cell r="J395">
            <v>187.5</v>
          </cell>
          <cell r="K395">
            <v>187.5</v>
          </cell>
          <cell r="L395">
            <v>187.5</v>
          </cell>
          <cell r="M395">
            <v>187.5</v>
          </cell>
          <cell r="N395">
            <v>187.5</v>
          </cell>
          <cell r="O395">
            <v>187.5</v>
          </cell>
          <cell r="P395">
            <v>250</v>
          </cell>
          <cell r="Q395">
            <v>2312.5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65</v>
          </cell>
          <cell r="F398">
            <v>0</v>
          </cell>
          <cell r="G398">
            <v>132.5</v>
          </cell>
          <cell r="H398">
            <v>0</v>
          </cell>
          <cell r="I398">
            <v>0</v>
          </cell>
          <cell r="J398">
            <v>132.5</v>
          </cell>
          <cell r="K398">
            <v>0</v>
          </cell>
          <cell r="L398">
            <v>0</v>
          </cell>
          <cell r="M398">
            <v>132.5</v>
          </cell>
          <cell r="N398">
            <v>1975</v>
          </cell>
          <cell r="O398">
            <v>0</v>
          </cell>
          <cell r="P398">
            <v>132.5</v>
          </cell>
          <cell r="Q398">
            <v>2570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4619.28</v>
          </cell>
          <cell r="F400">
            <v>6292.28</v>
          </cell>
          <cell r="G400">
            <v>6547.28</v>
          </cell>
          <cell r="H400">
            <v>5761.53</v>
          </cell>
          <cell r="I400">
            <v>5761.53</v>
          </cell>
          <cell r="J400">
            <v>5761.53</v>
          </cell>
          <cell r="K400">
            <v>5761.49</v>
          </cell>
          <cell r="L400">
            <v>5761.53</v>
          </cell>
          <cell r="M400">
            <v>5761.53</v>
          </cell>
          <cell r="N400">
            <v>5761.53</v>
          </cell>
          <cell r="O400">
            <v>6186.53</v>
          </cell>
          <cell r="P400">
            <v>4741.53</v>
          </cell>
          <cell r="Q400">
            <v>68717.569999999992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38677.819999999992</v>
          </cell>
          <cell r="F406">
            <v>38460.620000000003</v>
          </cell>
          <cell r="G406">
            <v>37434.229999999996</v>
          </cell>
          <cell r="H406">
            <v>37300.97</v>
          </cell>
          <cell r="I406">
            <v>32715.37</v>
          </cell>
          <cell r="J406">
            <v>54072.55</v>
          </cell>
          <cell r="K406">
            <v>75968.88</v>
          </cell>
          <cell r="L406">
            <v>41574.9</v>
          </cell>
          <cell r="M406">
            <v>36457.9</v>
          </cell>
          <cell r="N406">
            <v>39226.43</v>
          </cell>
          <cell r="O406">
            <v>41817.089999999997</v>
          </cell>
          <cell r="P406">
            <v>29775.78</v>
          </cell>
          <cell r="Q406">
            <v>503482.54000000004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10091.379999999999</v>
          </cell>
          <cell r="F417">
            <v>10091.379999999999</v>
          </cell>
          <cell r="G417">
            <v>10091.379999999999</v>
          </cell>
          <cell r="H417">
            <v>10091.379999999999</v>
          </cell>
          <cell r="I417">
            <v>10091.379999999999</v>
          </cell>
          <cell r="J417">
            <v>10091.379999999999</v>
          </cell>
          <cell r="K417">
            <v>10091.379999999999</v>
          </cell>
          <cell r="L417">
            <v>10091.379999999999</v>
          </cell>
          <cell r="M417">
            <v>10091.379999999999</v>
          </cell>
          <cell r="N417">
            <v>10091.379999999999</v>
          </cell>
          <cell r="O417">
            <v>10091.379999999999</v>
          </cell>
          <cell r="P417">
            <v>10091.379999999999</v>
          </cell>
          <cell r="Q417">
            <v>121096.56000000001</v>
          </cell>
        </row>
        <row r="418">
          <cell r="A418">
            <v>59341</v>
          </cell>
          <cell r="B418" t="str">
            <v>A&amp;L - Current Year Claims</v>
          </cell>
          <cell r="E418">
            <v>-6142.07</v>
          </cell>
          <cell r="F418">
            <v>-2400</v>
          </cell>
          <cell r="G418">
            <v>400</v>
          </cell>
          <cell r="H418">
            <v>9853.9</v>
          </cell>
          <cell r="I418">
            <v>0</v>
          </cell>
          <cell r="J418">
            <v>0</v>
          </cell>
          <cell r="K418">
            <v>0</v>
          </cell>
          <cell r="L418">
            <v>4250</v>
          </cell>
          <cell r="M418">
            <v>8924.2000000000007</v>
          </cell>
          <cell r="N418">
            <v>751</v>
          </cell>
          <cell r="O418">
            <v>2071.27</v>
          </cell>
          <cell r="P418">
            <v>24430</v>
          </cell>
          <cell r="Q418">
            <v>42138.3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-10802.07</v>
          </cell>
          <cell r="I419">
            <v>-2004.25</v>
          </cell>
          <cell r="J419">
            <v>1249.05</v>
          </cell>
          <cell r="K419">
            <v>6999.75</v>
          </cell>
          <cell r="L419">
            <v>0</v>
          </cell>
          <cell r="M419">
            <v>0</v>
          </cell>
          <cell r="N419">
            <v>2499.5</v>
          </cell>
          <cell r="O419">
            <v>0</v>
          </cell>
          <cell r="P419">
            <v>0</v>
          </cell>
          <cell r="Q419">
            <v>-2058.0200000000004</v>
          </cell>
        </row>
        <row r="420">
          <cell r="A420">
            <v>59343</v>
          </cell>
          <cell r="B420" t="str">
            <v>WC - Current Year Claims</v>
          </cell>
          <cell r="E420">
            <v>7290.88</v>
          </cell>
          <cell r="F420">
            <v>-17465.98</v>
          </cell>
          <cell r="G420">
            <v>13819.28</v>
          </cell>
          <cell r="H420">
            <v>8553.6</v>
          </cell>
          <cell r="I420">
            <v>5696</v>
          </cell>
          <cell r="J420">
            <v>3275.7</v>
          </cell>
          <cell r="K420">
            <v>6448.16</v>
          </cell>
          <cell r="L420">
            <v>2722</v>
          </cell>
          <cell r="M420">
            <v>820</v>
          </cell>
          <cell r="N420">
            <v>-18388.02</v>
          </cell>
          <cell r="O420">
            <v>-1818.92</v>
          </cell>
          <cell r="P420">
            <v>2266.29</v>
          </cell>
          <cell r="Q420">
            <v>13218.990000000002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-9078.02</v>
          </cell>
          <cell r="I421">
            <v>16579.04</v>
          </cell>
          <cell r="J421">
            <v>98644.06</v>
          </cell>
          <cell r="K421">
            <v>-15344.09</v>
          </cell>
          <cell r="L421">
            <v>-28729.19</v>
          </cell>
          <cell r="M421">
            <v>17918.650000000001</v>
          </cell>
          <cell r="N421">
            <v>-103.64</v>
          </cell>
          <cell r="O421">
            <v>1197.08</v>
          </cell>
          <cell r="P421">
            <v>-19684.740000000002</v>
          </cell>
          <cell r="Q421">
            <v>61399.150000000009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5142.99</v>
          </cell>
          <cell r="F423">
            <v>1000</v>
          </cell>
          <cell r="G423">
            <v>2757.56</v>
          </cell>
          <cell r="H423">
            <v>0</v>
          </cell>
          <cell r="I423">
            <v>1701.74</v>
          </cell>
          <cell r="J423">
            <v>6490.95</v>
          </cell>
          <cell r="K423">
            <v>104.97</v>
          </cell>
          <cell r="L423">
            <v>48.7</v>
          </cell>
          <cell r="M423">
            <v>0</v>
          </cell>
          <cell r="N423">
            <v>11054.22</v>
          </cell>
          <cell r="O423">
            <v>655.83</v>
          </cell>
          <cell r="P423">
            <v>11383.6</v>
          </cell>
          <cell r="Q423">
            <v>40340.559999999998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10000</v>
          </cell>
          <cell r="O424">
            <v>31.43</v>
          </cell>
          <cell r="P424">
            <v>-10904.79</v>
          </cell>
          <cell r="Q424">
            <v>-873.36000000000058</v>
          </cell>
        </row>
        <row r="425">
          <cell r="A425">
            <v>59500</v>
          </cell>
          <cell r="B425" t="str">
            <v>Workers Comp Prem</v>
          </cell>
          <cell r="E425">
            <v>4000</v>
          </cell>
          <cell r="F425">
            <v>2000</v>
          </cell>
          <cell r="G425">
            <v>2000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26000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20383.18</v>
          </cell>
          <cell r="F428">
            <v>-6774.6</v>
          </cell>
          <cell r="G428">
            <v>29068.22</v>
          </cell>
          <cell r="H428">
            <v>10618.789999999997</v>
          </cell>
          <cell r="I428">
            <v>33063.910000000003</v>
          </cell>
          <cell r="J428">
            <v>121751.14</v>
          </cell>
          <cell r="K428">
            <v>10300.169999999996</v>
          </cell>
          <cell r="L428">
            <v>-9617.11</v>
          </cell>
          <cell r="M428">
            <v>40754.230000000003</v>
          </cell>
          <cell r="N428">
            <v>18904.439999999999</v>
          </cell>
          <cell r="O428">
            <v>15228.07</v>
          </cell>
          <cell r="P428">
            <v>17581.739999999998</v>
          </cell>
          <cell r="Q428">
            <v>301262.18000000005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1319.45</v>
          </cell>
          <cell r="I432">
            <v>0</v>
          </cell>
          <cell r="J432">
            <v>24949.35</v>
          </cell>
          <cell r="K432">
            <v>-33354.22</v>
          </cell>
          <cell r="L432">
            <v>-3080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-10165.420000000002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1319.45</v>
          </cell>
          <cell r="I433">
            <v>0</v>
          </cell>
          <cell r="J433">
            <v>24949.35</v>
          </cell>
          <cell r="K433">
            <v>-33354.22</v>
          </cell>
          <cell r="L433">
            <v>-3080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-10165.420000000002</v>
          </cell>
        </row>
        <row r="435">
          <cell r="A435" t="str">
            <v>Total Operating Costs</v>
          </cell>
          <cell r="E435">
            <v>691108.55</v>
          </cell>
          <cell r="F435">
            <v>591691.37000000011</v>
          </cell>
          <cell r="G435">
            <v>679572.21999999986</v>
          </cell>
          <cell r="H435">
            <v>649398.42000000004</v>
          </cell>
          <cell r="I435">
            <v>715012.80999999994</v>
          </cell>
          <cell r="J435">
            <v>823534.92999999993</v>
          </cell>
          <cell r="K435">
            <v>725146.60999999987</v>
          </cell>
          <cell r="L435">
            <v>671623.93</v>
          </cell>
          <cell r="M435">
            <v>721331.92999999993</v>
          </cell>
          <cell r="N435">
            <v>675314.14999999991</v>
          </cell>
          <cell r="O435">
            <v>713873.94</v>
          </cell>
          <cell r="P435">
            <v>696947.79999999981</v>
          </cell>
          <cell r="Q435">
            <v>8354556.6600000001</v>
          </cell>
        </row>
        <row r="437">
          <cell r="A437" t="str">
            <v>Gross Profit</v>
          </cell>
          <cell r="E437">
            <v>958596.29999999981</v>
          </cell>
          <cell r="F437">
            <v>1078399.0499999998</v>
          </cell>
          <cell r="G437">
            <v>980681.78999999992</v>
          </cell>
          <cell r="H437">
            <v>1060013.06</v>
          </cell>
          <cell r="I437">
            <v>998324.67999999935</v>
          </cell>
          <cell r="J437">
            <v>884006.14000000036</v>
          </cell>
          <cell r="K437">
            <v>999176.6099999994</v>
          </cell>
          <cell r="L437">
            <v>1029352.5499999995</v>
          </cell>
          <cell r="M437">
            <v>1005221.45</v>
          </cell>
          <cell r="N437">
            <v>1062170.0200000005</v>
          </cell>
          <cell r="O437">
            <v>1010676.3699999996</v>
          </cell>
          <cell r="P437">
            <v>1011952.0500000003</v>
          </cell>
          <cell r="Q437">
            <v>12078570.07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8.23</v>
          </cell>
          <cell r="M450">
            <v>-8.23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2300</v>
          </cell>
          <cell r="F458">
            <v>2448</v>
          </cell>
          <cell r="G458">
            <v>2391</v>
          </cell>
          <cell r="H458">
            <v>2584.5</v>
          </cell>
          <cell r="I458">
            <v>2565</v>
          </cell>
          <cell r="J458">
            <v>3535</v>
          </cell>
          <cell r="K458">
            <v>2899</v>
          </cell>
          <cell r="L458">
            <v>2443</v>
          </cell>
          <cell r="M458">
            <v>1800</v>
          </cell>
          <cell r="N458">
            <v>2326</v>
          </cell>
          <cell r="O458">
            <v>2339</v>
          </cell>
          <cell r="P458">
            <v>0</v>
          </cell>
          <cell r="Q458">
            <v>27630.5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198.54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198.54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58.5</v>
          </cell>
          <cell r="L468">
            <v>177.74</v>
          </cell>
          <cell r="M468">
            <v>-77.739999999999995</v>
          </cell>
          <cell r="N468">
            <v>0</v>
          </cell>
          <cell r="O468">
            <v>75.52</v>
          </cell>
          <cell r="P468">
            <v>23.74</v>
          </cell>
          <cell r="Q468">
            <v>257.76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12977.33</v>
          </cell>
          <cell r="F470">
            <v>949.64</v>
          </cell>
          <cell r="G470">
            <v>5900.84</v>
          </cell>
          <cell r="H470">
            <v>4161.1099999999997</v>
          </cell>
          <cell r="I470">
            <v>3165.78</v>
          </cell>
          <cell r="J470">
            <v>4520.0600000000004</v>
          </cell>
          <cell r="K470">
            <v>1806.35</v>
          </cell>
          <cell r="L470">
            <v>955.59</v>
          </cell>
          <cell r="M470">
            <v>28827.18</v>
          </cell>
          <cell r="N470">
            <v>25999.119999999999</v>
          </cell>
          <cell r="O470">
            <v>1245.2</v>
          </cell>
          <cell r="P470">
            <v>38523.21</v>
          </cell>
          <cell r="Q470">
            <v>129031.41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15475.869999999999</v>
          </cell>
          <cell r="F480">
            <v>3397.64</v>
          </cell>
          <cell r="G480">
            <v>8291.84</v>
          </cell>
          <cell r="H480">
            <v>6745.61</v>
          </cell>
          <cell r="I480">
            <v>5730.7800000000007</v>
          </cell>
          <cell r="J480">
            <v>8055.06</v>
          </cell>
          <cell r="K480">
            <v>4763.8500000000004</v>
          </cell>
          <cell r="L480">
            <v>3584.5600000000004</v>
          </cell>
          <cell r="M480">
            <v>30541.21</v>
          </cell>
          <cell r="N480">
            <v>28325.119999999999</v>
          </cell>
          <cell r="O480">
            <v>3659.7200000000003</v>
          </cell>
          <cell r="P480">
            <v>38546.949999999997</v>
          </cell>
          <cell r="Q480">
            <v>157118.21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31950.25</v>
          </cell>
          <cell r="F483">
            <v>29217.37</v>
          </cell>
          <cell r="G483">
            <v>34993.21</v>
          </cell>
          <cell r="H483">
            <v>32805.65</v>
          </cell>
          <cell r="I483">
            <v>33117.839999999997</v>
          </cell>
          <cell r="J483">
            <v>36102.11</v>
          </cell>
          <cell r="K483">
            <v>36862.230000000003</v>
          </cell>
          <cell r="L483">
            <v>32246.880000000001</v>
          </cell>
          <cell r="M483">
            <v>35474.660000000003</v>
          </cell>
          <cell r="N483">
            <v>34757.17</v>
          </cell>
          <cell r="O483">
            <v>34601.15</v>
          </cell>
          <cell r="P483">
            <v>36751.879999999997</v>
          </cell>
          <cell r="Q483">
            <v>408880.39999999997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39238.25</v>
          </cell>
          <cell r="F485">
            <v>41055.800000000003</v>
          </cell>
          <cell r="G485">
            <v>43441.67</v>
          </cell>
          <cell r="H485">
            <v>43159.68</v>
          </cell>
          <cell r="I485">
            <v>40707.99</v>
          </cell>
          <cell r="J485">
            <v>44340.75</v>
          </cell>
          <cell r="K485">
            <v>44034.15</v>
          </cell>
          <cell r="L485">
            <v>37123.65</v>
          </cell>
          <cell r="M485">
            <v>40606.129999999997</v>
          </cell>
          <cell r="N485">
            <v>42194.06</v>
          </cell>
          <cell r="O485">
            <v>45471.69</v>
          </cell>
          <cell r="P485">
            <v>48949.11</v>
          </cell>
          <cell r="Q485">
            <v>510322.93</v>
          </cell>
        </row>
        <row r="486">
          <cell r="A486">
            <v>70025</v>
          </cell>
          <cell r="B486" t="str">
            <v>Wages O.T.</v>
          </cell>
          <cell r="E486">
            <v>2096.58</v>
          </cell>
          <cell r="F486">
            <v>2256.92</v>
          </cell>
          <cell r="G486">
            <v>520.88</v>
          </cell>
          <cell r="H486">
            <v>1862.34</v>
          </cell>
          <cell r="I486">
            <v>3126.98</v>
          </cell>
          <cell r="J486">
            <v>1540.45</v>
          </cell>
          <cell r="K486">
            <v>2442.46</v>
          </cell>
          <cell r="L486">
            <v>2985.84</v>
          </cell>
          <cell r="M486">
            <v>1455.97</v>
          </cell>
          <cell r="N486">
            <v>1845.98</v>
          </cell>
          <cell r="O486">
            <v>2373.81</v>
          </cell>
          <cell r="P486">
            <v>1626.79</v>
          </cell>
          <cell r="Q486">
            <v>24135.000000000004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4809.7700000000004</v>
          </cell>
          <cell r="F489">
            <v>2140.23</v>
          </cell>
          <cell r="G489">
            <v>5107.6499999999996</v>
          </cell>
          <cell r="H489">
            <v>4226.5600000000004</v>
          </cell>
          <cell r="I489">
            <v>1425.85</v>
          </cell>
          <cell r="J489">
            <v>387.84</v>
          </cell>
          <cell r="K489">
            <v>100</v>
          </cell>
          <cell r="L489">
            <v>3426.61</v>
          </cell>
          <cell r="M489">
            <v>665.4</v>
          </cell>
          <cell r="N489">
            <v>-1015.84</v>
          </cell>
          <cell r="O489">
            <v>581.19000000000005</v>
          </cell>
          <cell r="P489">
            <v>5025.8500000000004</v>
          </cell>
          <cell r="Q489">
            <v>26881.11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6680.67</v>
          </cell>
          <cell r="F491">
            <v>232.03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10440.92</v>
          </cell>
          <cell r="M491">
            <v>7401.37</v>
          </cell>
          <cell r="N491">
            <v>14152.75</v>
          </cell>
          <cell r="O491">
            <v>1820.49</v>
          </cell>
          <cell r="P491">
            <v>6453.68</v>
          </cell>
          <cell r="Q491">
            <v>47181.909999999996</v>
          </cell>
        </row>
        <row r="492">
          <cell r="A492">
            <v>70050</v>
          </cell>
          <cell r="B492" t="str">
            <v>Payroll Taxes</v>
          </cell>
          <cell r="E492">
            <v>9179.65</v>
          </cell>
          <cell r="F492">
            <v>6291.4</v>
          </cell>
          <cell r="G492">
            <v>7661.43</v>
          </cell>
          <cell r="H492">
            <v>6697.51</v>
          </cell>
          <cell r="I492">
            <v>6629.71</v>
          </cell>
          <cell r="J492">
            <v>7324.51</v>
          </cell>
          <cell r="K492">
            <v>5887.85</v>
          </cell>
          <cell r="L492">
            <v>5608.72</v>
          </cell>
          <cell r="M492">
            <v>5768.98</v>
          </cell>
          <cell r="N492">
            <v>5999.27</v>
          </cell>
          <cell r="O492">
            <v>6190.7</v>
          </cell>
          <cell r="P492">
            <v>6776.28</v>
          </cell>
          <cell r="Q492">
            <v>80016.009999999995</v>
          </cell>
        </row>
        <row r="493">
          <cell r="A493">
            <v>70060</v>
          </cell>
          <cell r="B493" t="str">
            <v>Group Insurance</v>
          </cell>
          <cell r="E493">
            <v>10365.61</v>
          </cell>
          <cell r="F493">
            <v>10230.65</v>
          </cell>
          <cell r="G493">
            <v>8851.43</v>
          </cell>
          <cell r="H493">
            <v>12049.32</v>
          </cell>
          <cell r="I493">
            <v>9943.51</v>
          </cell>
          <cell r="J493">
            <v>9742.43</v>
          </cell>
          <cell r="K493">
            <v>9734.74</v>
          </cell>
          <cell r="L493">
            <v>9561.06</v>
          </cell>
          <cell r="M493">
            <v>8494.4699999999993</v>
          </cell>
          <cell r="N493">
            <v>11177.83</v>
          </cell>
          <cell r="O493">
            <v>11411.65</v>
          </cell>
          <cell r="P493">
            <v>11731.69</v>
          </cell>
          <cell r="Q493">
            <v>123294.39</v>
          </cell>
        </row>
        <row r="494">
          <cell r="A494">
            <v>70065</v>
          </cell>
          <cell r="B494" t="str">
            <v>Vacation Pay</v>
          </cell>
          <cell r="E494">
            <v>5445.15</v>
          </cell>
          <cell r="F494">
            <v>2867.53</v>
          </cell>
          <cell r="G494">
            <v>2000.31</v>
          </cell>
          <cell r="H494">
            <v>3981.39</v>
          </cell>
          <cell r="I494">
            <v>4870.18</v>
          </cell>
          <cell r="J494">
            <v>3114.5</v>
          </cell>
          <cell r="K494">
            <v>4765.6099999999997</v>
          </cell>
          <cell r="L494">
            <v>2058.0100000000002</v>
          </cell>
          <cell r="M494">
            <v>3147.12</v>
          </cell>
          <cell r="N494">
            <v>4048.56</v>
          </cell>
          <cell r="O494">
            <v>2256.75</v>
          </cell>
          <cell r="P494">
            <v>3468.68</v>
          </cell>
          <cell r="Q494">
            <v>42023.79</v>
          </cell>
        </row>
        <row r="495">
          <cell r="A495">
            <v>70070</v>
          </cell>
          <cell r="B495" t="str">
            <v>Sick Pay</v>
          </cell>
          <cell r="E495">
            <v>334.55</v>
          </cell>
          <cell r="F495">
            <v>550.89</v>
          </cell>
          <cell r="G495">
            <v>1270.23</v>
          </cell>
          <cell r="H495">
            <v>745.77</v>
          </cell>
          <cell r="I495">
            <v>1246.57</v>
          </cell>
          <cell r="J495">
            <v>334.08</v>
          </cell>
          <cell r="K495">
            <v>365.29</v>
          </cell>
          <cell r="L495">
            <v>1258.6099999999999</v>
          </cell>
          <cell r="M495">
            <v>594.48</v>
          </cell>
          <cell r="N495">
            <v>799.28</v>
          </cell>
          <cell r="O495">
            <v>359.64</v>
          </cell>
          <cell r="P495">
            <v>428.72</v>
          </cell>
          <cell r="Q495">
            <v>8288.1099999999988</v>
          </cell>
        </row>
        <row r="496">
          <cell r="A496">
            <v>70086</v>
          </cell>
          <cell r="B496" t="str">
            <v>Safety and Training</v>
          </cell>
          <cell r="E496">
            <v>307.08999999999997</v>
          </cell>
          <cell r="F496">
            <v>-262.68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146.11000000000001</v>
          </cell>
          <cell r="N496">
            <v>550</v>
          </cell>
          <cell r="O496">
            <v>70</v>
          </cell>
          <cell r="P496">
            <v>2091.2399999999998</v>
          </cell>
          <cell r="Q496">
            <v>2901.7599999999998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912.78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912.78</v>
          </cell>
        </row>
        <row r="498">
          <cell r="A498">
            <v>70095</v>
          </cell>
          <cell r="B498" t="str">
            <v>Empl &amp; Commun Activ</v>
          </cell>
          <cell r="E498">
            <v>14055.36</v>
          </cell>
          <cell r="F498">
            <v>3129.49</v>
          </cell>
          <cell r="G498">
            <v>-8366.42</v>
          </cell>
          <cell r="H498">
            <v>1482.03</v>
          </cell>
          <cell r="I498">
            <v>4740.3999999999996</v>
          </cell>
          <cell r="J498">
            <v>5688.11</v>
          </cell>
          <cell r="K498">
            <v>11283.12</v>
          </cell>
          <cell r="L498">
            <v>21266.09</v>
          </cell>
          <cell r="M498">
            <v>1553.42</v>
          </cell>
          <cell r="N498">
            <v>3453.38</v>
          </cell>
          <cell r="O498">
            <v>4558.05</v>
          </cell>
          <cell r="P498">
            <v>3947.63</v>
          </cell>
          <cell r="Q498">
            <v>66790.659999999989</v>
          </cell>
        </row>
        <row r="499">
          <cell r="A499">
            <v>70105</v>
          </cell>
          <cell r="B499" t="str">
            <v>Employee Relocation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937.5</v>
          </cell>
          <cell r="F502">
            <v>-1250</v>
          </cell>
          <cell r="G502">
            <v>500</v>
          </cell>
          <cell r="H502">
            <v>2250</v>
          </cell>
          <cell r="I502">
            <v>250</v>
          </cell>
          <cell r="J502">
            <v>500</v>
          </cell>
          <cell r="K502">
            <v>1191.54</v>
          </cell>
          <cell r="L502">
            <v>500</v>
          </cell>
          <cell r="M502">
            <v>0</v>
          </cell>
          <cell r="N502">
            <v>0</v>
          </cell>
          <cell r="O502">
            <v>500</v>
          </cell>
          <cell r="P502">
            <v>0</v>
          </cell>
          <cell r="Q502">
            <v>5379.04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1250</v>
          </cell>
          <cell r="I504">
            <v>0</v>
          </cell>
          <cell r="J504">
            <v>0</v>
          </cell>
          <cell r="K504">
            <v>1250</v>
          </cell>
          <cell r="L504">
            <v>0</v>
          </cell>
          <cell r="M504">
            <v>500</v>
          </cell>
          <cell r="N504">
            <v>250</v>
          </cell>
          <cell r="O504">
            <v>0</v>
          </cell>
          <cell r="P504">
            <v>0</v>
          </cell>
          <cell r="Q504">
            <v>3250</v>
          </cell>
        </row>
        <row r="505">
          <cell r="A505">
            <v>70116</v>
          </cell>
          <cell r="B505" t="str">
            <v>Pension and Profit Sharing</v>
          </cell>
          <cell r="E505">
            <v>991.8</v>
          </cell>
          <cell r="F505">
            <v>1061.8</v>
          </cell>
          <cell r="G505">
            <v>1561.6</v>
          </cell>
          <cell r="H505">
            <v>1001.55</v>
          </cell>
          <cell r="I505">
            <v>1064.48</v>
          </cell>
          <cell r="J505">
            <v>880.04</v>
          </cell>
          <cell r="K505">
            <v>837.46</v>
          </cell>
          <cell r="L505">
            <v>818.44</v>
          </cell>
          <cell r="M505">
            <v>814.08</v>
          </cell>
          <cell r="N505">
            <v>1291.5999999999999</v>
          </cell>
          <cell r="O505">
            <v>832.75</v>
          </cell>
          <cell r="P505">
            <v>978.78</v>
          </cell>
          <cell r="Q505">
            <v>12134.380000000001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9455.33</v>
          </cell>
          <cell r="F510">
            <v>10366.76</v>
          </cell>
          <cell r="G510">
            <v>12777.28</v>
          </cell>
          <cell r="H510">
            <v>9429.9599999999991</v>
          </cell>
          <cell r="I510">
            <v>4111.67</v>
          </cell>
          <cell r="J510">
            <v>13752.97</v>
          </cell>
          <cell r="K510">
            <v>28825.42</v>
          </cell>
          <cell r="L510">
            <v>23366.78</v>
          </cell>
          <cell r="M510">
            <v>-1234.82</v>
          </cell>
          <cell r="N510">
            <v>8735.3799999999992</v>
          </cell>
          <cell r="O510">
            <v>11153.09</v>
          </cell>
          <cell r="P510">
            <v>9005.61</v>
          </cell>
          <cell r="Q510">
            <v>139745.43</v>
          </cell>
        </row>
        <row r="511">
          <cell r="A511">
            <v>70150</v>
          </cell>
          <cell r="B511" t="str">
            <v>Utilities</v>
          </cell>
          <cell r="E511">
            <v>1142.2</v>
          </cell>
          <cell r="F511">
            <v>1092.4000000000001</v>
          </cell>
          <cell r="G511">
            <v>1092.57</v>
          </cell>
          <cell r="H511">
            <v>1056.2</v>
          </cell>
          <cell r="I511">
            <v>971.23</v>
          </cell>
          <cell r="J511">
            <v>927.16</v>
          </cell>
          <cell r="K511">
            <v>0</v>
          </cell>
          <cell r="L511">
            <v>869.77</v>
          </cell>
          <cell r="M511">
            <v>868.91</v>
          </cell>
          <cell r="N511">
            <v>878.75</v>
          </cell>
          <cell r="O511">
            <v>973.97</v>
          </cell>
          <cell r="P511">
            <v>1678.97</v>
          </cell>
          <cell r="Q511">
            <v>11552.13</v>
          </cell>
        </row>
        <row r="512">
          <cell r="A512">
            <v>70165</v>
          </cell>
          <cell r="B512" t="str">
            <v>Communications</v>
          </cell>
          <cell r="E512">
            <v>1837.34</v>
          </cell>
          <cell r="F512">
            <v>1811.33</v>
          </cell>
          <cell r="G512">
            <v>2247.1</v>
          </cell>
          <cell r="H512">
            <v>1908.93</v>
          </cell>
          <cell r="I512">
            <v>2066.65</v>
          </cell>
          <cell r="J512">
            <v>2198.11</v>
          </cell>
          <cell r="K512">
            <v>2042.44</v>
          </cell>
          <cell r="L512">
            <v>2129.4</v>
          </cell>
          <cell r="M512">
            <v>2270.06</v>
          </cell>
          <cell r="N512">
            <v>2682.39</v>
          </cell>
          <cell r="O512">
            <v>1762.11</v>
          </cell>
          <cell r="P512">
            <v>2834.19</v>
          </cell>
          <cell r="Q512">
            <v>25790.05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156.94999999999999</v>
          </cell>
          <cell r="F514">
            <v>186.7</v>
          </cell>
          <cell r="G514">
            <v>355.41</v>
          </cell>
          <cell r="H514">
            <v>205.54</v>
          </cell>
          <cell r="I514">
            <v>168.04</v>
          </cell>
          <cell r="J514">
            <v>205.54</v>
          </cell>
          <cell r="K514">
            <v>356.92</v>
          </cell>
          <cell r="L514">
            <v>187.5</v>
          </cell>
          <cell r="M514">
            <v>75</v>
          </cell>
          <cell r="N514">
            <v>223.5</v>
          </cell>
          <cell r="O514">
            <v>226.5</v>
          </cell>
          <cell r="P514">
            <v>150</v>
          </cell>
          <cell r="Q514">
            <v>2497.6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1663.37</v>
          </cell>
          <cell r="F517">
            <v>1464.26</v>
          </cell>
          <cell r="G517">
            <v>492.87</v>
          </cell>
          <cell r="H517">
            <v>1792.31</v>
          </cell>
          <cell r="I517">
            <v>1736.3</v>
          </cell>
          <cell r="J517">
            <v>1600.37</v>
          </cell>
          <cell r="K517">
            <v>417.65</v>
          </cell>
          <cell r="L517">
            <v>1589.73</v>
          </cell>
          <cell r="M517">
            <v>1686.05</v>
          </cell>
          <cell r="N517">
            <v>1653.87</v>
          </cell>
          <cell r="O517">
            <v>1642.82</v>
          </cell>
          <cell r="P517">
            <v>1641.55</v>
          </cell>
          <cell r="Q517">
            <v>17381.149999999998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244</v>
          </cell>
          <cell r="K518">
            <v>-244</v>
          </cell>
          <cell r="L518">
            <v>0</v>
          </cell>
          <cell r="M518">
            <v>0</v>
          </cell>
          <cell r="N518">
            <v>450</v>
          </cell>
          <cell r="O518">
            <v>80</v>
          </cell>
          <cell r="P518">
            <v>5</v>
          </cell>
          <cell r="Q518">
            <v>535</v>
          </cell>
        </row>
        <row r="519">
          <cell r="A519">
            <v>70195</v>
          </cell>
          <cell r="B519" t="str">
            <v>Dues and Subscriptions</v>
          </cell>
          <cell r="E519">
            <v>734.67</v>
          </cell>
          <cell r="F519">
            <v>3500</v>
          </cell>
          <cell r="G519">
            <v>654.66999999999996</v>
          </cell>
          <cell r="H519">
            <v>3788.33</v>
          </cell>
          <cell r="I519">
            <v>831.17</v>
          </cell>
          <cell r="J519">
            <v>2522.33</v>
          </cell>
          <cell r="K519">
            <v>3255.67</v>
          </cell>
          <cell r="L519">
            <v>3419.03</v>
          </cell>
          <cell r="M519">
            <v>1208.23</v>
          </cell>
          <cell r="N519">
            <v>2099.1799999999998</v>
          </cell>
          <cell r="O519">
            <v>3420.89</v>
          </cell>
          <cell r="P519">
            <v>1716.89</v>
          </cell>
          <cell r="Q519">
            <v>27151.059999999998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225.54</v>
          </cell>
          <cell r="F521">
            <v>769.5</v>
          </cell>
          <cell r="G521">
            <v>907.05</v>
          </cell>
          <cell r="H521">
            <v>0</v>
          </cell>
          <cell r="I521">
            <v>627.9</v>
          </cell>
          <cell r="J521">
            <v>18.75</v>
          </cell>
          <cell r="K521">
            <v>51</v>
          </cell>
          <cell r="L521">
            <v>-46.5</v>
          </cell>
          <cell r="M521">
            <v>1021.88</v>
          </cell>
          <cell r="N521">
            <v>876</v>
          </cell>
          <cell r="O521">
            <v>92.25</v>
          </cell>
          <cell r="P521">
            <v>339.6</v>
          </cell>
          <cell r="Q521">
            <v>4882.97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23.53</v>
          </cell>
          <cell r="G522">
            <v>0</v>
          </cell>
          <cell r="H522">
            <v>321.41000000000003</v>
          </cell>
          <cell r="I522">
            <v>0</v>
          </cell>
          <cell r="J522">
            <v>341.1</v>
          </cell>
          <cell r="K522">
            <v>728.42</v>
          </cell>
          <cell r="L522">
            <v>-72.099999999999994</v>
          </cell>
          <cell r="M522">
            <v>0</v>
          </cell>
          <cell r="N522">
            <v>41.89</v>
          </cell>
          <cell r="O522">
            <v>0</v>
          </cell>
          <cell r="P522">
            <v>0</v>
          </cell>
          <cell r="Q522">
            <v>1384.2500000000002</v>
          </cell>
        </row>
        <row r="523">
          <cell r="A523">
            <v>70202</v>
          </cell>
          <cell r="B523" t="str">
            <v>Excursions Meetings</v>
          </cell>
          <cell r="E523">
            <v>300</v>
          </cell>
          <cell r="F523">
            <v>345.51</v>
          </cell>
          <cell r="G523">
            <v>0</v>
          </cell>
          <cell r="H523">
            <v>0</v>
          </cell>
          <cell r="I523">
            <v>485</v>
          </cell>
          <cell r="J523">
            <v>1248.75</v>
          </cell>
          <cell r="K523">
            <v>0</v>
          </cell>
          <cell r="L523">
            <v>288.39999999999998</v>
          </cell>
          <cell r="M523">
            <v>0</v>
          </cell>
          <cell r="N523">
            <v>0</v>
          </cell>
          <cell r="O523">
            <v>279</v>
          </cell>
          <cell r="P523">
            <v>0</v>
          </cell>
          <cell r="Q523">
            <v>2946.6600000000003</v>
          </cell>
        </row>
        <row r="524">
          <cell r="A524">
            <v>70203</v>
          </cell>
          <cell r="B524" t="str">
            <v>Lodging</v>
          </cell>
          <cell r="E524">
            <v>462.54</v>
          </cell>
          <cell r="F524">
            <v>0</v>
          </cell>
          <cell r="G524">
            <v>0</v>
          </cell>
          <cell r="H524">
            <v>653.4</v>
          </cell>
          <cell r="I524">
            <v>579</v>
          </cell>
          <cell r="J524">
            <v>0</v>
          </cell>
          <cell r="K524">
            <v>797.67</v>
          </cell>
          <cell r="L524">
            <v>618.57000000000005</v>
          </cell>
          <cell r="M524">
            <v>382.5</v>
          </cell>
          <cell r="N524">
            <v>140.19999999999999</v>
          </cell>
          <cell r="O524">
            <v>457.4</v>
          </cell>
          <cell r="P524">
            <v>1133.44</v>
          </cell>
          <cell r="Q524">
            <v>5224.72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592.16</v>
          </cell>
          <cell r="F526">
            <v>812.81</v>
          </cell>
          <cell r="G526">
            <v>372.79</v>
          </cell>
          <cell r="H526">
            <v>924.67</v>
          </cell>
          <cell r="I526">
            <v>591.26</v>
          </cell>
          <cell r="J526">
            <v>614.52</v>
          </cell>
          <cell r="K526">
            <v>370.59</v>
          </cell>
          <cell r="L526">
            <v>811.62</v>
          </cell>
          <cell r="M526">
            <v>291.60000000000002</v>
          </cell>
          <cell r="N526">
            <v>789.52</v>
          </cell>
          <cell r="O526">
            <v>730.2</v>
          </cell>
          <cell r="P526">
            <v>523.23</v>
          </cell>
          <cell r="Q526">
            <v>7424.9699999999993</v>
          </cell>
        </row>
        <row r="527">
          <cell r="A527">
            <v>70206</v>
          </cell>
          <cell r="B527" t="str">
            <v>Meals</v>
          </cell>
          <cell r="E527">
            <v>155.22</v>
          </cell>
          <cell r="F527">
            <v>199.8</v>
          </cell>
          <cell r="G527">
            <v>112.98</v>
          </cell>
          <cell r="H527">
            <v>115.92</v>
          </cell>
          <cell r="I527">
            <v>277.83</v>
          </cell>
          <cell r="J527">
            <v>270.38</v>
          </cell>
          <cell r="K527">
            <v>579.17999999999995</v>
          </cell>
          <cell r="L527">
            <v>-136.55000000000001</v>
          </cell>
          <cell r="M527">
            <v>50</v>
          </cell>
          <cell r="N527">
            <v>287</v>
          </cell>
          <cell r="O527">
            <v>150.02000000000001</v>
          </cell>
          <cell r="P527">
            <v>59.7</v>
          </cell>
          <cell r="Q527">
            <v>2121.48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3.75</v>
          </cell>
          <cell r="O528">
            <v>0</v>
          </cell>
          <cell r="P528">
            <v>0</v>
          </cell>
          <cell r="Q528">
            <v>3.75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7068.1</v>
          </cell>
          <cell r="F530">
            <v>6155.01</v>
          </cell>
          <cell r="G530">
            <v>3868.92</v>
          </cell>
          <cell r="H530">
            <v>3782.02</v>
          </cell>
          <cell r="I530">
            <v>2862.22</v>
          </cell>
          <cell r="J530">
            <v>4721.92</v>
          </cell>
          <cell r="K530">
            <v>5210.1099999999997</v>
          </cell>
          <cell r="L530">
            <v>4854.1400000000003</v>
          </cell>
          <cell r="M530">
            <v>4059.64</v>
          </cell>
          <cell r="N530">
            <v>7017.47</v>
          </cell>
          <cell r="O530">
            <v>1056.94</v>
          </cell>
          <cell r="P530">
            <v>7841.63</v>
          </cell>
          <cell r="Q530">
            <v>58498.12</v>
          </cell>
        </row>
        <row r="531">
          <cell r="A531">
            <v>70213</v>
          </cell>
          <cell r="B531" t="str">
            <v>P-Card Rebate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7453.96</v>
          </cell>
          <cell r="F532">
            <v>8072.47</v>
          </cell>
          <cell r="G532">
            <v>8471.26</v>
          </cell>
          <cell r="H532">
            <v>7487.53</v>
          </cell>
          <cell r="I532">
            <v>7402.35</v>
          </cell>
          <cell r="J532">
            <v>8604.07</v>
          </cell>
          <cell r="K532">
            <v>8742.07</v>
          </cell>
          <cell r="L532">
            <v>9298.84</v>
          </cell>
          <cell r="M532">
            <v>9731.43</v>
          </cell>
          <cell r="N532">
            <v>9257.65</v>
          </cell>
          <cell r="O532">
            <v>10120.43</v>
          </cell>
          <cell r="P532">
            <v>9008.27</v>
          </cell>
          <cell r="Q532">
            <v>103650.33</v>
          </cell>
        </row>
        <row r="533">
          <cell r="A533">
            <v>70215</v>
          </cell>
          <cell r="B533" t="str">
            <v>Bank Charges</v>
          </cell>
          <cell r="E533">
            <v>520.58000000000004</v>
          </cell>
          <cell r="F533">
            <v>527.17999999999995</v>
          </cell>
          <cell r="G533">
            <v>539.19000000000005</v>
          </cell>
          <cell r="H533">
            <v>530.33000000000004</v>
          </cell>
          <cell r="I533">
            <v>471.57</v>
          </cell>
          <cell r="J533">
            <v>491.42</v>
          </cell>
          <cell r="K533">
            <v>465.31</v>
          </cell>
          <cell r="L533">
            <v>559.30999999999995</v>
          </cell>
          <cell r="M533">
            <v>476.99</v>
          </cell>
          <cell r="N533">
            <v>385.37</v>
          </cell>
          <cell r="O533">
            <v>367.56</v>
          </cell>
          <cell r="P533">
            <v>638.20000000000005</v>
          </cell>
          <cell r="Q533">
            <v>5973.01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2100</v>
          </cell>
          <cell r="F536">
            <v>-679.79</v>
          </cell>
          <cell r="G536">
            <v>0</v>
          </cell>
          <cell r="H536">
            <v>31.64</v>
          </cell>
          <cell r="I536">
            <v>0</v>
          </cell>
          <cell r="J536">
            <v>0</v>
          </cell>
          <cell r="K536">
            <v>500</v>
          </cell>
          <cell r="L536">
            <v>710.94</v>
          </cell>
          <cell r="M536">
            <v>0</v>
          </cell>
          <cell r="N536">
            <v>3049.29</v>
          </cell>
          <cell r="O536">
            <v>5336.83</v>
          </cell>
          <cell r="P536">
            <v>0</v>
          </cell>
          <cell r="Q536">
            <v>11048.91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25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25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134.16</v>
          </cell>
          <cell r="F540">
            <v>0</v>
          </cell>
          <cell r="G540">
            <v>198.36</v>
          </cell>
          <cell r="H540">
            <v>3699.71</v>
          </cell>
          <cell r="I540">
            <v>1056.02</v>
          </cell>
          <cell r="J540">
            <v>682.19</v>
          </cell>
          <cell r="K540">
            <v>3008.78</v>
          </cell>
          <cell r="L540">
            <v>-2300.2800000000002</v>
          </cell>
          <cell r="M540">
            <v>3301.28</v>
          </cell>
          <cell r="N540">
            <v>0.2</v>
          </cell>
          <cell r="O540">
            <v>-0.2</v>
          </cell>
          <cell r="P540">
            <v>1207.32</v>
          </cell>
          <cell r="Q540">
            <v>10987.54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324.20999999999998</v>
          </cell>
          <cell r="F542">
            <v>333.23</v>
          </cell>
          <cell r="G542">
            <v>333.23</v>
          </cell>
          <cell r="H542">
            <v>333.23</v>
          </cell>
          <cell r="I542">
            <v>333.23</v>
          </cell>
          <cell r="J542">
            <v>333.23</v>
          </cell>
          <cell r="K542">
            <v>333.23</v>
          </cell>
          <cell r="L542">
            <v>300.73</v>
          </cell>
          <cell r="M542">
            <v>300.73</v>
          </cell>
          <cell r="N542">
            <v>300.73</v>
          </cell>
          <cell r="O542">
            <v>300.86</v>
          </cell>
          <cell r="P542">
            <v>300.86</v>
          </cell>
          <cell r="Q542">
            <v>3827.5000000000005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659.25</v>
          </cell>
          <cell r="G545">
            <v>168.64</v>
          </cell>
          <cell r="H545">
            <v>0</v>
          </cell>
          <cell r="I545">
            <v>900</v>
          </cell>
          <cell r="J545">
            <v>168.64</v>
          </cell>
          <cell r="K545">
            <v>-900</v>
          </cell>
          <cell r="L545">
            <v>0</v>
          </cell>
          <cell r="M545">
            <v>168.64</v>
          </cell>
          <cell r="N545">
            <v>0</v>
          </cell>
          <cell r="O545">
            <v>548.44000000000005</v>
          </cell>
          <cell r="P545">
            <v>243.29</v>
          </cell>
          <cell r="Q545">
            <v>1956.8999999999996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3633</v>
          </cell>
          <cell r="F549">
            <v>3633</v>
          </cell>
          <cell r="G549">
            <v>4280.66</v>
          </cell>
          <cell r="H549">
            <v>5100.2</v>
          </cell>
          <cell r="I549">
            <v>5100.2</v>
          </cell>
          <cell r="J549">
            <v>5100.2</v>
          </cell>
          <cell r="K549">
            <v>6353.54</v>
          </cell>
          <cell r="L549">
            <v>4787.74</v>
          </cell>
          <cell r="M549">
            <v>4507.07</v>
          </cell>
          <cell r="N549">
            <v>4985.55</v>
          </cell>
          <cell r="O549">
            <v>5021.75</v>
          </cell>
          <cell r="P549">
            <v>4949.34</v>
          </cell>
          <cell r="Q549">
            <v>57452.25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3053.24</v>
          </cell>
          <cell r="F551">
            <v>27123.4</v>
          </cell>
          <cell r="G551">
            <v>1994.05</v>
          </cell>
          <cell r="H551">
            <v>25497.25</v>
          </cell>
          <cell r="I551">
            <v>4148.7299999999996</v>
          </cell>
          <cell r="J551">
            <v>12634.95</v>
          </cell>
          <cell r="K551">
            <v>2733.27</v>
          </cell>
          <cell r="L551">
            <v>28900.27</v>
          </cell>
          <cell r="M551">
            <v>2744.08</v>
          </cell>
          <cell r="N551">
            <v>23341.62</v>
          </cell>
          <cell r="O551">
            <v>2653.19</v>
          </cell>
          <cell r="P551">
            <v>25630.6</v>
          </cell>
          <cell r="Q551">
            <v>160454.65000000002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435.77</v>
          </cell>
          <cell r="G553">
            <v>693.82</v>
          </cell>
          <cell r="H553">
            <v>0</v>
          </cell>
          <cell r="I553">
            <v>0</v>
          </cell>
          <cell r="J553">
            <v>0</v>
          </cell>
          <cell r="K553">
            <v>71.819999999999993</v>
          </cell>
          <cell r="L553">
            <v>73.77</v>
          </cell>
          <cell r="M553">
            <v>0</v>
          </cell>
          <cell r="N553">
            <v>0</v>
          </cell>
          <cell r="O553">
            <v>0</v>
          </cell>
          <cell r="P553">
            <v>561.86</v>
          </cell>
          <cell r="Q553">
            <v>1837.04</v>
          </cell>
        </row>
        <row r="554">
          <cell r="A554">
            <v>70310</v>
          </cell>
          <cell r="B554" t="str">
            <v>Bad Debt Provision</v>
          </cell>
          <cell r="E554">
            <v>-38144.620000000003</v>
          </cell>
          <cell r="F554">
            <v>34133.97</v>
          </cell>
          <cell r="G554">
            <v>-43595.040000000001</v>
          </cell>
          <cell r="H554">
            <v>39178.03</v>
          </cell>
          <cell r="I554">
            <v>-23435.439999999999</v>
          </cell>
          <cell r="J554">
            <v>54303.69</v>
          </cell>
          <cell r="K554">
            <v>-33171.480000000003</v>
          </cell>
          <cell r="L554">
            <v>54213.2</v>
          </cell>
          <cell r="M554">
            <v>-34096.239999999998</v>
          </cell>
          <cell r="N554">
            <v>57772.45</v>
          </cell>
          <cell r="O554">
            <v>-39518.949999999997</v>
          </cell>
          <cell r="P554">
            <v>53267.67</v>
          </cell>
          <cell r="Q554">
            <v>80907.239999999991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6198.28</v>
          </cell>
          <cell r="F556">
            <v>9319.4599999999991</v>
          </cell>
          <cell r="G556">
            <v>5273.3</v>
          </cell>
          <cell r="H556">
            <v>8215.32</v>
          </cell>
          <cell r="I556">
            <v>5615.84</v>
          </cell>
          <cell r="J556">
            <v>3201.73</v>
          </cell>
          <cell r="K556">
            <v>4767.67</v>
          </cell>
          <cell r="L556">
            <v>2810.14</v>
          </cell>
          <cell r="M556">
            <v>5490.95</v>
          </cell>
          <cell r="N556">
            <v>4968.87</v>
          </cell>
          <cell r="O556">
            <v>5918.1</v>
          </cell>
          <cell r="P556">
            <v>0</v>
          </cell>
          <cell r="Q556">
            <v>61779.659999999996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-78.28</v>
          </cell>
          <cell r="G563">
            <v>0</v>
          </cell>
          <cell r="H563">
            <v>-123.75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-202.03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38.020000000000003</v>
          </cell>
          <cell r="M564">
            <v>0</v>
          </cell>
          <cell r="N564">
            <v>-38.020000000000003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135458.46000000002</v>
          </cell>
          <cell r="F575">
            <v>208641.47999999992</v>
          </cell>
          <cell r="G575">
            <v>98781.099999999962</v>
          </cell>
          <cell r="H575">
            <v>225439.98</v>
          </cell>
          <cell r="I575">
            <v>124024.28</v>
          </cell>
          <cell r="J575">
            <v>224140.84000000008</v>
          </cell>
          <cell r="K575">
            <v>154049.73000000004</v>
          </cell>
          <cell r="L575">
            <v>264592.3</v>
          </cell>
          <cell r="M575">
            <v>109926.17</v>
          </cell>
          <cell r="N575">
            <v>249406.65000000005</v>
          </cell>
          <cell r="O575">
            <v>123801.06999999996</v>
          </cell>
          <cell r="P575">
            <v>250967.55000000005</v>
          </cell>
          <cell r="Q575">
            <v>2169229.61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95576.95</v>
          </cell>
          <cell r="F578">
            <v>93754.57</v>
          </cell>
          <cell r="G578">
            <v>96892.32</v>
          </cell>
          <cell r="H578">
            <v>96287.7</v>
          </cell>
          <cell r="I578">
            <v>98950.95</v>
          </cell>
          <cell r="J578">
            <v>99254.64</v>
          </cell>
          <cell r="K578">
            <v>97352.26</v>
          </cell>
          <cell r="L578">
            <v>97777.96</v>
          </cell>
          <cell r="M578">
            <v>98592.93</v>
          </cell>
          <cell r="N578">
            <v>101400.48</v>
          </cell>
          <cell r="O578">
            <v>100544.01</v>
          </cell>
          <cell r="P578">
            <v>100617.72</v>
          </cell>
          <cell r="Q578">
            <v>1177002.49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95576.95</v>
          </cell>
          <cell r="F580">
            <v>93754.57</v>
          </cell>
          <cell r="G580">
            <v>96892.32</v>
          </cell>
          <cell r="H580">
            <v>96287.7</v>
          </cell>
          <cell r="I580">
            <v>98950.95</v>
          </cell>
          <cell r="J580">
            <v>99254.64</v>
          </cell>
          <cell r="K580">
            <v>97352.26</v>
          </cell>
          <cell r="L580">
            <v>97777.96</v>
          </cell>
          <cell r="M580">
            <v>98592.93</v>
          </cell>
          <cell r="N580">
            <v>101400.48</v>
          </cell>
          <cell r="O580">
            <v>100544.01</v>
          </cell>
          <cell r="P580">
            <v>100617.72</v>
          </cell>
          <cell r="Q580">
            <v>1177002.49</v>
          </cell>
        </row>
        <row r="582">
          <cell r="A582" t="str">
            <v>Total SG&amp;A</v>
          </cell>
          <cell r="E582">
            <v>246511.28000000003</v>
          </cell>
          <cell r="F582">
            <v>305793.68999999994</v>
          </cell>
          <cell r="G582">
            <v>203965.25999999998</v>
          </cell>
          <cell r="H582">
            <v>328473.28999999998</v>
          </cell>
          <cell r="I582">
            <v>228706.00999999998</v>
          </cell>
          <cell r="J582">
            <v>331450.5400000001</v>
          </cell>
          <cell r="K582">
            <v>256165.84000000005</v>
          </cell>
          <cell r="L582">
            <v>365954.82</v>
          </cell>
          <cell r="M582">
            <v>239060.30999999997</v>
          </cell>
          <cell r="N582">
            <v>379132.25000000006</v>
          </cell>
          <cell r="O582">
            <v>228004.79999999996</v>
          </cell>
          <cell r="P582">
            <v>390132.22000000003</v>
          </cell>
          <cell r="Q582">
            <v>3503350.3099999996</v>
          </cell>
        </row>
        <row r="584">
          <cell r="A584" t="str">
            <v>EBITDA</v>
          </cell>
          <cell r="E584">
            <v>712085.01999999979</v>
          </cell>
          <cell r="F584">
            <v>772605.35999999987</v>
          </cell>
          <cell r="G584">
            <v>776716.52999999991</v>
          </cell>
          <cell r="H584">
            <v>731539.77</v>
          </cell>
          <cell r="I584">
            <v>769618.66999999934</v>
          </cell>
          <cell r="J584">
            <v>552555.60000000033</v>
          </cell>
          <cell r="K584">
            <v>743010.76999999932</v>
          </cell>
          <cell r="L584">
            <v>663397.72999999952</v>
          </cell>
          <cell r="M584">
            <v>766161.14</v>
          </cell>
          <cell r="N584">
            <v>683037.77000000048</v>
          </cell>
          <cell r="O584">
            <v>782671.56999999972</v>
          </cell>
          <cell r="P584">
            <v>621819.83000000031</v>
          </cell>
          <cell r="Q584">
            <v>8575219.7600000016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128653.02</v>
          </cell>
          <cell r="F588">
            <v>131370.81</v>
          </cell>
          <cell r="G588">
            <v>131344.75</v>
          </cell>
          <cell r="H588">
            <v>130833.62</v>
          </cell>
          <cell r="I588">
            <v>128898.54</v>
          </cell>
          <cell r="J588">
            <v>124756.98</v>
          </cell>
          <cell r="K588">
            <v>129780.01</v>
          </cell>
          <cell r="L588">
            <v>124499.33</v>
          </cell>
          <cell r="M588">
            <v>116250.86</v>
          </cell>
          <cell r="N588">
            <v>116469.34</v>
          </cell>
          <cell r="O588">
            <v>115552.67</v>
          </cell>
          <cell r="P588">
            <v>115400.84</v>
          </cell>
          <cell r="Q588">
            <v>1493810.77</v>
          </cell>
        </row>
        <row r="589">
          <cell r="A589">
            <v>54260</v>
          </cell>
          <cell r="B589" t="str">
            <v>Depreciation</v>
          </cell>
          <cell r="E589">
            <v>44644.21</v>
          </cell>
          <cell r="F589">
            <v>45130.14</v>
          </cell>
          <cell r="G589">
            <v>45176.2</v>
          </cell>
          <cell r="H589">
            <v>45736.24</v>
          </cell>
          <cell r="I589">
            <v>45872.49</v>
          </cell>
          <cell r="J589">
            <v>46097.22</v>
          </cell>
          <cell r="K589">
            <v>46974.19</v>
          </cell>
          <cell r="L589">
            <v>47668</v>
          </cell>
          <cell r="M589">
            <v>47777.17</v>
          </cell>
          <cell r="N589">
            <v>47529.919999999998</v>
          </cell>
          <cell r="O589">
            <v>47583.6</v>
          </cell>
          <cell r="P589">
            <v>47682.03</v>
          </cell>
          <cell r="Q589">
            <v>557871.40999999992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5579.13</v>
          </cell>
          <cell r="F591">
            <v>5579.15</v>
          </cell>
          <cell r="G591">
            <v>5579.14</v>
          </cell>
          <cell r="H591">
            <v>5579.12</v>
          </cell>
          <cell r="I591">
            <v>5579.14</v>
          </cell>
          <cell r="J591">
            <v>5579.19</v>
          </cell>
          <cell r="K591">
            <v>5579.09</v>
          </cell>
          <cell r="L591">
            <v>5579.1</v>
          </cell>
          <cell r="M591">
            <v>5521.44</v>
          </cell>
          <cell r="N591">
            <v>5521.33</v>
          </cell>
          <cell r="O591">
            <v>5521.37</v>
          </cell>
          <cell r="P591">
            <v>5521.3</v>
          </cell>
          <cell r="Q591">
            <v>66718.5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819.53</v>
          </cell>
          <cell r="F594">
            <v>819.52</v>
          </cell>
          <cell r="G594">
            <v>819.52</v>
          </cell>
          <cell r="H594">
            <v>819.45</v>
          </cell>
          <cell r="I594">
            <v>622.97</v>
          </cell>
          <cell r="J594">
            <v>622.99</v>
          </cell>
          <cell r="K594">
            <v>622.98</v>
          </cell>
          <cell r="L594">
            <v>622.91</v>
          </cell>
          <cell r="M594">
            <v>451.09</v>
          </cell>
          <cell r="N594">
            <v>451.1</v>
          </cell>
          <cell r="O594">
            <v>430.18</v>
          </cell>
          <cell r="P594">
            <v>386.57</v>
          </cell>
          <cell r="Q594">
            <v>7488.8099999999995</v>
          </cell>
        </row>
        <row r="595">
          <cell r="A595" t="str">
            <v>Total Depreciation</v>
          </cell>
          <cell r="E595">
            <v>179695.89</v>
          </cell>
          <cell r="F595">
            <v>182899.62</v>
          </cell>
          <cell r="G595">
            <v>182919.61000000002</v>
          </cell>
          <cell r="H595">
            <v>182968.43</v>
          </cell>
          <cell r="I595">
            <v>180973.14</v>
          </cell>
          <cell r="J595">
            <v>177056.38</v>
          </cell>
          <cell r="K595">
            <v>182956.27000000002</v>
          </cell>
          <cell r="L595">
            <v>178369.34000000003</v>
          </cell>
          <cell r="M595">
            <v>170000.56</v>
          </cell>
          <cell r="N595">
            <v>169971.69</v>
          </cell>
          <cell r="O595">
            <v>169087.81999999998</v>
          </cell>
          <cell r="P595">
            <v>168990.74</v>
          </cell>
          <cell r="Q595">
            <v>2125889.4899999998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1987.84</v>
          </cell>
          <cell r="F605">
            <v>1987.84</v>
          </cell>
          <cell r="G605">
            <v>1987.83</v>
          </cell>
          <cell r="H605">
            <v>1987.84</v>
          </cell>
          <cell r="I605">
            <v>1987.83</v>
          </cell>
          <cell r="J605">
            <v>1987.83</v>
          </cell>
          <cell r="K605">
            <v>1987.84</v>
          </cell>
          <cell r="L605">
            <v>1987.8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15902.65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1987.84</v>
          </cell>
          <cell r="F609">
            <v>1987.84</v>
          </cell>
          <cell r="G609">
            <v>1987.83</v>
          </cell>
          <cell r="H609">
            <v>1987.84</v>
          </cell>
          <cell r="I609">
            <v>1987.83</v>
          </cell>
          <cell r="J609">
            <v>1987.83</v>
          </cell>
          <cell r="K609">
            <v>1987.84</v>
          </cell>
          <cell r="L609">
            <v>1987.8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15902.65</v>
          </cell>
        </row>
        <row r="611">
          <cell r="A611" t="str">
            <v>Total DDA</v>
          </cell>
          <cell r="E611">
            <v>181683.73</v>
          </cell>
          <cell r="F611">
            <v>184887.46</v>
          </cell>
          <cell r="G611">
            <v>184907.44</v>
          </cell>
          <cell r="H611">
            <v>184956.27</v>
          </cell>
          <cell r="I611">
            <v>182960.97</v>
          </cell>
          <cell r="J611">
            <v>179044.21</v>
          </cell>
          <cell r="K611">
            <v>184944.11000000002</v>
          </cell>
          <cell r="L611">
            <v>180357.14</v>
          </cell>
          <cell r="M611">
            <v>170000.56</v>
          </cell>
          <cell r="N611">
            <v>169971.69</v>
          </cell>
          <cell r="O611">
            <v>169087.81999999998</v>
          </cell>
          <cell r="P611">
            <v>168990.74</v>
          </cell>
          <cell r="Q611">
            <v>2141792.1399999997</v>
          </cell>
        </row>
        <row r="613">
          <cell r="A613" t="str">
            <v>EBIT</v>
          </cell>
          <cell r="E613">
            <v>530401.2899999998</v>
          </cell>
          <cell r="F613">
            <v>587717.89999999991</v>
          </cell>
          <cell r="G613">
            <v>591809.08999999985</v>
          </cell>
          <cell r="H613">
            <v>546583.5</v>
          </cell>
          <cell r="I613">
            <v>586657.69999999937</v>
          </cell>
          <cell r="J613">
            <v>373511.39000000036</v>
          </cell>
          <cell r="K613">
            <v>558066.65999999933</v>
          </cell>
          <cell r="L613">
            <v>483040.5899999995</v>
          </cell>
          <cell r="M613">
            <v>596160.58000000007</v>
          </cell>
          <cell r="N613">
            <v>513066.08000000048</v>
          </cell>
          <cell r="O613">
            <v>613583.74999999977</v>
          </cell>
          <cell r="P613">
            <v>452829.09000000032</v>
          </cell>
          <cell r="Q613">
            <v>6433427.620000002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530401.2899999998</v>
          </cell>
          <cell r="F633">
            <v>587717.89999999991</v>
          </cell>
          <cell r="G633">
            <v>591809.08999999985</v>
          </cell>
          <cell r="H633">
            <v>546583.5</v>
          </cell>
          <cell r="I633">
            <v>586657.69999999937</v>
          </cell>
          <cell r="J633">
            <v>373511.39000000036</v>
          </cell>
          <cell r="K633">
            <v>558066.65999999933</v>
          </cell>
          <cell r="L633">
            <v>483040.5899999995</v>
          </cell>
          <cell r="M633">
            <v>596160.58000000007</v>
          </cell>
          <cell r="N633">
            <v>513066.08000000048</v>
          </cell>
          <cell r="O633">
            <v>613583.74999999977</v>
          </cell>
          <cell r="P633">
            <v>452829.09000000032</v>
          </cell>
          <cell r="Q633">
            <v>6433427.620000002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530401.2899999998</v>
          </cell>
          <cell r="F639">
            <v>587717.89999999991</v>
          </cell>
          <cell r="G639">
            <v>591809.08999999985</v>
          </cell>
          <cell r="H639">
            <v>546583.5</v>
          </cell>
          <cell r="I639">
            <v>586657.69999999937</v>
          </cell>
          <cell r="J639">
            <v>373511.39000000036</v>
          </cell>
          <cell r="K639">
            <v>558066.65999999933</v>
          </cell>
          <cell r="L639">
            <v>483040.5899999995</v>
          </cell>
          <cell r="M639">
            <v>596160.58000000007</v>
          </cell>
          <cell r="N639">
            <v>513066.08000000048</v>
          </cell>
          <cell r="O639">
            <v>613583.74999999977</v>
          </cell>
          <cell r="P639">
            <v>452829.09000000032</v>
          </cell>
          <cell r="Q639">
            <v>6433427.620000002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530401.2899999998</v>
          </cell>
          <cell r="F646">
            <v>587717.89999999991</v>
          </cell>
          <cell r="G646">
            <v>591809.08999999985</v>
          </cell>
          <cell r="H646">
            <v>546583.5</v>
          </cell>
          <cell r="I646">
            <v>586657.69999999937</v>
          </cell>
          <cell r="J646">
            <v>373511.39000000036</v>
          </cell>
          <cell r="K646">
            <v>558066.65999999933</v>
          </cell>
          <cell r="L646">
            <v>483040.5899999995</v>
          </cell>
          <cell r="M646">
            <v>596160.58000000007</v>
          </cell>
          <cell r="N646">
            <v>513066.08000000048</v>
          </cell>
          <cell r="O646">
            <v>613583.74999999977</v>
          </cell>
          <cell r="P646">
            <v>452829.09000000032</v>
          </cell>
          <cell r="Q646">
            <v>6433427.620000002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530401.2899999998</v>
          </cell>
          <cell r="F652">
            <v>587717.89999999991</v>
          </cell>
          <cell r="G652">
            <v>591809.08999999985</v>
          </cell>
          <cell r="H652">
            <v>546583.5</v>
          </cell>
          <cell r="I652">
            <v>586657.69999999937</v>
          </cell>
          <cell r="J652">
            <v>373511.39000000036</v>
          </cell>
          <cell r="K652">
            <v>558066.65999999933</v>
          </cell>
          <cell r="L652">
            <v>483040.5899999995</v>
          </cell>
          <cell r="M652">
            <v>596160.58000000007</v>
          </cell>
          <cell r="N652">
            <v>513066.08000000048</v>
          </cell>
          <cell r="O652">
            <v>613583.74999999977</v>
          </cell>
          <cell r="P652">
            <v>452829.09000000032</v>
          </cell>
          <cell r="Q652">
            <v>6433427.620000002</v>
          </cell>
        </row>
        <row r="654">
          <cell r="A654" t="str">
            <v>Net Income Attributable to Waste Connections per categories</v>
          </cell>
          <cell r="E654">
            <v>530401.29</v>
          </cell>
          <cell r="F654">
            <v>587717.9</v>
          </cell>
          <cell r="G654">
            <v>591809.09</v>
          </cell>
          <cell r="H654">
            <v>546583.5</v>
          </cell>
          <cell r="I654">
            <v>586657.69999999995</v>
          </cell>
          <cell r="J654">
            <v>373511.39</v>
          </cell>
          <cell r="K654">
            <v>558066.66</v>
          </cell>
          <cell r="L654">
            <v>483040.59</v>
          </cell>
          <cell r="M654">
            <v>596160.57999999996</v>
          </cell>
          <cell r="N654">
            <v>513066.08</v>
          </cell>
          <cell r="O654">
            <v>613583.75</v>
          </cell>
          <cell r="P654">
            <v>452829.09</v>
          </cell>
        </row>
      </sheetData>
      <sheetData sheetId="6" refreshError="1"/>
      <sheetData sheetId="7" refreshError="1">
        <row r="18">
          <cell r="Z18">
            <v>0.33073677436726834</v>
          </cell>
        </row>
        <row r="20">
          <cell r="AC20">
            <v>0.2095860832011289</v>
          </cell>
          <cell r="AK20">
            <v>0.43549015768657823</v>
          </cell>
        </row>
        <row r="39">
          <cell r="AC39">
            <v>0.37964780853584096</v>
          </cell>
        </row>
        <row r="40">
          <cell r="AC40">
            <v>0.36547527560558957</v>
          </cell>
        </row>
        <row r="120">
          <cell r="AE120">
            <v>0.43886061148837213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320"/>
      <sheetName val="#REF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009 BS"/>
      <sheetName val="2010 BS"/>
      <sheetName val="Combined BS"/>
      <sheetName val="2009 IS"/>
      <sheetName val="2010 IS"/>
      <sheetName val="Combined 12 mo IS"/>
      <sheetName val="Consolidated IS 2009 2010"/>
      <sheetName val="Consolidated IS - IRMGARD"/>
      <sheetName val="Pro forma "/>
      <sheetName val="Pro forma-Line of Service"/>
      <sheetName val="Restatements"/>
      <sheetName val="Proforma Adjusts"/>
      <sheetName val="2009 Price Out (REG)"/>
      <sheetName val="GL Recon"/>
      <sheetName val="Customer Count Summary"/>
      <sheetName val="2009 Payroll"/>
      <sheetName val="2010 Payroll"/>
      <sheetName val="2009,2010 Depr Summary"/>
      <sheetName val="Time Study"/>
      <sheetName val="2009 Insurance"/>
      <sheetName val="2010 Insurance"/>
      <sheetName val="2009 Disposal"/>
      <sheetName val="2010 Disposal"/>
      <sheetName val="2009 Fuel"/>
      <sheetName val="2009 Depr Summary"/>
      <sheetName val="2009 Trks"/>
      <sheetName val="2009 Cont, DB"/>
      <sheetName val="2009 Serv, Shop"/>
      <sheetName val="2009 Office"/>
      <sheetName val="2009 Leasehold"/>
      <sheetName val="2010 Fuel"/>
      <sheetName val="2010 Deprec Summary"/>
      <sheetName val="2010 Trks"/>
      <sheetName val="2010 Cont, DB"/>
      <sheetName val="2010 Serv, Shop"/>
      <sheetName val="2010 Office"/>
      <sheetName val="2010 Leasehold"/>
      <sheetName val="Region Allocation (2)"/>
      <sheetName val="LG-Total Company before DF"/>
      <sheetName val="LG-Packer Rts before DF"/>
      <sheetName val="LG-RO Rts before DF"/>
      <sheetName val="LG-Total Company"/>
      <sheetName val="LG-Packer Rts"/>
      <sheetName val="LG-RO Rts"/>
      <sheetName val="LG-Recycl"/>
      <sheetName val="Scenarios"/>
      <sheetName val="Scenarios (2)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41429.11</v>
          </cell>
          <cell r="F14">
            <v>39826.22</v>
          </cell>
          <cell r="G14">
            <v>49022.75</v>
          </cell>
          <cell r="H14">
            <v>45137.86</v>
          </cell>
          <cell r="I14">
            <v>48263.81</v>
          </cell>
          <cell r="J14">
            <v>55314.5</v>
          </cell>
          <cell r="K14">
            <v>60046.02</v>
          </cell>
          <cell r="L14">
            <v>64582.7</v>
          </cell>
          <cell r="M14">
            <v>55932.07</v>
          </cell>
          <cell r="N14">
            <v>50932.34</v>
          </cell>
          <cell r="O14">
            <v>38587.67</v>
          </cell>
          <cell r="P14">
            <v>43420.76</v>
          </cell>
          <cell r="Q14">
            <v>592495.81000000006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93946.63</v>
          </cell>
          <cell r="F19">
            <v>91101.8</v>
          </cell>
          <cell r="G19">
            <v>108743.12</v>
          </cell>
          <cell r="H19">
            <v>100411.54</v>
          </cell>
          <cell r="I19">
            <v>109421.85</v>
          </cell>
          <cell r="J19">
            <v>119111.11</v>
          </cell>
          <cell r="K19">
            <v>114939.05</v>
          </cell>
          <cell r="L19">
            <v>123201.29</v>
          </cell>
          <cell r="M19">
            <v>128616.56</v>
          </cell>
          <cell r="N19">
            <v>103849.76</v>
          </cell>
          <cell r="O19">
            <v>87162.7</v>
          </cell>
          <cell r="P19">
            <v>101585.44</v>
          </cell>
          <cell r="Q19">
            <v>1282090.8499999999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31010</v>
          </cell>
          <cell r="B22" t="str">
            <v>Hauling Revenue - Roll Off Extras</v>
          </cell>
          <cell r="E22">
            <v>16354.41</v>
          </cell>
          <cell r="F22">
            <v>16430.849999999999</v>
          </cell>
          <cell r="G22">
            <v>18226.63</v>
          </cell>
          <cell r="H22">
            <v>17972.400000000001</v>
          </cell>
          <cell r="I22">
            <v>18790.919999999998</v>
          </cell>
          <cell r="J22">
            <v>19705.3</v>
          </cell>
          <cell r="K22">
            <v>21354.080000000002</v>
          </cell>
          <cell r="L22">
            <v>22365.29</v>
          </cell>
          <cell r="M22">
            <v>20804.36</v>
          </cell>
          <cell r="N22">
            <v>18374.21</v>
          </cell>
          <cell r="O22">
            <v>17346.11</v>
          </cell>
          <cell r="P22">
            <v>15627.2</v>
          </cell>
          <cell r="Q22">
            <v>223351.76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754535.74</v>
          </cell>
          <cell r="F26">
            <v>750848.79</v>
          </cell>
          <cell r="G26">
            <v>751484.07</v>
          </cell>
          <cell r="H26">
            <v>759461.88</v>
          </cell>
          <cell r="I26">
            <v>756344.84</v>
          </cell>
          <cell r="J26">
            <v>762351.19</v>
          </cell>
          <cell r="K26">
            <v>763571.04</v>
          </cell>
          <cell r="L26">
            <v>762014.08</v>
          </cell>
          <cell r="M26">
            <v>763381.19</v>
          </cell>
          <cell r="N26">
            <v>760410.82</v>
          </cell>
          <cell r="O26">
            <v>760222.53</v>
          </cell>
          <cell r="P26">
            <v>757663.07</v>
          </cell>
          <cell r="Q26">
            <v>9102289.2400000002</v>
          </cell>
        </row>
        <row r="27">
          <cell r="A27">
            <v>32001</v>
          </cell>
          <cell r="B27" t="str">
            <v>Hauling Revenue - Residential MSW Extras</v>
          </cell>
          <cell r="E27">
            <v>48676.93</v>
          </cell>
          <cell r="F27">
            <v>46005.81</v>
          </cell>
          <cell r="G27">
            <v>44057.39</v>
          </cell>
          <cell r="H27">
            <v>54145.79</v>
          </cell>
          <cell r="I27">
            <v>47089.22</v>
          </cell>
          <cell r="J27">
            <v>62711.39</v>
          </cell>
          <cell r="K27">
            <v>60222.84</v>
          </cell>
          <cell r="L27">
            <v>63321.38</v>
          </cell>
          <cell r="M27">
            <v>48663.92</v>
          </cell>
          <cell r="N27">
            <v>45750.71</v>
          </cell>
          <cell r="O27">
            <v>44578.41</v>
          </cell>
          <cell r="P27">
            <v>66011.64</v>
          </cell>
          <cell r="Q27">
            <v>631235.43000000005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414760.73</v>
          </cell>
          <cell r="F41">
            <v>412841.01</v>
          </cell>
          <cell r="G41">
            <v>416757.93</v>
          </cell>
          <cell r="H41">
            <v>417298.76</v>
          </cell>
          <cell r="I41">
            <v>417121.97</v>
          </cell>
          <cell r="J41">
            <v>421939.51</v>
          </cell>
          <cell r="K41">
            <v>420917.49</v>
          </cell>
          <cell r="L41">
            <v>425821.47</v>
          </cell>
          <cell r="M41">
            <v>424192</v>
          </cell>
          <cell r="N41">
            <v>415412.9</v>
          </cell>
          <cell r="O41">
            <v>413023.47</v>
          </cell>
          <cell r="P41">
            <v>411406.25</v>
          </cell>
          <cell r="Q41">
            <v>5011493.49</v>
          </cell>
        </row>
        <row r="42">
          <cell r="A42">
            <v>33001</v>
          </cell>
          <cell r="B42" t="str">
            <v>Hauling Revenue - Commercial FEL Extras</v>
          </cell>
          <cell r="E42">
            <v>16369.94</v>
          </cell>
          <cell r="F42">
            <v>15223.46</v>
          </cell>
          <cell r="G42">
            <v>18054.59</v>
          </cell>
          <cell r="H42">
            <v>17483.330000000002</v>
          </cell>
          <cell r="I42">
            <v>19168.46</v>
          </cell>
          <cell r="J42">
            <v>18357.68</v>
          </cell>
          <cell r="K42">
            <v>21453.19</v>
          </cell>
          <cell r="L42">
            <v>22591.22</v>
          </cell>
          <cell r="M42">
            <v>16352.74</v>
          </cell>
          <cell r="N42">
            <v>17430.650000000001</v>
          </cell>
          <cell r="O42">
            <v>16278.67</v>
          </cell>
          <cell r="P42">
            <v>16972.88</v>
          </cell>
          <cell r="Q42">
            <v>215736.81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1386073.49</v>
          </cell>
          <cell r="F61">
            <v>1372277.94</v>
          </cell>
          <cell r="G61">
            <v>1406346.48</v>
          </cell>
          <cell r="H61">
            <v>1411911.56</v>
          </cell>
          <cell r="I61">
            <v>1416201.0699999998</v>
          </cell>
          <cell r="J61">
            <v>1459490.68</v>
          </cell>
          <cell r="K61">
            <v>1462503.71</v>
          </cell>
          <cell r="L61">
            <v>1483897.43</v>
          </cell>
          <cell r="M61">
            <v>1457942.84</v>
          </cell>
          <cell r="N61">
            <v>1412161.3899999997</v>
          </cell>
          <cell r="O61">
            <v>1377199.56</v>
          </cell>
          <cell r="P61">
            <v>1412687.2399999998</v>
          </cell>
          <cell r="Q61">
            <v>17058693.389999997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3459.12</v>
          </cell>
          <cell r="F152">
            <v>7799.57</v>
          </cell>
          <cell r="G152">
            <v>2100.42</v>
          </cell>
          <cell r="H152">
            <v>7267.51</v>
          </cell>
          <cell r="I152">
            <v>3376.39</v>
          </cell>
          <cell r="J152">
            <v>7176.57</v>
          </cell>
          <cell r="K152">
            <v>3493.22</v>
          </cell>
          <cell r="L152">
            <v>8060.32</v>
          </cell>
          <cell r="M152">
            <v>2594</v>
          </cell>
          <cell r="N152">
            <v>7784.1</v>
          </cell>
          <cell r="O152">
            <v>6369.79</v>
          </cell>
          <cell r="P152">
            <v>9281.82</v>
          </cell>
          <cell r="Q152">
            <v>68762.829999999987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3459.12</v>
          </cell>
          <cell r="F154">
            <v>7799.57</v>
          </cell>
          <cell r="G154">
            <v>2100.42</v>
          </cell>
          <cell r="H154">
            <v>7267.51</v>
          </cell>
          <cell r="I154">
            <v>3376.39</v>
          </cell>
          <cell r="J154">
            <v>7176.57</v>
          </cell>
          <cell r="K154">
            <v>3493.22</v>
          </cell>
          <cell r="L154">
            <v>8060.32</v>
          </cell>
          <cell r="M154">
            <v>2594</v>
          </cell>
          <cell r="N154">
            <v>7784.1</v>
          </cell>
          <cell r="O154">
            <v>6369.79</v>
          </cell>
          <cell r="P154">
            <v>9281.82</v>
          </cell>
          <cell r="Q154">
            <v>68762.829999999987</v>
          </cell>
        </row>
        <row r="156">
          <cell r="A156" t="str">
            <v>Total Revenue</v>
          </cell>
          <cell r="E156">
            <v>1389532.61</v>
          </cell>
          <cell r="F156">
            <v>1380077.51</v>
          </cell>
          <cell r="G156">
            <v>1408446.9</v>
          </cell>
          <cell r="H156">
            <v>1419179.07</v>
          </cell>
          <cell r="I156">
            <v>1419577.4599999997</v>
          </cell>
          <cell r="J156">
            <v>1466667.25</v>
          </cell>
          <cell r="K156">
            <v>1465996.93</v>
          </cell>
          <cell r="L156">
            <v>1491957.75</v>
          </cell>
          <cell r="M156">
            <v>1460536.84</v>
          </cell>
          <cell r="N156">
            <v>1419945.4899999998</v>
          </cell>
          <cell r="O156">
            <v>1383569.35</v>
          </cell>
          <cell r="P156">
            <v>1421969.0599999998</v>
          </cell>
          <cell r="Q156">
            <v>17127456.219999995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>
            <v>40109</v>
          </cell>
          <cell r="B161" t="str">
            <v>Disposal Landfill Intercompany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>
            <v>40139</v>
          </cell>
          <cell r="B166" t="str">
            <v>Disposal Transfer Intercompany</v>
          </cell>
          <cell r="E166">
            <v>522940.33</v>
          </cell>
          <cell r="F166">
            <v>473522.39</v>
          </cell>
          <cell r="G166">
            <v>554204.89</v>
          </cell>
          <cell r="H166">
            <v>538277.64</v>
          </cell>
          <cell r="I166">
            <v>535071.71</v>
          </cell>
          <cell r="J166">
            <v>582693.4</v>
          </cell>
          <cell r="K166">
            <v>571614.11</v>
          </cell>
          <cell r="L166">
            <v>571380.55000000005</v>
          </cell>
          <cell r="M166">
            <v>569779.74</v>
          </cell>
          <cell r="N166">
            <v>537814.68999999994</v>
          </cell>
          <cell r="O166">
            <v>530807.82999999996</v>
          </cell>
          <cell r="P166">
            <v>576009.71</v>
          </cell>
          <cell r="Q166">
            <v>6564116.9899999993</v>
          </cell>
        </row>
        <row r="167">
          <cell r="A167" t="str">
            <v>Total Disposal</v>
          </cell>
          <cell r="E167">
            <v>522940.33</v>
          </cell>
          <cell r="F167">
            <v>473522.39</v>
          </cell>
          <cell r="G167">
            <v>554204.89</v>
          </cell>
          <cell r="H167">
            <v>538277.64</v>
          </cell>
          <cell r="I167">
            <v>535071.71</v>
          </cell>
          <cell r="J167">
            <v>582693.4</v>
          </cell>
          <cell r="K167">
            <v>571614.11</v>
          </cell>
          <cell r="L167">
            <v>571380.55000000005</v>
          </cell>
          <cell r="M167">
            <v>569779.74</v>
          </cell>
          <cell r="N167">
            <v>537814.68999999994</v>
          </cell>
          <cell r="O167">
            <v>530807.82999999996</v>
          </cell>
          <cell r="P167">
            <v>576009.71</v>
          </cell>
          <cell r="Q167">
            <v>6564116.9899999993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43001</v>
          </cell>
          <cell r="B184" t="str">
            <v>Taxes and Pass Thru Fees</v>
          </cell>
          <cell r="E184">
            <v>21087.73</v>
          </cell>
          <cell r="F184">
            <v>20959.080000000002</v>
          </cell>
          <cell r="G184">
            <v>21310.05</v>
          </cell>
          <cell r="H184">
            <v>15944.56</v>
          </cell>
          <cell r="I184">
            <v>23292.27</v>
          </cell>
          <cell r="J184">
            <v>26639.14</v>
          </cell>
          <cell r="K184">
            <v>26629.39</v>
          </cell>
          <cell r="L184">
            <v>27074.49</v>
          </cell>
          <cell r="M184">
            <v>26539.13</v>
          </cell>
          <cell r="N184">
            <v>25799.21</v>
          </cell>
          <cell r="O184">
            <v>25079.16</v>
          </cell>
          <cell r="P184">
            <v>25860.43</v>
          </cell>
          <cell r="Q184">
            <v>286214.64</v>
          </cell>
        </row>
        <row r="185">
          <cell r="A185">
            <v>43002</v>
          </cell>
          <cell r="B185" t="str">
            <v>WUTC Taxes</v>
          </cell>
          <cell r="E185">
            <v>5546.62</v>
          </cell>
          <cell r="F185">
            <v>5496.04</v>
          </cell>
          <cell r="G185">
            <v>5619.91</v>
          </cell>
          <cell r="H185">
            <v>5691.97</v>
          </cell>
          <cell r="I185">
            <v>5646.5</v>
          </cell>
          <cell r="J185">
            <v>5841.42</v>
          </cell>
          <cell r="K185">
            <v>5857.81</v>
          </cell>
          <cell r="L185">
            <v>5948.97</v>
          </cell>
          <cell r="M185">
            <v>5802.43</v>
          </cell>
          <cell r="N185">
            <v>5678.9</v>
          </cell>
          <cell r="O185">
            <v>5511.15</v>
          </cell>
          <cell r="P185">
            <v>5695</v>
          </cell>
          <cell r="Q185">
            <v>68336.72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26634.35</v>
          </cell>
          <cell r="F188">
            <v>26455.120000000003</v>
          </cell>
          <cell r="G188">
            <v>26929.96</v>
          </cell>
          <cell r="H188">
            <v>21636.53</v>
          </cell>
          <cell r="I188">
            <v>28938.77</v>
          </cell>
          <cell r="J188">
            <v>32480.559999999998</v>
          </cell>
          <cell r="K188">
            <v>32487.200000000001</v>
          </cell>
          <cell r="L188">
            <v>33023.46</v>
          </cell>
          <cell r="M188">
            <v>32341.56</v>
          </cell>
          <cell r="N188">
            <v>31478.11</v>
          </cell>
          <cell r="O188">
            <v>30590.309999999998</v>
          </cell>
          <cell r="P188">
            <v>31555.43</v>
          </cell>
          <cell r="Q188">
            <v>354551.36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>
            <v>44169</v>
          </cell>
          <cell r="B199" t="str">
            <v>Cost of Materials - Intercompany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2">
          <cell r="A212" t="str">
            <v>Total Revenue Reductions</v>
          </cell>
          <cell r="E212">
            <v>549574.68000000005</v>
          </cell>
          <cell r="F212">
            <v>499977.51</v>
          </cell>
          <cell r="G212">
            <v>581134.85</v>
          </cell>
          <cell r="H212">
            <v>559914.17000000004</v>
          </cell>
          <cell r="I212">
            <v>564010.48</v>
          </cell>
          <cell r="J212">
            <v>615173.96</v>
          </cell>
          <cell r="K212">
            <v>604101.30999999994</v>
          </cell>
          <cell r="L212">
            <v>604404.01</v>
          </cell>
          <cell r="M212">
            <v>602121.30000000005</v>
          </cell>
          <cell r="N212">
            <v>569292.79999999993</v>
          </cell>
          <cell r="O212">
            <v>561398.1399999999</v>
          </cell>
          <cell r="P212">
            <v>607565.14</v>
          </cell>
          <cell r="Q212">
            <v>6918668.3499999996</v>
          </cell>
        </row>
        <row r="214">
          <cell r="A214" t="str">
            <v>Net Revenue</v>
          </cell>
          <cell r="E214">
            <v>839957.93</v>
          </cell>
          <cell r="F214">
            <v>880100</v>
          </cell>
          <cell r="G214">
            <v>827312.04999999993</v>
          </cell>
          <cell r="H214">
            <v>859264.9</v>
          </cell>
          <cell r="I214">
            <v>855566.97999999975</v>
          </cell>
          <cell r="J214">
            <v>851493.29</v>
          </cell>
          <cell r="K214">
            <v>861895.62</v>
          </cell>
          <cell r="L214">
            <v>887553.74</v>
          </cell>
          <cell r="M214">
            <v>858415.54</v>
          </cell>
          <cell r="N214">
            <v>850652.68999999983</v>
          </cell>
          <cell r="O214">
            <v>822171.2100000002</v>
          </cell>
          <cell r="P214">
            <v>814403.91999999981</v>
          </cell>
          <cell r="Q214">
            <v>10208787.869999995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148506.62</v>
          </cell>
          <cell r="F219">
            <v>147781.52000000002</v>
          </cell>
          <cell r="G219">
            <v>162872.48000000001</v>
          </cell>
          <cell r="H219">
            <v>152426.56</v>
          </cell>
          <cell r="I219">
            <v>133250.6</v>
          </cell>
          <cell r="J219">
            <v>141014.94</v>
          </cell>
          <cell r="K219">
            <v>138800.41999999998</v>
          </cell>
          <cell r="L219">
            <v>144467.28999999998</v>
          </cell>
          <cell r="M219">
            <v>139411.4</v>
          </cell>
          <cell r="N219">
            <v>131255.16</v>
          </cell>
          <cell r="O219">
            <v>135440.33000000002</v>
          </cell>
          <cell r="P219">
            <v>141049.91999999998</v>
          </cell>
          <cell r="Q219">
            <v>1716277.2399999998</v>
          </cell>
        </row>
        <row r="220">
          <cell r="A220">
            <v>50025</v>
          </cell>
          <cell r="B220" t="str">
            <v>Wages O.T.</v>
          </cell>
          <cell r="E220">
            <v>22975.54</v>
          </cell>
          <cell r="F220">
            <v>6810.35</v>
          </cell>
          <cell r="G220">
            <v>14008.81</v>
          </cell>
          <cell r="H220">
            <v>20795.96</v>
          </cell>
          <cell r="I220">
            <v>28625.24</v>
          </cell>
          <cell r="J220">
            <v>22652.750000000004</v>
          </cell>
          <cell r="K220">
            <v>20035.850000000002</v>
          </cell>
          <cell r="L220">
            <v>20754.88</v>
          </cell>
          <cell r="M220">
            <v>29699.32</v>
          </cell>
          <cell r="N220">
            <v>20332.329999999998</v>
          </cell>
          <cell r="O220">
            <v>32459.590000000004</v>
          </cell>
          <cell r="P220">
            <v>20007.580000000002</v>
          </cell>
          <cell r="Q220">
            <v>259158.2</v>
          </cell>
        </row>
        <row r="221">
          <cell r="A221">
            <v>50035</v>
          </cell>
          <cell r="B221" t="str">
            <v>Safety Bonuses</v>
          </cell>
          <cell r="E221">
            <v>3200</v>
          </cell>
          <cell r="F221">
            <v>3200</v>
          </cell>
          <cell r="G221">
            <v>3200</v>
          </cell>
          <cell r="H221">
            <v>3200</v>
          </cell>
          <cell r="I221">
            <v>3950</v>
          </cell>
          <cell r="J221">
            <v>3950</v>
          </cell>
          <cell r="K221">
            <v>3950</v>
          </cell>
          <cell r="L221">
            <v>3950</v>
          </cell>
          <cell r="M221">
            <v>2000</v>
          </cell>
          <cell r="N221">
            <v>2000</v>
          </cell>
          <cell r="O221">
            <v>3200</v>
          </cell>
          <cell r="P221">
            <v>0</v>
          </cell>
          <cell r="Q221">
            <v>35800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1125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1125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50050</v>
          </cell>
          <cell r="B224" t="str">
            <v>Payroll Taxes</v>
          </cell>
          <cell r="E224">
            <v>21085.43</v>
          </cell>
          <cell r="F224">
            <v>16517.190000000002</v>
          </cell>
          <cell r="G224">
            <v>17618.89</v>
          </cell>
          <cell r="H224">
            <v>17201.14</v>
          </cell>
          <cell r="I224">
            <v>16035.320000000002</v>
          </cell>
          <cell r="J224">
            <v>17468.87</v>
          </cell>
          <cell r="K224">
            <v>16392.41</v>
          </cell>
          <cell r="L224">
            <v>16351.01</v>
          </cell>
          <cell r="M224">
            <v>17217.28</v>
          </cell>
          <cell r="N224">
            <v>14701.12</v>
          </cell>
          <cell r="O224">
            <v>17942.59</v>
          </cell>
          <cell r="P224">
            <v>10482.15</v>
          </cell>
          <cell r="Q224">
            <v>199013.4</v>
          </cell>
        </row>
        <row r="225">
          <cell r="A225">
            <v>50060</v>
          </cell>
          <cell r="B225" t="str">
            <v>Group Insurance</v>
          </cell>
          <cell r="E225">
            <v>1330</v>
          </cell>
          <cell r="F225">
            <v>1226</v>
          </cell>
          <cell r="G225">
            <v>729.5</v>
          </cell>
          <cell r="H225">
            <v>1026.5</v>
          </cell>
          <cell r="I225">
            <v>878</v>
          </cell>
          <cell r="J225">
            <v>878</v>
          </cell>
          <cell r="K225">
            <v>878.77</v>
          </cell>
          <cell r="L225">
            <v>826</v>
          </cell>
          <cell r="M225">
            <v>1077.5</v>
          </cell>
          <cell r="N225">
            <v>1826.5</v>
          </cell>
          <cell r="O225">
            <v>1678.77</v>
          </cell>
          <cell r="P225">
            <v>1088.4199999999998</v>
          </cell>
          <cell r="Q225">
            <v>13443.960000000001</v>
          </cell>
        </row>
        <row r="226">
          <cell r="A226">
            <v>50065</v>
          </cell>
          <cell r="B226" t="str">
            <v>Vacation Pay</v>
          </cell>
          <cell r="E226">
            <v>13381.59</v>
          </cell>
          <cell r="F226">
            <v>8706.9500000000007</v>
          </cell>
          <cell r="G226">
            <v>9543.1899999999987</v>
          </cell>
          <cell r="H226">
            <v>7013.4</v>
          </cell>
          <cell r="I226">
            <v>14309.95</v>
          </cell>
          <cell r="J226">
            <v>8179.11</v>
          </cell>
          <cell r="K226">
            <v>14227.68</v>
          </cell>
          <cell r="L226">
            <v>7288.4699999999993</v>
          </cell>
          <cell r="M226">
            <v>15009.16</v>
          </cell>
          <cell r="N226">
            <v>10400.879999999999</v>
          </cell>
          <cell r="O226">
            <v>16702.490000000002</v>
          </cell>
          <cell r="P226">
            <v>14167.710000000001</v>
          </cell>
          <cell r="Q226">
            <v>138930.58000000002</v>
          </cell>
        </row>
        <row r="227">
          <cell r="A227">
            <v>50070</v>
          </cell>
          <cell r="B227" t="str">
            <v>Sick Pay</v>
          </cell>
          <cell r="E227">
            <v>510.84</v>
          </cell>
          <cell r="F227">
            <v>-249.9</v>
          </cell>
          <cell r="G227">
            <v>257.39999999999998</v>
          </cell>
          <cell r="H227">
            <v>14.4</v>
          </cell>
          <cell r="I227">
            <v>0</v>
          </cell>
          <cell r="J227">
            <v>722.88</v>
          </cell>
          <cell r="K227">
            <v>80.319999999999993</v>
          </cell>
          <cell r="L227">
            <v>92</v>
          </cell>
          <cell r="M227">
            <v>0</v>
          </cell>
          <cell r="N227">
            <v>200.8</v>
          </cell>
          <cell r="O227">
            <v>156.4</v>
          </cell>
          <cell r="P227">
            <v>27.6</v>
          </cell>
          <cell r="Q227">
            <v>1812.7399999999998</v>
          </cell>
        </row>
        <row r="228">
          <cell r="A228">
            <v>50086</v>
          </cell>
          <cell r="B228" t="str">
            <v>Safety and Training</v>
          </cell>
          <cell r="E228">
            <v>52.5</v>
          </cell>
          <cell r="F228">
            <v>57.5</v>
          </cell>
          <cell r="G228">
            <v>269.42</v>
          </cell>
          <cell r="H228">
            <v>-147.5</v>
          </cell>
          <cell r="I228">
            <v>423.2</v>
          </cell>
          <cell r="J228">
            <v>0</v>
          </cell>
          <cell r="K228">
            <v>0</v>
          </cell>
          <cell r="L228">
            <v>0</v>
          </cell>
          <cell r="M228">
            <v>1724.48</v>
          </cell>
          <cell r="N228">
            <v>1092.78</v>
          </cell>
          <cell r="O228">
            <v>642.78</v>
          </cell>
          <cell r="P228">
            <v>0</v>
          </cell>
          <cell r="Q228">
            <v>4115.16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0</v>
          </cell>
          <cell r="G229">
            <v>0</v>
          </cell>
          <cell r="H229">
            <v>240</v>
          </cell>
          <cell r="I229">
            <v>120</v>
          </cell>
          <cell r="J229">
            <v>240</v>
          </cell>
          <cell r="K229">
            <v>694</v>
          </cell>
          <cell r="L229">
            <v>180</v>
          </cell>
          <cell r="M229">
            <v>420</v>
          </cell>
          <cell r="N229">
            <v>60</v>
          </cell>
          <cell r="O229">
            <v>360</v>
          </cell>
          <cell r="P229">
            <v>60</v>
          </cell>
          <cell r="Q229">
            <v>2434</v>
          </cell>
        </row>
        <row r="230">
          <cell r="A230">
            <v>50090</v>
          </cell>
          <cell r="B230" t="str">
            <v>Uniforms</v>
          </cell>
          <cell r="E230">
            <v>6868.59</v>
          </cell>
          <cell r="F230">
            <v>9292.77</v>
          </cell>
          <cell r="G230">
            <v>8124.38</v>
          </cell>
          <cell r="H230">
            <v>7694.95</v>
          </cell>
          <cell r="I230">
            <v>4128.24</v>
          </cell>
          <cell r="J230">
            <v>12100.73</v>
          </cell>
          <cell r="K230">
            <v>9167.7900000000009</v>
          </cell>
          <cell r="L230">
            <v>12042.49</v>
          </cell>
          <cell r="M230">
            <v>8237.0400000000009</v>
          </cell>
          <cell r="N230">
            <v>8038.55</v>
          </cell>
          <cell r="O230">
            <v>7814.48</v>
          </cell>
          <cell r="P230">
            <v>9358.16</v>
          </cell>
          <cell r="Q230">
            <v>102868.17000000001</v>
          </cell>
        </row>
        <row r="231">
          <cell r="A231">
            <v>50115</v>
          </cell>
          <cell r="B231" t="str">
            <v>Pension and Profit Sharing</v>
          </cell>
          <cell r="E231">
            <v>20881.310000000001</v>
          </cell>
          <cell r="F231">
            <v>19908.310000000001</v>
          </cell>
          <cell r="G231">
            <v>22571.059999999998</v>
          </cell>
          <cell r="H231">
            <v>20908.93</v>
          </cell>
          <cell r="I231">
            <v>20644.87</v>
          </cell>
          <cell r="J231">
            <v>20431.82</v>
          </cell>
          <cell r="K231">
            <v>19793.68</v>
          </cell>
          <cell r="L231">
            <v>25409.94</v>
          </cell>
          <cell r="M231">
            <v>19345.43</v>
          </cell>
          <cell r="N231">
            <v>18963.18</v>
          </cell>
          <cell r="O231">
            <v>19131.61</v>
          </cell>
          <cell r="P231">
            <v>16610.04</v>
          </cell>
          <cell r="Q231">
            <v>244600.17999999996</v>
          </cell>
        </row>
        <row r="232">
          <cell r="A232">
            <v>50116</v>
          </cell>
          <cell r="B232" t="str">
            <v>Union Benefit Expense</v>
          </cell>
          <cell r="E232">
            <v>55955.6</v>
          </cell>
          <cell r="F232">
            <v>54981.08</v>
          </cell>
          <cell r="G232">
            <v>57124.76</v>
          </cell>
          <cell r="H232">
            <v>59521.61</v>
          </cell>
          <cell r="I232">
            <v>55020.61</v>
          </cell>
          <cell r="J232">
            <v>53907.77</v>
          </cell>
          <cell r="K232">
            <v>51487.79</v>
          </cell>
          <cell r="L232">
            <v>50364.490000000005</v>
          </cell>
          <cell r="M232">
            <v>51135.950000000004</v>
          </cell>
          <cell r="N232">
            <v>51271.57</v>
          </cell>
          <cell r="O232">
            <v>52010.640000000007</v>
          </cell>
          <cell r="P232">
            <v>49943.11</v>
          </cell>
          <cell r="Q232">
            <v>642724.98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294808.01999999996</v>
          </cell>
          <cell r="F240">
            <v>268231.77</v>
          </cell>
          <cell r="G240">
            <v>297444.89</v>
          </cell>
          <cell r="H240">
            <v>289895.94999999995</v>
          </cell>
          <cell r="I240">
            <v>277386.03000000003</v>
          </cell>
          <cell r="J240">
            <v>281546.87</v>
          </cell>
          <cell r="K240">
            <v>275508.70999999996</v>
          </cell>
          <cell r="L240">
            <v>281726.57</v>
          </cell>
          <cell r="M240">
            <v>285277.56</v>
          </cell>
          <cell r="N240">
            <v>260142.86999999997</v>
          </cell>
          <cell r="O240">
            <v>287539.68</v>
          </cell>
          <cell r="P240">
            <v>262794.69</v>
          </cell>
          <cell r="Q240">
            <v>3362303.6100000003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2602.56</v>
          </cell>
          <cell r="F247">
            <v>2531.56</v>
          </cell>
          <cell r="G247">
            <v>2595.5500000000002</v>
          </cell>
          <cell r="H247">
            <v>2489.9299999999998</v>
          </cell>
          <cell r="I247">
            <v>2160.58</v>
          </cell>
          <cell r="J247">
            <v>2256.83</v>
          </cell>
          <cell r="K247">
            <v>2128.83</v>
          </cell>
          <cell r="L247">
            <v>2085.83</v>
          </cell>
          <cell r="M247">
            <v>2085.83</v>
          </cell>
          <cell r="N247">
            <v>2190.83</v>
          </cell>
          <cell r="O247">
            <v>2085.83</v>
          </cell>
          <cell r="P247">
            <v>2550.89</v>
          </cell>
          <cell r="Q247">
            <v>27765.050000000003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2602.56</v>
          </cell>
          <cell r="F251">
            <v>2531.56</v>
          </cell>
          <cell r="G251">
            <v>2595.5500000000002</v>
          </cell>
          <cell r="H251">
            <v>2489.9299999999998</v>
          </cell>
          <cell r="I251">
            <v>2160.58</v>
          </cell>
          <cell r="J251">
            <v>2256.83</v>
          </cell>
          <cell r="K251">
            <v>2128.83</v>
          </cell>
          <cell r="L251">
            <v>2085.83</v>
          </cell>
          <cell r="M251">
            <v>2085.83</v>
          </cell>
          <cell r="N251">
            <v>2190.83</v>
          </cell>
          <cell r="O251">
            <v>2085.83</v>
          </cell>
          <cell r="P251">
            <v>2550.89</v>
          </cell>
          <cell r="Q251">
            <v>27765.050000000003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6209.13</v>
          </cell>
          <cell r="F254">
            <v>5913.46</v>
          </cell>
          <cell r="G254">
            <v>6800.48</v>
          </cell>
          <cell r="H254">
            <v>6504.81</v>
          </cell>
          <cell r="I254">
            <v>6209.13</v>
          </cell>
          <cell r="J254">
            <v>6504.8</v>
          </cell>
          <cell r="K254">
            <v>6504.81</v>
          </cell>
          <cell r="L254">
            <v>6504.81</v>
          </cell>
          <cell r="M254">
            <v>6504.8</v>
          </cell>
          <cell r="N254">
            <v>6209.14</v>
          </cell>
          <cell r="O254">
            <v>6504.8</v>
          </cell>
          <cell r="P254">
            <v>6800.48</v>
          </cell>
          <cell r="Q254">
            <v>77170.649999999994</v>
          </cell>
        </row>
        <row r="255">
          <cell r="A255">
            <v>52020</v>
          </cell>
          <cell r="B255" t="str">
            <v>Wages Regular</v>
          </cell>
          <cell r="E255">
            <v>11640.62</v>
          </cell>
          <cell r="F255">
            <v>14929.71</v>
          </cell>
          <cell r="G255">
            <v>14082.73</v>
          </cell>
          <cell r="H255">
            <v>13654.74</v>
          </cell>
          <cell r="I255">
            <v>14918.37</v>
          </cell>
          <cell r="J255">
            <v>14754.95</v>
          </cell>
          <cell r="K255">
            <v>12181.44</v>
          </cell>
          <cell r="L255">
            <v>11315.17</v>
          </cell>
          <cell r="M255">
            <v>11931.83</v>
          </cell>
          <cell r="N255">
            <v>11946.65</v>
          </cell>
          <cell r="O255">
            <v>12371.33</v>
          </cell>
          <cell r="P255">
            <v>15662.7</v>
          </cell>
          <cell r="Q255">
            <v>159390.24</v>
          </cell>
        </row>
        <row r="256">
          <cell r="A256">
            <v>52025</v>
          </cell>
          <cell r="B256" t="str">
            <v>Wages O.T.</v>
          </cell>
          <cell r="E256">
            <v>2614.52</v>
          </cell>
          <cell r="F256">
            <v>2473.63</v>
          </cell>
          <cell r="G256">
            <v>2117.09</v>
          </cell>
          <cell r="H256">
            <v>2164.7199999999998</v>
          </cell>
          <cell r="I256">
            <v>2848.44</v>
          </cell>
          <cell r="J256">
            <v>3075.19</v>
          </cell>
          <cell r="K256">
            <v>3378.52</v>
          </cell>
          <cell r="L256">
            <v>1747.37</v>
          </cell>
          <cell r="M256">
            <v>2402.91</v>
          </cell>
          <cell r="N256">
            <v>2322.34</v>
          </cell>
          <cell r="O256">
            <v>3755.06</v>
          </cell>
          <cell r="P256">
            <v>2288.11</v>
          </cell>
          <cell r="Q256">
            <v>31187.9</v>
          </cell>
        </row>
        <row r="257">
          <cell r="A257">
            <v>52035</v>
          </cell>
          <cell r="B257" t="str">
            <v>Safety Bonuses</v>
          </cell>
          <cell r="E257">
            <v>833</v>
          </cell>
          <cell r="F257">
            <v>833</v>
          </cell>
          <cell r="G257">
            <v>833</v>
          </cell>
          <cell r="H257">
            <v>833</v>
          </cell>
          <cell r="I257">
            <v>1583</v>
          </cell>
          <cell r="J257">
            <v>1583</v>
          </cell>
          <cell r="K257">
            <v>1583</v>
          </cell>
          <cell r="L257">
            <v>1583</v>
          </cell>
          <cell r="M257">
            <v>500</v>
          </cell>
          <cell r="N257">
            <v>500</v>
          </cell>
          <cell r="O257">
            <v>1000</v>
          </cell>
          <cell r="P257">
            <v>0</v>
          </cell>
          <cell r="Q257">
            <v>11664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2869.35</v>
          </cell>
          <cell r="F260">
            <v>2242.16</v>
          </cell>
          <cell r="G260">
            <v>2468.5100000000002</v>
          </cell>
          <cell r="H260">
            <v>2064.63</v>
          </cell>
          <cell r="I260">
            <v>2186.88</v>
          </cell>
          <cell r="J260">
            <v>2344.56</v>
          </cell>
          <cell r="K260">
            <v>1962.2</v>
          </cell>
          <cell r="L260">
            <v>1763.36</v>
          </cell>
          <cell r="M260">
            <v>1881.81</v>
          </cell>
          <cell r="N260">
            <v>1731.74</v>
          </cell>
          <cell r="O260">
            <v>2453.91</v>
          </cell>
          <cell r="P260">
            <v>1757.74</v>
          </cell>
          <cell r="Q260">
            <v>25726.850000000006</v>
          </cell>
        </row>
        <row r="261">
          <cell r="A261">
            <v>52060</v>
          </cell>
          <cell r="B261" t="str">
            <v>Group Insurance</v>
          </cell>
          <cell r="E261">
            <v>1441</v>
          </cell>
          <cell r="F261">
            <v>1441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583.48</v>
          </cell>
          <cell r="Q261">
            <v>9234.48</v>
          </cell>
        </row>
        <row r="262">
          <cell r="A262">
            <v>52065</v>
          </cell>
          <cell r="B262" t="str">
            <v>Vacation Pay</v>
          </cell>
          <cell r="E262">
            <v>1511.38</v>
          </cell>
          <cell r="F262">
            <v>-838.54</v>
          </cell>
          <cell r="G262">
            <v>2800.68</v>
          </cell>
          <cell r="H262">
            <v>381.27</v>
          </cell>
          <cell r="I262">
            <v>800.29</v>
          </cell>
          <cell r="J262">
            <v>1912.65</v>
          </cell>
          <cell r="K262">
            <v>745.69</v>
          </cell>
          <cell r="L262">
            <v>1755.74</v>
          </cell>
          <cell r="M262">
            <v>996.88</v>
          </cell>
          <cell r="N262">
            <v>1492.04</v>
          </cell>
          <cell r="O262">
            <v>2476.17</v>
          </cell>
          <cell r="P262">
            <v>1846.32</v>
          </cell>
          <cell r="Q262">
            <v>15880.569999999998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52086</v>
          </cell>
          <cell r="B264" t="str">
            <v>Safety and Training</v>
          </cell>
          <cell r="E264">
            <v>104.55</v>
          </cell>
          <cell r="F264">
            <v>112.64</v>
          </cell>
          <cell r="G264">
            <v>154.71</v>
          </cell>
          <cell r="H264">
            <v>299.60000000000002</v>
          </cell>
          <cell r="I264">
            <v>846.98</v>
          </cell>
          <cell r="J264">
            <v>185.38</v>
          </cell>
          <cell r="K264">
            <v>78.989999999999995</v>
          </cell>
          <cell r="L264">
            <v>145.65</v>
          </cell>
          <cell r="M264">
            <v>0</v>
          </cell>
          <cell r="N264">
            <v>876.33</v>
          </cell>
          <cell r="O264">
            <v>-395.59</v>
          </cell>
          <cell r="P264">
            <v>1720.49</v>
          </cell>
          <cell r="Q264">
            <v>4129.7300000000005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1040.42</v>
          </cell>
          <cell r="F266">
            <v>1033.9000000000001</v>
          </cell>
          <cell r="G266">
            <v>1397.48</v>
          </cell>
          <cell r="H266">
            <v>1377.31</v>
          </cell>
          <cell r="I266">
            <v>475.1</v>
          </cell>
          <cell r="J266">
            <v>1617.7</v>
          </cell>
          <cell r="K266">
            <v>910.5</v>
          </cell>
          <cell r="L266">
            <v>1633.6</v>
          </cell>
          <cell r="M266">
            <v>1021.73</v>
          </cell>
          <cell r="N266">
            <v>756.54</v>
          </cell>
          <cell r="O266">
            <v>828.81</v>
          </cell>
          <cell r="P266">
            <v>987.61</v>
          </cell>
          <cell r="Q266">
            <v>13080.699999999999</v>
          </cell>
        </row>
        <row r="267">
          <cell r="A267">
            <v>52115</v>
          </cell>
          <cell r="B267" t="str">
            <v>Pension and Profit Sharing</v>
          </cell>
          <cell r="E267">
            <v>2995.29</v>
          </cell>
          <cell r="F267">
            <v>2862.61</v>
          </cell>
          <cell r="G267">
            <v>3299.63</v>
          </cell>
          <cell r="H267">
            <v>2999.06</v>
          </cell>
          <cell r="I267">
            <v>2963.05</v>
          </cell>
          <cell r="J267">
            <v>2934</v>
          </cell>
          <cell r="K267">
            <v>2846.98</v>
          </cell>
          <cell r="L267">
            <v>2774.57</v>
          </cell>
          <cell r="M267">
            <v>2785.85</v>
          </cell>
          <cell r="N267">
            <v>2807.65</v>
          </cell>
          <cell r="O267">
            <v>2756.7</v>
          </cell>
          <cell r="P267">
            <v>2412.85</v>
          </cell>
          <cell r="Q267">
            <v>34438.239999999998</v>
          </cell>
        </row>
        <row r="268">
          <cell r="A268">
            <v>52116</v>
          </cell>
          <cell r="B268" t="str">
            <v>Union Benefit Expense</v>
          </cell>
          <cell r="E268">
            <v>7876.76</v>
          </cell>
          <cell r="F268">
            <v>7880.62</v>
          </cell>
          <cell r="G268">
            <v>7872.8</v>
          </cell>
          <cell r="H268">
            <v>7884.58</v>
          </cell>
          <cell r="I268">
            <v>7878.69</v>
          </cell>
          <cell r="J268">
            <v>7878.69</v>
          </cell>
          <cell r="K268">
            <v>7881.97</v>
          </cell>
          <cell r="L268">
            <v>6752.1</v>
          </cell>
          <cell r="M268">
            <v>6747.85</v>
          </cell>
          <cell r="N268">
            <v>6756.35</v>
          </cell>
          <cell r="O268">
            <v>7182.94</v>
          </cell>
          <cell r="P268">
            <v>7779.69</v>
          </cell>
          <cell r="Q268">
            <v>90373.040000000023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13715.59</v>
          </cell>
          <cell r="F270">
            <v>21102.71</v>
          </cell>
          <cell r="G270">
            <v>18678.920000000006</v>
          </cell>
          <cell r="H270">
            <v>30064.99</v>
          </cell>
          <cell r="I270">
            <v>11133.51</v>
          </cell>
          <cell r="J270">
            <v>9706.94</v>
          </cell>
          <cell r="K270">
            <v>12873.069999999998</v>
          </cell>
          <cell r="L270">
            <v>12811.720000000001</v>
          </cell>
          <cell r="M270">
            <v>13514.23</v>
          </cell>
          <cell r="N270">
            <v>8953.7200000000012</v>
          </cell>
          <cell r="O270">
            <v>16547.27</v>
          </cell>
          <cell r="P270">
            <v>15817.25</v>
          </cell>
          <cell r="Q270">
            <v>184919.91999999998</v>
          </cell>
        </row>
        <row r="271">
          <cell r="A271">
            <v>52125</v>
          </cell>
          <cell r="B271" t="str">
            <v>Operating Supplies</v>
          </cell>
          <cell r="E271">
            <v>568.15</v>
          </cell>
          <cell r="F271">
            <v>288.02999999999997</v>
          </cell>
          <cell r="G271">
            <v>385.62</v>
          </cell>
          <cell r="H271">
            <v>179.18</v>
          </cell>
          <cell r="I271">
            <v>339.98</v>
          </cell>
          <cell r="J271">
            <v>264.08</v>
          </cell>
          <cell r="K271">
            <v>131.13</v>
          </cell>
          <cell r="L271">
            <v>13.55</v>
          </cell>
          <cell r="M271">
            <v>9.8699999999999992</v>
          </cell>
          <cell r="N271">
            <v>372.92</v>
          </cell>
          <cell r="O271">
            <v>819.61</v>
          </cell>
          <cell r="P271">
            <v>414.71</v>
          </cell>
          <cell r="Q271">
            <v>3786.8300000000004</v>
          </cell>
        </row>
        <row r="272">
          <cell r="A272">
            <v>52135</v>
          </cell>
          <cell r="B272" t="str">
            <v>Equipment and Maint Repair</v>
          </cell>
          <cell r="E272">
            <v>0</v>
          </cell>
          <cell r="F272">
            <v>0</v>
          </cell>
          <cell r="G272">
            <v>149.16</v>
          </cell>
          <cell r="H272">
            <v>681.98</v>
          </cell>
          <cell r="I272">
            <v>545.25</v>
          </cell>
          <cell r="J272">
            <v>332.59</v>
          </cell>
          <cell r="K272">
            <v>984.37</v>
          </cell>
          <cell r="L272">
            <v>173.37</v>
          </cell>
          <cell r="M272">
            <v>0</v>
          </cell>
          <cell r="N272">
            <v>156.19999999999999</v>
          </cell>
          <cell r="O272">
            <v>-156.19999999999999</v>
          </cell>
          <cell r="P272">
            <v>27.01</v>
          </cell>
          <cell r="Q272">
            <v>2893.73</v>
          </cell>
        </row>
        <row r="273">
          <cell r="A273">
            <v>52140</v>
          </cell>
          <cell r="B273" t="str">
            <v>Tires</v>
          </cell>
          <cell r="E273">
            <v>11282.69</v>
          </cell>
          <cell r="F273">
            <v>1664.63</v>
          </cell>
          <cell r="G273">
            <v>5175.3999999999996</v>
          </cell>
          <cell r="H273">
            <v>8753.43</v>
          </cell>
          <cell r="I273">
            <v>9084.64</v>
          </cell>
          <cell r="J273">
            <v>1370.04</v>
          </cell>
          <cell r="K273">
            <v>8864.5</v>
          </cell>
          <cell r="L273">
            <v>438.2</v>
          </cell>
          <cell r="M273">
            <v>5010.1400000000003</v>
          </cell>
          <cell r="N273">
            <v>1896.06</v>
          </cell>
          <cell r="O273">
            <v>7161.25</v>
          </cell>
          <cell r="P273">
            <v>3395.56</v>
          </cell>
          <cell r="Q273">
            <v>64096.539999999994</v>
          </cell>
        </row>
        <row r="274">
          <cell r="A274">
            <v>52142</v>
          </cell>
          <cell r="B274" t="str">
            <v>Fuel Expense</v>
          </cell>
          <cell r="E274">
            <v>54158.289999999994</v>
          </cell>
          <cell r="F274">
            <v>50956.94</v>
          </cell>
          <cell r="G274">
            <v>60111.49</v>
          </cell>
          <cell r="H274">
            <v>62505</v>
          </cell>
          <cell r="I274">
            <v>58155.18</v>
          </cell>
          <cell r="J274">
            <v>61304.36</v>
          </cell>
          <cell r="K274">
            <v>60908.59</v>
          </cell>
          <cell r="L274">
            <v>64096.240000000005</v>
          </cell>
          <cell r="M274">
            <v>63144.08</v>
          </cell>
          <cell r="N274">
            <v>63868.340000000004</v>
          </cell>
          <cell r="O274">
            <v>56605.93</v>
          </cell>
          <cell r="P274">
            <v>67191.64</v>
          </cell>
          <cell r="Q274">
            <v>723006.08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3179.71</v>
          </cell>
          <cell r="F277">
            <v>7401.66</v>
          </cell>
          <cell r="G277">
            <v>5696.15</v>
          </cell>
          <cell r="H277">
            <v>6990.25</v>
          </cell>
          <cell r="I277">
            <v>4918.58</v>
          </cell>
          <cell r="J277">
            <v>3341.27</v>
          </cell>
          <cell r="K277">
            <v>1599.94</v>
          </cell>
          <cell r="L277">
            <v>9095.31</v>
          </cell>
          <cell r="M277">
            <v>5629.35</v>
          </cell>
          <cell r="N277">
            <v>4937.97</v>
          </cell>
          <cell r="O277">
            <v>5285.37</v>
          </cell>
          <cell r="P277">
            <v>5402.36</v>
          </cell>
          <cell r="Q277">
            <v>63477.919999999998</v>
          </cell>
        </row>
        <row r="278">
          <cell r="A278">
            <v>52147</v>
          </cell>
          <cell r="B278" t="str">
            <v>Outside Repairs</v>
          </cell>
          <cell r="E278">
            <v>2520.1099999999997</v>
          </cell>
          <cell r="F278">
            <v>148.44</v>
          </cell>
          <cell r="G278">
            <v>4753.75</v>
          </cell>
          <cell r="H278">
            <v>2049.4</v>
          </cell>
          <cell r="I278">
            <v>568.04999999999995</v>
          </cell>
          <cell r="J278">
            <v>4319.34</v>
          </cell>
          <cell r="K278">
            <v>3088.65</v>
          </cell>
          <cell r="L278">
            <v>4131.92</v>
          </cell>
          <cell r="M278">
            <v>939.12</v>
          </cell>
          <cell r="N278">
            <v>4227.5600000000004</v>
          </cell>
          <cell r="O278">
            <v>38.909999999999997</v>
          </cell>
          <cell r="P278">
            <v>448.88</v>
          </cell>
          <cell r="Q278">
            <v>27234.129999999997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1060.3800000000001</v>
          </cell>
          <cell r="F281">
            <v>764.22</v>
          </cell>
          <cell r="G281">
            <v>713.08</v>
          </cell>
          <cell r="H281">
            <v>617.6</v>
          </cell>
          <cell r="I281">
            <v>412.22</v>
          </cell>
          <cell r="J281">
            <v>355.41</v>
          </cell>
          <cell r="K281">
            <v>1187.46</v>
          </cell>
          <cell r="L281">
            <v>314.74</v>
          </cell>
          <cell r="M281">
            <v>291.92</v>
          </cell>
          <cell r="N281">
            <v>296.52999999999997</v>
          </cell>
          <cell r="O281">
            <v>545.01</v>
          </cell>
          <cell r="P281">
            <v>997.3</v>
          </cell>
          <cell r="Q281">
            <v>7555.87</v>
          </cell>
        </row>
        <row r="282">
          <cell r="A282">
            <v>52165</v>
          </cell>
          <cell r="B282" t="str">
            <v>Communications</v>
          </cell>
          <cell r="E282">
            <v>497.52</v>
          </cell>
          <cell r="F282">
            <v>509.58</v>
          </cell>
          <cell r="G282">
            <v>521.71</v>
          </cell>
          <cell r="H282">
            <v>497.47</v>
          </cell>
          <cell r="I282">
            <v>622.69000000000005</v>
          </cell>
          <cell r="J282">
            <v>534.09</v>
          </cell>
          <cell r="K282">
            <v>-388.32</v>
          </cell>
          <cell r="L282">
            <v>662.93</v>
          </cell>
          <cell r="M282">
            <v>678.76</v>
          </cell>
          <cell r="N282">
            <v>509.78</v>
          </cell>
          <cell r="O282">
            <v>678.67</v>
          </cell>
          <cell r="P282">
            <v>546.71</v>
          </cell>
          <cell r="Q282">
            <v>5871.59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52182</v>
          </cell>
          <cell r="B287" t="str">
            <v>Towing Expense</v>
          </cell>
          <cell r="E287">
            <v>243.9</v>
          </cell>
          <cell r="F287">
            <v>678.32</v>
          </cell>
          <cell r="G287">
            <v>518.41999999999996</v>
          </cell>
          <cell r="H287">
            <v>0</v>
          </cell>
          <cell r="I287">
            <v>0</v>
          </cell>
          <cell r="J287">
            <v>271</v>
          </cell>
          <cell r="K287">
            <v>0</v>
          </cell>
          <cell r="L287">
            <v>211.38</v>
          </cell>
          <cell r="M287">
            <v>563.67999999999995</v>
          </cell>
          <cell r="N287">
            <v>0</v>
          </cell>
          <cell r="O287">
            <v>0</v>
          </cell>
          <cell r="P287">
            <v>243.9</v>
          </cell>
          <cell r="Q287">
            <v>2730.6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397.98</v>
          </cell>
          <cell r="O288">
            <v>-397.98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100.76</v>
          </cell>
          <cell r="F289">
            <v>168.31</v>
          </cell>
          <cell r="G289">
            <v>81.760000000000005</v>
          </cell>
          <cell r="H289">
            <v>538.53</v>
          </cell>
          <cell r="I289">
            <v>50.95</v>
          </cell>
          <cell r="J289">
            <v>51.81</v>
          </cell>
          <cell r="K289">
            <v>0</v>
          </cell>
          <cell r="L289">
            <v>226.01</v>
          </cell>
          <cell r="M289">
            <v>51.5</v>
          </cell>
          <cell r="N289">
            <v>0</v>
          </cell>
          <cell r="O289">
            <v>556.91</v>
          </cell>
          <cell r="P289">
            <v>324.24</v>
          </cell>
          <cell r="Q289">
            <v>2150.7799999999997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9</v>
          </cell>
          <cell r="F291">
            <v>0</v>
          </cell>
          <cell r="G291">
            <v>4.5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13.5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Total Truck Variable</v>
          </cell>
          <cell r="E296">
            <v>126472.12</v>
          </cell>
          <cell r="F296">
            <v>122567.03000000001</v>
          </cell>
          <cell r="G296">
            <v>139178.57</v>
          </cell>
          <cell r="H296">
            <v>151762.04999999999</v>
          </cell>
          <cell r="I296">
            <v>127181.98000000001</v>
          </cell>
          <cell r="J296">
            <v>125282.85</v>
          </cell>
          <cell r="K296">
            <v>127964.48999999999</v>
          </cell>
          <cell r="L296">
            <v>128791.74</v>
          </cell>
          <cell r="M296">
            <v>125167.81</v>
          </cell>
          <cell r="N296">
            <v>121736.34</v>
          </cell>
          <cell r="O296">
            <v>127259.88000000002</v>
          </cell>
          <cell r="P296">
            <v>136649.02999999997</v>
          </cell>
          <cell r="Q296">
            <v>1560013.8900000001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10121.69</v>
          </cell>
          <cell r="F307">
            <v>8242.4699999999993</v>
          </cell>
          <cell r="G307">
            <v>12061.67</v>
          </cell>
          <cell r="H307">
            <v>10915.7</v>
          </cell>
          <cell r="I307">
            <v>8008.44</v>
          </cell>
          <cell r="J307">
            <v>8531.7900000000009</v>
          </cell>
          <cell r="K307">
            <v>9525.08</v>
          </cell>
          <cell r="L307">
            <v>11641.49</v>
          </cell>
          <cell r="M307">
            <v>9358.9</v>
          </cell>
          <cell r="N307">
            <v>9463.3700000000008</v>
          </cell>
          <cell r="O307">
            <v>10355.24</v>
          </cell>
          <cell r="P307">
            <v>9802.01</v>
          </cell>
          <cell r="Q307">
            <v>118027.84999999999</v>
          </cell>
        </row>
        <row r="308">
          <cell r="A308">
            <v>55025</v>
          </cell>
          <cell r="B308" t="str">
            <v>Wages O.T.</v>
          </cell>
          <cell r="E308">
            <v>636.62</v>
          </cell>
          <cell r="F308">
            <v>425.9</v>
          </cell>
          <cell r="G308">
            <v>278.45999999999998</v>
          </cell>
          <cell r="H308">
            <v>1269.6099999999999</v>
          </cell>
          <cell r="I308">
            <v>580.07000000000005</v>
          </cell>
          <cell r="J308">
            <v>803.54</v>
          </cell>
          <cell r="K308">
            <v>467.98</v>
          </cell>
          <cell r="L308">
            <v>832.02</v>
          </cell>
          <cell r="M308">
            <v>17.989999999999998</v>
          </cell>
          <cell r="N308">
            <v>412.16</v>
          </cell>
          <cell r="O308">
            <v>650.38</v>
          </cell>
          <cell r="P308">
            <v>65.599999999999994</v>
          </cell>
          <cell r="Q308">
            <v>6440.3300000000008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1302.32</v>
          </cell>
          <cell r="F312">
            <v>934.4</v>
          </cell>
          <cell r="G312">
            <v>1150.47</v>
          </cell>
          <cell r="H312">
            <v>1167.9000000000001</v>
          </cell>
          <cell r="I312">
            <v>860.19</v>
          </cell>
          <cell r="J312">
            <v>884.97</v>
          </cell>
          <cell r="K312">
            <v>1058.24</v>
          </cell>
          <cell r="L312">
            <v>1180.19</v>
          </cell>
          <cell r="M312">
            <v>1055.3399999999999</v>
          </cell>
          <cell r="N312">
            <v>1038.93</v>
          </cell>
          <cell r="O312">
            <v>1185.43</v>
          </cell>
          <cell r="P312">
            <v>525.12</v>
          </cell>
          <cell r="Q312">
            <v>12343.500000000002</v>
          </cell>
        </row>
        <row r="313">
          <cell r="A313">
            <v>55060</v>
          </cell>
          <cell r="B313" t="str">
            <v>Group Insurance</v>
          </cell>
          <cell r="E313">
            <v>2215</v>
          </cell>
          <cell r="F313">
            <v>2215</v>
          </cell>
          <cell r="G313">
            <v>1935</v>
          </cell>
          <cell r="H313">
            <v>2495</v>
          </cell>
          <cell r="I313">
            <v>2215</v>
          </cell>
          <cell r="J313">
            <v>1919</v>
          </cell>
          <cell r="K313">
            <v>1919</v>
          </cell>
          <cell r="L313">
            <v>1919</v>
          </cell>
          <cell r="M313">
            <v>1691</v>
          </cell>
          <cell r="N313">
            <v>2147</v>
          </cell>
          <cell r="O313">
            <v>1711</v>
          </cell>
          <cell r="P313">
            <v>2215</v>
          </cell>
          <cell r="Q313">
            <v>24596</v>
          </cell>
        </row>
        <row r="314">
          <cell r="A314">
            <v>55065</v>
          </cell>
          <cell r="B314" t="str">
            <v>Vacation Pay</v>
          </cell>
          <cell r="E314">
            <v>303.81</v>
          </cell>
          <cell r="F314">
            <v>1016.29</v>
          </cell>
          <cell r="G314">
            <v>-198.06</v>
          </cell>
          <cell r="H314">
            <v>1145.3599999999999</v>
          </cell>
          <cell r="I314">
            <v>1042.8699999999999</v>
          </cell>
          <cell r="J314">
            <v>-719.54</v>
          </cell>
          <cell r="K314">
            <v>1222.3399999999999</v>
          </cell>
          <cell r="L314">
            <v>925.15</v>
          </cell>
          <cell r="M314">
            <v>1907.53</v>
          </cell>
          <cell r="N314">
            <v>789.75</v>
          </cell>
          <cell r="O314">
            <v>394.38</v>
          </cell>
          <cell r="P314">
            <v>930.27</v>
          </cell>
          <cell r="Q314">
            <v>8760.15</v>
          </cell>
        </row>
        <row r="315">
          <cell r="A315">
            <v>55070</v>
          </cell>
          <cell r="B315" t="str">
            <v>Sick Pay</v>
          </cell>
          <cell r="E315">
            <v>255.74</v>
          </cell>
          <cell r="F315">
            <v>163.92</v>
          </cell>
          <cell r="G315">
            <v>253.25</v>
          </cell>
          <cell r="H315">
            <v>-42.31</v>
          </cell>
          <cell r="I315">
            <v>0</v>
          </cell>
          <cell r="J315">
            <v>317.39999999999998</v>
          </cell>
          <cell r="K315">
            <v>165.6</v>
          </cell>
          <cell r="L315">
            <v>-138</v>
          </cell>
          <cell r="M315">
            <v>138</v>
          </cell>
          <cell r="N315">
            <v>216.36</v>
          </cell>
          <cell r="O315">
            <v>0</v>
          </cell>
          <cell r="P315">
            <v>317.60000000000002</v>
          </cell>
          <cell r="Q315">
            <v>1647.56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34.299999999999997</v>
          </cell>
          <cell r="I316">
            <v>29.01</v>
          </cell>
          <cell r="J316">
            <v>0</v>
          </cell>
          <cell r="K316">
            <v>0</v>
          </cell>
          <cell r="L316">
            <v>1292.83</v>
          </cell>
          <cell r="M316">
            <v>425.23</v>
          </cell>
          <cell r="N316">
            <v>50</v>
          </cell>
          <cell r="O316">
            <v>0</v>
          </cell>
          <cell r="P316">
            <v>0</v>
          </cell>
          <cell r="Q316">
            <v>1831.37</v>
          </cell>
        </row>
        <row r="317">
          <cell r="A317">
            <v>55090</v>
          </cell>
          <cell r="B317" t="str">
            <v>Uniforms</v>
          </cell>
          <cell r="E317">
            <v>711.08</v>
          </cell>
          <cell r="F317">
            <v>516.91999999999996</v>
          </cell>
          <cell r="G317">
            <v>548.66</v>
          </cell>
          <cell r="H317">
            <v>420.37</v>
          </cell>
          <cell r="I317">
            <v>237.53</v>
          </cell>
          <cell r="J317">
            <v>620.41999999999996</v>
          </cell>
          <cell r="K317">
            <v>488.2</v>
          </cell>
          <cell r="L317">
            <v>1071.5999999999999</v>
          </cell>
          <cell r="M317">
            <v>360.8</v>
          </cell>
          <cell r="N317">
            <v>378.21</v>
          </cell>
          <cell r="O317">
            <v>414.33</v>
          </cell>
          <cell r="P317">
            <v>378.31</v>
          </cell>
          <cell r="Q317">
            <v>6146.43</v>
          </cell>
        </row>
        <row r="318">
          <cell r="A318">
            <v>55115</v>
          </cell>
          <cell r="B318" t="str">
            <v>Pension and Profit Sharing</v>
          </cell>
          <cell r="E318">
            <v>75.61</v>
          </cell>
          <cell r="F318">
            <v>80.2</v>
          </cell>
          <cell r="G318">
            <v>115.17</v>
          </cell>
          <cell r="H318">
            <v>81.77</v>
          </cell>
          <cell r="I318">
            <v>90.46</v>
          </cell>
          <cell r="J318">
            <v>86.97</v>
          </cell>
          <cell r="K318">
            <v>86.46</v>
          </cell>
          <cell r="L318">
            <v>85.09</v>
          </cell>
          <cell r="M318">
            <v>75.69</v>
          </cell>
          <cell r="N318">
            <v>120.4</v>
          </cell>
          <cell r="O318">
            <v>78.64</v>
          </cell>
          <cell r="P318">
            <v>73.08</v>
          </cell>
          <cell r="Q318">
            <v>1049.54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6822.4</v>
          </cell>
          <cell r="F321">
            <v>7408.98</v>
          </cell>
          <cell r="G321">
            <v>6676.59</v>
          </cell>
          <cell r="H321">
            <v>10883.54</v>
          </cell>
          <cell r="I321">
            <v>6756.74</v>
          </cell>
          <cell r="J321">
            <v>6992.66</v>
          </cell>
          <cell r="K321">
            <v>7598.15</v>
          </cell>
          <cell r="L321">
            <v>6124.07</v>
          </cell>
          <cell r="M321">
            <v>6075.32</v>
          </cell>
          <cell r="N321">
            <v>1985.95</v>
          </cell>
          <cell r="O321">
            <v>4110.71</v>
          </cell>
          <cell r="P321">
            <v>5007.25</v>
          </cell>
          <cell r="Q321">
            <v>76442.360000000015</v>
          </cell>
        </row>
        <row r="322">
          <cell r="A322">
            <v>55125</v>
          </cell>
          <cell r="B322" t="str">
            <v>Operating Supplies</v>
          </cell>
          <cell r="E322">
            <v>208.43</v>
          </cell>
          <cell r="F322">
            <v>96</v>
          </cell>
          <cell r="G322">
            <v>0</v>
          </cell>
          <cell r="H322">
            <v>269.91000000000003</v>
          </cell>
          <cell r="I322">
            <v>134.9</v>
          </cell>
          <cell r="J322">
            <v>0</v>
          </cell>
          <cell r="K322">
            <v>0</v>
          </cell>
          <cell r="L322">
            <v>242.16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951.4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107.12</v>
          </cell>
          <cell r="G323">
            <v>103.06</v>
          </cell>
          <cell r="H323">
            <v>127.6</v>
          </cell>
          <cell r="I323">
            <v>177.2</v>
          </cell>
          <cell r="J323">
            <v>0</v>
          </cell>
          <cell r="K323">
            <v>402.9</v>
          </cell>
          <cell r="L323">
            <v>0</v>
          </cell>
          <cell r="M323">
            <v>1045.6400000000001</v>
          </cell>
          <cell r="N323">
            <v>613.79999999999995</v>
          </cell>
          <cell r="O323">
            <v>0.01</v>
          </cell>
          <cell r="P323">
            <v>0</v>
          </cell>
          <cell r="Q323">
            <v>2577.33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145.91</v>
          </cell>
          <cell r="F331">
            <v>170</v>
          </cell>
          <cell r="G331">
            <v>160.13999999999999</v>
          </cell>
          <cell r="H331">
            <v>153.57</v>
          </cell>
          <cell r="I331">
            <v>132.77000000000001</v>
          </cell>
          <cell r="J331">
            <v>124.01</v>
          </cell>
          <cell r="K331">
            <v>109.77</v>
          </cell>
          <cell r="L331">
            <v>522.32000000000005</v>
          </cell>
          <cell r="M331">
            <v>123.5</v>
          </cell>
          <cell r="N331">
            <v>114.69</v>
          </cell>
          <cell r="O331">
            <v>122.68</v>
          </cell>
          <cell r="P331">
            <v>122.68</v>
          </cell>
          <cell r="Q331">
            <v>2002.04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Total Container</v>
          </cell>
          <cell r="E337">
            <v>22798.61</v>
          </cell>
          <cell r="F337">
            <v>21377.199999999997</v>
          </cell>
          <cell r="G337">
            <v>23084.41</v>
          </cell>
          <cell r="H337">
            <v>28922.319999999996</v>
          </cell>
          <cell r="I337">
            <v>20265.18</v>
          </cell>
          <cell r="J337">
            <v>19561.219999999998</v>
          </cell>
          <cell r="K337">
            <v>23043.72</v>
          </cell>
          <cell r="L337">
            <v>25697.919999999998</v>
          </cell>
          <cell r="M337">
            <v>22274.94</v>
          </cell>
          <cell r="N337">
            <v>17330.62</v>
          </cell>
          <cell r="O337">
            <v>19022.799999999996</v>
          </cell>
          <cell r="P337">
            <v>19436.920000000002</v>
          </cell>
          <cell r="Q337">
            <v>262815.86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21484.6</v>
          </cell>
          <cell r="F340">
            <v>20461.52</v>
          </cell>
          <cell r="G340">
            <v>23530.74</v>
          </cell>
          <cell r="H340">
            <v>22507.68</v>
          </cell>
          <cell r="I340">
            <v>21484.6</v>
          </cell>
          <cell r="J340">
            <v>22507.66</v>
          </cell>
          <cell r="K340">
            <v>22636.52</v>
          </cell>
          <cell r="L340">
            <v>22649.4</v>
          </cell>
          <cell r="M340">
            <v>22649.39</v>
          </cell>
          <cell r="N340">
            <v>21768.59</v>
          </cell>
          <cell r="O340">
            <v>22733.7</v>
          </cell>
          <cell r="P340">
            <v>23898.34</v>
          </cell>
          <cell r="Q340">
            <v>268312.74</v>
          </cell>
        </row>
        <row r="341">
          <cell r="A341">
            <v>56020</v>
          </cell>
          <cell r="B341" t="str">
            <v>Wages Regular</v>
          </cell>
          <cell r="E341">
            <v>4948.7299999999996</v>
          </cell>
          <cell r="F341">
            <v>4243.8599999999997</v>
          </cell>
          <cell r="G341">
            <v>5249.43</v>
          </cell>
          <cell r="H341">
            <v>5618.66</v>
          </cell>
          <cell r="I341">
            <v>4920.93</v>
          </cell>
          <cell r="J341">
            <v>5799.39</v>
          </cell>
          <cell r="K341">
            <v>5404.71</v>
          </cell>
          <cell r="L341">
            <v>5365.56</v>
          </cell>
          <cell r="M341">
            <v>4903.59</v>
          </cell>
          <cell r="N341">
            <v>5263.01</v>
          </cell>
          <cell r="O341">
            <v>5800.6</v>
          </cell>
          <cell r="P341">
            <v>5428.54</v>
          </cell>
          <cell r="Q341">
            <v>62947.01</v>
          </cell>
        </row>
        <row r="342">
          <cell r="A342">
            <v>56025</v>
          </cell>
          <cell r="B342" t="str">
            <v>Wages O.T.</v>
          </cell>
          <cell r="E342">
            <v>515.38</v>
          </cell>
          <cell r="F342">
            <v>23.34</v>
          </cell>
          <cell r="G342">
            <v>199.47</v>
          </cell>
          <cell r="H342">
            <v>439.74</v>
          </cell>
          <cell r="I342">
            <v>937.69</v>
          </cell>
          <cell r="J342">
            <v>676.04</v>
          </cell>
          <cell r="K342">
            <v>89.23</v>
          </cell>
          <cell r="L342">
            <v>691.05</v>
          </cell>
          <cell r="M342">
            <v>707.32</v>
          </cell>
          <cell r="N342">
            <v>322.20999999999998</v>
          </cell>
          <cell r="O342">
            <v>737.63</v>
          </cell>
          <cell r="P342">
            <v>791.29</v>
          </cell>
          <cell r="Q342">
            <v>6130.3899999999994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>
            <v>56050</v>
          </cell>
          <cell r="B347" t="str">
            <v>Payroll Taxes</v>
          </cell>
          <cell r="E347">
            <v>3178.64</v>
          </cell>
          <cell r="F347">
            <v>2251.66</v>
          </cell>
          <cell r="G347">
            <v>2524.9499999999998</v>
          </cell>
          <cell r="H347">
            <v>2497.5100000000002</v>
          </cell>
          <cell r="I347">
            <v>2309.15</v>
          </cell>
          <cell r="J347">
            <v>2588.5</v>
          </cell>
          <cell r="K347">
            <v>2219.94</v>
          </cell>
          <cell r="L347">
            <v>1586.57</v>
          </cell>
          <cell r="M347">
            <v>1804.92</v>
          </cell>
          <cell r="N347">
            <v>1787.26</v>
          </cell>
          <cell r="O347">
            <v>1971.2</v>
          </cell>
          <cell r="P347">
            <v>1725.76</v>
          </cell>
          <cell r="Q347">
            <v>26446.059999999994</v>
          </cell>
        </row>
        <row r="348">
          <cell r="A348">
            <v>56060</v>
          </cell>
          <cell r="B348" t="str">
            <v>Group Insurance</v>
          </cell>
          <cell r="E348">
            <v>2508.5</v>
          </cell>
          <cell r="F348">
            <v>2315.5</v>
          </cell>
          <cell r="G348">
            <v>2043</v>
          </cell>
          <cell r="H348">
            <v>2781</v>
          </cell>
          <cell r="I348">
            <v>2412</v>
          </cell>
          <cell r="J348">
            <v>1237</v>
          </cell>
          <cell r="K348">
            <v>1237</v>
          </cell>
          <cell r="L348">
            <v>1237</v>
          </cell>
          <cell r="M348">
            <v>868</v>
          </cell>
          <cell r="N348">
            <v>1606</v>
          </cell>
          <cell r="O348">
            <v>1237</v>
          </cell>
          <cell r="P348">
            <v>1237</v>
          </cell>
          <cell r="Q348">
            <v>20719</v>
          </cell>
        </row>
        <row r="349">
          <cell r="A349">
            <v>56065</v>
          </cell>
          <cell r="B349" t="str">
            <v>Vacation Pay</v>
          </cell>
          <cell r="E349">
            <v>2015.83</v>
          </cell>
          <cell r="F349">
            <v>1112.7</v>
          </cell>
          <cell r="G349">
            <v>1240.4000000000001</v>
          </cell>
          <cell r="H349">
            <v>1221.3699999999999</v>
          </cell>
          <cell r="I349">
            <v>1789.21</v>
          </cell>
          <cell r="J349">
            <v>2096.9899999999998</v>
          </cell>
          <cell r="K349">
            <v>-3773.2</v>
          </cell>
          <cell r="L349">
            <v>-940.29</v>
          </cell>
          <cell r="M349">
            <v>2549.7399999999998</v>
          </cell>
          <cell r="N349">
            <v>360.95</v>
          </cell>
          <cell r="O349">
            <v>2162.4499999999998</v>
          </cell>
          <cell r="P349">
            <v>2200.5700000000002</v>
          </cell>
          <cell r="Q349">
            <v>12036.72</v>
          </cell>
        </row>
        <row r="350">
          <cell r="A350">
            <v>56070</v>
          </cell>
          <cell r="B350" t="str">
            <v>Sick Pay</v>
          </cell>
          <cell r="E350">
            <v>-88.92</v>
          </cell>
          <cell r="F350">
            <v>208.16</v>
          </cell>
          <cell r="G350">
            <v>-102.08</v>
          </cell>
          <cell r="H350">
            <v>0</v>
          </cell>
          <cell r="I350">
            <v>487.17</v>
          </cell>
          <cell r="J350">
            <v>-182.69</v>
          </cell>
          <cell r="K350">
            <v>304.48</v>
          </cell>
          <cell r="L350">
            <v>182.69</v>
          </cell>
          <cell r="M350">
            <v>124.67</v>
          </cell>
          <cell r="N350">
            <v>66.48</v>
          </cell>
          <cell r="O350">
            <v>0</v>
          </cell>
          <cell r="P350">
            <v>0</v>
          </cell>
          <cell r="Q350">
            <v>999.96000000000015</v>
          </cell>
        </row>
        <row r="351">
          <cell r="A351">
            <v>56086</v>
          </cell>
          <cell r="B351" t="str">
            <v>Safety and Training</v>
          </cell>
          <cell r="E351">
            <v>86.34</v>
          </cell>
          <cell r="F351">
            <v>16.23</v>
          </cell>
          <cell r="G351">
            <v>31.23</v>
          </cell>
          <cell r="H351">
            <v>21.48</v>
          </cell>
          <cell r="I351">
            <v>0</v>
          </cell>
          <cell r="J351">
            <v>64.92</v>
          </cell>
          <cell r="K351">
            <v>0</v>
          </cell>
          <cell r="L351">
            <v>80.650000000000006</v>
          </cell>
          <cell r="M351">
            <v>0</v>
          </cell>
          <cell r="N351">
            <v>121.71</v>
          </cell>
          <cell r="O351">
            <v>0</v>
          </cell>
          <cell r="P351">
            <v>0</v>
          </cell>
          <cell r="Q351">
            <v>422.56</v>
          </cell>
        </row>
        <row r="352">
          <cell r="A352">
            <v>56090</v>
          </cell>
          <cell r="B352" t="str">
            <v>Uniforms</v>
          </cell>
          <cell r="E352">
            <v>356.19</v>
          </cell>
          <cell r="F352">
            <v>519.97</v>
          </cell>
          <cell r="G352">
            <v>1421.43</v>
          </cell>
          <cell r="H352">
            <v>967.63</v>
          </cell>
          <cell r="I352">
            <v>1153.95</v>
          </cell>
          <cell r="J352">
            <v>1314.26</v>
          </cell>
          <cell r="K352">
            <v>1629.69</v>
          </cell>
          <cell r="L352">
            <v>1082.08</v>
          </cell>
          <cell r="M352">
            <v>1087.67</v>
          </cell>
          <cell r="N352">
            <v>1240.51</v>
          </cell>
          <cell r="O352">
            <v>1230.1199999999999</v>
          </cell>
          <cell r="P352">
            <v>1719.85</v>
          </cell>
          <cell r="Q352">
            <v>13723.35</v>
          </cell>
        </row>
        <row r="353">
          <cell r="A353">
            <v>56095</v>
          </cell>
          <cell r="B353" t="str">
            <v>Empl &amp; Commun Activ</v>
          </cell>
          <cell r="E353">
            <v>242.51</v>
          </cell>
          <cell r="F353">
            <v>-88.98</v>
          </cell>
          <cell r="G353">
            <v>0</v>
          </cell>
          <cell r="H353">
            <v>30.82</v>
          </cell>
          <cell r="I353">
            <v>161.91999999999999</v>
          </cell>
          <cell r="J353">
            <v>154.44999999999999</v>
          </cell>
          <cell r="K353">
            <v>0</v>
          </cell>
          <cell r="L353">
            <v>81.739999999999995</v>
          </cell>
          <cell r="M353">
            <v>97.68</v>
          </cell>
          <cell r="N353">
            <v>250.97</v>
          </cell>
          <cell r="O353">
            <v>-60.35</v>
          </cell>
          <cell r="P353">
            <v>0</v>
          </cell>
          <cell r="Q353">
            <v>870.75999999999988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259.32</v>
          </cell>
          <cell r="F356">
            <v>257.68</v>
          </cell>
          <cell r="G356">
            <v>386.43</v>
          </cell>
          <cell r="H356">
            <v>258.10000000000002</v>
          </cell>
          <cell r="I356">
            <v>332.41</v>
          </cell>
          <cell r="J356">
            <v>433.93</v>
          </cell>
          <cell r="K356">
            <v>427.05</v>
          </cell>
          <cell r="L356">
            <v>424.39</v>
          </cell>
          <cell r="M356">
            <v>428.34</v>
          </cell>
          <cell r="N356">
            <v>657.37</v>
          </cell>
          <cell r="O356">
            <v>545.69000000000005</v>
          </cell>
          <cell r="P356">
            <v>433.37</v>
          </cell>
          <cell r="Q356">
            <v>4844.0800000000008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391.66</v>
          </cell>
          <cell r="F359">
            <v>526.79999999999995</v>
          </cell>
          <cell r="G359">
            <v>580.32000000000005</v>
          </cell>
          <cell r="H359">
            <v>1039.98</v>
          </cell>
          <cell r="I359">
            <v>-623.28</v>
          </cell>
          <cell r="J359">
            <v>102.55</v>
          </cell>
          <cell r="K359">
            <v>582.14</v>
          </cell>
          <cell r="L359">
            <v>366.9</v>
          </cell>
          <cell r="M359">
            <v>350.1</v>
          </cell>
          <cell r="N359">
            <v>0</v>
          </cell>
          <cell r="O359">
            <v>255.27</v>
          </cell>
          <cell r="P359">
            <v>127.61</v>
          </cell>
          <cell r="Q359">
            <v>3700.05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1519.45</v>
          </cell>
          <cell r="F364">
            <v>1450.07</v>
          </cell>
          <cell r="G364">
            <v>1554.65</v>
          </cell>
          <cell r="H364">
            <v>4434.3500000000004</v>
          </cell>
          <cell r="I364">
            <v>-1597.73</v>
          </cell>
          <cell r="J364">
            <v>1513.67</v>
          </cell>
          <cell r="K364">
            <v>1505.33</v>
          </cell>
          <cell r="L364">
            <v>5156.7</v>
          </cell>
          <cell r="M364">
            <v>1422.01</v>
          </cell>
          <cell r="N364">
            <v>1404.71</v>
          </cell>
          <cell r="O364">
            <v>4969.07</v>
          </cell>
          <cell r="P364">
            <v>2885.81</v>
          </cell>
          <cell r="Q364">
            <v>26218.09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23</v>
          </cell>
          <cell r="G365">
            <v>32.75</v>
          </cell>
          <cell r="H365">
            <v>17.62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14.84</v>
          </cell>
          <cell r="O365">
            <v>-12.97</v>
          </cell>
          <cell r="P365">
            <v>0</v>
          </cell>
          <cell r="Q365">
            <v>75.240000000000009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34.36</v>
          </cell>
          <cell r="K366">
            <v>0</v>
          </cell>
          <cell r="L366">
            <v>0</v>
          </cell>
          <cell r="M366">
            <v>0</v>
          </cell>
          <cell r="N366">
            <v>348.63</v>
          </cell>
          <cell r="O366">
            <v>-333.79</v>
          </cell>
          <cell r="P366">
            <v>0</v>
          </cell>
          <cell r="Q366">
            <v>49.199999999999989</v>
          </cell>
        </row>
        <row r="367">
          <cell r="A367">
            <v>56210</v>
          </cell>
          <cell r="B367" t="str">
            <v>Office Supply and Equip</v>
          </cell>
          <cell r="E367">
            <v>302.63</v>
          </cell>
          <cell r="F367">
            <v>422.29</v>
          </cell>
          <cell r="G367">
            <v>391.69</v>
          </cell>
          <cell r="H367">
            <v>179.55</v>
          </cell>
          <cell r="I367">
            <v>722.74</v>
          </cell>
          <cell r="J367">
            <v>352.24</v>
          </cell>
          <cell r="K367">
            <v>0</v>
          </cell>
          <cell r="L367">
            <v>741.46</v>
          </cell>
          <cell r="M367">
            <v>364.82</v>
          </cell>
          <cell r="N367">
            <v>0</v>
          </cell>
          <cell r="O367">
            <v>886.4</v>
          </cell>
          <cell r="P367">
            <v>0</v>
          </cell>
          <cell r="Q367">
            <v>4363.8200000000006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37720.86</v>
          </cell>
          <cell r="F371">
            <v>33743.800000000003</v>
          </cell>
          <cell r="G371">
            <v>39084.410000000011</v>
          </cell>
          <cell r="H371">
            <v>42015.490000000013</v>
          </cell>
          <cell r="I371">
            <v>34490.759999999995</v>
          </cell>
          <cell r="J371">
            <v>38693.26999999999</v>
          </cell>
          <cell r="K371">
            <v>32262.889999999992</v>
          </cell>
          <cell r="L371">
            <v>38705.899999999994</v>
          </cell>
          <cell r="M371">
            <v>37358.249999999993</v>
          </cell>
          <cell r="N371">
            <v>35213.239999999991</v>
          </cell>
          <cell r="O371">
            <v>42122.020000000004</v>
          </cell>
          <cell r="P371">
            <v>40448.14</v>
          </cell>
          <cell r="Q371">
            <v>451859.03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142.55000000000001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1177.5899999999999</v>
          </cell>
          <cell r="O376">
            <v>-1102.77</v>
          </cell>
          <cell r="P376">
            <v>0</v>
          </cell>
          <cell r="Q376">
            <v>217.36999999999989</v>
          </cell>
        </row>
        <row r="377">
          <cell r="A377">
            <v>57147</v>
          </cell>
          <cell r="B377" t="str">
            <v>Bldg &amp; Property</v>
          </cell>
          <cell r="E377">
            <v>5273.81</v>
          </cell>
          <cell r="F377">
            <v>1312.43</v>
          </cell>
          <cell r="G377">
            <v>1899.21</v>
          </cell>
          <cell r="H377">
            <v>1309.79</v>
          </cell>
          <cell r="I377">
            <v>1872.61</v>
          </cell>
          <cell r="J377">
            <v>1128</v>
          </cell>
          <cell r="K377">
            <v>1740.26</v>
          </cell>
          <cell r="L377">
            <v>3083.68</v>
          </cell>
          <cell r="M377">
            <v>2114.81</v>
          </cell>
          <cell r="N377">
            <v>1811.92</v>
          </cell>
          <cell r="O377">
            <v>3002.6</v>
          </cell>
          <cell r="P377">
            <v>2169.63</v>
          </cell>
          <cell r="Q377">
            <v>26718.750000000004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461.43</v>
          </cell>
          <cell r="F380">
            <v>96.57</v>
          </cell>
          <cell r="G380">
            <v>117.6</v>
          </cell>
          <cell r="H380">
            <v>83.43</v>
          </cell>
          <cell r="I380">
            <v>90.9</v>
          </cell>
          <cell r="J380">
            <v>57.15</v>
          </cell>
          <cell r="K380">
            <v>89.42</v>
          </cell>
          <cell r="L380">
            <v>52.59</v>
          </cell>
          <cell r="M380">
            <v>307.08</v>
          </cell>
          <cell r="N380">
            <v>59.56</v>
          </cell>
          <cell r="O380">
            <v>541.69000000000005</v>
          </cell>
          <cell r="P380">
            <v>104.21</v>
          </cell>
          <cell r="Q380">
            <v>2061.6299999999997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5891.03</v>
          </cell>
          <cell r="F383">
            <v>6528.62</v>
          </cell>
          <cell r="G383">
            <v>5891.03</v>
          </cell>
          <cell r="H383">
            <v>5800.95</v>
          </cell>
          <cell r="I383">
            <v>5800.95</v>
          </cell>
          <cell r="J383">
            <v>5800.95</v>
          </cell>
          <cell r="K383">
            <v>5800.95</v>
          </cell>
          <cell r="L383">
            <v>5800.95</v>
          </cell>
          <cell r="M383">
            <v>4412</v>
          </cell>
          <cell r="N383">
            <v>4412</v>
          </cell>
          <cell r="O383">
            <v>5800.95</v>
          </cell>
          <cell r="P383">
            <v>13259</v>
          </cell>
          <cell r="Q383">
            <v>75199.37999999999</v>
          </cell>
        </row>
        <row r="384">
          <cell r="A384">
            <v>57175</v>
          </cell>
          <cell r="B384" t="str">
            <v>Equipment Vehicle Rental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1912.5</v>
          </cell>
          <cell r="F387">
            <v>1912.5</v>
          </cell>
          <cell r="G387">
            <v>1912.5</v>
          </cell>
          <cell r="H387">
            <v>1912.5</v>
          </cell>
          <cell r="I387">
            <v>2520</v>
          </cell>
          <cell r="J387">
            <v>2520</v>
          </cell>
          <cell r="K387">
            <v>2678.73</v>
          </cell>
          <cell r="L387">
            <v>2580.4699999999998</v>
          </cell>
          <cell r="M387">
            <v>2576.33</v>
          </cell>
          <cell r="N387">
            <v>2636.37</v>
          </cell>
          <cell r="O387">
            <v>2511.33</v>
          </cell>
          <cell r="P387">
            <v>2531.54</v>
          </cell>
          <cell r="Q387">
            <v>28204.769999999997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4.5</v>
          </cell>
          <cell r="H388">
            <v>4.5</v>
          </cell>
          <cell r="I388">
            <v>4.5</v>
          </cell>
          <cell r="J388">
            <v>4.5</v>
          </cell>
          <cell r="K388">
            <v>18</v>
          </cell>
          <cell r="L388">
            <v>4.5</v>
          </cell>
          <cell r="M388">
            <v>4.5</v>
          </cell>
          <cell r="N388">
            <v>4.5</v>
          </cell>
          <cell r="O388">
            <v>4.5</v>
          </cell>
          <cell r="P388">
            <v>0</v>
          </cell>
          <cell r="Q388">
            <v>54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18100.03</v>
          </cell>
          <cell r="K390">
            <v>1254.3699999999999</v>
          </cell>
          <cell r="L390">
            <v>1448.12</v>
          </cell>
          <cell r="M390">
            <v>-11585</v>
          </cell>
          <cell r="N390">
            <v>0</v>
          </cell>
          <cell r="O390">
            <v>0</v>
          </cell>
          <cell r="P390">
            <v>0</v>
          </cell>
          <cell r="Q390">
            <v>9217.5199999999968</v>
          </cell>
        </row>
        <row r="391">
          <cell r="A391">
            <v>57275</v>
          </cell>
          <cell r="B391" t="str">
            <v>Property Taxes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>
            <v>57280</v>
          </cell>
          <cell r="B392" t="str">
            <v>Other Taxes</v>
          </cell>
          <cell r="E392">
            <v>459</v>
          </cell>
          <cell r="F392">
            <v>459</v>
          </cell>
          <cell r="G392">
            <v>459</v>
          </cell>
          <cell r="H392">
            <v>459</v>
          </cell>
          <cell r="I392">
            <v>459</v>
          </cell>
          <cell r="J392">
            <v>459</v>
          </cell>
          <cell r="K392">
            <v>459</v>
          </cell>
          <cell r="L392">
            <v>459</v>
          </cell>
          <cell r="M392">
            <v>459</v>
          </cell>
          <cell r="N392">
            <v>459</v>
          </cell>
          <cell r="O392">
            <v>459</v>
          </cell>
          <cell r="P392">
            <v>459</v>
          </cell>
          <cell r="Q392">
            <v>5508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0</v>
          </cell>
          <cell r="P393">
            <v>631.95000000000005</v>
          </cell>
          <cell r="Q393">
            <v>898.90000000000009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62.5</v>
          </cell>
          <cell r="F395">
            <v>62.5</v>
          </cell>
          <cell r="G395">
            <v>62.5</v>
          </cell>
          <cell r="H395">
            <v>62.5</v>
          </cell>
          <cell r="I395">
            <v>62.5</v>
          </cell>
          <cell r="J395">
            <v>62.5</v>
          </cell>
          <cell r="K395">
            <v>62.5</v>
          </cell>
          <cell r="L395">
            <v>62.5</v>
          </cell>
          <cell r="M395">
            <v>62.5</v>
          </cell>
          <cell r="N395">
            <v>0</v>
          </cell>
          <cell r="O395">
            <v>125</v>
          </cell>
          <cell r="P395">
            <v>0</v>
          </cell>
          <cell r="Q395">
            <v>687.5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15</v>
          </cell>
          <cell r="O398">
            <v>0</v>
          </cell>
          <cell r="P398">
            <v>80</v>
          </cell>
          <cell r="Q398">
            <v>95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79.209999999999994</v>
          </cell>
          <cell r="F400">
            <v>79.209999999999994</v>
          </cell>
          <cell r="G400">
            <v>79.209999999999994</v>
          </cell>
          <cell r="H400">
            <v>129.57</v>
          </cell>
          <cell r="I400">
            <v>342.55</v>
          </cell>
          <cell r="J400">
            <v>129.55000000000001</v>
          </cell>
          <cell r="K400">
            <v>129.55000000000001</v>
          </cell>
          <cell r="L400">
            <v>129.55000000000001</v>
          </cell>
          <cell r="M400">
            <v>129.55000000000001</v>
          </cell>
          <cell r="N400">
            <v>129.55000000000001</v>
          </cell>
          <cell r="O400">
            <v>129.55000000000001</v>
          </cell>
          <cell r="P400">
            <v>39.549999999999997</v>
          </cell>
          <cell r="Q400">
            <v>1526.5999999999997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14139.48</v>
          </cell>
          <cell r="F406">
            <v>10450.829999999998</v>
          </cell>
          <cell r="G406">
            <v>10425.549999999999</v>
          </cell>
          <cell r="H406">
            <v>9904.7899999999991</v>
          </cell>
          <cell r="I406">
            <v>11153.009999999998</v>
          </cell>
          <cell r="J406">
            <v>28261.679999999997</v>
          </cell>
          <cell r="K406">
            <v>12232.779999999999</v>
          </cell>
          <cell r="L406">
            <v>13621.359999999997</v>
          </cell>
          <cell r="M406">
            <v>-1519.2300000000007</v>
          </cell>
          <cell r="N406">
            <v>10972.439999999999</v>
          </cell>
          <cell r="O406">
            <v>11471.849999999999</v>
          </cell>
          <cell r="P406">
            <v>19274.88</v>
          </cell>
          <cell r="Q406">
            <v>150389.41999999998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-2328.46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-2328.46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6884.94</v>
          </cell>
          <cell r="F417">
            <v>6884.94</v>
          </cell>
          <cell r="G417">
            <v>6884.94</v>
          </cell>
          <cell r="H417">
            <v>6884.94</v>
          </cell>
          <cell r="I417">
            <v>6884.94</v>
          </cell>
          <cell r="J417">
            <v>6884.94</v>
          </cell>
          <cell r="K417">
            <v>6884.94</v>
          </cell>
          <cell r="L417">
            <v>6884.94</v>
          </cell>
          <cell r="M417">
            <v>6884.94</v>
          </cell>
          <cell r="N417">
            <v>6884.94</v>
          </cell>
          <cell r="O417">
            <v>6884.94</v>
          </cell>
          <cell r="P417">
            <v>6884.94</v>
          </cell>
          <cell r="Q417">
            <v>82619.280000000013</v>
          </cell>
        </row>
        <row r="418">
          <cell r="A418">
            <v>59341</v>
          </cell>
          <cell r="B418" t="str">
            <v>A&amp;L - Current Year Claims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2600</v>
          </cell>
          <cell r="Q418">
            <v>2600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0.3</v>
          </cell>
          <cell r="J419">
            <v>-0.15</v>
          </cell>
          <cell r="K419">
            <v>1577.07</v>
          </cell>
          <cell r="L419">
            <v>0.05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1577.27</v>
          </cell>
        </row>
        <row r="420">
          <cell r="A420">
            <v>59343</v>
          </cell>
          <cell r="B420" t="str">
            <v>WC - Current Year Claims</v>
          </cell>
          <cell r="E420">
            <v>53330.6</v>
          </cell>
          <cell r="F420">
            <v>13301</v>
          </cell>
          <cell r="G420">
            <v>13532.93</v>
          </cell>
          <cell r="H420">
            <v>-35945.980000000003</v>
          </cell>
          <cell r="I420">
            <v>151.47999999999999</v>
          </cell>
          <cell r="J420">
            <v>0</v>
          </cell>
          <cell r="K420">
            <v>-5630.29</v>
          </cell>
          <cell r="L420">
            <v>19.420000000000002</v>
          </cell>
          <cell r="M420">
            <v>28.64</v>
          </cell>
          <cell r="N420">
            <v>6955.88</v>
          </cell>
          <cell r="O420">
            <v>11900</v>
          </cell>
          <cell r="P420">
            <v>2180.23</v>
          </cell>
          <cell r="Q420">
            <v>59823.909999999996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66006.16</v>
          </cell>
          <cell r="I421">
            <v>2800</v>
          </cell>
          <cell r="J421">
            <v>-3742.81</v>
          </cell>
          <cell r="K421">
            <v>36406.36</v>
          </cell>
          <cell r="L421">
            <v>0</v>
          </cell>
          <cell r="M421">
            <v>28.28</v>
          </cell>
          <cell r="N421">
            <v>4000</v>
          </cell>
          <cell r="O421">
            <v>-547</v>
          </cell>
          <cell r="P421">
            <v>12729.61</v>
          </cell>
          <cell r="Q421">
            <v>117680.6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-3539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2099.67</v>
          </cell>
          <cell r="Q423">
            <v>-1439.33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>
            <v>59500</v>
          </cell>
          <cell r="B425" t="str">
            <v>Workers Comp Prem</v>
          </cell>
          <cell r="E425">
            <v>1104</v>
          </cell>
          <cell r="F425">
            <v>4000</v>
          </cell>
          <cell r="G425">
            <v>4000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27104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57780.54</v>
          </cell>
          <cell r="F428">
            <v>24185.94</v>
          </cell>
          <cell r="G428">
            <v>22089.41</v>
          </cell>
          <cell r="H428">
            <v>38945.119999999995</v>
          </cell>
          <cell r="I428">
            <v>10836.72</v>
          </cell>
          <cell r="J428">
            <v>5141.9799999999996</v>
          </cell>
          <cell r="K428">
            <v>41238.080000000002</v>
          </cell>
          <cell r="L428">
            <v>8904.41</v>
          </cell>
          <cell r="M428">
            <v>9941.86</v>
          </cell>
          <cell r="N428">
            <v>20840.82</v>
          </cell>
          <cell r="O428">
            <v>21237.94</v>
          </cell>
          <cell r="P428">
            <v>26494.449999999997</v>
          </cell>
          <cell r="Q428">
            <v>287637.27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145.82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145.82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145.82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145.82</v>
          </cell>
        </row>
        <row r="435">
          <cell r="A435" t="str">
            <v>Total Operating Costs</v>
          </cell>
          <cell r="E435">
            <v>556322.18999999994</v>
          </cell>
          <cell r="F435">
            <v>483088.13</v>
          </cell>
          <cell r="G435">
            <v>533902.79</v>
          </cell>
          <cell r="H435">
            <v>564081.47</v>
          </cell>
          <cell r="I435">
            <v>483474.26</v>
          </cell>
          <cell r="J435">
            <v>500744.69999999995</v>
          </cell>
          <cell r="K435">
            <v>514379.49999999994</v>
          </cell>
          <cell r="L435">
            <v>499533.73</v>
          </cell>
          <cell r="M435">
            <v>480587.02</v>
          </cell>
          <cell r="N435">
            <v>468427.15999999992</v>
          </cell>
          <cell r="O435">
            <v>510740</v>
          </cell>
          <cell r="P435">
            <v>507649</v>
          </cell>
          <cell r="Q435">
            <v>6102929.9500000002</v>
          </cell>
        </row>
        <row r="437">
          <cell r="A437" t="str">
            <v>Gross Profit</v>
          </cell>
          <cell r="E437">
            <v>283635.74000000011</v>
          </cell>
          <cell r="F437">
            <v>397011.87</v>
          </cell>
          <cell r="G437">
            <v>293409.25999999989</v>
          </cell>
          <cell r="H437">
            <v>295183.43000000005</v>
          </cell>
          <cell r="I437">
            <v>372092.71999999974</v>
          </cell>
          <cell r="J437">
            <v>350748.59000000008</v>
          </cell>
          <cell r="K437">
            <v>347516.12000000005</v>
          </cell>
          <cell r="L437">
            <v>388020.01</v>
          </cell>
          <cell r="M437">
            <v>377828.52</v>
          </cell>
          <cell r="N437">
            <v>382225.52999999991</v>
          </cell>
          <cell r="O437">
            <v>311431.2100000002</v>
          </cell>
          <cell r="P437">
            <v>306754.91999999981</v>
          </cell>
          <cell r="Q437">
            <v>4105857.9199999953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3237.6</v>
          </cell>
          <cell r="Q470">
            <v>3237.6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3237.6</v>
          </cell>
          <cell r="Q480">
            <v>3237.6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28808.37</v>
          </cell>
          <cell r="F483">
            <v>29237.93</v>
          </cell>
          <cell r="G483">
            <v>34055.660000000003</v>
          </cell>
          <cell r="H483">
            <v>32303.54</v>
          </cell>
          <cell r="I483">
            <v>32394.99</v>
          </cell>
          <cell r="J483">
            <v>34374</v>
          </cell>
          <cell r="K483">
            <v>35547.46</v>
          </cell>
          <cell r="L483">
            <v>34794.910000000003</v>
          </cell>
          <cell r="M483">
            <v>35448.120000000003</v>
          </cell>
          <cell r="N483">
            <v>34195.99</v>
          </cell>
          <cell r="O483">
            <v>35269.089999999997</v>
          </cell>
          <cell r="P483">
            <v>37099.64</v>
          </cell>
          <cell r="Q483">
            <v>403529.69999999995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28572.240000000002</v>
          </cell>
          <cell r="F485">
            <v>30096.06</v>
          </cell>
          <cell r="G485">
            <v>32883.68</v>
          </cell>
          <cell r="H485">
            <v>33553.279999999999</v>
          </cell>
          <cell r="I485">
            <v>27323.32</v>
          </cell>
          <cell r="J485">
            <v>31281.360000000001</v>
          </cell>
          <cell r="K485">
            <v>28636.82</v>
          </cell>
          <cell r="L485">
            <v>32591.07</v>
          </cell>
          <cell r="M485">
            <v>25152.99</v>
          </cell>
          <cell r="N485">
            <v>26476.49</v>
          </cell>
          <cell r="O485">
            <v>29556.5</v>
          </cell>
          <cell r="P485">
            <v>26409.97</v>
          </cell>
          <cell r="Q485">
            <v>352533.78</v>
          </cell>
        </row>
        <row r="486">
          <cell r="A486">
            <v>70025</v>
          </cell>
          <cell r="B486" t="str">
            <v>Wages O.T.</v>
          </cell>
          <cell r="E486">
            <v>1534.05</v>
          </cell>
          <cell r="F486">
            <v>1546.14</v>
          </cell>
          <cell r="G486">
            <v>1142.1400000000001</v>
          </cell>
          <cell r="H486">
            <v>1991.39</v>
          </cell>
          <cell r="I486">
            <v>1423.14</v>
          </cell>
          <cell r="J486">
            <v>1581.5</v>
          </cell>
          <cell r="K486">
            <v>577.54</v>
          </cell>
          <cell r="L486">
            <v>3583.2</v>
          </cell>
          <cell r="M486">
            <v>1079.97</v>
          </cell>
          <cell r="N486">
            <v>1516.27</v>
          </cell>
          <cell r="O486">
            <v>2000.96</v>
          </cell>
          <cell r="P486">
            <v>1477.46</v>
          </cell>
          <cell r="Q486">
            <v>19453.760000000002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1075</v>
          </cell>
          <cell r="F489">
            <v>1675</v>
          </cell>
          <cell r="G489">
            <v>7455.5</v>
          </cell>
          <cell r="H489">
            <v>3066.38</v>
          </cell>
          <cell r="I489">
            <v>1438.95</v>
          </cell>
          <cell r="J489">
            <v>3016.36</v>
          </cell>
          <cell r="K489">
            <v>2625</v>
          </cell>
          <cell r="L489">
            <v>2678.43</v>
          </cell>
          <cell r="M489">
            <v>2913.79</v>
          </cell>
          <cell r="N489">
            <v>1746.4</v>
          </cell>
          <cell r="O489">
            <v>2652.32</v>
          </cell>
          <cell r="P489">
            <v>5362.05</v>
          </cell>
          <cell r="Q489">
            <v>35705.180000000008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A492">
            <v>70050</v>
          </cell>
          <cell r="B492" t="str">
            <v>Payroll Taxes</v>
          </cell>
          <cell r="E492">
            <v>7335.33</v>
          </cell>
          <cell r="F492">
            <v>5253.85</v>
          </cell>
          <cell r="G492">
            <v>6887.21</v>
          </cell>
          <cell r="H492">
            <v>5839.13</v>
          </cell>
          <cell r="I492">
            <v>4643.53</v>
          </cell>
          <cell r="J492">
            <v>5669.76</v>
          </cell>
          <cell r="K492">
            <v>4555.33</v>
          </cell>
          <cell r="L492">
            <v>5742.05</v>
          </cell>
          <cell r="M492">
            <v>4517.6899999999996</v>
          </cell>
          <cell r="N492">
            <v>4408.2</v>
          </cell>
          <cell r="O492">
            <v>4942.4399999999996</v>
          </cell>
          <cell r="P492">
            <v>5199.09</v>
          </cell>
          <cell r="Q492">
            <v>64993.61</v>
          </cell>
        </row>
        <row r="493">
          <cell r="A493">
            <v>70060</v>
          </cell>
          <cell r="B493" t="str">
            <v>Group Insurance</v>
          </cell>
          <cell r="E493">
            <v>11410.52</v>
          </cell>
          <cell r="F493">
            <v>11524.58</v>
          </cell>
          <cell r="G493">
            <v>10554.24</v>
          </cell>
          <cell r="H493">
            <v>13084.2</v>
          </cell>
          <cell r="I493">
            <v>12115.75</v>
          </cell>
          <cell r="J493">
            <v>12494.37</v>
          </cell>
          <cell r="K493">
            <v>12559.75</v>
          </cell>
          <cell r="L493">
            <v>12415.93</v>
          </cell>
          <cell r="M493">
            <v>11362.28</v>
          </cell>
          <cell r="N493">
            <v>13749.11</v>
          </cell>
          <cell r="O493">
            <v>12593.52</v>
          </cell>
          <cell r="P493">
            <v>12600.59</v>
          </cell>
          <cell r="Q493">
            <v>146464.84</v>
          </cell>
        </row>
        <row r="494">
          <cell r="A494">
            <v>70065</v>
          </cell>
          <cell r="B494" t="str">
            <v>Vacation Pay</v>
          </cell>
          <cell r="E494">
            <v>1582.88</v>
          </cell>
          <cell r="F494">
            <v>4413.99</v>
          </cell>
          <cell r="G494">
            <v>48.78</v>
          </cell>
          <cell r="H494">
            <v>2185.79</v>
          </cell>
          <cell r="I494">
            <v>4000.59</v>
          </cell>
          <cell r="J494">
            <v>-891.88</v>
          </cell>
          <cell r="K494">
            <v>4756.8500000000004</v>
          </cell>
          <cell r="L494">
            <v>2920.08</v>
          </cell>
          <cell r="M494">
            <v>4784.29</v>
          </cell>
          <cell r="N494">
            <v>3124.36</v>
          </cell>
          <cell r="O494">
            <v>2610.1999999999998</v>
          </cell>
          <cell r="P494">
            <v>4173.68</v>
          </cell>
          <cell r="Q494">
            <v>33709.61</v>
          </cell>
        </row>
        <row r="495">
          <cell r="A495">
            <v>70070</v>
          </cell>
          <cell r="B495" t="str">
            <v>Sick Pay</v>
          </cell>
          <cell r="E495">
            <v>396.68</v>
          </cell>
          <cell r="F495">
            <v>680.36</v>
          </cell>
          <cell r="G495">
            <v>1133.57</v>
          </cell>
          <cell r="H495">
            <v>674.93</v>
          </cell>
          <cell r="I495">
            <v>892.47</v>
          </cell>
          <cell r="J495">
            <v>554.58000000000004</v>
          </cell>
          <cell r="K495">
            <v>198.93</v>
          </cell>
          <cell r="L495">
            <v>122.21</v>
          </cell>
          <cell r="M495">
            <v>727.21</v>
          </cell>
          <cell r="N495">
            <v>366.82</v>
          </cell>
          <cell r="O495">
            <v>768.29</v>
          </cell>
          <cell r="P495">
            <v>121.28</v>
          </cell>
          <cell r="Q495">
            <v>6637.329999999999</v>
          </cell>
        </row>
        <row r="496">
          <cell r="A496">
            <v>70086</v>
          </cell>
          <cell r="B496" t="str">
            <v>Safety and Training</v>
          </cell>
          <cell r="E496">
            <v>14.8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35.6</v>
          </cell>
          <cell r="K496">
            <v>0</v>
          </cell>
          <cell r="L496">
            <v>70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120.4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708.81</v>
          </cell>
          <cell r="O497">
            <v>-708.81</v>
          </cell>
          <cell r="P497">
            <v>0</v>
          </cell>
          <cell r="Q497">
            <v>0</v>
          </cell>
        </row>
        <row r="498">
          <cell r="A498">
            <v>70095</v>
          </cell>
          <cell r="B498" t="str">
            <v>Empl &amp; Commun Activ</v>
          </cell>
          <cell r="E498">
            <v>16986.41</v>
          </cell>
          <cell r="F498">
            <v>158.86000000000001</v>
          </cell>
          <cell r="G498">
            <v>1019.92</v>
          </cell>
          <cell r="H498">
            <v>210.51</v>
          </cell>
          <cell r="I498">
            <v>1580.13</v>
          </cell>
          <cell r="J498">
            <v>4162.7</v>
          </cell>
          <cell r="K498">
            <v>660.39</v>
          </cell>
          <cell r="L498">
            <v>2656.19</v>
          </cell>
          <cell r="M498">
            <v>517.80999999999995</v>
          </cell>
          <cell r="N498">
            <v>54.01</v>
          </cell>
          <cell r="O498">
            <v>1519.35</v>
          </cell>
          <cell r="P498">
            <v>3351.61</v>
          </cell>
          <cell r="Q498">
            <v>32877.889999999992</v>
          </cell>
        </row>
        <row r="499">
          <cell r="A499">
            <v>70105</v>
          </cell>
          <cell r="B499" t="str">
            <v>Employee Relocation</v>
          </cell>
          <cell r="E499">
            <v>381.64</v>
          </cell>
          <cell r="F499">
            <v>381.64</v>
          </cell>
          <cell r="G499">
            <v>381.64</v>
          </cell>
          <cell r="H499">
            <v>381.64</v>
          </cell>
          <cell r="I499">
            <v>381.64</v>
          </cell>
          <cell r="J499">
            <v>381.64</v>
          </cell>
          <cell r="K499">
            <v>381.64</v>
          </cell>
          <cell r="L499">
            <v>381.64</v>
          </cell>
          <cell r="M499">
            <v>381.64</v>
          </cell>
          <cell r="N499">
            <v>381.64</v>
          </cell>
          <cell r="O499">
            <v>381.64</v>
          </cell>
          <cell r="P499">
            <v>381.64</v>
          </cell>
          <cell r="Q499">
            <v>4579.6799999999994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312.5</v>
          </cell>
          <cell r="F502">
            <v>5000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1308.46</v>
          </cell>
          <cell r="L502">
            <v>0</v>
          </cell>
          <cell r="M502">
            <v>250</v>
          </cell>
          <cell r="N502">
            <v>0</v>
          </cell>
          <cell r="O502">
            <v>0</v>
          </cell>
          <cell r="P502">
            <v>0</v>
          </cell>
          <cell r="Q502">
            <v>6870.96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A505">
            <v>70116</v>
          </cell>
          <cell r="B505" t="str">
            <v>Pension and Profit Sharing</v>
          </cell>
          <cell r="E505">
            <v>775.31</v>
          </cell>
          <cell r="F505">
            <v>784.92</v>
          </cell>
          <cell r="G505">
            <v>1191.3900000000001</v>
          </cell>
          <cell r="H505">
            <v>882.19</v>
          </cell>
          <cell r="I505">
            <v>848.69</v>
          </cell>
          <cell r="J505">
            <v>942.95</v>
          </cell>
          <cell r="K505">
            <v>949.67</v>
          </cell>
          <cell r="L505">
            <v>1042.08</v>
          </cell>
          <cell r="M505">
            <v>979.97</v>
          </cell>
          <cell r="N505">
            <v>1418.44</v>
          </cell>
          <cell r="O505">
            <v>969.88</v>
          </cell>
          <cell r="P505">
            <v>1066.9100000000001</v>
          </cell>
          <cell r="Q505">
            <v>11852.4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2932.61</v>
          </cell>
          <cell r="F510">
            <v>3215.3</v>
          </cell>
          <cell r="G510">
            <v>3962.99</v>
          </cell>
          <cell r="H510">
            <v>2924.73</v>
          </cell>
          <cell r="I510">
            <v>1275.23</v>
          </cell>
          <cell r="J510">
            <v>4265.58</v>
          </cell>
          <cell r="K510">
            <v>8940.42</v>
          </cell>
          <cell r="L510">
            <v>7247.4</v>
          </cell>
          <cell r="M510">
            <v>-383</v>
          </cell>
          <cell r="N510">
            <v>2709.33</v>
          </cell>
          <cell r="O510">
            <v>3459.2</v>
          </cell>
          <cell r="P510">
            <v>2793.15</v>
          </cell>
          <cell r="Q510">
            <v>43342.94</v>
          </cell>
        </row>
        <row r="511">
          <cell r="A511">
            <v>70150</v>
          </cell>
          <cell r="B511" t="str">
            <v>Utilities</v>
          </cell>
          <cell r="E511">
            <v>380.73</v>
          </cell>
          <cell r="F511">
            <v>364.13</v>
          </cell>
          <cell r="G511">
            <v>364.19</v>
          </cell>
          <cell r="H511">
            <v>352.07</v>
          </cell>
          <cell r="I511">
            <v>323.74</v>
          </cell>
          <cell r="J511">
            <v>309.05</v>
          </cell>
          <cell r="K511">
            <v>1116.01</v>
          </cell>
          <cell r="L511">
            <v>325.92</v>
          </cell>
          <cell r="M511">
            <v>289.63</v>
          </cell>
          <cell r="N511">
            <v>300.67</v>
          </cell>
          <cell r="O511">
            <v>324.64999999999998</v>
          </cell>
          <cell r="P511">
            <v>559.65</v>
          </cell>
          <cell r="Q511">
            <v>5010.4399999999996</v>
          </cell>
        </row>
        <row r="512">
          <cell r="A512">
            <v>70165</v>
          </cell>
          <cell r="B512" t="str">
            <v>Communications</v>
          </cell>
          <cell r="E512">
            <v>471.39</v>
          </cell>
          <cell r="F512">
            <v>299.95</v>
          </cell>
          <cell r="G512">
            <v>548.38</v>
          </cell>
          <cell r="H512">
            <v>403.25</v>
          </cell>
          <cell r="I512">
            <v>472.01</v>
          </cell>
          <cell r="J512">
            <v>532</v>
          </cell>
          <cell r="K512">
            <v>463.52</v>
          </cell>
          <cell r="L512">
            <v>1173.68</v>
          </cell>
          <cell r="M512">
            <v>539.39</v>
          </cell>
          <cell r="N512">
            <v>124.82</v>
          </cell>
          <cell r="O512">
            <v>370.1</v>
          </cell>
          <cell r="P512">
            <v>2409.2399999999998</v>
          </cell>
          <cell r="Q512">
            <v>7807.73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18.989999999999998</v>
          </cell>
          <cell r="F514">
            <v>62.24</v>
          </cell>
          <cell r="G514">
            <v>118.47</v>
          </cell>
          <cell r="H514">
            <v>68.52</v>
          </cell>
          <cell r="I514">
            <v>56.02</v>
          </cell>
          <cell r="J514">
            <v>68.52</v>
          </cell>
          <cell r="K514">
            <v>118.98</v>
          </cell>
          <cell r="L514">
            <v>62.5</v>
          </cell>
          <cell r="M514">
            <v>25</v>
          </cell>
          <cell r="N514">
            <v>-73.709999999999994</v>
          </cell>
          <cell r="O514">
            <v>223.71</v>
          </cell>
          <cell r="P514">
            <v>50</v>
          </cell>
          <cell r="Q514">
            <v>799.24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3168.8</v>
          </cell>
          <cell r="Q515">
            <v>3168.8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554.46</v>
          </cell>
          <cell r="F517">
            <v>488.09</v>
          </cell>
          <cell r="G517">
            <v>167.53</v>
          </cell>
          <cell r="H517">
            <v>594.19000000000005</v>
          </cell>
          <cell r="I517">
            <v>578.76</v>
          </cell>
          <cell r="J517">
            <v>533.45000000000005</v>
          </cell>
          <cell r="K517">
            <v>916.47</v>
          </cell>
          <cell r="L517">
            <v>529.91</v>
          </cell>
          <cell r="M517">
            <v>533.41</v>
          </cell>
          <cell r="N517">
            <v>625</v>
          </cell>
          <cell r="O517">
            <v>547.6</v>
          </cell>
          <cell r="P517">
            <v>547.17999999999995</v>
          </cell>
          <cell r="Q517">
            <v>6616.05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A519">
            <v>70195</v>
          </cell>
          <cell r="B519" t="str">
            <v>Dues and Subscriptions</v>
          </cell>
          <cell r="E519">
            <v>913</v>
          </cell>
          <cell r="F519">
            <v>1939.67</v>
          </cell>
          <cell r="G519">
            <v>663</v>
          </cell>
          <cell r="H519">
            <v>2175.4699999999998</v>
          </cell>
          <cell r="I519">
            <v>775.41</v>
          </cell>
          <cell r="J519">
            <v>1375.47</v>
          </cell>
          <cell r="K519">
            <v>833</v>
          </cell>
          <cell r="L519">
            <v>2029.58</v>
          </cell>
          <cell r="M519">
            <v>672.93</v>
          </cell>
          <cell r="N519">
            <v>1244.56</v>
          </cell>
          <cell r="O519">
            <v>2034.76</v>
          </cell>
          <cell r="P519">
            <v>974.76</v>
          </cell>
          <cell r="Q519">
            <v>15631.61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284.18</v>
          </cell>
          <cell r="F521">
            <v>570.14</v>
          </cell>
          <cell r="G521">
            <v>-220.29</v>
          </cell>
          <cell r="H521">
            <v>1900</v>
          </cell>
          <cell r="I521">
            <v>-1665.7</v>
          </cell>
          <cell r="J521">
            <v>263.64999999999998</v>
          </cell>
          <cell r="K521">
            <v>203.4</v>
          </cell>
          <cell r="L521">
            <v>-15.5</v>
          </cell>
          <cell r="M521">
            <v>340.62</v>
          </cell>
          <cell r="N521">
            <v>348.94</v>
          </cell>
          <cell r="O521">
            <v>14.75</v>
          </cell>
          <cell r="P521">
            <v>68.2</v>
          </cell>
          <cell r="Q521">
            <v>2092.3899999999994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7.85</v>
          </cell>
          <cell r="G522">
            <v>137.01</v>
          </cell>
          <cell r="H522">
            <v>-29.88</v>
          </cell>
          <cell r="I522">
            <v>73.069999999999993</v>
          </cell>
          <cell r="J522">
            <v>428.59</v>
          </cell>
          <cell r="K522">
            <v>-290.98</v>
          </cell>
          <cell r="L522">
            <v>540.96</v>
          </cell>
          <cell r="M522">
            <v>-468.86</v>
          </cell>
          <cell r="N522">
            <v>13.96</v>
          </cell>
          <cell r="O522">
            <v>0</v>
          </cell>
          <cell r="P522">
            <v>0</v>
          </cell>
          <cell r="Q522">
            <v>411.71999999999997</v>
          </cell>
        </row>
        <row r="523">
          <cell r="A523">
            <v>70202</v>
          </cell>
          <cell r="B523" t="str">
            <v>Excursions Meetings</v>
          </cell>
          <cell r="E523">
            <v>0</v>
          </cell>
          <cell r="F523">
            <v>115.17</v>
          </cell>
          <cell r="G523">
            <v>0</v>
          </cell>
          <cell r="H523">
            <v>0</v>
          </cell>
          <cell r="I523">
            <v>0</v>
          </cell>
          <cell r="J523">
            <v>416.25</v>
          </cell>
          <cell r="K523">
            <v>0</v>
          </cell>
          <cell r="L523">
            <v>0</v>
          </cell>
          <cell r="M523">
            <v>0</v>
          </cell>
          <cell r="N523">
            <v>46.73</v>
          </cell>
          <cell r="O523">
            <v>-46.73</v>
          </cell>
          <cell r="P523">
            <v>0</v>
          </cell>
          <cell r="Q523">
            <v>531.41999999999996</v>
          </cell>
        </row>
        <row r="524">
          <cell r="A524">
            <v>70203</v>
          </cell>
          <cell r="B524" t="str">
            <v>Lodging</v>
          </cell>
          <cell r="E524">
            <v>-462.54</v>
          </cell>
          <cell r="F524">
            <v>0</v>
          </cell>
          <cell r="G524">
            <v>0</v>
          </cell>
          <cell r="H524">
            <v>326.7</v>
          </cell>
          <cell r="I524">
            <v>193</v>
          </cell>
          <cell r="J524">
            <v>436.86</v>
          </cell>
          <cell r="K524">
            <v>-170.97</v>
          </cell>
          <cell r="L524">
            <v>841.43</v>
          </cell>
          <cell r="M524">
            <v>127.5</v>
          </cell>
          <cell r="N524">
            <v>159.44</v>
          </cell>
          <cell r="O524">
            <v>-28.18</v>
          </cell>
          <cell r="P524">
            <v>171.48</v>
          </cell>
          <cell r="Q524">
            <v>1594.72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45.73</v>
          </cell>
          <cell r="F526">
            <v>-10.71</v>
          </cell>
          <cell r="G526">
            <v>526.05999999999995</v>
          </cell>
          <cell r="H526">
            <v>861.17</v>
          </cell>
          <cell r="I526">
            <v>156.44999999999999</v>
          </cell>
          <cell r="J526">
            <v>24.24</v>
          </cell>
          <cell r="K526">
            <v>2459.6</v>
          </cell>
          <cell r="L526">
            <v>-623.04</v>
          </cell>
          <cell r="M526">
            <v>1397.2</v>
          </cell>
          <cell r="N526">
            <v>-382.55</v>
          </cell>
          <cell r="O526">
            <v>-70.31</v>
          </cell>
          <cell r="P526">
            <v>-1079.19</v>
          </cell>
          <cell r="Q526">
            <v>3304.6499999999992</v>
          </cell>
        </row>
        <row r="527">
          <cell r="A527">
            <v>70206</v>
          </cell>
          <cell r="B527" t="str">
            <v>Meals</v>
          </cell>
          <cell r="E527">
            <v>-77.31</v>
          </cell>
          <cell r="F527">
            <v>17.46</v>
          </cell>
          <cell r="G527">
            <v>200.29</v>
          </cell>
          <cell r="H527">
            <v>-74.84</v>
          </cell>
          <cell r="I527">
            <v>191.59</v>
          </cell>
          <cell r="J527">
            <v>1.26</v>
          </cell>
          <cell r="K527">
            <v>-7.59</v>
          </cell>
          <cell r="L527">
            <v>350.62</v>
          </cell>
          <cell r="M527">
            <v>-21.04</v>
          </cell>
          <cell r="N527">
            <v>31.96</v>
          </cell>
          <cell r="O527">
            <v>562.61</v>
          </cell>
          <cell r="P527">
            <v>262.97000000000003</v>
          </cell>
          <cell r="Q527">
            <v>1437.9800000000002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5866.86</v>
          </cell>
          <cell r="F530">
            <v>2088.08</v>
          </cell>
          <cell r="G530">
            <v>1297.8399999999999</v>
          </cell>
          <cell r="H530">
            <v>1260.67</v>
          </cell>
          <cell r="I530">
            <v>1042.3699999999999</v>
          </cell>
          <cell r="J530">
            <v>1576.14</v>
          </cell>
          <cell r="K530">
            <v>1736.71</v>
          </cell>
          <cell r="L530">
            <v>1305.27</v>
          </cell>
          <cell r="M530">
            <v>1356.75</v>
          </cell>
          <cell r="N530">
            <v>4188.3100000000004</v>
          </cell>
          <cell r="O530">
            <v>352.32</v>
          </cell>
          <cell r="P530">
            <v>2617.98</v>
          </cell>
          <cell r="Q530">
            <v>24689.3</v>
          </cell>
        </row>
        <row r="531">
          <cell r="A531">
            <v>70213</v>
          </cell>
          <cell r="B531" t="str">
            <v>Pcard Rebate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2484.66</v>
          </cell>
          <cell r="F532">
            <v>2690.82</v>
          </cell>
          <cell r="G532">
            <v>2823.76</v>
          </cell>
          <cell r="H532">
            <v>2495.84</v>
          </cell>
          <cell r="I532">
            <v>2467.4499999999998</v>
          </cell>
          <cell r="J532">
            <v>2868.03</v>
          </cell>
          <cell r="K532">
            <v>2914.02</v>
          </cell>
          <cell r="L532">
            <v>3099.61</v>
          </cell>
          <cell r="M532">
            <v>3243.81</v>
          </cell>
          <cell r="N532">
            <v>129.69</v>
          </cell>
          <cell r="O532">
            <v>6329.67</v>
          </cell>
          <cell r="P532">
            <v>3002.76</v>
          </cell>
          <cell r="Q532">
            <v>34550.120000000003</v>
          </cell>
        </row>
        <row r="533">
          <cell r="A533">
            <v>70215</v>
          </cell>
          <cell r="B533" t="str">
            <v>Bank Charges</v>
          </cell>
          <cell r="E533">
            <v>146.88</v>
          </cell>
          <cell r="F533">
            <v>148.75</v>
          </cell>
          <cell r="G533">
            <v>150.41999999999999</v>
          </cell>
          <cell r="H533">
            <v>150.63</v>
          </cell>
          <cell r="I533">
            <v>131.56</v>
          </cell>
          <cell r="J533">
            <v>137.5</v>
          </cell>
          <cell r="K533">
            <v>0</v>
          </cell>
          <cell r="L533">
            <v>129.06</v>
          </cell>
          <cell r="M533">
            <v>133.75</v>
          </cell>
          <cell r="N533">
            <v>0</v>
          </cell>
          <cell r="O533">
            <v>264.07</v>
          </cell>
          <cell r="P533">
            <v>18.73</v>
          </cell>
          <cell r="Q533">
            <v>1411.35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0</v>
          </cell>
          <cell r="F536">
            <v>473.41</v>
          </cell>
          <cell r="G536">
            <v>0</v>
          </cell>
          <cell r="H536">
            <v>10.55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311.8</v>
          </cell>
          <cell r="P536">
            <v>0</v>
          </cell>
          <cell r="Q536">
            <v>795.76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108.21</v>
          </cell>
          <cell r="N538">
            <v>0</v>
          </cell>
          <cell r="O538">
            <v>0</v>
          </cell>
          <cell r="P538">
            <v>0</v>
          </cell>
          <cell r="Q538">
            <v>108.21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2439.5700000000002</v>
          </cell>
          <cell r="F540">
            <v>2131.5700000000002</v>
          </cell>
          <cell r="G540">
            <v>3481.88</v>
          </cell>
          <cell r="H540">
            <v>-1738.5</v>
          </cell>
          <cell r="I540">
            <v>447.82</v>
          </cell>
          <cell r="J540">
            <v>9856.85</v>
          </cell>
          <cell r="K540">
            <v>1380.87</v>
          </cell>
          <cell r="L540">
            <v>9752.81</v>
          </cell>
          <cell r="M540">
            <v>14711.58</v>
          </cell>
          <cell r="N540">
            <v>-607.33000000000004</v>
          </cell>
          <cell r="O540">
            <v>1378.45</v>
          </cell>
          <cell r="P540">
            <v>10240.9</v>
          </cell>
          <cell r="Q540">
            <v>53476.47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99.03</v>
          </cell>
          <cell r="F542">
            <v>97.9</v>
          </cell>
          <cell r="G542">
            <v>97.9</v>
          </cell>
          <cell r="H542">
            <v>97.9</v>
          </cell>
          <cell r="I542">
            <v>97.9</v>
          </cell>
          <cell r="J542">
            <v>97.9</v>
          </cell>
          <cell r="K542">
            <v>97.9</v>
          </cell>
          <cell r="L542">
            <v>80.55</v>
          </cell>
          <cell r="M542">
            <v>80.55</v>
          </cell>
          <cell r="N542">
            <v>80.55</v>
          </cell>
          <cell r="O542">
            <v>80.680000000000007</v>
          </cell>
          <cell r="P542">
            <v>80.680000000000007</v>
          </cell>
          <cell r="Q542">
            <v>1089.4399999999998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219.75</v>
          </cell>
          <cell r="G545">
            <v>56.21</v>
          </cell>
          <cell r="H545">
            <v>0</v>
          </cell>
          <cell r="I545">
            <v>0</v>
          </cell>
          <cell r="J545">
            <v>56.21</v>
          </cell>
          <cell r="K545">
            <v>0</v>
          </cell>
          <cell r="L545">
            <v>0</v>
          </cell>
          <cell r="M545">
            <v>56.21</v>
          </cell>
          <cell r="N545">
            <v>0</v>
          </cell>
          <cell r="O545">
            <v>-84.14</v>
          </cell>
          <cell r="P545">
            <v>482.7</v>
          </cell>
          <cell r="Q545">
            <v>786.93999999999994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1875</v>
          </cell>
          <cell r="F549">
            <v>1875</v>
          </cell>
          <cell r="G549">
            <v>2015.82</v>
          </cell>
          <cell r="H549">
            <v>2554.7800000000002</v>
          </cell>
          <cell r="I549">
            <v>2554.7800000000002</v>
          </cell>
          <cell r="J549">
            <v>2554.7800000000002</v>
          </cell>
          <cell r="K549">
            <v>3187.6</v>
          </cell>
          <cell r="L549">
            <v>2396.5700000000002</v>
          </cell>
          <cell r="M549">
            <v>2396.5700000000002</v>
          </cell>
          <cell r="N549">
            <v>2449.23</v>
          </cell>
          <cell r="O549">
            <v>2343.73</v>
          </cell>
          <cell r="P549">
            <v>2554.7199999999998</v>
          </cell>
          <cell r="Q549">
            <v>28758.58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24958.15</v>
          </cell>
          <cell r="F551">
            <v>2262.73</v>
          </cell>
          <cell r="G551">
            <v>16300.02</v>
          </cell>
          <cell r="H551">
            <v>2127.0700000000002</v>
          </cell>
          <cell r="I551">
            <v>33912.97</v>
          </cell>
          <cell r="J551">
            <v>1054.05</v>
          </cell>
          <cell r="K551">
            <v>22342.57</v>
          </cell>
          <cell r="L551">
            <v>2410.96</v>
          </cell>
          <cell r="M551">
            <v>22431</v>
          </cell>
          <cell r="N551">
            <v>1947.24</v>
          </cell>
          <cell r="O551">
            <v>21688.02</v>
          </cell>
          <cell r="P551">
            <v>-2059.87</v>
          </cell>
          <cell r="Q551">
            <v>149374.91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145.26</v>
          </cell>
          <cell r="G553">
            <v>231.28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1365.11</v>
          </cell>
          <cell r="O553">
            <v>-1365.11</v>
          </cell>
          <cell r="P553">
            <v>187.29</v>
          </cell>
          <cell r="Q553">
            <v>563.82999999999993</v>
          </cell>
        </row>
        <row r="554">
          <cell r="A554">
            <v>70310</v>
          </cell>
          <cell r="B554" t="str">
            <v>Bad Debt Provision</v>
          </cell>
          <cell r="E554">
            <v>59587.53</v>
          </cell>
          <cell r="F554">
            <v>-42181.27</v>
          </cell>
          <cell r="G554">
            <v>26327.15</v>
          </cell>
          <cell r="H554">
            <v>-23518.21</v>
          </cell>
          <cell r="I554">
            <v>45403.42</v>
          </cell>
          <cell r="J554">
            <v>-30919.22</v>
          </cell>
          <cell r="K554">
            <v>58231.48</v>
          </cell>
          <cell r="L554">
            <v>-42566.26</v>
          </cell>
          <cell r="M554">
            <v>51551.54</v>
          </cell>
          <cell r="N554">
            <v>-30438.81</v>
          </cell>
          <cell r="O554">
            <v>61503.66</v>
          </cell>
          <cell r="P554">
            <v>-32663.45</v>
          </cell>
          <cell r="Q554">
            <v>100317.56000000001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6202.09</v>
          </cell>
          <cell r="F556">
            <v>-976.61</v>
          </cell>
          <cell r="G556">
            <v>5260.16</v>
          </cell>
          <cell r="H556">
            <v>-803.96</v>
          </cell>
          <cell r="I556">
            <v>1871.95</v>
          </cell>
          <cell r="J556">
            <v>1067.25</v>
          </cell>
          <cell r="K556">
            <v>1589.22</v>
          </cell>
          <cell r="L556">
            <v>936.71</v>
          </cell>
          <cell r="M556">
            <v>1051.27</v>
          </cell>
          <cell r="N556">
            <v>482.15</v>
          </cell>
          <cell r="O556">
            <v>1946.37</v>
          </cell>
          <cell r="P556">
            <v>5166.42</v>
          </cell>
          <cell r="Q556">
            <v>23793.020000000004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207906.74000000002</v>
          </cell>
          <cell r="F575">
            <v>66798.010000000024</v>
          </cell>
          <cell r="G575">
            <v>161263.80000000002</v>
          </cell>
          <cell r="H575">
            <v>86311.12999999999</v>
          </cell>
          <cell r="I575">
            <v>177403</v>
          </cell>
          <cell r="J575">
            <v>90607.349999999991</v>
          </cell>
          <cell r="K575">
            <v>198820.07000000004</v>
          </cell>
          <cell r="L575">
            <v>89006.530000000013</v>
          </cell>
          <cell r="M575">
            <v>188289.78000000003</v>
          </cell>
          <cell r="N575">
            <v>72891.83</v>
          </cell>
          <cell r="O575">
            <v>194697.06000000006</v>
          </cell>
          <cell r="P575">
            <v>96799.019999999931</v>
          </cell>
          <cell r="Q575">
            <v>1630794.3199999996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55340.22</v>
          </cell>
          <cell r="F578">
            <v>54315.21</v>
          </cell>
          <cell r="G578">
            <v>54439.91</v>
          </cell>
          <cell r="H578">
            <v>55653.47</v>
          </cell>
          <cell r="I578">
            <v>54826.44</v>
          </cell>
          <cell r="J578">
            <v>55802.53</v>
          </cell>
          <cell r="K578">
            <v>55353.69</v>
          </cell>
          <cell r="L578">
            <v>57179.64</v>
          </cell>
          <cell r="M578">
            <v>55296.08</v>
          </cell>
          <cell r="N578">
            <v>55281.99</v>
          </cell>
          <cell r="O578">
            <v>54995.29</v>
          </cell>
          <cell r="P578">
            <v>55389.94</v>
          </cell>
          <cell r="Q578">
            <v>663874.41000000015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55340.22</v>
          </cell>
          <cell r="F580">
            <v>54315.21</v>
          </cell>
          <cell r="G580">
            <v>54439.91</v>
          </cell>
          <cell r="H580">
            <v>55653.47</v>
          </cell>
          <cell r="I580">
            <v>54826.44</v>
          </cell>
          <cell r="J580">
            <v>55802.53</v>
          </cell>
          <cell r="K580">
            <v>55353.69</v>
          </cell>
          <cell r="L580">
            <v>57179.64</v>
          </cell>
          <cell r="M580">
            <v>55296.08</v>
          </cell>
          <cell r="N580">
            <v>55281.99</v>
          </cell>
          <cell r="O580">
            <v>54995.29</v>
          </cell>
          <cell r="P580">
            <v>55389.94</v>
          </cell>
          <cell r="Q580">
            <v>663874.41000000015</v>
          </cell>
        </row>
        <row r="582">
          <cell r="A582" t="str">
            <v>Total SG&amp;A</v>
          </cell>
          <cell r="E582">
            <v>263246.96000000002</v>
          </cell>
          <cell r="F582">
            <v>121113.22000000003</v>
          </cell>
          <cell r="G582">
            <v>215703.71000000002</v>
          </cell>
          <cell r="H582">
            <v>141964.59999999998</v>
          </cell>
          <cell r="I582">
            <v>232229.44</v>
          </cell>
          <cell r="J582">
            <v>146409.88</v>
          </cell>
          <cell r="K582">
            <v>254173.76000000004</v>
          </cell>
          <cell r="L582">
            <v>146186.17000000001</v>
          </cell>
          <cell r="M582">
            <v>243585.86000000004</v>
          </cell>
          <cell r="N582">
            <v>128173.82</v>
          </cell>
          <cell r="O582">
            <v>249692.35000000006</v>
          </cell>
          <cell r="P582">
            <v>155426.55999999994</v>
          </cell>
          <cell r="Q582">
            <v>2297906.3299999996</v>
          </cell>
        </row>
        <row r="584">
          <cell r="A584" t="str">
            <v>EBITDA</v>
          </cell>
          <cell r="E584">
            <v>20388.780000000086</v>
          </cell>
          <cell r="F584">
            <v>275898.64999999997</v>
          </cell>
          <cell r="G584">
            <v>77705.549999999872</v>
          </cell>
          <cell r="H584">
            <v>153218.83000000007</v>
          </cell>
          <cell r="I584">
            <v>139863.27999999974</v>
          </cell>
          <cell r="J584">
            <v>204338.71000000008</v>
          </cell>
          <cell r="K584">
            <v>93342.360000000015</v>
          </cell>
          <cell r="L584">
            <v>241833.84</v>
          </cell>
          <cell r="M584">
            <v>134242.65999999997</v>
          </cell>
          <cell r="N584">
            <v>254051.7099999999</v>
          </cell>
          <cell r="O584">
            <v>61738.860000000132</v>
          </cell>
          <cell r="P584">
            <v>151328.35999999987</v>
          </cell>
          <cell r="Q584">
            <v>1807951.5899999957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49490.6</v>
          </cell>
          <cell r="F588">
            <v>49625.87</v>
          </cell>
          <cell r="G588">
            <v>49625.95</v>
          </cell>
          <cell r="H588">
            <v>49620.11</v>
          </cell>
          <cell r="I588">
            <v>49620.2</v>
          </cell>
          <cell r="J588">
            <v>48737.05</v>
          </cell>
          <cell r="K588">
            <v>48736.639999999999</v>
          </cell>
          <cell r="L588">
            <v>47681.86</v>
          </cell>
          <cell r="M588">
            <v>47682.18</v>
          </cell>
          <cell r="N588">
            <v>47681.87</v>
          </cell>
          <cell r="O588">
            <v>47328.05</v>
          </cell>
          <cell r="P588">
            <v>47849.53</v>
          </cell>
          <cell r="Q588">
            <v>583679.91</v>
          </cell>
        </row>
        <row r="589">
          <cell r="A589">
            <v>54260</v>
          </cell>
          <cell r="B589" t="str">
            <v>Depreciation</v>
          </cell>
          <cell r="E589">
            <v>11933.53</v>
          </cell>
          <cell r="F589">
            <v>11933.51</v>
          </cell>
          <cell r="G589">
            <v>11933.4</v>
          </cell>
          <cell r="H589">
            <v>11933.26</v>
          </cell>
          <cell r="I589">
            <v>11933.49</v>
          </cell>
          <cell r="J589">
            <v>11933.83</v>
          </cell>
          <cell r="K589">
            <v>11932.86</v>
          </cell>
          <cell r="L589">
            <v>11933.32</v>
          </cell>
          <cell r="M589">
            <v>11933.62</v>
          </cell>
          <cell r="N589">
            <v>11933.41</v>
          </cell>
          <cell r="O589">
            <v>11933.19</v>
          </cell>
          <cell r="P589">
            <v>11933.37</v>
          </cell>
          <cell r="Q589">
            <v>143200.79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2414.64</v>
          </cell>
          <cell r="F591">
            <v>2414.6799999999998</v>
          </cell>
          <cell r="G591">
            <v>2414.64</v>
          </cell>
          <cell r="H591">
            <v>2441.84</v>
          </cell>
          <cell r="I591">
            <v>2441.87</v>
          </cell>
          <cell r="J591">
            <v>2441.86</v>
          </cell>
          <cell r="K591">
            <v>2441.83</v>
          </cell>
          <cell r="L591">
            <v>2503.59</v>
          </cell>
          <cell r="M591">
            <v>2503.59</v>
          </cell>
          <cell r="N591">
            <v>3307.76</v>
          </cell>
          <cell r="O591">
            <v>3318.13</v>
          </cell>
          <cell r="P591">
            <v>3312.93</v>
          </cell>
          <cell r="Q591">
            <v>31957.360000000004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1532.42</v>
          </cell>
          <cell r="F594">
            <v>1532.4</v>
          </cell>
          <cell r="G594">
            <v>1532.42</v>
          </cell>
          <cell r="H594">
            <v>1459.5</v>
          </cell>
          <cell r="I594">
            <v>1459.49</v>
          </cell>
          <cell r="J594">
            <v>1422.66</v>
          </cell>
          <cell r="K594">
            <v>1422.61</v>
          </cell>
          <cell r="L594">
            <v>1422.6</v>
          </cell>
          <cell r="M594">
            <v>1422.64</v>
          </cell>
          <cell r="N594">
            <v>1422.61</v>
          </cell>
          <cell r="O594">
            <v>1422.62</v>
          </cell>
          <cell r="P594">
            <v>1595.38</v>
          </cell>
          <cell r="Q594">
            <v>17647.350000000002</v>
          </cell>
        </row>
        <row r="595">
          <cell r="A595" t="str">
            <v>Total Depreciation</v>
          </cell>
          <cell r="E595">
            <v>65371.189999999995</v>
          </cell>
          <cell r="F595">
            <v>65506.460000000006</v>
          </cell>
          <cell r="G595">
            <v>65506.409999999996</v>
          </cell>
          <cell r="H595">
            <v>65454.710000000006</v>
          </cell>
          <cell r="I595">
            <v>65455.049999999996</v>
          </cell>
          <cell r="J595">
            <v>64535.400000000009</v>
          </cell>
          <cell r="K595">
            <v>64533.94</v>
          </cell>
          <cell r="L595">
            <v>63541.37</v>
          </cell>
          <cell r="M595">
            <v>63542.03</v>
          </cell>
          <cell r="N595">
            <v>64345.65</v>
          </cell>
          <cell r="O595">
            <v>64001.990000000005</v>
          </cell>
          <cell r="P595">
            <v>64691.21</v>
          </cell>
          <cell r="Q595">
            <v>776485.41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1">
          <cell r="A611" t="str">
            <v>Total DDA</v>
          </cell>
          <cell r="E611">
            <v>65371.189999999995</v>
          </cell>
          <cell r="F611">
            <v>65506.460000000006</v>
          </cell>
          <cell r="G611">
            <v>65506.409999999996</v>
          </cell>
          <cell r="H611">
            <v>65454.710000000006</v>
          </cell>
          <cell r="I611">
            <v>65455.049999999996</v>
          </cell>
          <cell r="J611">
            <v>64535.400000000009</v>
          </cell>
          <cell r="K611">
            <v>64533.94</v>
          </cell>
          <cell r="L611">
            <v>63541.37</v>
          </cell>
          <cell r="M611">
            <v>63542.03</v>
          </cell>
          <cell r="N611">
            <v>64345.65</v>
          </cell>
          <cell r="O611">
            <v>64001.990000000005</v>
          </cell>
          <cell r="P611">
            <v>64691.21</v>
          </cell>
          <cell r="Q611">
            <v>776485.41</v>
          </cell>
        </row>
        <row r="613">
          <cell r="A613" t="str">
            <v>EBIT</v>
          </cell>
          <cell r="E613">
            <v>-44982.409999999909</v>
          </cell>
          <cell r="F613">
            <v>210392.18999999994</v>
          </cell>
          <cell r="G613">
            <v>12199.139999999876</v>
          </cell>
          <cell r="H613">
            <v>87764.120000000068</v>
          </cell>
          <cell r="I613">
            <v>74408.229999999749</v>
          </cell>
          <cell r="J613">
            <v>139803.31000000006</v>
          </cell>
          <cell r="K613">
            <v>28808.420000000013</v>
          </cell>
          <cell r="L613">
            <v>178292.47</v>
          </cell>
          <cell r="M613">
            <v>70700.629999999976</v>
          </cell>
          <cell r="N613">
            <v>189706.05999999991</v>
          </cell>
          <cell r="O613">
            <v>-2263.1299999998737</v>
          </cell>
          <cell r="P613">
            <v>86637.149999999878</v>
          </cell>
          <cell r="Q613">
            <v>1031466.1799999956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-44982.409999999909</v>
          </cell>
          <cell r="F633">
            <v>210392.18999999994</v>
          </cell>
          <cell r="G633">
            <v>12199.139999999876</v>
          </cell>
          <cell r="H633">
            <v>87764.120000000068</v>
          </cell>
          <cell r="I633">
            <v>74408.229999999749</v>
          </cell>
          <cell r="J633">
            <v>139803.31000000006</v>
          </cell>
          <cell r="K633">
            <v>28808.420000000013</v>
          </cell>
          <cell r="L633">
            <v>178292.47</v>
          </cell>
          <cell r="M633">
            <v>70700.629999999976</v>
          </cell>
          <cell r="N633">
            <v>189706.05999999991</v>
          </cell>
          <cell r="O633">
            <v>-2263.1299999998737</v>
          </cell>
          <cell r="P633">
            <v>86637.149999999878</v>
          </cell>
          <cell r="Q633">
            <v>1031466.1799999956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-44982.409999999909</v>
          </cell>
          <cell r="F639">
            <v>210392.18999999994</v>
          </cell>
          <cell r="G639">
            <v>12199.139999999876</v>
          </cell>
          <cell r="H639">
            <v>87764.120000000068</v>
          </cell>
          <cell r="I639">
            <v>74408.229999999749</v>
          </cell>
          <cell r="J639">
            <v>139803.31000000006</v>
          </cell>
          <cell r="K639">
            <v>28808.420000000013</v>
          </cell>
          <cell r="L639">
            <v>178292.47</v>
          </cell>
          <cell r="M639">
            <v>70700.629999999976</v>
          </cell>
          <cell r="N639">
            <v>189706.05999999991</v>
          </cell>
          <cell r="O639">
            <v>-2263.1299999998737</v>
          </cell>
          <cell r="P639">
            <v>86637.149999999878</v>
          </cell>
          <cell r="Q639">
            <v>1031466.1799999956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-44982.409999999909</v>
          </cell>
          <cell r="F646">
            <v>210392.18999999994</v>
          </cell>
          <cell r="G646">
            <v>12199.139999999876</v>
          </cell>
          <cell r="H646">
            <v>87764.120000000068</v>
          </cell>
          <cell r="I646">
            <v>74408.229999999749</v>
          </cell>
          <cell r="J646">
            <v>139803.31000000006</v>
          </cell>
          <cell r="K646">
            <v>28808.420000000013</v>
          </cell>
          <cell r="L646">
            <v>178292.47</v>
          </cell>
          <cell r="M646">
            <v>70700.629999999976</v>
          </cell>
          <cell r="N646">
            <v>189706.05999999991</v>
          </cell>
          <cell r="O646">
            <v>-2263.1299999998737</v>
          </cell>
          <cell r="P646">
            <v>86637.149999999878</v>
          </cell>
          <cell r="Q646">
            <v>1031466.1799999956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-44982.409999999909</v>
          </cell>
          <cell r="F652">
            <v>210392.18999999994</v>
          </cell>
          <cell r="G652">
            <v>12199.139999999876</v>
          </cell>
          <cell r="H652">
            <v>87764.120000000068</v>
          </cell>
          <cell r="I652">
            <v>74408.229999999749</v>
          </cell>
          <cell r="J652">
            <v>139803.31000000006</v>
          </cell>
          <cell r="K652">
            <v>28808.420000000013</v>
          </cell>
          <cell r="L652">
            <v>178292.47</v>
          </cell>
          <cell r="M652">
            <v>70700.629999999976</v>
          </cell>
          <cell r="N652">
            <v>189706.05999999991</v>
          </cell>
          <cell r="O652">
            <v>-2263.1299999998737</v>
          </cell>
          <cell r="P652">
            <v>86637.149999999878</v>
          </cell>
          <cell r="Q652">
            <v>1031466.1799999956</v>
          </cell>
        </row>
        <row r="654">
          <cell r="A654" t="str">
            <v>Net Income Attributable to Waste Connections per categories</v>
          </cell>
          <cell r="E654">
            <v>-44982.41</v>
          </cell>
          <cell r="F654">
            <v>210392.19</v>
          </cell>
          <cell r="G654">
            <v>12199.14</v>
          </cell>
          <cell r="H654">
            <v>87764.12</v>
          </cell>
          <cell r="I654">
            <v>74408.23</v>
          </cell>
          <cell r="J654">
            <v>139803.31</v>
          </cell>
          <cell r="K654">
            <v>28808.42</v>
          </cell>
          <cell r="L654">
            <v>178292.47</v>
          </cell>
          <cell r="M654">
            <v>70700.63</v>
          </cell>
          <cell r="N654">
            <v>189706.06</v>
          </cell>
          <cell r="O654">
            <v>-2263.13</v>
          </cell>
          <cell r="P654">
            <v>86637.15</v>
          </cell>
        </row>
      </sheetData>
      <sheetData sheetId="5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102444.08</v>
          </cell>
          <cell r="F14">
            <v>106574.9</v>
          </cell>
          <cell r="G14">
            <v>117486.29</v>
          </cell>
          <cell r="H14">
            <v>113663.22</v>
          </cell>
          <cell r="I14">
            <v>107537.52</v>
          </cell>
          <cell r="J14">
            <v>118709.91</v>
          </cell>
          <cell r="K14">
            <v>120424.95</v>
          </cell>
          <cell r="L14">
            <v>126593.49</v>
          </cell>
          <cell r="M14">
            <v>117849.49</v>
          </cell>
          <cell r="N14">
            <v>117031.26</v>
          </cell>
          <cell r="O14">
            <v>112018.5</v>
          </cell>
          <cell r="P14">
            <v>117369.28</v>
          </cell>
          <cell r="Q14">
            <v>1377702.89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210983.37</v>
          </cell>
          <cell r="F19">
            <v>189715.35</v>
          </cell>
          <cell r="G19">
            <v>221645.6</v>
          </cell>
          <cell r="H19">
            <v>218362.54</v>
          </cell>
          <cell r="I19">
            <v>210236.77</v>
          </cell>
          <cell r="J19">
            <v>240624.92</v>
          </cell>
          <cell r="K19">
            <v>227991.29</v>
          </cell>
          <cell r="L19">
            <v>234898.35</v>
          </cell>
          <cell r="M19">
            <v>229778.1</v>
          </cell>
          <cell r="N19">
            <v>229912.49</v>
          </cell>
          <cell r="O19">
            <v>225521.76</v>
          </cell>
          <cell r="P19">
            <v>242379.21</v>
          </cell>
          <cell r="Q19">
            <v>2682049.75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2048.52</v>
          </cell>
          <cell r="F21">
            <v>2727.36</v>
          </cell>
          <cell r="G21">
            <v>2727.36</v>
          </cell>
          <cell r="H21">
            <v>3409.2</v>
          </cell>
          <cell r="I21">
            <v>2727.36</v>
          </cell>
          <cell r="J21">
            <v>2727.36</v>
          </cell>
          <cell r="K21">
            <v>5009.2</v>
          </cell>
          <cell r="L21">
            <v>3527.36</v>
          </cell>
          <cell r="M21">
            <v>3327.36</v>
          </cell>
          <cell r="N21">
            <v>3409.2</v>
          </cell>
          <cell r="O21">
            <v>2727.36</v>
          </cell>
          <cell r="P21">
            <v>3409.2</v>
          </cell>
          <cell r="Q21">
            <v>37776.839999999997</v>
          </cell>
        </row>
        <row r="22">
          <cell r="A22">
            <v>31010</v>
          </cell>
          <cell r="B22" t="str">
            <v>Hauling Revenue - Roll Off Extras</v>
          </cell>
          <cell r="E22">
            <v>27177.39</v>
          </cell>
          <cell r="F22">
            <v>26583.03</v>
          </cell>
          <cell r="G22">
            <v>26586.07</v>
          </cell>
          <cell r="H22">
            <v>27681.49</v>
          </cell>
          <cell r="I22">
            <v>28895.1</v>
          </cell>
          <cell r="J22">
            <v>30218.400000000001</v>
          </cell>
          <cell r="K22">
            <v>29088.41</v>
          </cell>
          <cell r="L22">
            <v>30882.48</v>
          </cell>
          <cell r="M22">
            <v>30023.54</v>
          </cell>
          <cell r="N22">
            <v>28675.83</v>
          </cell>
          <cell r="O22">
            <v>27741.67</v>
          </cell>
          <cell r="P22">
            <v>26907</v>
          </cell>
          <cell r="Q22">
            <v>340460.41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1215495.77</v>
          </cell>
          <cell r="F26">
            <v>1200770.8</v>
          </cell>
          <cell r="G26">
            <v>1215802.44</v>
          </cell>
          <cell r="H26">
            <v>1220176.8500000001</v>
          </cell>
          <cell r="I26">
            <v>1224050.48</v>
          </cell>
          <cell r="J26">
            <v>1230237.8799999999</v>
          </cell>
          <cell r="K26">
            <v>1235768.5</v>
          </cell>
          <cell r="L26">
            <v>1230565.3500000001</v>
          </cell>
          <cell r="M26">
            <v>1233092.93</v>
          </cell>
          <cell r="N26">
            <v>1227440.83</v>
          </cell>
          <cell r="O26">
            <v>1230545.96</v>
          </cell>
          <cell r="P26">
            <v>1228126.99</v>
          </cell>
          <cell r="Q26">
            <v>14692074.779999999</v>
          </cell>
        </row>
        <row r="27">
          <cell r="A27">
            <v>32001</v>
          </cell>
          <cell r="B27" t="str">
            <v>Hauling Revenue - Residential MSW Extras</v>
          </cell>
          <cell r="E27">
            <v>29897.43</v>
          </cell>
          <cell r="F27">
            <v>23606.09</v>
          </cell>
          <cell r="G27">
            <v>37252.050000000003</v>
          </cell>
          <cell r="H27">
            <v>36299.58</v>
          </cell>
          <cell r="I27">
            <v>42698.61</v>
          </cell>
          <cell r="J27">
            <v>50366.1</v>
          </cell>
          <cell r="K27">
            <v>50649.79</v>
          </cell>
          <cell r="L27">
            <v>43300.24</v>
          </cell>
          <cell r="M27">
            <v>44830.46</v>
          </cell>
          <cell r="N27">
            <v>36083.339999999997</v>
          </cell>
          <cell r="O27">
            <v>44102.97</v>
          </cell>
          <cell r="P27">
            <v>42927.11</v>
          </cell>
          <cell r="Q27">
            <v>482013.77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232014.97</v>
          </cell>
          <cell r="F36">
            <v>232365.45</v>
          </cell>
          <cell r="G36">
            <v>257766.36</v>
          </cell>
          <cell r="H36">
            <v>270150.08</v>
          </cell>
          <cell r="I36">
            <v>281923.53999999998</v>
          </cell>
          <cell r="J36">
            <v>287780.03999999998</v>
          </cell>
          <cell r="K36">
            <v>291816.17</v>
          </cell>
          <cell r="L36">
            <v>292493.43</v>
          </cell>
          <cell r="M36">
            <v>290035.87</v>
          </cell>
          <cell r="N36">
            <v>289167.18</v>
          </cell>
          <cell r="O36">
            <v>283845.96999999997</v>
          </cell>
          <cell r="P36">
            <v>275560.67</v>
          </cell>
          <cell r="Q36">
            <v>3284919.7300000004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785575.03</v>
          </cell>
          <cell r="F41">
            <v>787034.21</v>
          </cell>
          <cell r="G41">
            <v>790933.58</v>
          </cell>
          <cell r="H41">
            <v>778610.72</v>
          </cell>
          <cell r="I41">
            <v>780041.46</v>
          </cell>
          <cell r="J41">
            <v>778320.61</v>
          </cell>
          <cell r="K41">
            <v>768305.23</v>
          </cell>
          <cell r="L41">
            <v>774319.69</v>
          </cell>
          <cell r="M41">
            <v>801901.87</v>
          </cell>
          <cell r="N41">
            <v>774557.42</v>
          </cell>
          <cell r="O41">
            <v>791933.57</v>
          </cell>
          <cell r="P41">
            <v>766346.74</v>
          </cell>
          <cell r="Q41">
            <v>9377880.129999999</v>
          </cell>
        </row>
        <row r="42">
          <cell r="A42">
            <v>33001</v>
          </cell>
          <cell r="B42" t="str">
            <v>Hauling Revenue - Commercial FEL Extras</v>
          </cell>
          <cell r="E42">
            <v>39516.839999999997</v>
          </cell>
          <cell r="F42">
            <v>40932.36</v>
          </cell>
          <cell r="G42">
            <v>42606.080000000002</v>
          </cell>
          <cell r="H42">
            <v>42197.16</v>
          </cell>
          <cell r="I42">
            <v>43036.11</v>
          </cell>
          <cell r="J42">
            <v>44513.7</v>
          </cell>
          <cell r="K42">
            <v>47317.760000000002</v>
          </cell>
          <cell r="L42">
            <v>46590.51</v>
          </cell>
          <cell r="M42">
            <v>43401.91</v>
          </cell>
          <cell r="N42">
            <v>44637.59</v>
          </cell>
          <cell r="O42">
            <v>43797.96</v>
          </cell>
          <cell r="P42">
            <v>45382.02</v>
          </cell>
          <cell r="Q42">
            <v>523930.00000000006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119520.55</v>
          </cell>
          <cell r="F49">
            <v>122687.61</v>
          </cell>
          <cell r="G49">
            <v>123043.3</v>
          </cell>
          <cell r="H49">
            <v>123772.17</v>
          </cell>
          <cell r="I49">
            <v>125625.36</v>
          </cell>
          <cell r="J49">
            <v>127061.96</v>
          </cell>
          <cell r="K49">
            <v>116074.3</v>
          </cell>
          <cell r="L49">
            <v>111337.44</v>
          </cell>
          <cell r="M49">
            <v>128400.61</v>
          </cell>
          <cell r="N49">
            <v>133541.20000000001</v>
          </cell>
          <cell r="O49">
            <v>129324.87</v>
          </cell>
          <cell r="P49">
            <v>130696.08</v>
          </cell>
          <cell r="Q49">
            <v>1491085.4500000002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2764673.9499999997</v>
          </cell>
          <cell r="F61">
            <v>2732997.1599999997</v>
          </cell>
          <cell r="G61">
            <v>2835849.13</v>
          </cell>
          <cell r="H61">
            <v>2834323.0100000002</v>
          </cell>
          <cell r="I61">
            <v>2846772.3099999996</v>
          </cell>
          <cell r="J61">
            <v>2910560.8800000004</v>
          </cell>
          <cell r="K61">
            <v>2892445.5999999996</v>
          </cell>
          <cell r="L61">
            <v>2894508.3399999994</v>
          </cell>
          <cell r="M61">
            <v>2922642.14</v>
          </cell>
          <cell r="N61">
            <v>2884456.3400000003</v>
          </cell>
          <cell r="O61">
            <v>2891560.59</v>
          </cell>
          <cell r="P61">
            <v>2879104.3000000003</v>
          </cell>
          <cell r="Q61">
            <v>34289893.75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745.55</v>
          </cell>
          <cell r="F77">
            <v>533.20000000000005</v>
          </cell>
          <cell r="G77">
            <v>3342.9</v>
          </cell>
          <cell r="H77">
            <v>13178.15</v>
          </cell>
          <cell r="I77">
            <v>5247</v>
          </cell>
          <cell r="J77">
            <v>16966.05</v>
          </cell>
          <cell r="K77">
            <v>7984.5</v>
          </cell>
          <cell r="L77">
            <v>1463.55</v>
          </cell>
          <cell r="M77">
            <v>-1454.1</v>
          </cell>
          <cell r="N77">
            <v>1425.6</v>
          </cell>
          <cell r="O77">
            <v>1051.75</v>
          </cell>
          <cell r="P77">
            <v>1088</v>
          </cell>
          <cell r="Q77">
            <v>51572.15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387</v>
          </cell>
          <cell r="F79">
            <v>318.60000000000002</v>
          </cell>
          <cell r="G79">
            <v>0</v>
          </cell>
          <cell r="H79">
            <v>331.2</v>
          </cell>
          <cell r="I79">
            <v>0</v>
          </cell>
          <cell r="J79">
            <v>412.2</v>
          </cell>
          <cell r="K79">
            <v>644.4</v>
          </cell>
          <cell r="L79">
            <v>0</v>
          </cell>
          <cell r="M79">
            <v>0</v>
          </cell>
          <cell r="N79">
            <v>-644.4</v>
          </cell>
          <cell r="O79">
            <v>652</v>
          </cell>
          <cell r="P79">
            <v>0</v>
          </cell>
          <cell r="Q79">
            <v>2101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65030.879999999997</v>
          </cell>
          <cell r="F82">
            <v>76173.81</v>
          </cell>
          <cell r="G82">
            <v>70361.429999999993</v>
          </cell>
          <cell r="H82">
            <v>74831.539999999994</v>
          </cell>
          <cell r="I82">
            <v>73578.62</v>
          </cell>
          <cell r="J82">
            <v>75531.38</v>
          </cell>
          <cell r="K82">
            <v>73771.45</v>
          </cell>
          <cell r="L82">
            <v>57407.56</v>
          </cell>
          <cell r="M82">
            <v>68624.86</v>
          </cell>
          <cell r="N82">
            <v>71603.88</v>
          </cell>
          <cell r="O82">
            <v>84200.36</v>
          </cell>
          <cell r="P82">
            <v>95665.68</v>
          </cell>
          <cell r="Q82">
            <v>886781.45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66163.429999999993</v>
          </cell>
          <cell r="F95">
            <v>77025.61</v>
          </cell>
          <cell r="G95">
            <v>73704.329999999987</v>
          </cell>
          <cell r="H95">
            <v>88340.89</v>
          </cell>
          <cell r="I95">
            <v>78825.62</v>
          </cell>
          <cell r="J95">
            <v>92909.63</v>
          </cell>
          <cell r="K95">
            <v>82400.349999999991</v>
          </cell>
          <cell r="L95">
            <v>58871.11</v>
          </cell>
          <cell r="M95">
            <v>67170.759999999995</v>
          </cell>
          <cell r="N95">
            <v>72385.08</v>
          </cell>
          <cell r="O95">
            <v>85904.11</v>
          </cell>
          <cell r="P95">
            <v>96753.68</v>
          </cell>
          <cell r="Q95">
            <v>940454.6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8589.2099999999991</v>
          </cell>
          <cell r="F152">
            <v>1694.09</v>
          </cell>
          <cell r="G152">
            <v>4218.3599999999997</v>
          </cell>
          <cell r="H152">
            <v>1373.97</v>
          </cell>
          <cell r="I152">
            <v>5262.72</v>
          </cell>
          <cell r="J152">
            <v>1769.91</v>
          </cell>
          <cell r="K152">
            <v>5502.45</v>
          </cell>
          <cell r="L152">
            <v>1702.72</v>
          </cell>
          <cell r="M152">
            <v>5805.85</v>
          </cell>
          <cell r="N152">
            <v>2208.19</v>
          </cell>
          <cell r="O152">
            <v>5752.25</v>
          </cell>
          <cell r="P152">
            <v>3433.24</v>
          </cell>
          <cell r="Q152">
            <v>47312.959999999999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8589.2099999999991</v>
          </cell>
          <cell r="F154">
            <v>1694.09</v>
          </cell>
          <cell r="G154">
            <v>4218.3599999999997</v>
          </cell>
          <cell r="H154">
            <v>1373.97</v>
          </cell>
          <cell r="I154">
            <v>5262.72</v>
          </cell>
          <cell r="J154">
            <v>1769.91</v>
          </cell>
          <cell r="K154">
            <v>5502.45</v>
          </cell>
          <cell r="L154">
            <v>1702.72</v>
          </cell>
          <cell r="M154">
            <v>5805.85</v>
          </cell>
          <cell r="N154">
            <v>2208.19</v>
          </cell>
          <cell r="O154">
            <v>5752.25</v>
          </cell>
          <cell r="P154">
            <v>3433.24</v>
          </cell>
          <cell r="Q154">
            <v>47312.959999999999</v>
          </cell>
        </row>
        <row r="156">
          <cell r="A156" t="str">
            <v>Total Revenue</v>
          </cell>
          <cell r="E156">
            <v>2839426.59</v>
          </cell>
          <cell r="F156">
            <v>2811716.86</v>
          </cell>
          <cell r="G156">
            <v>2913771.82</v>
          </cell>
          <cell r="H156">
            <v>2924037.87</v>
          </cell>
          <cell r="I156">
            <v>2930860.6499999994</v>
          </cell>
          <cell r="J156">
            <v>3005240.4200000004</v>
          </cell>
          <cell r="K156">
            <v>2980348.3999999994</v>
          </cell>
          <cell r="L156">
            <v>2955082.1699999995</v>
          </cell>
          <cell r="M156">
            <v>2995618.75</v>
          </cell>
          <cell r="N156">
            <v>2959049.6100000003</v>
          </cell>
          <cell r="O156">
            <v>2983216.9499999997</v>
          </cell>
          <cell r="P156">
            <v>2979291.22</v>
          </cell>
          <cell r="Q156">
            <v>35277661.310000002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23350.03</v>
          </cell>
          <cell r="F160">
            <v>26834.720000000001</v>
          </cell>
          <cell r="G160">
            <v>42381.84</v>
          </cell>
          <cell r="H160">
            <v>36707.01</v>
          </cell>
          <cell r="I160">
            <v>39327.86</v>
          </cell>
          <cell r="J160">
            <v>44813.91</v>
          </cell>
          <cell r="K160">
            <v>45601.91</v>
          </cell>
          <cell r="L160">
            <v>42594.05</v>
          </cell>
          <cell r="M160">
            <v>39719.949999999997</v>
          </cell>
          <cell r="N160">
            <v>37160.81</v>
          </cell>
          <cell r="O160">
            <v>33518.03</v>
          </cell>
          <cell r="P160">
            <v>28405.79</v>
          </cell>
          <cell r="Q160">
            <v>440415.91</v>
          </cell>
        </row>
        <row r="161">
          <cell r="A161">
            <v>40109</v>
          </cell>
          <cell r="B161" t="str">
            <v>Disposal Landfill Intercompany</v>
          </cell>
          <cell r="E161">
            <v>194.6</v>
          </cell>
          <cell r="F161">
            <v>327.96</v>
          </cell>
          <cell r="G161">
            <v>99.4</v>
          </cell>
          <cell r="H161">
            <v>8930.7999999999993</v>
          </cell>
          <cell r="I161">
            <v>8418</v>
          </cell>
          <cell r="J161">
            <v>10225</v>
          </cell>
          <cell r="K161">
            <v>9550</v>
          </cell>
          <cell r="L161">
            <v>8953</v>
          </cell>
          <cell r="M161">
            <v>8660</v>
          </cell>
          <cell r="N161">
            <v>8485</v>
          </cell>
          <cell r="O161">
            <v>8205</v>
          </cell>
          <cell r="P161">
            <v>8111.2</v>
          </cell>
          <cell r="Q161">
            <v>80159.959999999992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4652.22</v>
          </cell>
          <cell r="F165">
            <v>5422.23</v>
          </cell>
          <cell r="G165">
            <v>6556.26</v>
          </cell>
          <cell r="H165">
            <v>5248.01</v>
          </cell>
          <cell r="I165">
            <v>6285.68</v>
          </cell>
          <cell r="J165">
            <v>5271.25</v>
          </cell>
          <cell r="K165">
            <v>2375.48</v>
          </cell>
          <cell r="L165">
            <v>2345.9499999999998</v>
          </cell>
          <cell r="M165">
            <v>4253.9399999999996</v>
          </cell>
          <cell r="N165">
            <v>5654.19</v>
          </cell>
          <cell r="O165">
            <v>5131.53</v>
          </cell>
          <cell r="P165">
            <v>5010.78</v>
          </cell>
          <cell r="Q165">
            <v>58207.520000000004</v>
          </cell>
        </row>
        <row r="166">
          <cell r="A166">
            <v>40139</v>
          </cell>
          <cell r="B166" t="str">
            <v>Disposal Transfer Intercompany</v>
          </cell>
          <cell r="E166">
            <v>593825.03</v>
          </cell>
          <cell r="F166">
            <v>547142.99</v>
          </cell>
          <cell r="G166">
            <v>630810.36</v>
          </cell>
          <cell r="H166">
            <v>605643.42000000004</v>
          </cell>
          <cell r="I166">
            <v>594549.89</v>
          </cell>
          <cell r="J166">
            <v>658860.29</v>
          </cell>
          <cell r="K166">
            <v>621190.5</v>
          </cell>
          <cell r="L166">
            <v>619548.27</v>
          </cell>
          <cell r="M166">
            <v>634021.85</v>
          </cell>
          <cell r="N166">
            <v>591478.38</v>
          </cell>
          <cell r="O166">
            <v>635582.61</v>
          </cell>
          <cell r="P166">
            <v>652795.86</v>
          </cell>
          <cell r="Q166">
            <v>7385449.4500000002</v>
          </cell>
        </row>
        <row r="167">
          <cell r="A167" t="str">
            <v>Total Disposal</v>
          </cell>
          <cell r="E167">
            <v>622021.88</v>
          </cell>
          <cell r="F167">
            <v>579727.9</v>
          </cell>
          <cell r="G167">
            <v>679847.86</v>
          </cell>
          <cell r="H167">
            <v>656529.24</v>
          </cell>
          <cell r="I167">
            <v>648581.43000000005</v>
          </cell>
          <cell r="J167">
            <v>719170.45000000007</v>
          </cell>
          <cell r="K167">
            <v>678717.89</v>
          </cell>
          <cell r="L167">
            <v>673441.27</v>
          </cell>
          <cell r="M167">
            <v>686655.74</v>
          </cell>
          <cell r="N167">
            <v>642778.38</v>
          </cell>
          <cell r="O167">
            <v>682437.16999999993</v>
          </cell>
          <cell r="P167">
            <v>694323.63</v>
          </cell>
          <cell r="Q167">
            <v>7964232.8399999999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178.39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178.39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521936.87</v>
          </cell>
          <cell r="F183">
            <v>516837.5</v>
          </cell>
          <cell r="G183">
            <v>526589.43999999994</v>
          </cell>
          <cell r="H183">
            <v>507133.7</v>
          </cell>
          <cell r="I183">
            <v>514778.73</v>
          </cell>
          <cell r="J183">
            <v>520529.95</v>
          </cell>
          <cell r="K183">
            <v>523325.23</v>
          </cell>
          <cell r="L183">
            <v>525169.91</v>
          </cell>
          <cell r="M183">
            <v>526242.24</v>
          </cell>
          <cell r="N183">
            <v>522492.7</v>
          </cell>
          <cell r="O183">
            <v>519798.37</v>
          </cell>
          <cell r="P183">
            <v>519523.19</v>
          </cell>
          <cell r="Q183">
            <v>6244357.830000001</v>
          </cell>
        </row>
        <row r="184">
          <cell r="A184">
            <v>43001</v>
          </cell>
          <cell r="B184" t="str">
            <v>Taxes and Pass Thru Fees</v>
          </cell>
          <cell r="E184">
            <v>41543.1</v>
          </cell>
          <cell r="F184">
            <v>40952.97</v>
          </cell>
          <cell r="G184">
            <v>42462.54</v>
          </cell>
          <cell r="H184">
            <v>45489.33</v>
          </cell>
          <cell r="I184">
            <v>48581.71</v>
          </cell>
          <cell r="J184">
            <v>53321.59</v>
          </cell>
          <cell r="K184">
            <v>51875.89</v>
          </cell>
          <cell r="L184">
            <v>52096.88</v>
          </cell>
          <cell r="M184">
            <v>52109.83</v>
          </cell>
          <cell r="N184">
            <v>51665.29</v>
          </cell>
          <cell r="O184">
            <v>51559.19</v>
          </cell>
          <cell r="P184">
            <v>51703.040000000001</v>
          </cell>
          <cell r="Q184">
            <v>583361.3600000001</v>
          </cell>
        </row>
        <row r="185">
          <cell r="A185">
            <v>43002</v>
          </cell>
          <cell r="B185" t="str">
            <v>WUTC Taxes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563479.97</v>
          </cell>
          <cell r="F188">
            <v>557790.47</v>
          </cell>
          <cell r="G188">
            <v>569051.98</v>
          </cell>
          <cell r="H188">
            <v>552801.42000000004</v>
          </cell>
          <cell r="I188">
            <v>563360.43999999994</v>
          </cell>
          <cell r="J188">
            <v>573851.54</v>
          </cell>
          <cell r="K188">
            <v>575201.12</v>
          </cell>
          <cell r="L188">
            <v>577266.79</v>
          </cell>
          <cell r="M188">
            <v>578352.06999999995</v>
          </cell>
          <cell r="N188">
            <v>574157.99</v>
          </cell>
          <cell r="O188">
            <v>571357.56000000006</v>
          </cell>
          <cell r="P188">
            <v>571226.23</v>
          </cell>
          <cell r="Q188">
            <v>6827897.580000001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2426.64</v>
          </cell>
          <cell r="F191">
            <v>2389.0700000000002</v>
          </cell>
          <cell r="G191">
            <v>2400.6</v>
          </cell>
          <cell r="H191">
            <v>2445.6799999999998</v>
          </cell>
          <cell r="I191">
            <v>2403.29</v>
          </cell>
          <cell r="J191">
            <v>2402.11</v>
          </cell>
          <cell r="K191">
            <v>437.67</v>
          </cell>
          <cell r="L191">
            <v>1356.93</v>
          </cell>
          <cell r="M191">
            <v>2409.56</v>
          </cell>
          <cell r="N191">
            <v>2530.52</v>
          </cell>
          <cell r="O191">
            <v>2633.11</v>
          </cell>
          <cell r="P191">
            <v>2651.26</v>
          </cell>
          <cell r="Q191">
            <v>26486.440000000002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8</v>
          </cell>
          <cell r="G198">
            <v>8</v>
          </cell>
          <cell r="H198">
            <v>0</v>
          </cell>
          <cell r="I198">
            <v>8</v>
          </cell>
          <cell r="J198">
            <v>0</v>
          </cell>
          <cell r="K198">
            <v>8</v>
          </cell>
          <cell r="L198">
            <v>7</v>
          </cell>
          <cell r="M198">
            <v>0</v>
          </cell>
          <cell r="N198">
            <v>7</v>
          </cell>
          <cell r="O198">
            <v>15</v>
          </cell>
          <cell r="P198">
            <v>8</v>
          </cell>
          <cell r="Q198">
            <v>69</v>
          </cell>
        </row>
        <row r="199">
          <cell r="A199">
            <v>44169</v>
          </cell>
          <cell r="B199" t="str">
            <v>Cost of Materials - Intercompany</v>
          </cell>
          <cell r="E199">
            <v>1793.25</v>
          </cell>
          <cell r="F199">
            <v>1711</v>
          </cell>
          <cell r="G199">
            <v>2209.37</v>
          </cell>
          <cell r="H199">
            <v>2644.25</v>
          </cell>
          <cell r="I199">
            <v>3170</v>
          </cell>
          <cell r="J199">
            <v>2275.25</v>
          </cell>
          <cell r="K199">
            <v>1660.5</v>
          </cell>
          <cell r="L199">
            <v>2033.7</v>
          </cell>
          <cell r="M199">
            <v>1648</v>
          </cell>
          <cell r="N199">
            <v>2091.5500000000002</v>
          </cell>
          <cell r="O199">
            <v>2223.8000000000002</v>
          </cell>
          <cell r="P199">
            <v>2182.25</v>
          </cell>
          <cell r="Q199">
            <v>25642.92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4219.8899999999994</v>
          </cell>
          <cell r="F203">
            <v>4108.07</v>
          </cell>
          <cell r="G203">
            <v>4617.9699999999993</v>
          </cell>
          <cell r="H203">
            <v>5089.93</v>
          </cell>
          <cell r="I203">
            <v>5581.29</v>
          </cell>
          <cell r="J203">
            <v>4677.3600000000006</v>
          </cell>
          <cell r="K203">
            <v>2106.17</v>
          </cell>
          <cell r="L203">
            <v>3397.63</v>
          </cell>
          <cell r="M203">
            <v>4057.56</v>
          </cell>
          <cell r="N203">
            <v>4629.07</v>
          </cell>
          <cell r="O203">
            <v>4871.91</v>
          </cell>
          <cell r="P203">
            <v>4841.51</v>
          </cell>
          <cell r="Q203">
            <v>52198.36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205.8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205.8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205.8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205.8</v>
          </cell>
        </row>
        <row r="212">
          <cell r="A212" t="str">
            <v>Total Revenue Reductions</v>
          </cell>
          <cell r="E212">
            <v>1189721.74</v>
          </cell>
          <cell r="F212">
            <v>1141626.44</v>
          </cell>
          <cell r="G212">
            <v>1253517.81</v>
          </cell>
          <cell r="H212">
            <v>1214626.3900000001</v>
          </cell>
          <cell r="I212">
            <v>1217523.1600000001</v>
          </cell>
          <cell r="J212">
            <v>1297699.3500000001</v>
          </cell>
          <cell r="K212">
            <v>1256025.1800000002</v>
          </cell>
          <cell r="L212">
            <v>1254105.69</v>
          </cell>
          <cell r="M212">
            <v>1269065.3700000001</v>
          </cell>
          <cell r="N212">
            <v>1221565.4399999999</v>
          </cell>
          <cell r="O212">
            <v>1258666.6400000001</v>
          </cell>
          <cell r="P212">
            <v>1270391.3700000001</v>
          </cell>
          <cell r="Q212">
            <v>14844534.580000002</v>
          </cell>
        </row>
        <row r="214">
          <cell r="A214" t="str">
            <v>Net Revenue</v>
          </cell>
          <cell r="E214">
            <v>1649704.8499999999</v>
          </cell>
          <cell r="F214">
            <v>1670090.42</v>
          </cell>
          <cell r="G214">
            <v>1660254.0099999998</v>
          </cell>
          <cell r="H214">
            <v>1709411.48</v>
          </cell>
          <cell r="I214">
            <v>1713337.4899999993</v>
          </cell>
          <cell r="J214">
            <v>1707541.0700000003</v>
          </cell>
          <cell r="K214">
            <v>1724323.2199999993</v>
          </cell>
          <cell r="L214">
            <v>1700976.4799999995</v>
          </cell>
          <cell r="M214">
            <v>1726553.38</v>
          </cell>
          <cell r="N214">
            <v>1737484.1700000004</v>
          </cell>
          <cell r="O214">
            <v>1724550.3099999996</v>
          </cell>
          <cell r="P214">
            <v>1708899.85</v>
          </cell>
          <cell r="Q214">
            <v>20433126.73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164883.42000000001</v>
          </cell>
          <cell r="F219">
            <v>163593.57</v>
          </cell>
          <cell r="G219">
            <v>188109.33</v>
          </cell>
          <cell r="H219">
            <v>179849.71</v>
          </cell>
          <cell r="I219">
            <v>172347.9</v>
          </cell>
          <cell r="J219">
            <v>187859.47</v>
          </cell>
          <cell r="K219">
            <v>178348.24</v>
          </cell>
          <cell r="L219">
            <v>182091.36</v>
          </cell>
          <cell r="M219">
            <v>176392.37000000002</v>
          </cell>
          <cell r="N219">
            <v>178231.65999999997</v>
          </cell>
          <cell r="O219">
            <v>171402.89</v>
          </cell>
          <cell r="P219">
            <v>200565.78999999998</v>
          </cell>
          <cell r="Q219">
            <v>2143675.71</v>
          </cell>
        </row>
        <row r="220">
          <cell r="A220">
            <v>50025</v>
          </cell>
          <cell r="B220" t="str">
            <v>Wages O.T.</v>
          </cell>
          <cell r="E220">
            <v>32984.839999999997</v>
          </cell>
          <cell r="F220">
            <v>9544.4</v>
          </cell>
          <cell r="G220">
            <v>22471.78</v>
          </cell>
          <cell r="H220">
            <v>31363.030000000002</v>
          </cell>
          <cell r="I220">
            <v>49805.09</v>
          </cell>
          <cell r="J220">
            <v>35207.21</v>
          </cell>
          <cell r="K220">
            <v>36825.21</v>
          </cell>
          <cell r="L220">
            <v>33200.26</v>
          </cell>
          <cell r="M220">
            <v>40758.67</v>
          </cell>
          <cell r="N220">
            <v>31022.81</v>
          </cell>
          <cell r="O220">
            <v>51285.26</v>
          </cell>
          <cell r="P220">
            <v>33854.409999999996</v>
          </cell>
          <cell r="Q220">
            <v>408322.97</v>
          </cell>
        </row>
        <row r="221">
          <cell r="A221">
            <v>50035</v>
          </cell>
          <cell r="B221" t="str">
            <v>Safety Bonuses</v>
          </cell>
          <cell r="E221">
            <v>4800</v>
          </cell>
          <cell r="F221">
            <v>4800</v>
          </cell>
          <cell r="G221">
            <v>4800</v>
          </cell>
          <cell r="H221">
            <v>4800</v>
          </cell>
          <cell r="I221">
            <v>5550</v>
          </cell>
          <cell r="J221">
            <v>5550</v>
          </cell>
          <cell r="K221">
            <v>5550</v>
          </cell>
          <cell r="L221">
            <v>5550</v>
          </cell>
          <cell r="M221">
            <v>3500</v>
          </cell>
          <cell r="N221">
            <v>3500</v>
          </cell>
          <cell r="O221">
            <v>4800</v>
          </cell>
          <cell r="P221">
            <v>-8000</v>
          </cell>
          <cell r="Q221">
            <v>45200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4788.33</v>
          </cell>
          <cell r="L223">
            <v>3663.38</v>
          </cell>
          <cell r="M223">
            <v>2786.12</v>
          </cell>
          <cell r="N223">
            <v>7835.02</v>
          </cell>
          <cell r="O223">
            <v>2360.66</v>
          </cell>
          <cell r="P223">
            <v>120.48</v>
          </cell>
          <cell r="Q223">
            <v>21553.989999999998</v>
          </cell>
        </row>
        <row r="224">
          <cell r="A224">
            <v>50050</v>
          </cell>
          <cell r="B224" t="str">
            <v>Payroll Taxes</v>
          </cell>
          <cell r="E224">
            <v>25189.960000000003</v>
          </cell>
          <cell r="F224">
            <v>18251.73</v>
          </cell>
          <cell r="G224">
            <v>20679.02</v>
          </cell>
          <cell r="H224">
            <v>21039.350000000002</v>
          </cell>
          <cell r="I224">
            <v>21060.63</v>
          </cell>
          <cell r="J224">
            <v>22770.019999999997</v>
          </cell>
          <cell r="K224">
            <v>23082.989999999998</v>
          </cell>
          <cell r="L224">
            <v>21413.860000000004</v>
          </cell>
          <cell r="M224">
            <v>22297.15</v>
          </cell>
          <cell r="N224">
            <v>19721.989999999998</v>
          </cell>
          <cell r="O224">
            <v>24041.16</v>
          </cell>
          <cell r="P224">
            <v>17044.59</v>
          </cell>
          <cell r="Q224">
            <v>256592.45</v>
          </cell>
        </row>
        <row r="225">
          <cell r="A225">
            <v>50060</v>
          </cell>
          <cell r="B225" t="str">
            <v>Group Insurance</v>
          </cell>
          <cell r="E225">
            <v>-52</v>
          </cell>
          <cell r="F225">
            <v>52</v>
          </cell>
          <cell r="G225">
            <v>400</v>
          </cell>
          <cell r="H225">
            <v>400</v>
          </cell>
          <cell r="I225">
            <v>400</v>
          </cell>
          <cell r="J225">
            <v>400</v>
          </cell>
          <cell r="K225">
            <v>400.77</v>
          </cell>
          <cell r="L225">
            <v>348</v>
          </cell>
          <cell r="M225">
            <v>400</v>
          </cell>
          <cell r="N225">
            <v>400</v>
          </cell>
          <cell r="O225">
            <v>1.54</v>
          </cell>
          <cell r="P225">
            <v>-913.13</v>
          </cell>
          <cell r="Q225">
            <v>2237.1799999999998</v>
          </cell>
        </row>
        <row r="226">
          <cell r="A226">
            <v>50065</v>
          </cell>
          <cell r="B226" t="str">
            <v>Vacation Pay</v>
          </cell>
          <cell r="E226">
            <v>19746.13</v>
          </cell>
          <cell r="F226">
            <v>10715.919999999998</v>
          </cell>
          <cell r="G226">
            <v>10164.220000000001</v>
          </cell>
          <cell r="H226">
            <v>13775.17</v>
          </cell>
          <cell r="I226">
            <v>12214.41</v>
          </cell>
          <cell r="J226">
            <v>9839.7799999999988</v>
          </cell>
          <cell r="K226">
            <v>16829.84</v>
          </cell>
          <cell r="L226">
            <v>10619.08</v>
          </cell>
          <cell r="M226">
            <v>20174.8</v>
          </cell>
          <cell r="N226">
            <v>7964.8900000000012</v>
          </cell>
          <cell r="O226">
            <v>28346.93</v>
          </cell>
          <cell r="P226">
            <v>21322.129999999997</v>
          </cell>
          <cell r="Q226">
            <v>181713.30000000002</v>
          </cell>
        </row>
        <row r="227">
          <cell r="A227">
            <v>50070</v>
          </cell>
          <cell r="B227" t="str">
            <v>Sick Pay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50086</v>
          </cell>
          <cell r="B228" t="str">
            <v>Safety and Training</v>
          </cell>
          <cell r="E228">
            <v>157.5</v>
          </cell>
          <cell r="F228">
            <v>172.5</v>
          </cell>
          <cell r="G228">
            <v>808.28</v>
          </cell>
          <cell r="H228">
            <v>-442.5</v>
          </cell>
          <cell r="I228">
            <v>965.32</v>
          </cell>
          <cell r="J228">
            <v>0</v>
          </cell>
          <cell r="K228">
            <v>0</v>
          </cell>
          <cell r="L228">
            <v>0</v>
          </cell>
          <cell r="M228">
            <v>25</v>
          </cell>
          <cell r="N228">
            <v>675</v>
          </cell>
          <cell r="O228">
            <v>0</v>
          </cell>
          <cell r="P228">
            <v>0</v>
          </cell>
          <cell r="Q228">
            <v>2361.1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294</v>
          </cell>
          <cell r="G229">
            <v>180</v>
          </cell>
          <cell r="H229">
            <v>60</v>
          </cell>
          <cell r="I229">
            <v>180</v>
          </cell>
          <cell r="J229">
            <v>0</v>
          </cell>
          <cell r="K229">
            <v>660</v>
          </cell>
          <cell r="L229">
            <v>180</v>
          </cell>
          <cell r="M229">
            <v>480</v>
          </cell>
          <cell r="N229">
            <v>360</v>
          </cell>
          <cell r="O229">
            <v>180</v>
          </cell>
          <cell r="P229">
            <v>120</v>
          </cell>
          <cell r="Q229">
            <v>2754</v>
          </cell>
        </row>
        <row r="230">
          <cell r="A230">
            <v>50090</v>
          </cell>
          <cell r="B230" t="str">
            <v>Uniforms</v>
          </cell>
          <cell r="E230">
            <v>4074.6600000000003</v>
          </cell>
          <cell r="F230">
            <v>3623.04</v>
          </cell>
          <cell r="G230">
            <v>5198.9500000000007</v>
          </cell>
          <cell r="H230">
            <v>3689.49</v>
          </cell>
          <cell r="I230">
            <v>10448.56</v>
          </cell>
          <cell r="J230">
            <v>4504.9699999999993</v>
          </cell>
          <cell r="K230">
            <v>4758.2000000000007</v>
          </cell>
          <cell r="L230">
            <v>10818.759999999998</v>
          </cell>
          <cell r="M230">
            <v>4750.04</v>
          </cell>
          <cell r="N230">
            <v>7936.8100000000013</v>
          </cell>
          <cell r="O230">
            <v>4016.29</v>
          </cell>
          <cell r="P230">
            <v>3616.1000000000004</v>
          </cell>
          <cell r="Q230">
            <v>67435.87</v>
          </cell>
        </row>
        <row r="231">
          <cell r="A231">
            <v>50115</v>
          </cell>
          <cell r="B231" t="str">
            <v>Pension and Profit Sharing</v>
          </cell>
          <cell r="E231">
            <v>28983.06</v>
          </cell>
          <cell r="F231">
            <v>25738.78</v>
          </cell>
          <cell r="G231">
            <v>27512.51</v>
          </cell>
          <cell r="H231">
            <v>29149.510000000002</v>
          </cell>
          <cell r="I231">
            <v>28747.71</v>
          </cell>
          <cell r="J231">
            <v>30320.410000000003</v>
          </cell>
          <cell r="K231">
            <v>30592.95</v>
          </cell>
          <cell r="L231">
            <v>30361.019999999997</v>
          </cell>
          <cell r="M231">
            <v>30798.07</v>
          </cell>
          <cell r="N231">
            <v>28965.410000000003</v>
          </cell>
          <cell r="O231">
            <v>29195.13</v>
          </cell>
          <cell r="P231">
            <v>27681.32</v>
          </cell>
          <cell r="Q231">
            <v>348045.87999999995</v>
          </cell>
        </row>
        <row r="232">
          <cell r="A232">
            <v>50116</v>
          </cell>
          <cell r="B232" t="str">
            <v>Union Benefit Expense</v>
          </cell>
          <cell r="E232">
            <v>75002.37000000001</v>
          </cell>
          <cell r="F232">
            <v>76004.59</v>
          </cell>
          <cell r="G232">
            <v>72736.17</v>
          </cell>
          <cell r="H232">
            <v>70560.600000000006</v>
          </cell>
          <cell r="I232">
            <v>73715.539999999994</v>
          </cell>
          <cell r="J232">
            <v>76036.11</v>
          </cell>
          <cell r="K232">
            <v>76033.8</v>
          </cell>
          <cell r="L232">
            <v>76047.17</v>
          </cell>
          <cell r="M232">
            <v>75995.589999999982</v>
          </cell>
          <cell r="N232">
            <v>77106.5</v>
          </cell>
          <cell r="O232">
            <v>74405.170000000013</v>
          </cell>
          <cell r="P232">
            <v>74519.92</v>
          </cell>
          <cell r="Q232">
            <v>898163.53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355829.94</v>
          </cell>
          <cell r="F240">
            <v>312790.53000000003</v>
          </cell>
          <cell r="G240">
            <v>353060.25999999995</v>
          </cell>
          <cell r="H240">
            <v>354244.36</v>
          </cell>
          <cell r="I240">
            <v>375435.16</v>
          </cell>
          <cell r="J240">
            <v>372487.97</v>
          </cell>
          <cell r="K240">
            <v>377870.32999999996</v>
          </cell>
          <cell r="L240">
            <v>374292.89</v>
          </cell>
          <cell r="M240">
            <v>378357.81</v>
          </cell>
          <cell r="N240">
            <v>363720.08999999997</v>
          </cell>
          <cell r="O240">
            <v>390035.03</v>
          </cell>
          <cell r="P240">
            <v>369931.60999999993</v>
          </cell>
          <cell r="Q240">
            <v>4378055.9800000004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7094.03</v>
          </cell>
          <cell r="F247">
            <v>5283.39</v>
          </cell>
          <cell r="G247">
            <v>6038.79</v>
          </cell>
          <cell r="H247">
            <v>6260.76</v>
          </cell>
          <cell r="I247">
            <v>7130.37</v>
          </cell>
          <cell r="J247">
            <v>6495.12</v>
          </cell>
          <cell r="K247">
            <v>7155.12</v>
          </cell>
          <cell r="L247">
            <v>8517.26</v>
          </cell>
          <cell r="M247">
            <v>6025.42</v>
          </cell>
          <cell r="N247">
            <v>6730.71</v>
          </cell>
          <cell r="O247">
            <v>6040.84</v>
          </cell>
          <cell r="P247">
            <v>7017.82</v>
          </cell>
          <cell r="Q247">
            <v>79789.63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7094.03</v>
          </cell>
          <cell r="F251">
            <v>5283.39</v>
          </cell>
          <cell r="G251">
            <v>6038.79</v>
          </cell>
          <cell r="H251">
            <v>6260.76</v>
          </cell>
          <cell r="I251">
            <v>7130.37</v>
          </cell>
          <cell r="J251">
            <v>6495.12</v>
          </cell>
          <cell r="K251">
            <v>7155.12</v>
          </cell>
          <cell r="L251">
            <v>8517.26</v>
          </cell>
          <cell r="M251">
            <v>6025.42</v>
          </cell>
          <cell r="N251">
            <v>6730.71</v>
          </cell>
          <cell r="O251">
            <v>6040.84</v>
          </cell>
          <cell r="P251">
            <v>7017.82</v>
          </cell>
          <cell r="Q251">
            <v>79789.63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52020</v>
          </cell>
          <cell r="B255" t="str">
            <v>Wages Regular</v>
          </cell>
          <cell r="E255">
            <v>41831.43</v>
          </cell>
          <cell r="F255">
            <v>31547.360000000001</v>
          </cell>
          <cell r="G255">
            <v>41785.230000000003</v>
          </cell>
          <cell r="H255">
            <v>41270.26</v>
          </cell>
          <cell r="I255">
            <v>32339.71</v>
          </cell>
          <cell r="J255">
            <v>31241.200000000001</v>
          </cell>
          <cell r="K255">
            <v>37276.75</v>
          </cell>
          <cell r="L255">
            <v>38079.120000000003</v>
          </cell>
          <cell r="M255">
            <v>35899.410000000003</v>
          </cell>
          <cell r="N255">
            <v>39332.589999999997</v>
          </cell>
          <cell r="O255">
            <v>37890.239999999998</v>
          </cell>
          <cell r="P255">
            <v>44055.94</v>
          </cell>
          <cell r="Q255">
            <v>452549.24000000005</v>
          </cell>
        </row>
        <row r="256">
          <cell r="A256">
            <v>52025</v>
          </cell>
          <cell r="B256" t="str">
            <v>Wages O.T.</v>
          </cell>
          <cell r="E256">
            <v>7524.35</v>
          </cell>
          <cell r="F256">
            <v>4047.27</v>
          </cell>
          <cell r="G256">
            <v>4760.2299999999996</v>
          </cell>
          <cell r="H256">
            <v>4152.5200000000004</v>
          </cell>
          <cell r="I256">
            <v>5808.01</v>
          </cell>
          <cell r="J256">
            <v>4035.92</v>
          </cell>
          <cell r="K256">
            <v>11119.38</v>
          </cell>
          <cell r="L256">
            <v>2971.58</v>
          </cell>
          <cell r="M256">
            <v>6964.42</v>
          </cell>
          <cell r="N256">
            <v>4824.8500000000004</v>
          </cell>
          <cell r="O256">
            <v>7793.34</v>
          </cell>
          <cell r="P256">
            <v>5555.18</v>
          </cell>
          <cell r="Q256">
            <v>69557.049999999988</v>
          </cell>
        </row>
        <row r="257">
          <cell r="A257">
            <v>52035</v>
          </cell>
          <cell r="B257" t="str">
            <v>Safety Bonuses</v>
          </cell>
          <cell r="E257">
            <v>1250</v>
          </cell>
          <cell r="F257">
            <v>1250</v>
          </cell>
          <cell r="G257">
            <v>1250</v>
          </cell>
          <cell r="H257">
            <v>1250</v>
          </cell>
          <cell r="I257">
            <v>2000</v>
          </cell>
          <cell r="J257">
            <v>2000</v>
          </cell>
          <cell r="K257">
            <v>2000</v>
          </cell>
          <cell r="L257">
            <v>2000</v>
          </cell>
          <cell r="M257">
            <v>1000</v>
          </cell>
          <cell r="N257">
            <v>1000</v>
          </cell>
          <cell r="O257">
            <v>1200</v>
          </cell>
          <cell r="P257">
            <v>-2000</v>
          </cell>
          <cell r="Q257">
            <v>14200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5936.87</v>
          </cell>
          <cell r="F260">
            <v>3515.19</v>
          </cell>
          <cell r="G260">
            <v>4535.6499999999996</v>
          </cell>
          <cell r="H260">
            <v>4653.75</v>
          </cell>
          <cell r="I260">
            <v>4561.24</v>
          </cell>
          <cell r="J260">
            <v>5119.2299999999996</v>
          </cell>
          <cell r="K260">
            <v>5503.32</v>
          </cell>
          <cell r="L260">
            <v>4465.1099999999997</v>
          </cell>
          <cell r="M260">
            <v>4260.3100000000004</v>
          </cell>
          <cell r="N260">
            <v>4002.25</v>
          </cell>
          <cell r="O260">
            <v>5640.4</v>
          </cell>
          <cell r="P260">
            <v>3070</v>
          </cell>
          <cell r="Q260">
            <v>55263.32</v>
          </cell>
        </row>
        <row r="261">
          <cell r="A261">
            <v>52060</v>
          </cell>
          <cell r="B261" t="str">
            <v>Group Insurance</v>
          </cell>
          <cell r="E261">
            <v>-159</v>
          </cell>
          <cell r="F261">
            <v>-159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511.58</v>
          </cell>
          <cell r="Q261">
            <v>5962.58</v>
          </cell>
        </row>
        <row r="262">
          <cell r="A262">
            <v>52065</v>
          </cell>
          <cell r="B262" t="str">
            <v>Vacation Pay</v>
          </cell>
          <cell r="E262">
            <v>5737.5</v>
          </cell>
          <cell r="F262">
            <v>2090.71</v>
          </cell>
          <cell r="G262">
            <v>1979.73</v>
          </cell>
          <cell r="H262">
            <v>3044.17</v>
          </cell>
          <cell r="I262">
            <v>1571.02</v>
          </cell>
          <cell r="J262">
            <v>4642.26</v>
          </cell>
          <cell r="K262">
            <v>3319.05</v>
          </cell>
          <cell r="L262">
            <v>1557.75</v>
          </cell>
          <cell r="M262">
            <v>5888.63</v>
          </cell>
          <cell r="N262">
            <v>2065.0500000000002</v>
          </cell>
          <cell r="O262">
            <v>3190.34</v>
          </cell>
          <cell r="P262">
            <v>2387</v>
          </cell>
          <cell r="Q262">
            <v>37473.21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111.2</v>
          </cell>
          <cell r="H263">
            <v>903.6</v>
          </cell>
          <cell r="I263">
            <v>-301.2</v>
          </cell>
          <cell r="J263">
            <v>114.8</v>
          </cell>
          <cell r="K263">
            <v>229.6</v>
          </cell>
          <cell r="L263">
            <v>-114.8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943.2</v>
          </cell>
        </row>
        <row r="264">
          <cell r="A264">
            <v>52086</v>
          </cell>
          <cell r="B264" t="str">
            <v>Safety and Training</v>
          </cell>
          <cell r="E264">
            <v>313.67</v>
          </cell>
          <cell r="F264">
            <v>337.9</v>
          </cell>
          <cell r="G264">
            <v>464.12</v>
          </cell>
          <cell r="H264">
            <v>898.81</v>
          </cell>
          <cell r="I264">
            <v>1000.19</v>
          </cell>
          <cell r="J264">
            <v>951.13</v>
          </cell>
          <cell r="K264">
            <v>348.03</v>
          </cell>
          <cell r="L264">
            <v>1085.5</v>
          </cell>
          <cell r="M264">
            <v>0</v>
          </cell>
          <cell r="N264">
            <v>252.45</v>
          </cell>
          <cell r="O264">
            <v>0</v>
          </cell>
          <cell r="P264">
            <v>1352.06</v>
          </cell>
          <cell r="Q264">
            <v>7003.8600000000006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300.83</v>
          </cell>
          <cell r="F266">
            <v>353.71</v>
          </cell>
          <cell r="G266">
            <v>389.7</v>
          </cell>
          <cell r="H266">
            <v>320.22000000000003</v>
          </cell>
          <cell r="I266">
            <v>296.99</v>
          </cell>
          <cell r="J266">
            <v>450.43</v>
          </cell>
          <cell r="K266">
            <v>428.66</v>
          </cell>
          <cell r="L266">
            <v>1034.03</v>
          </cell>
          <cell r="M266">
            <v>250.15</v>
          </cell>
          <cell r="N266">
            <v>3123.18</v>
          </cell>
          <cell r="O266">
            <v>276.32</v>
          </cell>
          <cell r="P266">
            <v>308.07</v>
          </cell>
          <cell r="Q266">
            <v>7532.2899999999991</v>
          </cell>
        </row>
        <row r="267">
          <cell r="A267">
            <v>52115</v>
          </cell>
          <cell r="B267" t="str">
            <v>Pension and Profit Sharing</v>
          </cell>
          <cell r="E267">
            <v>4010.46</v>
          </cell>
          <cell r="F267">
            <v>3565.56</v>
          </cell>
          <cell r="G267">
            <v>3834.74</v>
          </cell>
          <cell r="H267">
            <v>3873.02</v>
          </cell>
          <cell r="I267">
            <v>3977.37</v>
          </cell>
          <cell r="J267">
            <v>4220.3500000000004</v>
          </cell>
          <cell r="K267">
            <v>4228.8599999999997</v>
          </cell>
          <cell r="L267">
            <v>4197.5600000000004</v>
          </cell>
          <cell r="M267">
            <v>4257.6400000000003</v>
          </cell>
          <cell r="N267">
            <v>4035.58</v>
          </cell>
          <cell r="O267">
            <v>4052.24</v>
          </cell>
          <cell r="P267">
            <v>3832.52</v>
          </cell>
          <cell r="Q267">
            <v>48085.9</v>
          </cell>
        </row>
        <row r="268">
          <cell r="A268">
            <v>52116</v>
          </cell>
          <cell r="B268" t="str">
            <v>Union Benefit Expense</v>
          </cell>
          <cell r="E268">
            <v>11221.99</v>
          </cell>
          <cell r="F268">
            <v>11221.61</v>
          </cell>
          <cell r="G268">
            <v>8963.65</v>
          </cell>
          <cell r="H268">
            <v>10117.1</v>
          </cell>
          <cell r="I268">
            <v>10108.799999999999</v>
          </cell>
          <cell r="J268">
            <v>10108.799999999999</v>
          </cell>
          <cell r="K268">
            <v>10108.799999999999</v>
          </cell>
          <cell r="L268">
            <v>10108.799999999999</v>
          </cell>
          <cell r="M268">
            <v>10102.129999999999</v>
          </cell>
          <cell r="N268">
            <v>10118.73</v>
          </cell>
          <cell r="O268">
            <v>8978.93</v>
          </cell>
          <cell r="P268">
            <v>9916.0499999999993</v>
          </cell>
          <cell r="Q268">
            <v>121075.39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41193.56</v>
          </cell>
          <cell r="F270">
            <v>42024.94</v>
          </cell>
          <cell r="G270">
            <v>38734.660000000003</v>
          </cell>
          <cell r="H270">
            <v>21757.73</v>
          </cell>
          <cell r="I270">
            <v>38676.519999999997</v>
          </cell>
          <cell r="J270">
            <v>21919.95</v>
          </cell>
          <cell r="K270">
            <v>34237.410000000003</v>
          </cell>
          <cell r="L270">
            <v>36723.200000000004</v>
          </cell>
          <cell r="M270">
            <v>30874.03</v>
          </cell>
          <cell r="N270">
            <v>23554.1</v>
          </cell>
          <cell r="O270">
            <v>38660.959999999999</v>
          </cell>
          <cell r="P270">
            <v>71007.829999999987</v>
          </cell>
          <cell r="Q270">
            <v>439364.89</v>
          </cell>
        </row>
        <row r="271">
          <cell r="A271">
            <v>52125</v>
          </cell>
          <cell r="B271" t="str">
            <v>Operating Supplies</v>
          </cell>
          <cell r="E271">
            <v>450.54</v>
          </cell>
          <cell r="F271">
            <v>864.08</v>
          </cell>
          <cell r="G271">
            <v>1556.99</v>
          </cell>
          <cell r="H271">
            <v>537.54</v>
          </cell>
          <cell r="I271">
            <v>1099.93</v>
          </cell>
          <cell r="J271">
            <v>712.27</v>
          </cell>
          <cell r="K271">
            <v>5197.97</v>
          </cell>
          <cell r="L271">
            <v>-137.46</v>
          </cell>
          <cell r="M271">
            <v>1851.48</v>
          </cell>
          <cell r="N271">
            <v>2157.91</v>
          </cell>
          <cell r="O271">
            <v>2427.54</v>
          </cell>
          <cell r="P271">
            <v>1259.3</v>
          </cell>
          <cell r="Q271">
            <v>17978.09</v>
          </cell>
        </row>
        <row r="272">
          <cell r="A272">
            <v>52135</v>
          </cell>
          <cell r="B272" t="str">
            <v>Equipment and Maint Repair</v>
          </cell>
          <cell r="E272">
            <v>1311.54</v>
          </cell>
          <cell r="F272">
            <v>0</v>
          </cell>
          <cell r="G272">
            <v>1331.95</v>
          </cell>
          <cell r="H272">
            <v>2045.95</v>
          </cell>
          <cell r="I272">
            <v>0</v>
          </cell>
          <cell r="J272">
            <v>829.81</v>
          </cell>
          <cell r="K272">
            <v>0</v>
          </cell>
          <cell r="L272">
            <v>606.65</v>
          </cell>
          <cell r="M272">
            <v>0</v>
          </cell>
          <cell r="N272">
            <v>19.89</v>
          </cell>
          <cell r="O272">
            <v>0</v>
          </cell>
          <cell r="P272">
            <v>4997.33</v>
          </cell>
          <cell r="Q272">
            <v>11143.119999999999</v>
          </cell>
        </row>
        <row r="273">
          <cell r="A273">
            <v>52140</v>
          </cell>
          <cell r="B273" t="str">
            <v>Tires</v>
          </cell>
          <cell r="E273">
            <v>10747.01</v>
          </cell>
          <cell r="F273">
            <v>20260.900000000001</v>
          </cell>
          <cell r="G273">
            <v>12967.76</v>
          </cell>
          <cell r="H273">
            <v>15725.04</v>
          </cell>
          <cell r="I273">
            <v>18198.22</v>
          </cell>
          <cell r="J273">
            <v>22108.07</v>
          </cell>
          <cell r="K273">
            <v>15799.4</v>
          </cell>
          <cell r="L273">
            <v>23775.3</v>
          </cell>
          <cell r="M273">
            <v>38329.33</v>
          </cell>
          <cell r="N273">
            <v>6596.26</v>
          </cell>
          <cell r="O273">
            <v>14714.42</v>
          </cell>
          <cell r="P273">
            <v>23906.22</v>
          </cell>
          <cell r="Q273">
            <v>223127.93</v>
          </cell>
        </row>
        <row r="274">
          <cell r="A274">
            <v>52142</v>
          </cell>
          <cell r="B274" t="str">
            <v>Fuel Expense</v>
          </cell>
          <cell r="E274">
            <v>90672.87</v>
          </cell>
          <cell r="F274">
            <v>84188.88</v>
          </cell>
          <cell r="G274">
            <v>96017.58</v>
          </cell>
          <cell r="H274">
            <v>104369.3</v>
          </cell>
          <cell r="I274">
            <v>97844</v>
          </cell>
          <cell r="J274">
            <v>100692.82</v>
          </cell>
          <cell r="K274">
            <v>101529.68</v>
          </cell>
          <cell r="L274">
            <v>100169.49</v>
          </cell>
          <cell r="M274">
            <v>104198.62999999999</v>
          </cell>
          <cell r="N274">
            <v>102536.13</v>
          </cell>
          <cell r="O274">
            <v>101351.78</v>
          </cell>
          <cell r="P274">
            <v>108470.82</v>
          </cell>
          <cell r="Q274">
            <v>1192041.98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1875.42</v>
          </cell>
          <cell r="F277">
            <v>3140.6</v>
          </cell>
          <cell r="G277">
            <v>5599.47</v>
          </cell>
          <cell r="H277">
            <v>2698.4</v>
          </cell>
          <cell r="I277">
            <v>3948.29</v>
          </cell>
          <cell r="J277">
            <v>2749.6</v>
          </cell>
          <cell r="K277">
            <v>7146.81</v>
          </cell>
          <cell r="L277">
            <v>2889.82</v>
          </cell>
          <cell r="M277">
            <v>9639.18</v>
          </cell>
          <cell r="N277">
            <v>6672.23</v>
          </cell>
          <cell r="O277">
            <v>11463.27</v>
          </cell>
          <cell r="P277">
            <v>-1288.0899999999999</v>
          </cell>
          <cell r="Q277">
            <v>56535</v>
          </cell>
        </row>
        <row r="278">
          <cell r="A278">
            <v>52147</v>
          </cell>
          <cell r="B278" t="str">
            <v>Outside Repairs</v>
          </cell>
          <cell r="E278">
            <v>8076.3899999999994</v>
          </cell>
          <cell r="F278">
            <v>4057.67</v>
          </cell>
          <cell r="G278">
            <v>2887.37</v>
          </cell>
          <cell r="H278">
            <v>4718.95</v>
          </cell>
          <cell r="I278">
            <v>7256.5</v>
          </cell>
          <cell r="J278">
            <v>4191.84</v>
          </cell>
          <cell r="K278">
            <v>8112.14</v>
          </cell>
          <cell r="L278">
            <v>5106.9299999999994</v>
          </cell>
          <cell r="M278">
            <v>11697.4</v>
          </cell>
          <cell r="N278">
            <v>2871.95</v>
          </cell>
          <cell r="O278">
            <v>2463.9499999999998</v>
          </cell>
          <cell r="P278">
            <v>2818.3500000000004</v>
          </cell>
          <cell r="Q278">
            <v>64259.439999999995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3181.16</v>
          </cell>
          <cell r="F281">
            <v>2292.6799999999998</v>
          </cell>
          <cell r="G281">
            <v>2139.2399999999998</v>
          </cell>
          <cell r="H281">
            <v>1852.79</v>
          </cell>
          <cell r="I281">
            <v>1236.6600000000001</v>
          </cell>
          <cell r="J281">
            <v>1066.23</v>
          </cell>
          <cell r="K281">
            <v>890.6</v>
          </cell>
          <cell r="L281">
            <v>864.21</v>
          </cell>
          <cell r="M281">
            <v>875.77</v>
          </cell>
          <cell r="N281">
            <v>889.61</v>
          </cell>
          <cell r="O281">
            <v>1635.02</v>
          </cell>
          <cell r="P281">
            <v>2991.91</v>
          </cell>
          <cell r="Q281">
            <v>19915.88</v>
          </cell>
        </row>
        <row r="282">
          <cell r="A282">
            <v>52165</v>
          </cell>
          <cell r="B282" t="str">
            <v>Communications</v>
          </cell>
          <cell r="E282">
            <v>1324.81</v>
          </cell>
          <cell r="F282">
            <v>1312.75</v>
          </cell>
          <cell r="G282">
            <v>1300.6099999999999</v>
          </cell>
          <cell r="H282">
            <v>1324.91</v>
          </cell>
          <cell r="I282">
            <v>1652.06</v>
          </cell>
          <cell r="J282">
            <v>1336.3</v>
          </cell>
          <cell r="K282">
            <v>1291.19</v>
          </cell>
          <cell r="L282">
            <v>1252.44</v>
          </cell>
          <cell r="M282">
            <v>1871.82</v>
          </cell>
          <cell r="N282">
            <v>1105.6099999999999</v>
          </cell>
          <cell r="O282">
            <v>1351.41</v>
          </cell>
          <cell r="P282">
            <v>1424.14</v>
          </cell>
          <cell r="Q282">
            <v>16548.05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230.74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230.74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16.23</v>
          </cell>
          <cell r="I286">
            <v>369.59000000000003</v>
          </cell>
          <cell r="J286">
            <v>0</v>
          </cell>
          <cell r="K286">
            <v>0</v>
          </cell>
          <cell r="L286">
            <v>95.38</v>
          </cell>
          <cell r="M286">
            <v>0</v>
          </cell>
          <cell r="N286">
            <v>0</v>
          </cell>
          <cell r="O286">
            <v>0</v>
          </cell>
          <cell r="P286">
            <v>103.97</v>
          </cell>
          <cell r="Q286">
            <v>585.17000000000007</v>
          </cell>
        </row>
        <row r="287">
          <cell r="A287">
            <v>52182</v>
          </cell>
          <cell r="B287" t="str">
            <v>Towing Expense</v>
          </cell>
          <cell r="E287">
            <v>455.28</v>
          </cell>
          <cell r="F287">
            <v>428.18</v>
          </cell>
          <cell r="G287">
            <v>195.12</v>
          </cell>
          <cell r="H287">
            <v>627.72</v>
          </cell>
          <cell r="I287">
            <v>1626</v>
          </cell>
          <cell r="J287">
            <v>0</v>
          </cell>
          <cell r="K287">
            <v>569.1</v>
          </cell>
          <cell r="L287">
            <v>0</v>
          </cell>
          <cell r="M287">
            <v>238.48</v>
          </cell>
          <cell r="N287">
            <v>0</v>
          </cell>
          <cell r="O287">
            <v>661.24</v>
          </cell>
          <cell r="P287">
            <v>514.9</v>
          </cell>
          <cell r="Q287">
            <v>5316.0199999999995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302.27999999999997</v>
          </cell>
          <cell r="F289">
            <v>504.92</v>
          </cell>
          <cell r="G289">
            <v>245.31</v>
          </cell>
          <cell r="H289">
            <v>1615.6</v>
          </cell>
          <cell r="I289">
            <v>152.86000000000001</v>
          </cell>
          <cell r="J289">
            <v>155.44</v>
          </cell>
          <cell r="K289">
            <v>66.27</v>
          </cell>
          <cell r="L289">
            <v>678.01</v>
          </cell>
          <cell r="M289">
            <v>154.47999999999999</v>
          </cell>
          <cell r="N289">
            <v>1193.94</v>
          </cell>
          <cell r="O289">
            <v>147.13</v>
          </cell>
          <cell r="P289">
            <v>809.46</v>
          </cell>
          <cell r="Q289">
            <v>6025.7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27</v>
          </cell>
          <cell r="F291">
            <v>0</v>
          </cell>
          <cell r="G291">
            <v>13.5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40.5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-8839.42</v>
          </cell>
          <cell r="F295">
            <v>-11223.85</v>
          </cell>
          <cell r="G295">
            <v>-12345.57</v>
          </cell>
          <cell r="H295">
            <v>-17818.71</v>
          </cell>
          <cell r="I295">
            <v>-8260.7000000000007</v>
          </cell>
          <cell r="J295">
            <v>-18104.939999999999</v>
          </cell>
          <cell r="K295">
            <v>-8429.56</v>
          </cell>
          <cell r="L295">
            <v>-12829.3</v>
          </cell>
          <cell r="M295">
            <v>-6149.56</v>
          </cell>
          <cell r="N295">
            <v>-5808.26</v>
          </cell>
          <cell r="O295">
            <v>-5947.92</v>
          </cell>
          <cell r="P295">
            <v>-45343.87</v>
          </cell>
          <cell r="Q295">
            <v>-161101.66</v>
          </cell>
        </row>
        <row r="296">
          <cell r="A296" t="str">
            <v>Total Truck Variable</v>
          </cell>
          <cell r="E296">
            <v>228977.27999999997</v>
          </cell>
          <cell r="F296">
            <v>205622.06000000003</v>
          </cell>
          <cell r="G296">
            <v>219279.73999999996</v>
          </cell>
          <cell r="H296">
            <v>210675.40000000005</v>
          </cell>
          <cell r="I296">
            <v>225803.05999999997</v>
          </cell>
          <cell r="J296">
            <v>201182.51</v>
          </cell>
          <cell r="K296">
            <v>241614.46</v>
          </cell>
          <cell r="L296">
            <v>225220.32000000004</v>
          </cell>
          <cell r="M296">
            <v>262765.23</v>
          </cell>
          <cell r="N296">
            <v>211264.55</v>
          </cell>
          <cell r="O296">
            <v>238591.60999999996</v>
          </cell>
          <cell r="P296">
            <v>240660.66999999993</v>
          </cell>
          <cell r="Q296">
            <v>2711656.8899999997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4237.87</v>
          </cell>
          <cell r="F307">
            <v>3645.1</v>
          </cell>
          <cell r="G307">
            <v>5053.71</v>
          </cell>
          <cell r="H307">
            <v>3782.98</v>
          </cell>
          <cell r="I307">
            <v>4116.55</v>
          </cell>
          <cell r="J307">
            <v>4866.5600000000004</v>
          </cell>
          <cell r="K307">
            <v>3450.41</v>
          </cell>
          <cell r="L307">
            <v>-895.79</v>
          </cell>
          <cell r="M307">
            <v>2790.36</v>
          </cell>
          <cell r="N307">
            <v>2211.17</v>
          </cell>
          <cell r="O307">
            <v>1382.48</v>
          </cell>
          <cell r="P307">
            <v>2606.41</v>
          </cell>
          <cell r="Q307">
            <v>37247.81</v>
          </cell>
        </row>
        <row r="308">
          <cell r="A308">
            <v>55025</v>
          </cell>
          <cell r="B308" t="str">
            <v>Wages O.T.</v>
          </cell>
          <cell r="E308">
            <v>207.52</v>
          </cell>
          <cell r="F308">
            <v>12.82</v>
          </cell>
          <cell r="G308">
            <v>38.619999999999997</v>
          </cell>
          <cell r="H308">
            <v>37.99</v>
          </cell>
          <cell r="I308">
            <v>485</v>
          </cell>
          <cell r="J308">
            <v>319.70999999999998</v>
          </cell>
          <cell r="K308">
            <v>215.61</v>
          </cell>
          <cell r="L308">
            <v>-99.64</v>
          </cell>
          <cell r="M308">
            <v>16.27</v>
          </cell>
          <cell r="N308">
            <v>59.9</v>
          </cell>
          <cell r="O308">
            <v>192.29</v>
          </cell>
          <cell r="P308">
            <v>-41.94</v>
          </cell>
          <cell r="Q308">
            <v>1444.1499999999999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526.11</v>
          </cell>
          <cell r="F312">
            <v>376.89</v>
          </cell>
          <cell r="G312">
            <v>487.16</v>
          </cell>
          <cell r="H312">
            <v>433.36</v>
          </cell>
          <cell r="I312">
            <v>441.95</v>
          </cell>
          <cell r="J312">
            <v>479.57</v>
          </cell>
          <cell r="K312">
            <v>386.21</v>
          </cell>
          <cell r="L312">
            <v>296.14999999999998</v>
          </cell>
          <cell r="M312">
            <v>200.44</v>
          </cell>
          <cell r="N312">
            <v>209.02</v>
          </cell>
          <cell r="O312">
            <v>287.25</v>
          </cell>
          <cell r="P312">
            <v>160.52000000000001</v>
          </cell>
          <cell r="Q312">
            <v>4284.630000000001</v>
          </cell>
        </row>
        <row r="313">
          <cell r="A313">
            <v>55060</v>
          </cell>
          <cell r="B313" t="str">
            <v>Group Insurance</v>
          </cell>
          <cell r="E313">
            <v>592</v>
          </cell>
          <cell r="F313">
            <v>592</v>
          </cell>
          <cell r="G313">
            <v>488</v>
          </cell>
          <cell r="H313">
            <v>696</v>
          </cell>
          <cell r="I313">
            <v>592</v>
          </cell>
          <cell r="J313">
            <v>592</v>
          </cell>
          <cell r="K313">
            <v>592</v>
          </cell>
          <cell r="L313">
            <v>592</v>
          </cell>
          <cell r="M313">
            <v>589</v>
          </cell>
          <cell r="N313">
            <v>693</v>
          </cell>
          <cell r="O313">
            <v>641</v>
          </cell>
          <cell r="P313">
            <v>641</v>
          </cell>
          <cell r="Q313">
            <v>7300</v>
          </cell>
        </row>
        <row r="314">
          <cell r="A314">
            <v>55065</v>
          </cell>
          <cell r="B314" t="str">
            <v>Vacation Pay</v>
          </cell>
          <cell r="E314">
            <v>1530.51</v>
          </cell>
          <cell r="F314">
            <v>299.68</v>
          </cell>
          <cell r="G314">
            <v>-333.52</v>
          </cell>
          <cell r="H314">
            <v>791.16</v>
          </cell>
          <cell r="I314">
            <v>342.62</v>
          </cell>
          <cell r="J314">
            <v>95.96</v>
          </cell>
          <cell r="K314">
            <v>412.42</v>
          </cell>
          <cell r="L314">
            <v>663.21</v>
          </cell>
          <cell r="M314">
            <v>-476.38</v>
          </cell>
          <cell r="N314">
            <v>100.96</v>
          </cell>
          <cell r="O314">
            <v>-21.16</v>
          </cell>
          <cell r="P314">
            <v>202.89</v>
          </cell>
          <cell r="Q314">
            <v>3608.35</v>
          </cell>
        </row>
        <row r="315">
          <cell r="A315">
            <v>55070</v>
          </cell>
          <cell r="B315" t="str">
            <v>Sick Pay</v>
          </cell>
          <cell r="E315">
            <v>0</v>
          </cell>
          <cell r="F315">
            <v>106.8</v>
          </cell>
          <cell r="G315">
            <v>0</v>
          </cell>
          <cell r="H315">
            <v>207</v>
          </cell>
          <cell r="I315">
            <v>107.64</v>
          </cell>
          <cell r="J315">
            <v>-66.239999999999995</v>
          </cell>
          <cell r="K315">
            <v>386.4</v>
          </cell>
          <cell r="L315">
            <v>0</v>
          </cell>
          <cell r="M315">
            <v>0</v>
          </cell>
          <cell r="N315">
            <v>0</v>
          </cell>
          <cell r="O315">
            <v>1048.8</v>
          </cell>
          <cell r="P315">
            <v>-386.4</v>
          </cell>
          <cell r="Q315">
            <v>1404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102.92</v>
          </cell>
          <cell r="I316">
            <v>87.01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25</v>
          </cell>
          <cell r="O316">
            <v>0</v>
          </cell>
          <cell r="P316">
            <v>0</v>
          </cell>
          <cell r="Q316">
            <v>214.93</v>
          </cell>
        </row>
        <row r="317">
          <cell r="A317">
            <v>55090</v>
          </cell>
          <cell r="B317" t="str">
            <v>Uniforms</v>
          </cell>
          <cell r="E317">
            <v>150.38</v>
          </cell>
          <cell r="F317">
            <v>176.83</v>
          </cell>
          <cell r="G317">
            <v>194.81</v>
          </cell>
          <cell r="H317">
            <v>160.08000000000001</v>
          </cell>
          <cell r="I317">
            <v>148.47</v>
          </cell>
          <cell r="J317">
            <v>225.16</v>
          </cell>
          <cell r="K317">
            <v>214.31</v>
          </cell>
          <cell r="L317">
            <v>616.44000000000005</v>
          </cell>
          <cell r="M317">
            <v>125.04</v>
          </cell>
          <cell r="N317">
            <v>178.98</v>
          </cell>
          <cell r="O317">
            <v>138.13999999999999</v>
          </cell>
          <cell r="P317">
            <v>154.04</v>
          </cell>
          <cell r="Q317">
            <v>2482.6799999999998</v>
          </cell>
        </row>
        <row r="318">
          <cell r="A318">
            <v>55115</v>
          </cell>
          <cell r="B318" t="str">
            <v>Pension and Profit Sharing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8487.7999999999993</v>
          </cell>
          <cell r="F321">
            <v>7446.84</v>
          </cell>
          <cell r="G321">
            <v>15850.27</v>
          </cell>
          <cell r="H321">
            <v>18201.75</v>
          </cell>
          <cell r="I321">
            <v>9184.14</v>
          </cell>
          <cell r="J321">
            <v>13165.81</v>
          </cell>
          <cell r="K321">
            <v>11588.02</v>
          </cell>
          <cell r="L321">
            <v>15366.43</v>
          </cell>
          <cell r="M321">
            <v>-29929.23</v>
          </cell>
          <cell r="N321">
            <v>8572.4699999999993</v>
          </cell>
          <cell r="O321">
            <v>2939.21</v>
          </cell>
          <cell r="P321">
            <v>7744.74</v>
          </cell>
          <cell r="Q321">
            <v>88618.250000000015</v>
          </cell>
        </row>
        <row r="322">
          <cell r="A322">
            <v>55125</v>
          </cell>
          <cell r="B322" t="str">
            <v>Operating Supplies</v>
          </cell>
          <cell r="E322">
            <v>625.29999999999995</v>
          </cell>
          <cell r="F322">
            <v>287.99</v>
          </cell>
          <cell r="G322">
            <v>0</v>
          </cell>
          <cell r="H322">
            <v>809.74</v>
          </cell>
          <cell r="I322">
            <v>404.7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64.819999999999993</v>
          </cell>
          <cell r="P322">
            <v>0</v>
          </cell>
          <cell r="Q322">
            <v>2192.5500000000002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321.35000000000002</v>
          </cell>
          <cell r="G323">
            <v>309.18</v>
          </cell>
          <cell r="H323">
            <v>826.48</v>
          </cell>
          <cell r="I323">
            <v>87.89</v>
          </cell>
          <cell r="J323">
            <v>0</v>
          </cell>
          <cell r="K323">
            <v>0</v>
          </cell>
          <cell r="L323">
            <v>0</v>
          </cell>
          <cell r="M323">
            <v>531.54999999999995</v>
          </cell>
          <cell r="N323">
            <v>172.24</v>
          </cell>
          <cell r="O323">
            <v>0</v>
          </cell>
          <cell r="P323">
            <v>250.34</v>
          </cell>
          <cell r="Q323">
            <v>2499.0299999999997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292.57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292.57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116.52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116.52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437.73</v>
          </cell>
          <cell r="F331">
            <v>510</v>
          </cell>
          <cell r="G331">
            <v>480.44</v>
          </cell>
          <cell r="H331">
            <v>460.73</v>
          </cell>
          <cell r="I331">
            <v>398.31</v>
          </cell>
          <cell r="J331">
            <v>372.03</v>
          </cell>
          <cell r="K331">
            <v>329.33</v>
          </cell>
          <cell r="L331">
            <v>0</v>
          </cell>
          <cell r="M331">
            <v>370.51</v>
          </cell>
          <cell r="N331">
            <v>344.08</v>
          </cell>
          <cell r="O331">
            <v>368.05</v>
          </cell>
          <cell r="P331">
            <v>368.05</v>
          </cell>
          <cell r="Q331">
            <v>4439.26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-3211.72</v>
          </cell>
          <cell r="F336">
            <v>-1377.44</v>
          </cell>
          <cell r="G336">
            <v>-15514.36</v>
          </cell>
          <cell r="H336">
            <v>-20245.62</v>
          </cell>
          <cell r="I336">
            <v>-8044.68</v>
          </cell>
          <cell r="J336">
            <v>-1309.6400000000001</v>
          </cell>
          <cell r="K336">
            <v>-416.83</v>
          </cell>
          <cell r="L336">
            <v>-3864.87</v>
          </cell>
          <cell r="M336">
            <v>-3105</v>
          </cell>
          <cell r="N336">
            <v>-3070</v>
          </cell>
          <cell r="O336">
            <v>-7561.32</v>
          </cell>
          <cell r="P336">
            <v>-4472.33</v>
          </cell>
          <cell r="Q336">
            <v>-72193.810000000012</v>
          </cell>
        </row>
        <row r="337">
          <cell r="A337" t="str">
            <v>Total Container</v>
          </cell>
          <cell r="E337">
            <v>13583.499999999998</v>
          </cell>
          <cell r="F337">
            <v>12807.949999999999</v>
          </cell>
          <cell r="G337">
            <v>7054.3099999999977</v>
          </cell>
          <cell r="H337">
            <v>6264.57</v>
          </cell>
          <cell r="I337">
            <v>8351.6000000000022</v>
          </cell>
          <cell r="J337">
            <v>18740.919999999998</v>
          </cell>
          <cell r="K337">
            <v>17157.88</v>
          </cell>
          <cell r="L337">
            <v>12673.93</v>
          </cell>
          <cell r="M337">
            <v>-28887.440000000002</v>
          </cell>
          <cell r="N337">
            <v>9496.82</v>
          </cell>
          <cell r="O337">
            <v>-520.4399999999996</v>
          </cell>
          <cell r="P337">
            <v>7227.3199999999979</v>
          </cell>
          <cell r="Q337">
            <v>83950.92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8076.93</v>
          </cell>
          <cell r="F340">
            <v>7692.32</v>
          </cell>
          <cell r="G340">
            <v>8846.17</v>
          </cell>
          <cell r="H340">
            <v>8461.56</v>
          </cell>
          <cell r="I340">
            <v>8176.05</v>
          </cell>
          <cell r="J340">
            <v>8565.3799999999992</v>
          </cell>
          <cell r="K340">
            <v>8565.39</v>
          </cell>
          <cell r="L340">
            <v>8565.39</v>
          </cell>
          <cell r="M340">
            <v>8565.39</v>
          </cell>
          <cell r="N340">
            <v>8176.07</v>
          </cell>
          <cell r="O340">
            <v>8565.39</v>
          </cell>
          <cell r="P340">
            <v>8954.7199999999993</v>
          </cell>
          <cell r="Q340">
            <v>101210.76</v>
          </cell>
        </row>
        <row r="341">
          <cell r="A341">
            <v>56020</v>
          </cell>
          <cell r="B341" t="str">
            <v>Wages Regular</v>
          </cell>
          <cell r="E341">
            <v>2832.84</v>
          </cell>
          <cell r="F341">
            <v>5053.68</v>
          </cell>
          <cell r="G341">
            <v>4774.8999999999996</v>
          </cell>
          <cell r="H341">
            <v>4762.42</v>
          </cell>
          <cell r="I341">
            <v>2680.17</v>
          </cell>
          <cell r="J341">
            <v>3378.56</v>
          </cell>
          <cell r="K341">
            <v>5325.53</v>
          </cell>
          <cell r="L341">
            <v>3835.06</v>
          </cell>
          <cell r="M341">
            <v>4435.92</v>
          </cell>
          <cell r="N341">
            <v>4522.72</v>
          </cell>
          <cell r="O341">
            <v>4731.6499999999996</v>
          </cell>
          <cell r="P341">
            <v>4844.54</v>
          </cell>
          <cell r="Q341">
            <v>51177.990000000005</v>
          </cell>
        </row>
        <row r="342">
          <cell r="A342">
            <v>56025</v>
          </cell>
          <cell r="B342" t="str">
            <v>Wages O.T.</v>
          </cell>
          <cell r="E342">
            <v>274.88</v>
          </cell>
          <cell r="F342">
            <v>259.24</v>
          </cell>
          <cell r="G342">
            <v>649.44000000000005</v>
          </cell>
          <cell r="H342">
            <v>504.21</v>
          </cell>
          <cell r="I342">
            <v>341.07</v>
          </cell>
          <cell r="J342">
            <v>196.68</v>
          </cell>
          <cell r="K342">
            <v>716.35</v>
          </cell>
          <cell r="L342">
            <v>71.97</v>
          </cell>
          <cell r="M342">
            <v>716.15</v>
          </cell>
          <cell r="N342">
            <v>388.74</v>
          </cell>
          <cell r="O342">
            <v>560.69000000000005</v>
          </cell>
          <cell r="P342">
            <v>692.62</v>
          </cell>
          <cell r="Q342">
            <v>5372.04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2127.6</v>
          </cell>
          <cell r="J346">
            <v>283.68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2411.2799999999997</v>
          </cell>
        </row>
        <row r="347">
          <cell r="A347">
            <v>56050</v>
          </cell>
          <cell r="B347" t="str">
            <v>Payroll Taxes</v>
          </cell>
          <cell r="E347">
            <v>1457.13</v>
          </cell>
          <cell r="F347">
            <v>1086.04</v>
          </cell>
          <cell r="G347">
            <v>1432.76</v>
          </cell>
          <cell r="H347">
            <v>1237.58</v>
          </cell>
          <cell r="I347">
            <v>1015.69</v>
          </cell>
          <cell r="J347">
            <v>1252.47</v>
          </cell>
          <cell r="K347">
            <v>1534.22</v>
          </cell>
          <cell r="L347">
            <v>1138.26</v>
          </cell>
          <cell r="M347">
            <v>1122.4100000000001</v>
          </cell>
          <cell r="N347">
            <v>1083.83</v>
          </cell>
          <cell r="O347">
            <v>1262.81</v>
          </cell>
          <cell r="P347">
            <v>1237.03</v>
          </cell>
          <cell r="Q347">
            <v>14860.230000000001</v>
          </cell>
        </row>
        <row r="348">
          <cell r="A348">
            <v>56060</v>
          </cell>
          <cell r="B348" t="str">
            <v>Group Insurance</v>
          </cell>
          <cell r="E348">
            <v>2260</v>
          </cell>
          <cell r="F348">
            <v>2260</v>
          </cell>
          <cell r="G348">
            <v>2015</v>
          </cell>
          <cell r="H348">
            <v>2505</v>
          </cell>
          <cell r="I348">
            <v>2286.75</v>
          </cell>
          <cell r="J348">
            <v>2260</v>
          </cell>
          <cell r="K348">
            <v>2233.2399999999998</v>
          </cell>
          <cell r="L348">
            <v>2260</v>
          </cell>
          <cell r="M348">
            <v>2015</v>
          </cell>
          <cell r="N348">
            <v>2505</v>
          </cell>
          <cell r="O348">
            <v>2260</v>
          </cell>
          <cell r="P348">
            <v>2260</v>
          </cell>
          <cell r="Q348">
            <v>27119.989999999998</v>
          </cell>
        </row>
        <row r="349">
          <cell r="A349">
            <v>56065</v>
          </cell>
          <cell r="B349" t="str">
            <v>Vacation Pay</v>
          </cell>
          <cell r="E349">
            <v>1525.21</v>
          </cell>
          <cell r="F349">
            <v>-107.25</v>
          </cell>
          <cell r="G349">
            <v>686</v>
          </cell>
          <cell r="H349">
            <v>651.78</v>
          </cell>
          <cell r="I349">
            <v>5006.99</v>
          </cell>
          <cell r="J349">
            <v>-77.53</v>
          </cell>
          <cell r="K349">
            <v>1031.8800000000001</v>
          </cell>
          <cell r="L349">
            <v>1229.18</v>
          </cell>
          <cell r="M349">
            <v>-193.57</v>
          </cell>
          <cell r="N349">
            <v>1097.0899999999999</v>
          </cell>
          <cell r="O349">
            <v>647.59</v>
          </cell>
          <cell r="P349">
            <v>92.16</v>
          </cell>
          <cell r="Q349">
            <v>11589.53</v>
          </cell>
        </row>
        <row r="350">
          <cell r="A350">
            <v>56070</v>
          </cell>
          <cell r="B350" t="str">
            <v>Sick Pay</v>
          </cell>
          <cell r="E350">
            <v>197.6</v>
          </cell>
          <cell r="F350">
            <v>-54.84</v>
          </cell>
          <cell r="G350">
            <v>58.3</v>
          </cell>
          <cell r="H350">
            <v>30.87</v>
          </cell>
          <cell r="I350">
            <v>0</v>
          </cell>
          <cell r="J350">
            <v>421.35</v>
          </cell>
          <cell r="K350">
            <v>0</v>
          </cell>
          <cell r="L350">
            <v>0</v>
          </cell>
          <cell r="M350">
            <v>371.67</v>
          </cell>
          <cell r="N350">
            <v>-106.19</v>
          </cell>
          <cell r="O350">
            <v>333.34</v>
          </cell>
          <cell r="P350">
            <v>-137.26</v>
          </cell>
          <cell r="Q350">
            <v>1114.8399999999999</v>
          </cell>
        </row>
        <row r="351">
          <cell r="A351">
            <v>56086</v>
          </cell>
          <cell r="B351" t="str">
            <v>Safety and Training</v>
          </cell>
          <cell r="E351">
            <v>259.02</v>
          </cell>
          <cell r="F351">
            <v>48.7</v>
          </cell>
          <cell r="G351">
            <v>93.68</v>
          </cell>
          <cell r="H351">
            <v>64.45</v>
          </cell>
          <cell r="I351">
            <v>0</v>
          </cell>
          <cell r="J351">
            <v>194.76</v>
          </cell>
          <cell r="K351">
            <v>1077.77</v>
          </cell>
          <cell r="L351">
            <v>241.93</v>
          </cell>
          <cell r="M351">
            <v>798.35</v>
          </cell>
          <cell r="N351">
            <v>821.91</v>
          </cell>
          <cell r="O351">
            <v>200.16</v>
          </cell>
          <cell r="P351">
            <v>135.97999999999999</v>
          </cell>
          <cell r="Q351">
            <v>3936.7099999999996</v>
          </cell>
        </row>
        <row r="352">
          <cell r="A352">
            <v>56090</v>
          </cell>
          <cell r="B352" t="str">
            <v>Uniforms</v>
          </cell>
          <cell r="E352">
            <v>1795.66</v>
          </cell>
          <cell r="F352">
            <v>143.75</v>
          </cell>
          <cell r="G352">
            <v>1117.68</v>
          </cell>
          <cell r="H352">
            <v>663</v>
          </cell>
          <cell r="I352">
            <v>503.29</v>
          </cell>
          <cell r="J352">
            <v>889.18</v>
          </cell>
          <cell r="K352">
            <v>1081.28</v>
          </cell>
          <cell r="L352">
            <v>680.36</v>
          </cell>
          <cell r="M352">
            <v>906.86</v>
          </cell>
          <cell r="N352">
            <v>144.98000000000002</v>
          </cell>
          <cell r="O352">
            <v>1093.78</v>
          </cell>
          <cell r="P352">
            <v>477.8</v>
          </cell>
          <cell r="Q352">
            <v>9497.619999999999</v>
          </cell>
        </row>
        <row r="353">
          <cell r="A353">
            <v>56095</v>
          </cell>
          <cell r="B353" t="str">
            <v>Empl &amp; Commun Activ</v>
          </cell>
          <cell r="E353">
            <v>727.54</v>
          </cell>
          <cell r="F353">
            <v>-266.95</v>
          </cell>
          <cell r="G353">
            <v>0</v>
          </cell>
          <cell r="H353">
            <v>92.48</v>
          </cell>
          <cell r="I353">
            <v>485.76</v>
          </cell>
          <cell r="J353">
            <v>463.36</v>
          </cell>
          <cell r="K353">
            <v>0</v>
          </cell>
          <cell r="L353">
            <v>0</v>
          </cell>
          <cell r="M353">
            <v>293.06</v>
          </cell>
          <cell r="N353">
            <v>28.73</v>
          </cell>
          <cell r="O353">
            <v>-181.04</v>
          </cell>
          <cell r="P353">
            <v>0</v>
          </cell>
          <cell r="Q353">
            <v>1642.94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226.28</v>
          </cell>
          <cell r="F356">
            <v>217.62</v>
          </cell>
          <cell r="G356">
            <v>333.09</v>
          </cell>
          <cell r="H356">
            <v>220.44</v>
          </cell>
          <cell r="I356">
            <v>189.47</v>
          </cell>
          <cell r="J356">
            <v>211.84</v>
          </cell>
          <cell r="K356">
            <v>270.73</v>
          </cell>
          <cell r="L356">
            <v>224.38</v>
          </cell>
          <cell r="M356">
            <v>228.09</v>
          </cell>
          <cell r="N356">
            <v>329.68</v>
          </cell>
          <cell r="O356">
            <v>224.86</v>
          </cell>
          <cell r="P356">
            <v>246.21</v>
          </cell>
          <cell r="Q356">
            <v>2922.69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1415.21</v>
          </cell>
          <cell r="F359">
            <v>1483.02</v>
          </cell>
          <cell r="G359">
            <v>1740.94</v>
          </cell>
          <cell r="H359">
            <v>445.37</v>
          </cell>
          <cell r="I359">
            <v>804.72</v>
          </cell>
          <cell r="J359">
            <v>164.82</v>
          </cell>
          <cell r="K359">
            <v>658.52</v>
          </cell>
          <cell r="L359">
            <v>1100.71</v>
          </cell>
          <cell r="M359">
            <v>1250.03</v>
          </cell>
          <cell r="N359">
            <v>1674.36</v>
          </cell>
          <cell r="O359">
            <v>765.8</v>
          </cell>
          <cell r="P359">
            <v>382.82</v>
          </cell>
          <cell r="Q359">
            <v>11886.32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20</v>
          </cell>
          <cell r="Q361">
            <v>20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4606.6000000000004</v>
          </cell>
          <cell r="F364">
            <v>4350.2299999999996</v>
          </cell>
          <cell r="G364">
            <v>4615.41</v>
          </cell>
          <cell r="H364">
            <v>1003.34</v>
          </cell>
          <cell r="I364">
            <v>7555.03</v>
          </cell>
          <cell r="J364">
            <v>4491</v>
          </cell>
          <cell r="K364">
            <v>4590.99</v>
          </cell>
          <cell r="L364">
            <v>470.11</v>
          </cell>
          <cell r="M364">
            <v>4254.96</v>
          </cell>
          <cell r="N364">
            <v>4208.18</v>
          </cell>
          <cell r="O364">
            <v>512.84</v>
          </cell>
          <cell r="P364">
            <v>4070.45</v>
          </cell>
          <cell r="Q364">
            <v>44729.139999999992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69</v>
          </cell>
          <cell r="G365">
            <v>98.25</v>
          </cell>
          <cell r="H365">
            <v>52.88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5.62</v>
          </cell>
          <cell r="O365">
            <v>0</v>
          </cell>
          <cell r="P365">
            <v>0</v>
          </cell>
          <cell r="Q365">
            <v>225.75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103.1</v>
          </cell>
          <cell r="K366">
            <v>0</v>
          </cell>
          <cell r="L366">
            <v>0</v>
          </cell>
          <cell r="M366">
            <v>0</v>
          </cell>
          <cell r="N366">
            <v>44.52</v>
          </cell>
          <cell r="O366">
            <v>90.55</v>
          </cell>
          <cell r="P366">
            <v>110.62</v>
          </cell>
          <cell r="Q366">
            <v>348.79</v>
          </cell>
        </row>
        <row r="367">
          <cell r="A367">
            <v>56210</v>
          </cell>
          <cell r="B367" t="str">
            <v>Office Supply and Equip</v>
          </cell>
          <cell r="E367">
            <v>907.9</v>
          </cell>
          <cell r="F367">
            <v>1266.8599999999999</v>
          </cell>
          <cell r="G367">
            <v>1175.05</v>
          </cell>
          <cell r="H367">
            <v>2018.74</v>
          </cell>
          <cell r="I367">
            <v>1340.75</v>
          </cell>
          <cell r="J367">
            <v>1056.72</v>
          </cell>
          <cell r="K367">
            <v>1348.09</v>
          </cell>
          <cell r="L367">
            <v>2224.39</v>
          </cell>
          <cell r="M367">
            <v>1094.46</v>
          </cell>
          <cell r="N367">
            <v>1045.8699999999999</v>
          </cell>
          <cell r="O367">
            <v>1613.32</v>
          </cell>
          <cell r="P367">
            <v>1365.17</v>
          </cell>
          <cell r="Q367">
            <v>16457.32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26562.799999999996</v>
          </cell>
          <cell r="F371">
            <v>23501.42</v>
          </cell>
          <cell r="G371">
            <v>27636.67</v>
          </cell>
          <cell r="H371">
            <v>22714.119999999995</v>
          </cell>
          <cell r="I371">
            <v>32513.34</v>
          </cell>
          <cell r="J371">
            <v>23855.37</v>
          </cell>
          <cell r="K371">
            <v>28433.989999999994</v>
          </cell>
          <cell r="L371">
            <v>22041.739999999998</v>
          </cell>
          <cell r="M371">
            <v>25858.779999999995</v>
          </cell>
          <cell r="N371">
            <v>25971.11</v>
          </cell>
          <cell r="O371">
            <v>22681.739999999998</v>
          </cell>
          <cell r="P371">
            <v>24752.86</v>
          </cell>
          <cell r="Q371">
            <v>306523.94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427.66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224.45</v>
          </cell>
          <cell r="O376">
            <v>3002.92</v>
          </cell>
          <cell r="P376">
            <v>0</v>
          </cell>
          <cell r="Q376">
            <v>3655.03</v>
          </cell>
        </row>
        <row r="377">
          <cell r="A377">
            <v>57147</v>
          </cell>
          <cell r="B377" t="str">
            <v>Bldg &amp; Property</v>
          </cell>
          <cell r="E377">
            <v>8063.84</v>
          </cell>
          <cell r="F377">
            <v>8169.88</v>
          </cell>
          <cell r="G377">
            <v>6041.82</v>
          </cell>
          <cell r="H377">
            <v>6588.54</v>
          </cell>
          <cell r="I377">
            <v>4365.71</v>
          </cell>
          <cell r="J377">
            <v>4713.99</v>
          </cell>
          <cell r="K377">
            <v>10806.84</v>
          </cell>
          <cell r="L377">
            <v>9251.0400000000009</v>
          </cell>
          <cell r="M377">
            <v>6193.48</v>
          </cell>
          <cell r="N377">
            <v>8759.64</v>
          </cell>
          <cell r="O377">
            <v>5195.24</v>
          </cell>
          <cell r="P377">
            <v>16632.82</v>
          </cell>
          <cell r="Q377">
            <v>94782.84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1384.3</v>
          </cell>
          <cell r="F380">
            <v>289.72000000000003</v>
          </cell>
          <cell r="G380">
            <v>352.8</v>
          </cell>
          <cell r="H380">
            <v>250.3</v>
          </cell>
          <cell r="I380">
            <v>272.69</v>
          </cell>
          <cell r="J380">
            <v>171.46</v>
          </cell>
          <cell r="K380">
            <v>268.27</v>
          </cell>
          <cell r="L380">
            <v>157.77000000000001</v>
          </cell>
          <cell r="M380">
            <v>921.26</v>
          </cell>
          <cell r="N380">
            <v>178.68</v>
          </cell>
          <cell r="O380">
            <v>1625.08</v>
          </cell>
          <cell r="P380">
            <v>312.62</v>
          </cell>
          <cell r="Q380">
            <v>6184.95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17643.07</v>
          </cell>
          <cell r="F383">
            <v>17035.48</v>
          </cell>
          <cell r="G383">
            <v>17673.07</v>
          </cell>
          <cell r="H383">
            <v>17402.849999999999</v>
          </cell>
          <cell r="I383">
            <v>17402.849999999999</v>
          </cell>
          <cell r="J383">
            <v>17402.849999999999</v>
          </cell>
          <cell r="K383">
            <v>17402.849999999999</v>
          </cell>
          <cell r="L383">
            <v>17402.849999999999</v>
          </cell>
          <cell r="M383">
            <v>18791.8</v>
          </cell>
          <cell r="N383">
            <v>17402.849999999999</v>
          </cell>
          <cell r="O383">
            <v>18791.8</v>
          </cell>
          <cell r="P383">
            <v>2852.62</v>
          </cell>
          <cell r="Q383">
            <v>197204.94</v>
          </cell>
        </row>
        <row r="384">
          <cell r="A384">
            <v>57175</v>
          </cell>
          <cell r="B384" t="str">
            <v>Equipment Vehicle Rental</v>
          </cell>
          <cell r="E384">
            <v>328.66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2091.2399999999998</v>
          </cell>
          <cell r="P384">
            <v>397.36</v>
          </cell>
          <cell r="Q384">
            <v>2817.2599999999998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5737.5</v>
          </cell>
          <cell r="F387">
            <v>5737.5</v>
          </cell>
          <cell r="G387">
            <v>5737.5</v>
          </cell>
          <cell r="H387">
            <v>5737.5</v>
          </cell>
          <cell r="I387">
            <v>3780</v>
          </cell>
          <cell r="J387">
            <v>3780</v>
          </cell>
          <cell r="K387">
            <v>3780</v>
          </cell>
          <cell r="L387">
            <v>3780</v>
          </cell>
          <cell r="M387">
            <v>3780</v>
          </cell>
          <cell r="N387">
            <v>3780</v>
          </cell>
          <cell r="O387">
            <v>3780</v>
          </cell>
          <cell r="P387">
            <v>3780</v>
          </cell>
          <cell r="Q387">
            <v>53190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13.5</v>
          </cell>
          <cell r="H388">
            <v>13.5</v>
          </cell>
          <cell r="I388">
            <v>13.5</v>
          </cell>
          <cell r="J388">
            <v>13.5</v>
          </cell>
          <cell r="K388">
            <v>0</v>
          </cell>
          <cell r="L388">
            <v>13.5</v>
          </cell>
          <cell r="M388">
            <v>13.5</v>
          </cell>
          <cell r="N388">
            <v>13.5</v>
          </cell>
          <cell r="O388">
            <v>13.5</v>
          </cell>
          <cell r="P388">
            <v>0</v>
          </cell>
          <cell r="Q388">
            <v>108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54300.08</v>
          </cell>
          <cell r="K390">
            <v>3763.13</v>
          </cell>
          <cell r="L390">
            <v>4344.38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62407.59</v>
          </cell>
        </row>
        <row r="391">
          <cell r="A391">
            <v>57275</v>
          </cell>
          <cell r="B391" t="str">
            <v>Property Taxes</v>
          </cell>
          <cell r="E391">
            <v>648.66999999999996</v>
          </cell>
          <cell r="F391">
            <v>748.26</v>
          </cell>
          <cell r="G391">
            <v>748.26</v>
          </cell>
          <cell r="H391">
            <v>931.59</v>
          </cell>
          <cell r="I391">
            <v>931.59</v>
          </cell>
          <cell r="J391">
            <v>931.61</v>
          </cell>
          <cell r="K391">
            <v>676.33</v>
          </cell>
          <cell r="L391">
            <v>676.33</v>
          </cell>
          <cell r="M391">
            <v>676.33</v>
          </cell>
          <cell r="N391">
            <v>676.33</v>
          </cell>
          <cell r="O391">
            <v>676.33</v>
          </cell>
          <cell r="P391">
            <v>676.33</v>
          </cell>
          <cell r="Q391">
            <v>8997.9599999999991</v>
          </cell>
        </row>
        <row r="392">
          <cell r="A392">
            <v>57280</v>
          </cell>
          <cell r="B392" t="str">
            <v>Other Taxes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266.95</v>
          </cell>
          <cell r="P393">
            <v>0</v>
          </cell>
          <cell r="Q393">
            <v>533.9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-33322.47</v>
          </cell>
          <cell r="K394">
            <v>33322.47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187.5</v>
          </cell>
          <cell r="F395">
            <v>187.5</v>
          </cell>
          <cell r="G395">
            <v>187.5</v>
          </cell>
          <cell r="H395">
            <v>187.5</v>
          </cell>
          <cell r="I395">
            <v>187.5</v>
          </cell>
          <cell r="J395">
            <v>187.5</v>
          </cell>
          <cell r="K395">
            <v>187.5</v>
          </cell>
          <cell r="L395">
            <v>187.5</v>
          </cell>
          <cell r="M395">
            <v>187.5</v>
          </cell>
          <cell r="N395">
            <v>187.5</v>
          </cell>
          <cell r="O395">
            <v>187.5</v>
          </cell>
          <cell r="P395">
            <v>250</v>
          </cell>
          <cell r="Q395">
            <v>2312.5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65</v>
          </cell>
          <cell r="F398">
            <v>0</v>
          </cell>
          <cell r="G398">
            <v>132.5</v>
          </cell>
          <cell r="H398">
            <v>0</v>
          </cell>
          <cell r="I398">
            <v>0</v>
          </cell>
          <cell r="J398">
            <v>132.5</v>
          </cell>
          <cell r="K398">
            <v>0</v>
          </cell>
          <cell r="L398">
            <v>0</v>
          </cell>
          <cell r="M398">
            <v>132.5</v>
          </cell>
          <cell r="N398">
            <v>1975</v>
          </cell>
          <cell r="O398">
            <v>0</v>
          </cell>
          <cell r="P398">
            <v>132.5</v>
          </cell>
          <cell r="Q398">
            <v>2570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4619.28</v>
          </cell>
          <cell r="F400">
            <v>6292.28</v>
          </cell>
          <cell r="G400">
            <v>6547.28</v>
          </cell>
          <cell r="H400">
            <v>5761.53</v>
          </cell>
          <cell r="I400">
            <v>5761.53</v>
          </cell>
          <cell r="J400">
            <v>5761.53</v>
          </cell>
          <cell r="K400">
            <v>5761.49</v>
          </cell>
          <cell r="L400">
            <v>5761.53</v>
          </cell>
          <cell r="M400">
            <v>5761.53</v>
          </cell>
          <cell r="N400">
            <v>5761.53</v>
          </cell>
          <cell r="O400">
            <v>6186.53</v>
          </cell>
          <cell r="P400">
            <v>4741.53</v>
          </cell>
          <cell r="Q400">
            <v>68717.569999999992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38677.819999999992</v>
          </cell>
          <cell r="F406">
            <v>38460.620000000003</v>
          </cell>
          <cell r="G406">
            <v>37434.229999999996</v>
          </cell>
          <cell r="H406">
            <v>37300.97</v>
          </cell>
          <cell r="I406">
            <v>32715.37</v>
          </cell>
          <cell r="J406">
            <v>54072.55</v>
          </cell>
          <cell r="K406">
            <v>75968.88</v>
          </cell>
          <cell r="L406">
            <v>41574.9</v>
          </cell>
          <cell r="M406">
            <v>36457.9</v>
          </cell>
          <cell r="N406">
            <v>39226.43</v>
          </cell>
          <cell r="O406">
            <v>41817.089999999997</v>
          </cell>
          <cell r="P406">
            <v>29775.78</v>
          </cell>
          <cell r="Q406">
            <v>503482.54000000004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10091.379999999999</v>
          </cell>
          <cell r="F417">
            <v>10091.379999999999</v>
          </cell>
          <cell r="G417">
            <v>10091.379999999999</v>
          </cell>
          <cell r="H417">
            <v>10091.379999999999</v>
          </cell>
          <cell r="I417">
            <v>10091.379999999999</v>
          </cell>
          <cell r="J417">
            <v>10091.379999999999</v>
          </cell>
          <cell r="K417">
            <v>10091.379999999999</v>
          </cell>
          <cell r="L417">
            <v>10091.379999999999</v>
          </cell>
          <cell r="M417">
            <v>10091.379999999999</v>
          </cell>
          <cell r="N417">
            <v>10091.379999999999</v>
          </cell>
          <cell r="O417">
            <v>10091.379999999999</v>
          </cell>
          <cell r="P417">
            <v>10091.379999999999</v>
          </cell>
          <cell r="Q417">
            <v>121096.56000000001</v>
          </cell>
        </row>
        <row r="418">
          <cell r="A418">
            <v>59341</v>
          </cell>
          <cell r="B418" t="str">
            <v>A&amp;L - Current Year Claims</v>
          </cell>
          <cell r="E418">
            <v>-6142.07</v>
          </cell>
          <cell r="F418">
            <v>-2400</v>
          </cell>
          <cell r="G418">
            <v>400</v>
          </cell>
          <cell r="H418">
            <v>9853.9</v>
          </cell>
          <cell r="I418">
            <v>0</v>
          </cell>
          <cell r="J418">
            <v>0</v>
          </cell>
          <cell r="K418">
            <v>0</v>
          </cell>
          <cell r="L418">
            <v>4250</v>
          </cell>
          <cell r="M418">
            <v>8924.2000000000007</v>
          </cell>
          <cell r="N418">
            <v>751</v>
          </cell>
          <cell r="O418">
            <v>2071.27</v>
          </cell>
          <cell r="P418">
            <v>24430</v>
          </cell>
          <cell r="Q418">
            <v>42138.3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-10802.07</v>
          </cell>
          <cell r="I419">
            <v>-2004.25</v>
          </cell>
          <cell r="J419">
            <v>1249.05</v>
          </cell>
          <cell r="K419">
            <v>6999.75</v>
          </cell>
          <cell r="L419">
            <v>0</v>
          </cell>
          <cell r="M419">
            <v>0</v>
          </cell>
          <cell r="N419">
            <v>2499.5</v>
          </cell>
          <cell r="O419">
            <v>0</v>
          </cell>
          <cell r="P419">
            <v>0</v>
          </cell>
          <cell r="Q419">
            <v>-2058.0200000000004</v>
          </cell>
        </row>
        <row r="420">
          <cell r="A420">
            <v>59343</v>
          </cell>
          <cell r="B420" t="str">
            <v>WC - Current Year Claims</v>
          </cell>
          <cell r="E420">
            <v>7290.88</v>
          </cell>
          <cell r="F420">
            <v>-17465.98</v>
          </cell>
          <cell r="G420">
            <v>13819.28</v>
          </cell>
          <cell r="H420">
            <v>8553.6</v>
          </cell>
          <cell r="I420">
            <v>5696</v>
          </cell>
          <cell r="J420">
            <v>3275.7</v>
          </cell>
          <cell r="K420">
            <v>6448.16</v>
          </cell>
          <cell r="L420">
            <v>2722</v>
          </cell>
          <cell r="M420">
            <v>820</v>
          </cell>
          <cell r="N420">
            <v>-18388.02</v>
          </cell>
          <cell r="O420">
            <v>-1818.92</v>
          </cell>
          <cell r="P420">
            <v>2266.29</v>
          </cell>
          <cell r="Q420">
            <v>13218.990000000002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-9078.02</v>
          </cell>
          <cell r="I421">
            <v>16579.04</v>
          </cell>
          <cell r="J421">
            <v>98644.06</v>
          </cell>
          <cell r="K421">
            <v>-15344.09</v>
          </cell>
          <cell r="L421">
            <v>-28729.19</v>
          </cell>
          <cell r="M421">
            <v>17918.650000000001</v>
          </cell>
          <cell r="N421">
            <v>-103.64</v>
          </cell>
          <cell r="O421">
            <v>1197.08</v>
          </cell>
          <cell r="P421">
            <v>-19684.740000000002</v>
          </cell>
          <cell r="Q421">
            <v>61399.150000000009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5142.99</v>
          </cell>
          <cell r="F423">
            <v>1000</v>
          </cell>
          <cell r="G423">
            <v>2757.56</v>
          </cell>
          <cell r="H423">
            <v>0</v>
          </cell>
          <cell r="I423">
            <v>1701.74</v>
          </cell>
          <cell r="J423">
            <v>6490.95</v>
          </cell>
          <cell r="K423">
            <v>104.97</v>
          </cell>
          <cell r="L423">
            <v>48.7</v>
          </cell>
          <cell r="M423">
            <v>0</v>
          </cell>
          <cell r="N423">
            <v>11054.22</v>
          </cell>
          <cell r="O423">
            <v>655.83</v>
          </cell>
          <cell r="P423">
            <v>11383.6</v>
          </cell>
          <cell r="Q423">
            <v>40340.559999999998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10000</v>
          </cell>
          <cell r="O424">
            <v>31.43</v>
          </cell>
          <cell r="P424">
            <v>-10904.79</v>
          </cell>
          <cell r="Q424">
            <v>-873.36000000000058</v>
          </cell>
        </row>
        <row r="425">
          <cell r="A425">
            <v>59500</v>
          </cell>
          <cell r="B425" t="str">
            <v>Workers Comp Prem</v>
          </cell>
          <cell r="E425">
            <v>4000</v>
          </cell>
          <cell r="F425">
            <v>2000</v>
          </cell>
          <cell r="G425">
            <v>2000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26000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20383.18</v>
          </cell>
          <cell r="F428">
            <v>-6774.6</v>
          </cell>
          <cell r="G428">
            <v>29068.22</v>
          </cell>
          <cell r="H428">
            <v>10618.789999999997</v>
          </cell>
          <cell r="I428">
            <v>33063.910000000003</v>
          </cell>
          <cell r="J428">
            <v>121751.14</v>
          </cell>
          <cell r="K428">
            <v>10300.169999999996</v>
          </cell>
          <cell r="L428">
            <v>-9617.11</v>
          </cell>
          <cell r="M428">
            <v>40754.230000000003</v>
          </cell>
          <cell r="N428">
            <v>18904.439999999999</v>
          </cell>
          <cell r="O428">
            <v>15228.07</v>
          </cell>
          <cell r="P428">
            <v>17581.739999999998</v>
          </cell>
          <cell r="Q428">
            <v>301262.18000000005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1319.45</v>
          </cell>
          <cell r="I432">
            <v>0</v>
          </cell>
          <cell r="J432">
            <v>24949.35</v>
          </cell>
          <cell r="K432">
            <v>-33354.22</v>
          </cell>
          <cell r="L432">
            <v>-3080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-10165.420000000002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1319.45</v>
          </cell>
          <cell r="I433">
            <v>0</v>
          </cell>
          <cell r="J433">
            <v>24949.35</v>
          </cell>
          <cell r="K433">
            <v>-33354.22</v>
          </cell>
          <cell r="L433">
            <v>-3080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-10165.420000000002</v>
          </cell>
        </row>
        <row r="435">
          <cell r="A435" t="str">
            <v>Total Operating Costs</v>
          </cell>
          <cell r="E435">
            <v>691108.55</v>
          </cell>
          <cell r="F435">
            <v>591691.37000000011</v>
          </cell>
          <cell r="G435">
            <v>679572.21999999986</v>
          </cell>
          <cell r="H435">
            <v>649398.42000000004</v>
          </cell>
          <cell r="I435">
            <v>715012.80999999994</v>
          </cell>
          <cell r="J435">
            <v>823534.92999999993</v>
          </cell>
          <cell r="K435">
            <v>725146.60999999987</v>
          </cell>
          <cell r="L435">
            <v>671623.93</v>
          </cell>
          <cell r="M435">
            <v>721331.92999999993</v>
          </cell>
          <cell r="N435">
            <v>675314.14999999991</v>
          </cell>
          <cell r="O435">
            <v>713873.94</v>
          </cell>
          <cell r="P435">
            <v>696947.79999999981</v>
          </cell>
          <cell r="Q435">
            <v>8354556.6600000001</v>
          </cell>
        </row>
        <row r="437">
          <cell r="A437" t="str">
            <v>Gross Profit</v>
          </cell>
          <cell r="E437">
            <v>958596.29999999981</v>
          </cell>
          <cell r="F437">
            <v>1078399.0499999998</v>
          </cell>
          <cell r="G437">
            <v>980681.78999999992</v>
          </cell>
          <cell r="H437">
            <v>1060013.06</v>
          </cell>
          <cell r="I437">
            <v>998324.67999999935</v>
          </cell>
          <cell r="J437">
            <v>884006.14000000036</v>
          </cell>
          <cell r="K437">
            <v>999176.6099999994</v>
          </cell>
          <cell r="L437">
            <v>1029352.5499999995</v>
          </cell>
          <cell r="M437">
            <v>1005221.45</v>
          </cell>
          <cell r="N437">
            <v>1062170.0200000005</v>
          </cell>
          <cell r="O437">
            <v>1010676.3699999996</v>
          </cell>
          <cell r="P437">
            <v>1011952.0500000003</v>
          </cell>
          <cell r="Q437">
            <v>12078570.07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8.23</v>
          </cell>
          <cell r="M450">
            <v>-8.23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2300</v>
          </cell>
          <cell r="F458">
            <v>2448</v>
          </cell>
          <cell r="G458">
            <v>2391</v>
          </cell>
          <cell r="H458">
            <v>2584.5</v>
          </cell>
          <cell r="I458">
            <v>2565</v>
          </cell>
          <cell r="J458">
            <v>3535</v>
          </cell>
          <cell r="K458">
            <v>2899</v>
          </cell>
          <cell r="L458">
            <v>2443</v>
          </cell>
          <cell r="M458">
            <v>1800</v>
          </cell>
          <cell r="N458">
            <v>2326</v>
          </cell>
          <cell r="O458">
            <v>2339</v>
          </cell>
          <cell r="P458">
            <v>0</v>
          </cell>
          <cell r="Q458">
            <v>27630.5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198.54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198.54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58.5</v>
          </cell>
          <cell r="L468">
            <v>177.74</v>
          </cell>
          <cell r="M468">
            <v>-77.739999999999995</v>
          </cell>
          <cell r="N468">
            <v>0</v>
          </cell>
          <cell r="O468">
            <v>75.52</v>
          </cell>
          <cell r="P468">
            <v>23.74</v>
          </cell>
          <cell r="Q468">
            <v>257.76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12977.33</v>
          </cell>
          <cell r="F470">
            <v>949.64</v>
          </cell>
          <cell r="G470">
            <v>5900.84</v>
          </cell>
          <cell r="H470">
            <v>4161.1099999999997</v>
          </cell>
          <cell r="I470">
            <v>3165.78</v>
          </cell>
          <cell r="J470">
            <v>4520.0600000000004</v>
          </cell>
          <cell r="K470">
            <v>1806.35</v>
          </cell>
          <cell r="L470">
            <v>955.59</v>
          </cell>
          <cell r="M470">
            <v>28827.18</v>
          </cell>
          <cell r="N470">
            <v>25999.119999999999</v>
          </cell>
          <cell r="O470">
            <v>1245.2</v>
          </cell>
          <cell r="P470">
            <v>38523.21</v>
          </cell>
          <cell r="Q470">
            <v>129031.41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15475.869999999999</v>
          </cell>
          <cell r="F480">
            <v>3397.64</v>
          </cell>
          <cell r="G480">
            <v>8291.84</v>
          </cell>
          <cell r="H480">
            <v>6745.61</v>
          </cell>
          <cell r="I480">
            <v>5730.7800000000007</v>
          </cell>
          <cell r="J480">
            <v>8055.06</v>
          </cell>
          <cell r="K480">
            <v>4763.8500000000004</v>
          </cell>
          <cell r="L480">
            <v>3584.5600000000004</v>
          </cell>
          <cell r="M480">
            <v>30541.21</v>
          </cell>
          <cell r="N480">
            <v>28325.119999999999</v>
          </cell>
          <cell r="O480">
            <v>3659.7200000000003</v>
          </cell>
          <cell r="P480">
            <v>38546.949999999997</v>
          </cell>
          <cell r="Q480">
            <v>157118.21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31950.25</v>
          </cell>
          <cell r="F483">
            <v>29217.37</v>
          </cell>
          <cell r="G483">
            <v>34993.21</v>
          </cell>
          <cell r="H483">
            <v>32805.65</v>
          </cell>
          <cell r="I483">
            <v>33117.839999999997</v>
          </cell>
          <cell r="J483">
            <v>36102.11</v>
          </cell>
          <cell r="K483">
            <v>36862.230000000003</v>
          </cell>
          <cell r="L483">
            <v>32246.880000000001</v>
          </cell>
          <cell r="M483">
            <v>35474.660000000003</v>
          </cell>
          <cell r="N483">
            <v>34757.17</v>
          </cell>
          <cell r="O483">
            <v>34601.15</v>
          </cell>
          <cell r="P483">
            <v>36751.879999999997</v>
          </cell>
          <cell r="Q483">
            <v>408880.39999999997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39238.25</v>
          </cell>
          <cell r="F485">
            <v>41055.800000000003</v>
          </cell>
          <cell r="G485">
            <v>43441.67</v>
          </cell>
          <cell r="H485">
            <v>43159.68</v>
          </cell>
          <cell r="I485">
            <v>40707.99</v>
          </cell>
          <cell r="J485">
            <v>44340.75</v>
          </cell>
          <cell r="K485">
            <v>44034.15</v>
          </cell>
          <cell r="L485">
            <v>37123.65</v>
          </cell>
          <cell r="M485">
            <v>40606.129999999997</v>
          </cell>
          <cell r="N485">
            <v>42194.06</v>
          </cell>
          <cell r="O485">
            <v>45471.69</v>
          </cell>
          <cell r="P485">
            <v>48949.11</v>
          </cell>
          <cell r="Q485">
            <v>510322.93</v>
          </cell>
        </row>
        <row r="486">
          <cell r="A486">
            <v>70025</v>
          </cell>
          <cell r="B486" t="str">
            <v>Wages O.T.</v>
          </cell>
          <cell r="E486">
            <v>2096.58</v>
          </cell>
          <cell r="F486">
            <v>2256.92</v>
          </cell>
          <cell r="G486">
            <v>520.88</v>
          </cell>
          <cell r="H486">
            <v>1862.34</v>
          </cell>
          <cell r="I486">
            <v>3126.98</v>
          </cell>
          <cell r="J486">
            <v>1540.45</v>
          </cell>
          <cell r="K486">
            <v>2442.46</v>
          </cell>
          <cell r="L486">
            <v>2985.84</v>
          </cell>
          <cell r="M486">
            <v>1455.97</v>
          </cell>
          <cell r="N486">
            <v>1845.98</v>
          </cell>
          <cell r="O486">
            <v>2373.81</v>
          </cell>
          <cell r="P486">
            <v>1626.79</v>
          </cell>
          <cell r="Q486">
            <v>24135.000000000004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4809.7700000000004</v>
          </cell>
          <cell r="F489">
            <v>2140.23</v>
          </cell>
          <cell r="G489">
            <v>5107.6499999999996</v>
          </cell>
          <cell r="H489">
            <v>4226.5600000000004</v>
          </cell>
          <cell r="I489">
            <v>1425.85</v>
          </cell>
          <cell r="J489">
            <v>387.84</v>
          </cell>
          <cell r="K489">
            <v>100</v>
          </cell>
          <cell r="L489">
            <v>3426.61</v>
          </cell>
          <cell r="M489">
            <v>665.4</v>
          </cell>
          <cell r="N489">
            <v>-1015.84</v>
          </cell>
          <cell r="O489">
            <v>581.19000000000005</v>
          </cell>
          <cell r="P489">
            <v>5025.8500000000004</v>
          </cell>
          <cell r="Q489">
            <v>26881.11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6680.67</v>
          </cell>
          <cell r="F491">
            <v>232.03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10440.92</v>
          </cell>
          <cell r="M491">
            <v>7401.37</v>
          </cell>
          <cell r="N491">
            <v>14152.75</v>
          </cell>
          <cell r="O491">
            <v>1820.49</v>
          </cell>
          <cell r="P491">
            <v>6453.68</v>
          </cell>
          <cell r="Q491">
            <v>47181.909999999996</v>
          </cell>
        </row>
        <row r="492">
          <cell r="A492">
            <v>70050</v>
          </cell>
          <cell r="B492" t="str">
            <v>Payroll Taxes</v>
          </cell>
          <cell r="E492">
            <v>9179.65</v>
          </cell>
          <cell r="F492">
            <v>6291.4</v>
          </cell>
          <cell r="G492">
            <v>7661.43</v>
          </cell>
          <cell r="H492">
            <v>6697.51</v>
          </cell>
          <cell r="I492">
            <v>6629.71</v>
          </cell>
          <cell r="J492">
            <v>7324.51</v>
          </cell>
          <cell r="K492">
            <v>5887.85</v>
          </cell>
          <cell r="L492">
            <v>5608.72</v>
          </cell>
          <cell r="M492">
            <v>5768.98</v>
          </cell>
          <cell r="N492">
            <v>5999.27</v>
          </cell>
          <cell r="O492">
            <v>6190.7</v>
          </cell>
          <cell r="P492">
            <v>6776.28</v>
          </cell>
          <cell r="Q492">
            <v>80016.009999999995</v>
          </cell>
        </row>
        <row r="493">
          <cell r="A493">
            <v>70060</v>
          </cell>
          <cell r="B493" t="str">
            <v>Group Insurance</v>
          </cell>
          <cell r="E493">
            <v>10365.61</v>
          </cell>
          <cell r="F493">
            <v>10230.65</v>
          </cell>
          <cell r="G493">
            <v>8851.43</v>
          </cell>
          <cell r="H493">
            <v>12049.32</v>
          </cell>
          <cell r="I493">
            <v>9943.51</v>
          </cell>
          <cell r="J493">
            <v>9742.43</v>
          </cell>
          <cell r="K493">
            <v>9734.74</v>
          </cell>
          <cell r="L493">
            <v>9561.06</v>
          </cell>
          <cell r="M493">
            <v>8494.4699999999993</v>
          </cell>
          <cell r="N493">
            <v>11177.83</v>
          </cell>
          <cell r="O493">
            <v>11411.65</v>
          </cell>
          <cell r="P493">
            <v>11731.69</v>
          </cell>
          <cell r="Q493">
            <v>123294.39</v>
          </cell>
        </row>
        <row r="494">
          <cell r="A494">
            <v>70065</v>
          </cell>
          <cell r="B494" t="str">
            <v>Vacation Pay</v>
          </cell>
          <cell r="E494">
            <v>5445.15</v>
          </cell>
          <cell r="F494">
            <v>2867.53</v>
          </cell>
          <cell r="G494">
            <v>2000.31</v>
          </cell>
          <cell r="H494">
            <v>3981.39</v>
          </cell>
          <cell r="I494">
            <v>4870.18</v>
          </cell>
          <cell r="J494">
            <v>3114.5</v>
          </cell>
          <cell r="K494">
            <v>4765.6099999999997</v>
          </cell>
          <cell r="L494">
            <v>2058.0100000000002</v>
          </cell>
          <cell r="M494">
            <v>3147.12</v>
          </cell>
          <cell r="N494">
            <v>4048.56</v>
          </cell>
          <cell r="O494">
            <v>2256.75</v>
          </cell>
          <cell r="P494">
            <v>3468.68</v>
          </cell>
          <cell r="Q494">
            <v>42023.79</v>
          </cell>
        </row>
        <row r="495">
          <cell r="A495">
            <v>70070</v>
          </cell>
          <cell r="B495" t="str">
            <v>Sick Pay</v>
          </cell>
          <cell r="E495">
            <v>334.55</v>
          </cell>
          <cell r="F495">
            <v>550.89</v>
          </cell>
          <cell r="G495">
            <v>1270.23</v>
          </cell>
          <cell r="H495">
            <v>745.77</v>
          </cell>
          <cell r="I495">
            <v>1246.57</v>
          </cell>
          <cell r="J495">
            <v>334.08</v>
          </cell>
          <cell r="K495">
            <v>365.29</v>
          </cell>
          <cell r="L495">
            <v>1258.6099999999999</v>
          </cell>
          <cell r="M495">
            <v>594.48</v>
          </cell>
          <cell r="N495">
            <v>799.28</v>
          </cell>
          <cell r="O495">
            <v>359.64</v>
          </cell>
          <cell r="P495">
            <v>428.72</v>
          </cell>
          <cell r="Q495">
            <v>8288.1099999999988</v>
          </cell>
        </row>
        <row r="496">
          <cell r="A496">
            <v>70086</v>
          </cell>
          <cell r="B496" t="str">
            <v>Safety and Training</v>
          </cell>
          <cell r="E496">
            <v>307.08999999999997</v>
          </cell>
          <cell r="F496">
            <v>-262.68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146.11000000000001</v>
          </cell>
          <cell r="N496">
            <v>550</v>
          </cell>
          <cell r="O496">
            <v>70</v>
          </cell>
          <cell r="P496">
            <v>2091.2399999999998</v>
          </cell>
          <cell r="Q496">
            <v>2901.7599999999998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912.78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912.78</v>
          </cell>
        </row>
        <row r="498">
          <cell r="A498">
            <v>70095</v>
          </cell>
          <cell r="B498" t="str">
            <v>Empl &amp; Commun Activ</v>
          </cell>
          <cell r="E498">
            <v>14055.36</v>
          </cell>
          <cell r="F498">
            <v>3129.49</v>
          </cell>
          <cell r="G498">
            <v>-8366.42</v>
          </cell>
          <cell r="H498">
            <v>1482.03</v>
          </cell>
          <cell r="I498">
            <v>4740.3999999999996</v>
          </cell>
          <cell r="J498">
            <v>5688.11</v>
          </cell>
          <cell r="K498">
            <v>11283.12</v>
          </cell>
          <cell r="L498">
            <v>21266.09</v>
          </cell>
          <cell r="M498">
            <v>1553.42</v>
          </cell>
          <cell r="N498">
            <v>3453.38</v>
          </cell>
          <cell r="O498">
            <v>4558.05</v>
          </cell>
          <cell r="P498">
            <v>3947.63</v>
          </cell>
          <cell r="Q498">
            <v>66790.659999999989</v>
          </cell>
        </row>
        <row r="499">
          <cell r="A499">
            <v>70105</v>
          </cell>
          <cell r="B499" t="str">
            <v>Employee Relocation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937.5</v>
          </cell>
          <cell r="F502">
            <v>-1250</v>
          </cell>
          <cell r="G502">
            <v>500</v>
          </cell>
          <cell r="H502">
            <v>2250</v>
          </cell>
          <cell r="I502">
            <v>250</v>
          </cell>
          <cell r="J502">
            <v>500</v>
          </cell>
          <cell r="K502">
            <v>1191.54</v>
          </cell>
          <cell r="L502">
            <v>500</v>
          </cell>
          <cell r="M502">
            <v>0</v>
          </cell>
          <cell r="N502">
            <v>0</v>
          </cell>
          <cell r="O502">
            <v>500</v>
          </cell>
          <cell r="P502">
            <v>0</v>
          </cell>
          <cell r="Q502">
            <v>5379.04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1250</v>
          </cell>
          <cell r="I504">
            <v>0</v>
          </cell>
          <cell r="J504">
            <v>0</v>
          </cell>
          <cell r="K504">
            <v>1250</v>
          </cell>
          <cell r="L504">
            <v>0</v>
          </cell>
          <cell r="M504">
            <v>500</v>
          </cell>
          <cell r="N504">
            <v>250</v>
          </cell>
          <cell r="O504">
            <v>0</v>
          </cell>
          <cell r="P504">
            <v>0</v>
          </cell>
          <cell r="Q504">
            <v>3250</v>
          </cell>
        </row>
        <row r="505">
          <cell r="A505">
            <v>70116</v>
          </cell>
          <cell r="B505" t="str">
            <v>Pension and Profit Sharing</v>
          </cell>
          <cell r="E505">
            <v>991.8</v>
          </cell>
          <cell r="F505">
            <v>1061.8</v>
          </cell>
          <cell r="G505">
            <v>1561.6</v>
          </cell>
          <cell r="H505">
            <v>1001.55</v>
          </cell>
          <cell r="I505">
            <v>1064.48</v>
          </cell>
          <cell r="J505">
            <v>880.04</v>
          </cell>
          <cell r="K505">
            <v>837.46</v>
          </cell>
          <cell r="L505">
            <v>818.44</v>
          </cell>
          <cell r="M505">
            <v>814.08</v>
          </cell>
          <cell r="N505">
            <v>1291.5999999999999</v>
          </cell>
          <cell r="O505">
            <v>832.75</v>
          </cell>
          <cell r="P505">
            <v>978.78</v>
          </cell>
          <cell r="Q505">
            <v>12134.380000000001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9455.33</v>
          </cell>
          <cell r="F510">
            <v>10366.76</v>
          </cell>
          <cell r="G510">
            <v>12777.28</v>
          </cell>
          <cell r="H510">
            <v>9429.9599999999991</v>
          </cell>
          <cell r="I510">
            <v>4111.67</v>
          </cell>
          <cell r="J510">
            <v>13752.97</v>
          </cell>
          <cell r="K510">
            <v>28825.42</v>
          </cell>
          <cell r="L510">
            <v>23366.78</v>
          </cell>
          <cell r="M510">
            <v>-1234.82</v>
          </cell>
          <cell r="N510">
            <v>8735.3799999999992</v>
          </cell>
          <cell r="O510">
            <v>11153.09</v>
          </cell>
          <cell r="P510">
            <v>9005.61</v>
          </cell>
          <cell r="Q510">
            <v>139745.43</v>
          </cell>
        </row>
        <row r="511">
          <cell r="A511">
            <v>70150</v>
          </cell>
          <cell r="B511" t="str">
            <v>Utilities</v>
          </cell>
          <cell r="E511">
            <v>1142.2</v>
          </cell>
          <cell r="F511">
            <v>1092.4000000000001</v>
          </cell>
          <cell r="G511">
            <v>1092.57</v>
          </cell>
          <cell r="H511">
            <v>1056.2</v>
          </cell>
          <cell r="I511">
            <v>971.23</v>
          </cell>
          <cell r="J511">
            <v>927.16</v>
          </cell>
          <cell r="K511">
            <v>0</v>
          </cell>
          <cell r="L511">
            <v>869.77</v>
          </cell>
          <cell r="M511">
            <v>868.91</v>
          </cell>
          <cell r="N511">
            <v>878.75</v>
          </cell>
          <cell r="O511">
            <v>973.97</v>
          </cell>
          <cell r="P511">
            <v>1678.97</v>
          </cell>
          <cell r="Q511">
            <v>11552.13</v>
          </cell>
        </row>
        <row r="512">
          <cell r="A512">
            <v>70165</v>
          </cell>
          <cell r="B512" t="str">
            <v>Communications</v>
          </cell>
          <cell r="E512">
            <v>1837.34</v>
          </cell>
          <cell r="F512">
            <v>1811.33</v>
          </cell>
          <cell r="G512">
            <v>2247.1</v>
          </cell>
          <cell r="H512">
            <v>1908.93</v>
          </cell>
          <cell r="I512">
            <v>2066.65</v>
          </cell>
          <cell r="J512">
            <v>2198.11</v>
          </cell>
          <cell r="K512">
            <v>2042.44</v>
          </cell>
          <cell r="L512">
            <v>2129.4</v>
          </cell>
          <cell r="M512">
            <v>2270.06</v>
          </cell>
          <cell r="N512">
            <v>2682.39</v>
          </cell>
          <cell r="O512">
            <v>1762.11</v>
          </cell>
          <cell r="P512">
            <v>2834.19</v>
          </cell>
          <cell r="Q512">
            <v>25790.05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156.94999999999999</v>
          </cell>
          <cell r="F514">
            <v>186.7</v>
          </cell>
          <cell r="G514">
            <v>355.41</v>
          </cell>
          <cell r="H514">
            <v>205.54</v>
          </cell>
          <cell r="I514">
            <v>168.04</v>
          </cell>
          <cell r="J514">
            <v>205.54</v>
          </cell>
          <cell r="K514">
            <v>356.92</v>
          </cell>
          <cell r="L514">
            <v>187.5</v>
          </cell>
          <cell r="M514">
            <v>75</v>
          </cell>
          <cell r="N514">
            <v>223.5</v>
          </cell>
          <cell r="O514">
            <v>226.5</v>
          </cell>
          <cell r="P514">
            <v>150</v>
          </cell>
          <cell r="Q514">
            <v>2497.6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1663.37</v>
          </cell>
          <cell r="F517">
            <v>1464.26</v>
          </cell>
          <cell r="G517">
            <v>492.87</v>
          </cell>
          <cell r="H517">
            <v>1792.31</v>
          </cell>
          <cell r="I517">
            <v>1736.3</v>
          </cell>
          <cell r="J517">
            <v>1600.37</v>
          </cell>
          <cell r="K517">
            <v>417.65</v>
          </cell>
          <cell r="L517">
            <v>1589.73</v>
          </cell>
          <cell r="M517">
            <v>1686.05</v>
          </cell>
          <cell r="N517">
            <v>1653.87</v>
          </cell>
          <cell r="O517">
            <v>1642.82</v>
          </cell>
          <cell r="P517">
            <v>1641.55</v>
          </cell>
          <cell r="Q517">
            <v>17381.149999999998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244</v>
          </cell>
          <cell r="K518">
            <v>-244</v>
          </cell>
          <cell r="L518">
            <v>0</v>
          </cell>
          <cell r="M518">
            <v>0</v>
          </cell>
          <cell r="N518">
            <v>450</v>
          </cell>
          <cell r="O518">
            <v>80</v>
          </cell>
          <cell r="P518">
            <v>5</v>
          </cell>
          <cell r="Q518">
            <v>535</v>
          </cell>
        </row>
        <row r="519">
          <cell r="A519">
            <v>70195</v>
          </cell>
          <cell r="B519" t="str">
            <v>Dues and Subscriptions</v>
          </cell>
          <cell r="E519">
            <v>734.67</v>
          </cell>
          <cell r="F519">
            <v>3500</v>
          </cell>
          <cell r="G519">
            <v>654.66999999999996</v>
          </cell>
          <cell r="H519">
            <v>3788.33</v>
          </cell>
          <cell r="I519">
            <v>831.17</v>
          </cell>
          <cell r="J519">
            <v>2522.33</v>
          </cell>
          <cell r="K519">
            <v>3255.67</v>
          </cell>
          <cell r="L519">
            <v>3419.03</v>
          </cell>
          <cell r="M519">
            <v>1208.23</v>
          </cell>
          <cell r="N519">
            <v>2099.1799999999998</v>
          </cell>
          <cell r="O519">
            <v>3420.89</v>
          </cell>
          <cell r="P519">
            <v>1716.89</v>
          </cell>
          <cell r="Q519">
            <v>27151.059999999998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225.54</v>
          </cell>
          <cell r="F521">
            <v>769.5</v>
          </cell>
          <cell r="G521">
            <v>907.05</v>
          </cell>
          <cell r="H521">
            <v>0</v>
          </cell>
          <cell r="I521">
            <v>627.9</v>
          </cell>
          <cell r="J521">
            <v>18.75</v>
          </cell>
          <cell r="K521">
            <v>51</v>
          </cell>
          <cell r="L521">
            <v>-46.5</v>
          </cell>
          <cell r="M521">
            <v>1021.88</v>
          </cell>
          <cell r="N521">
            <v>876</v>
          </cell>
          <cell r="O521">
            <v>92.25</v>
          </cell>
          <cell r="P521">
            <v>339.6</v>
          </cell>
          <cell r="Q521">
            <v>4882.97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23.53</v>
          </cell>
          <cell r="G522">
            <v>0</v>
          </cell>
          <cell r="H522">
            <v>321.41000000000003</v>
          </cell>
          <cell r="I522">
            <v>0</v>
          </cell>
          <cell r="J522">
            <v>341.1</v>
          </cell>
          <cell r="K522">
            <v>728.42</v>
          </cell>
          <cell r="L522">
            <v>-72.099999999999994</v>
          </cell>
          <cell r="M522">
            <v>0</v>
          </cell>
          <cell r="N522">
            <v>41.89</v>
          </cell>
          <cell r="O522">
            <v>0</v>
          </cell>
          <cell r="P522">
            <v>0</v>
          </cell>
          <cell r="Q522">
            <v>1384.2500000000002</v>
          </cell>
        </row>
        <row r="523">
          <cell r="A523">
            <v>70202</v>
          </cell>
          <cell r="B523" t="str">
            <v>Excursions Meetings</v>
          </cell>
          <cell r="E523">
            <v>300</v>
          </cell>
          <cell r="F523">
            <v>345.51</v>
          </cell>
          <cell r="G523">
            <v>0</v>
          </cell>
          <cell r="H523">
            <v>0</v>
          </cell>
          <cell r="I523">
            <v>485</v>
          </cell>
          <cell r="J523">
            <v>1248.75</v>
          </cell>
          <cell r="K523">
            <v>0</v>
          </cell>
          <cell r="L523">
            <v>288.39999999999998</v>
          </cell>
          <cell r="M523">
            <v>0</v>
          </cell>
          <cell r="N523">
            <v>0</v>
          </cell>
          <cell r="O523">
            <v>279</v>
          </cell>
          <cell r="P523">
            <v>0</v>
          </cell>
          <cell r="Q523">
            <v>2946.6600000000003</v>
          </cell>
        </row>
        <row r="524">
          <cell r="A524">
            <v>70203</v>
          </cell>
          <cell r="B524" t="str">
            <v>Lodging</v>
          </cell>
          <cell r="E524">
            <v>462.54</v>
          </cell>
          <cell r="F524">
            <v>0</v>
          </cell>
          <cell r="G524">
            <v>0</v>
          </cell>
          <cell r="H524">
            <v>653.4</v>
          </cell>
          <cell r="I524">
            <v>579</v>
          </cell>
          <cell r="J524">
            <v>0</v>
          </cell>
          <cell r="K524">
            <v>797.67</v>
          </cell>
          <cell r="L524">
            <v>618.57000000000005</v>
          </cell>
          <cell r="M524">
            <v>382.5</v>
          </cell>
          <cell r="N524">
            <v>140.19999999999999</v>
          </cell>
          <cell r="O524">
            <v>457.4</v>
          </cell>
          <cell r="P524">
            <v>1133.44</v>
          </cell>
          <cell r="Q524">
            <v>5224.72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592.16</v>
          </cell>
          <cell r="F526">
            <v>812.81</v>
          </cell>
          <cell r="G526">
            <v>372.79</v>
          </cell>
          <cell r="H526">
            <v>924.67</v>
          </cell>
          <cell r="I526">
            <v>591.26</v>
          </cell>
          <cell r="J526">
            <v>614.52</v>
          </cell>
          <cell r="K526">
            <v>370.59</v>
          </cell>
          <cell r="L526">
            <v>811.62</v>
          </cell>
          <cell r="M526">
            <v>291.60000000000002</v>
          </cell>
          <cell r="N526">
            <v>789.52</v>
          </cell>
          <cell r="O526">
            <v>730.2</v>
          </cell>
          <cell r="P526">
            <v>523.23</v>
          </cell>
          <cell r="Q526">
            <v>7424.9699999999993</v>
          </cell>
        </row>
        <row r="527">
          <cell r="A527">
            <v>70206</v>
          </cell>
          <cell r="B527" t="str">
            <v>Meals</v>
          </cell>
          <cell r="E527">
            <v>155.22</v>
          </cell>
          <cell r="F527">
            <v>199.8</v>
          </cell>
          <cell r="G527">
            <v>112.98</v>
          </cell>
          <cell r="H527">
            <v>115.92</v>
          </cell>
          <cell r="I527">
            <v>277.83</v>
          </cell>
          <cell r="J527">
            <v>270.38</v>
          </cell>
          <cell r="K527">
            <v>579.17999999999995</v>
          </cell>
          <cell r="L527">
            <v>-136.55000000000001</v>
          </cell>
          <cell r="M527">
            <v>50</v>
          </cell>
          <cell r="N527">
            <v>287</v>
          </cell>
          <cell r="O527">
            <v>150.02000000000001</v>
          </cell>
          <cell r="P527">
            <v>59.7</v>
          </cell>
          <cell r="Q527">
            <v>2121.48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3.75</v>
          </cell>
          <cell r="O528">
            <v>0</v>
          </cell>
          <cell r="P528">
            <v>0</v>
          </cell>
          <cell r="Q528">
            <v>3.75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7068.1</v>
          </cell>
          <cell r="F530">
            <v>6155.01</v>
          </cell>
          <cell r="G530">
            <v>3868.92</v>
          </cell>
          <cell r="H530">
            <v>3782.02</v>
          </cell>
          <cell r="I530">
            <v>2862.22</v>
          </cell>
          <cell r="J530">
            <v>4721.92</v>
          </cell>
          <cell r="K530">
            <v>5210.1099999999997</v>
          </cell>
          <cell r="L530">
            <v>4854.1400000000003</v>
          </cell>
          <cell r="M530">
            <v>4059.64</v>
          </cell>
          <cell r="N530">
            <v>7017.47</v>
          </cell>
          <cell r="O530">
            <v>1056.94</v>
          </cell>
          <cell r="P530">
            <v>7841.63</v>
          </cell>
          <cell r="Q530">
            <v>58498.12</v>
          </cell>
        </row>
        <row r="531">
          <cell r="A531">
            <v>70213</v>
          </cell>
          <cell r="B531" t="str">
            <v>P-Card Rebate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7453.96</v>
          </cell>
          <cell r="F532">
            <v>8072.47</v>
          </cell>
          <cell r="G532">
            <v>8471.26</v>
          </cell>
          <cell r="H532">
            <v>7487.53</v>
          </cell>
          <cell r="I532">
            <v>7402.35</v>
          </cell>
          <cell r="J532">
            <v>8604.07</v>
          </cell>
          <cell r="K532">
            <v>8742.07</v>
          </cell>
          <cell r="L532">
            <v>9298.84</v>
          </cell>
          <cell r="M532">
            <v>9731.43</v>
          </cell>
          <cell r="N532">
            <v>9257.65</v>
          </cell>
          <cell r="O532">
            <v>10120.43</v>
          </cell>
          <cell r="P532">
            <v>9008.27</v>
          </cell>
          <cell r="Q532">
            <v>103650.33</v>
          </cell>
        </row>
        <row r="533">
          <cell r="A533">
            <v>70215</v>
          </cell>
          <cell r="B533" t="str">
            <v>Bank Charges</v>
          </cell>
          <cell r="E533">
            <v>520.58000000000004</v>
          </cell>
          <cell r="F533">
            <v>527.17999999999995</v>
          </cell>
          <cell r="G533">
            <v>539.19000000000005</v>
          </cell>
          <cell r="H533">
            <v>530.33000000000004</v>
          </cell>
          <cell r="I533">
            <v>471.57</v>
          </cell>
          <cell r="J533">
            <v>491.42</v>
          </cell>
          <cell r="K533">
            <v>465.31</v>
          </cell>
          <cell r="L533">
            <v>559.30999999999995</v>
          </cell>
          <cell r="M533">
            <v>476.99</v>
          </cell>
          <cell r="N533">
            <v>385.37</v>
          </cell>
          <cell r="O533">
            <v>367.56</v>
          </cell>
          <cell r="P533">
            <v>638.20000000000005</v>
          </cell>
          <cell r="Q533">
            <v>5973.01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2100</v>
          </cell>
          <cell r="F536">
            <v>-679.79</v>
          </cell>
          <cell r="G536">
            <v>0</v>
          </cell>
          <cell r="H536">
            <v>31.64</v>
          </cell>
          <cell r="I536">
            <v>0</v>
          </cell>
          <cell r="J536">
            <v>0</v>
          </cell>
          <cell r="K536">
            <v>500</v>
          </cell>
          <cell r="L536">
            <v>710.94</v>
          </cell>
          <cell r="M536">
            <v>0</v>
          </cell>
          <cell r="N536">
            <v>3049.29</v>
          </cell>
          <cell r="O536">
            <v>5336.83</v>
          </cell>
          <cell r="P536">
            <v>0</v>
          </cell>
          <cell r="Q536">
            <v>11048.91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25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25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134.16</v>
          </cell>
          <cell r="F540">
            <v>0</v>
          </cell>
          <cell r="G540">
            <v>198.36</v>
          </cell>
          <cell r="H540">
            <v>3699.71</v>
          </cell>
          <cell r="I540">
            <v>1056.02</v>
          </cell>
          <cell r="J540">
            <v>682.19</v>
          </cell>
          <cell r="K540">
            <v>3008.78</v>
          </cell>
          <cell r="L540">
            <v>-2300.2800000000002</v>
          </cell>
          <cell r="M540">
            <v>3301.28</v>
          </cell>
          <cell r="N540">
            <v>0.2</v>
          </cell>
          <cell r="O540">
            <v>-0.2</v>
          </cell>
          <cell r="P540">
            <v>1207.32</v>
          </cell>
          <cell r="Q540">
            <v>10987.54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324.20999999999998</v>
          </cell>
          <cell r="F542">
            <v>333.23</v>
          </cell>
          <cell r="G542">
            <v>333.23</v>
          </cell>
          <cell r="H542">
            <v>333.23</v>
          </cell>
          <cell r="I542">
            <v>333.23</v>
          </cell>
          <cell r="J542">
            <v>333.23</v>
          </cell>
          <cell r="K542">
            <v>333.23</v>
          </cell>
          <cell r="L542">
            <v>300.73</v>
          </cell>
          <cell r="M542">
            <v>300.73</v>
          </cell>
          <cell r="N542">
            <v>300.73</v>
          </cell>
          <cell r="O542">
            <v>300.86</v>
          </cell>
          <cell r="P542">
            <v>300.86</v>
          </cell>
          <cell r="Q542">
            <v>3827.5000000000005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659.25</v>
          </cell>
          <cell r="G545">
            <v>168.64</v>
          </cell>
          <cell r="H545">
            <v>0</v>
          </cell>
          <cell r="I545">
            <v>900</v>
          </cell>
          <cell r="J545">
            <v>168.64</v>
          </cell>
          <cell r="K545">
            <v>-900</v>
          </cell>
          <cell r="L545">
            <v>0</v>
          </cell>
          <cell r="M545">
            <v>168.64</v>
          </cell>
          <cell r="N545">
            <v>0</v>
          </cell>
          <cell r="O545">
            <v>548.44000000000005</v>
          </cell>
          <cell r="P545">
            <v>243.29</v>
          </cell>
          <cell r="Q545">
            <v>1956.8999999999996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3633</v>
          </cell>
          <cell r="F549">
            <v>3633</v>
          </cell>
          <cell r="G549">
            <v>4280.66</v>
          </cell>
          <cell r="H549">
            <v>5100.2</v>
          </cell>
          <cell r="I549">
            <v>5100.2</v>
          </cell>
          <cell r="J549">
            <v>5100.2</v>
          </cell>
          <cell r="K549">
            <v>6353.54</v>
          </cell>
          <cell r="L549">
            <v>4787.74</v>
          </cell>
          <cell r="M549">
            <v>4507.07</v>
          </cell>
          <cell r="N549">
            <v>4985.55</v>
          </cell>
          <cell r="O549">
            <v>5021.75</v>
          </cell>
          <cell r="P549">
            <v>4949.34</v>
          </cell>
          <cell r="Q549">
            <v>57452.25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3053.24</v>
          </cell>
          <cell r="F551">
            <v>27123.4</v>
          </cell>
          <cell r="G551">
            <v>1994.05</v>
          </cell>
          <cell r="H551">
            <v>25497.25</v>
          </cell>
          <cell r="I551">
            <v>4148.7299999999996</v>
          </cell>
          <cell r="J551">
            <v>12634.95</v>
          </cell>
          <cell r="K551">
            <v>2733.27</v>
          </cell>
          <cell r="L551">
            <v>28900.27</v>
          </cell>
          <cell r="M551">
            <v>2744.08</v>
          </cell>
          <cell r="N551">
            <v>23341.62</v>
          </cell>
          <cell r="O551">
            <v>2653.19</v>
          </cell>
          <cell r="P551">
            <v>25630.6</v>
          </cell>
          <cell r="Q551">
            <v>160454.65000000002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435.77</v>
          </cell>
          <cell r="G553">
            <v>693.82</v>
          </cell>
          <cell r="H553">
            <v>0</v>
          </cell>
          <cell r="I553">
            <v>0</v>
          </cell>
          <cell r="J553">
            <v>0</v>
          </cell>
          <cell r="K553">
            <v>71.819999999999993</v>
          </cell>
          <cell r="L553">
            <v>73.77</v>
          </cell>
          <cell r="M553">
            <v>0</v>
          </cell>
          <cell r="N553">
            <v>0</v>
          </cell>
          <cell r="O553">
            <v>0</v>
          </cell>
          <cell r="P553">
            <v>561.86</v>
          </cell>
          <cell r="Q553">
            <v>1837.04</v>
          </cell>
        </row>
        <row r="554">
          <cell r="A554">
            <v>70310</v>
          </cell>
          <cell r="B554" t="str">
            <v>Bad Debt Provision</v>
          </cell>
          <cell r="E554">
            <v>-38144.620000000003</v>
          </cell>
          <cell r="F554">
            <v>34133.97</v>
          </cell>
          <cell r="G554">
            <v>-43595.040000000001</v>
          </cell>
          <cell r="H554">
            <v>39178.03</v>
          </cell>
          <cell r="I554">
            <v>-23435.439999999999</v>
          </cell>
          <cell r="J554">
            <v>54303.69</v>
          </cell>
          <cell r="K554">
            <v>-33171.480000000003</v>
          </cell>
          <cell r="L554">
            <v>54213.2</v>
          </cell>
          <cell r="M554">
            <v>-34096.239999999998</v>
          </cell>
          <cell r="N554">
            <v>57772.45</v>
          </cell>
          <cell r="O554">
            <v>-39518.949999999997</v>
          </cell>
          <cell r="P554">
            <v>53267.67</v>
          </cell>
          <cell r="Q554">
            <v>80907.239999999991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6198.28</v>
          </cell>
          <cell r="F556">
            <v>9319.4599999999991</v>
          </cell>
          <cell r="G556">
            <v>5273.3</v>
          </cell>
          <cell r="H556">
            <v>8215.32</v>
          </cell>
          <cell r="I556">
            <v>5615.84</v>
          </cell>
          <cell r="J556">
            <v>3201.73</v>
          </cell>
          <cell r="K556">
            <v>4767.67</v>
          </cell>
          <cell r="L556">
            <v>2810.14</v>
          </cell>
          <cell r="M556">
            <v>5490.95</v>
          </cell>
          <cell r="N556">
            <v>4968.87</v>
          </cell>
          <cell r="O556">
            <v>5918.1</v>
          </cell>
          <cell r="P556">
            <v>0</v>
          </cell>
          <cell r="Q556">
            <v>61779.659999999996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-78.28</v>
          </cell>
          <cell r="G563">
            <v>0</v>
          </cell>
          <cell r="H563">
            <v>-123.75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-202.03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38.020000000000003</v>
          </cell>
          <cell r="M564">
            <v>0</v>
          </cell>
          <cell r="N564">
            <v>-38.020000000000003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135458.46000000002</v>
          </cell>
          <cell r="F575">
            <v>208641.47999999992</v>
          </cell>
          <cell r="G575">
            <v>98781.099999999962</v>
          </cell>
          <cell r="H575">
            <v>225439.98</v>
          </cell>
          <cell r="I575">
            <v>124024.28</v>
          </cell>
          <cell r="J575">
            <v>224140.84000000008</v>
          </cell>
          <cell r="K575">
            <v>154049.73000000004</v>
          </cell>
          <cell r="L575">
            <v>264592.3</v>
          </cell>
          <cell r="M575">
            <v>109926.17</v>
          </cell>
          <cell r="N575">
            <v>249406.65000000005</v>
          </cell>
          <cell r="O575">
            <v>123801.06999999996</v>
          </cell>
          <cell r="P575">
            <v>250967.55000000005</v>
          </cell>
          <cell r="Q575">
            <v>2169229.61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95576.95</v>
          </cell>
          <cell r="F578">
            <v>93754.57</v>
          </cell>
          <cell r="G578">
            <v>96892.32</v>
          </cell>
          <cell r="H578">
            <v>96287.7</v>
          </cell>
          <cell r="I578">
            <v>98950.95</v>
          </cell>
          <cell r="J578">
            <v>99254.64</v>
          </cell>
          <cell r="K578">
            <v>97352.26</v>
          </cell>
          <cell r="L578">
            <v>97777.96</v>
          </cell>
          <cell r="M578">
            <v>98592.93</v>
          </cell>
          <cell r="N578">
            <v>101400.48</v>
          </cell>
          <cell r="O578">
            <v>100544.01</v>
          </cell>
          <cell r="P578">
            <v>100617.72</v>
          </cell>
          <cell r="Q578">
            <v>1177002.49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95576.95</v>
          </cell>
          <cell r="F580">
            <v>93754.57</v>
          </cell>
          <cell r="G580">
            <v>96892.32</v>
          </cell>
          <cell r="H580">
            <v>96287.7</v>
          </cell>
          <cell r="I580">
            <v>98950.95</v>
          </cell>
          <cell r="J580">
            <v>99254.64</v>
          </cell>
          <cell r="K580">
            <v>97352.26</v>
          </cell>
          <cell r="L580">
            <v>97777.96</v>
          </cell>
          <cell r="M580">
            <v>98592.93</v>
          </cell>
          <cell r="N580">
            <v>101400.48</v>
          </cell>
          <cell r="O580">
            <v>100544.01</v>
          </cell>
          <cell r="P580">
            <v>100617.72</v>
          </cell>
          <cell r="Q580">
            <v>1177002.49</v>
          </cell>
        </row>
        <row r="582">
          <cell r="A582" t="str">
            <v>Total SG&amp;A</v>
          </cell>
          <cell r="E582">
            <v>246511.28000000003</v>
          </cell>
          <cell r="F582">
            <v>305793.68999999994</v>
          </cell>
          <cell r="G582">
            <v>203965.25999999998</v>
          </cell>
          <cell r="H582">
            <v>328473.28999999998</v>
          </cell>
          <cell r="I582">
            <v>228706.00999999998</v>
          </cell>
          <cell r="J582">
            <v>331450.5400000001</v>
          </cell>
          <cell r="K582">
            <v>256165.84000000005</v>
          </cell>
          <cell r="L582">
            <v>365954.82</v>
          </cell>
          <cell r="M582">
            <v>239060.30999999997</v>
          </cell>
          <cell r="N582">
            <v>379132.25000000006</v>
          </cell>
          <cell r="O582">
            <v>228004.79999999996</v>
          </cell>
          <cell r="P582">
            <v>390132.22000000003</v>
          </cell>
          <cell r="Q582">
            <v>3503350.3099999996</v>
          </cell>
        </row>
        <row r="584">
          <cell r="A584" t="str">
            <v>EBITDA</v>
          </cell>
          <cell r="E584">
            <v>712085.01999999979</v>
          </cell>
          <cell r="F584">
            <v>772605.35999999987</v>
          </cell>
          <cell r="G584">
            <v>776716.52999999991</v>
          </cell>
          <cell r="H584">
            <v>731539.77</v>
          </cell>
          <cell r="I584">
            <v>769618.66999999934</v>
          </cell>
          <cell r="J584">
            <v>552555.60000000033</v>
          </cell>
          <cell r="K584">
            <v>743010.76999999932</v>
          </cell>
          <cell r="L584">
            <v>663397.72999999952</v>
          </cell>
          <cell r="M584">
            <v>766161.14</v>
          </cell>
          <cell r="N584">
            <v>683037.77000000048</v>
          </cell>
          <cell r="O584">
            <v>782671.56999999972</v>
          </cell>
          <cell r="P584">
            <v>621819.83000000031</v>
          </cell>
          <cell r="Q584">
            <v>8575219.7600000016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128653.02</v>
          </cell>
          <cell r="F588">
            <v>131370.81</v>
          </cell>
          <cell r="G588">
            <v>131344.75</v>
          </cell>
          <cell r="H588">
            <v>130833.62</v>
          </cell>
          <cell r="I588">
            <v>128898.54</v>
          </cell>
          <cell r="J588">
            <v>124756.98</v>
          </cell>
          <cell r="K588">
            <v>129780.01</v>
          </cell>
          <cell r="L588">
            <v>124499.33</v>
          </cell>
          <cell r="M588">
            <v>116250.86</v>
          </cell>
          <cell r="N588">
            <v>116469.34</v>
          </cell>
          <cell r="O588">
            <v>115552.67</v>
          </cell>
          <cell r="P588">
            <v>115400.84</v>
          </cell>
          <cell r="Q588">
            <v>1493810.77</v>
          </cell>
        </row>
        <row r="589">
          <cell r="A589">
            <v>54260</v>
          </cell>
          <cell r="B589" t="str">
            <v>Depreciation</v>
          </cell>
          <cell r="E589">
            <v>44644.21</v>
          </cell>
          <cell r="F589">
            <v>45130.14</v>
          </cell>
          <cell r="G589">
            <v>45176.2</v>
          </cell>
          <cell r="H589">
            <v>45736.24</v>
          </cell>
          <cell r="I589">
            <v>45872.49</v>
          </cell>
          <cell r="J589">
            <v>46097.22</v>
          </cell>
          <cell r="K589">
            <v>46974.19</v>
          </cell>
          <cell r="L589">
            <v>47668</v>
          </cell>
          <cell r="M589">
            <v>47777.17</v>
          </cell>
          <cell r="N589">
            <v>47529.919999999998</v>
          </cell>
          <cell r="O589">
            <v>47583.6</v>
          </cell>
          <cell r="P589">
            <v>47682.03</v>
          </cell>
          <cell r="Q589">
            <v>557871.40999999992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5579.13</v>
          </cell>
          <cell r="F591">
            <v>5579.15</v>
          </cell>
          <cell r="G591">
            <v>5579.14</v>
          </cell>
          <cell r="H591">
            <v>5579.12</v>
          </cell>
          <cell r="I591">
            <v>5579.14</v>
          </cell>
          <cell r="J591">
            <v>5579.19</v>
          </cell>
          <cell r="K591">
            <v>5579.09</v>
          </cell>
          <cell r="L591">
            <v>5579.1</v>
          </cell>
          <cell r="M591">
            <v>5521.44</v>
          </cell>
          <cell r="N591">
            <v>5521.33</v>
          </cell>
          <cell r="O591">
            <v>5521.37</v>
          </cell>
          <cell r="P591">
            <v>5521.3</v>
          </cell>
          <cell r="Q591">
            <v>66718.5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819.53</v>
          </cell>
          <cell r="F594">
            <v>819.52</v>
          </cell>
          <cell r="G594">
            <v>819.52</v>
          </cell>
          <cell r="H594">
            <v>819.45</v>
          </cell>
          <cell r="I594">
            <v>622.97</v>
          </cell>
          <cell r="J594">
            <v>622.99</v>
          </cell>
          <cell r="K594">
            <v>622.98</v>
          </cell>
          <cell r="L594">
            <v>622.91</v>
          </cell>
          <cell r="M594">
            <v>451.09</v>
          </cell>
          <cell r="N594">
            <v>451.1</v>
          </cell>
          <cell r="O594">
            <v>430.18</v>
          </cell>
          <cell r="P594">
            <v>386.57</v>
          </cell>
          <cell r="Q594">
            <v>7488.8099999999995</v>
          </cell>
        </row>
        <row r="595">
          <cell r="A595" t="str">
            <v>Total Depreciation</v>
          </cell>
          <cell r="E595">
            <v>179695.89</v>
          </cell>
          <cell r="F595">
            <v>182899.62</v>
          </cell>
          <cell r="G595">
            <v>182919.61000000002</v>
          </cell>
          <cell r="H595">
            <v>182968.43</v>
          </cell>
          <cell r="I595">
            <v>180973.14</v>
          </cell>
          <cell r="J595">
            <v>177056.38</v>
          </cell>
          <cell r="K595">
            <v>182956.27000000002</v>
          </cell>
          <cell r="L595">
            <v>178369.34000000003</v>
          </cell>
          <cell r="M595">
            <v>170000.56</v>
          </cell>
          <cell r="N595">
            <v>169971.69</v>
          </cell>
          <cell r="O595">
            <v>169087.81999999998</v>
          </cell>
          <cell r="P595">
            <v>168990.74</v>
          </cell>
          <cell r="Q595">
            <v>2125889.4899999998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1987.84</v>
          </cell>
          <cell r="F605">
            <v>1987.84</v>
          </cell>
          <cell r="G605">
            <v>1987.83</v>
          </cell>
          <cell r="H605">
            <v>1987.84</v>
          </cell>
          <cell r="I605">
            <v>1987.83</v>
          </cell>
          <cell r="J605">
            <v>1987.83</v>
          </cell>
          <cell r="K605">
            <v>1987.84</v>
          </cell>
          <cell r="L605">
            <v>1987.8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15902.65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1987.84</v>
          </cell>
          <cell r="F609">
            <v>1987.84</v>
          </cell>
          <cell r="G609">
            <v>1987.83</v>
          </cell>
          <cell r="H609">
            <v>1987.84</v>
          </cell>
          <cell r="I609">
            <v>1987.83</v>
          </cell>
          <cell r="J609">
            <v>1987.83</v>
          </cell>
          <cell r="K609">
            <v>1987.84</v>
          </cell>
          <cell r="L609">
            <v>1987.8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15902.65</v>
          </cell>
        </row>
        <row r="611">
          <cell r="A611" t="str">
            <v>Total DDA</v>
          </cell>
          <cell r="E611">
            <v>181683.73</v>
          </cell>
          <cell r="F611">
            <v>184887.46</v>
          </cell>
          <cell r="G611">
            <v>184907.44</v>
          </cell>
          <cell r="H611">
            <v>184956.27</v>
          </cell>
          <cell r="I611">
            <v>182960.97</v>
          </cell>
          <cell r="J611">
            <v>179044.21</v>
          </cell>
          <cell r="K611">
            <v>184944.11000000002</v>
          </cell>
          <cell r="L611">
            <v>180357.14</v>
          </cell>
          <cell r="M611">
            <v>170000.56</v>
          </cell>
          <cell r="N611">
            <v>169971.69</v>
          </cell>
          <cell r="O611">
            <v>169087.81999999998</v>
          </cell>
          <cell r="P611">
            <v>168990.74</v>
          </cell>
          <cell r="Q611">
            <v>2141792.1399999997</v>
          </cell>
        </row>
        <row r="613">
          <cell r="A613" t="str">
            <v>EBIT</v>
          </cell>
          <cell r="E613">
            <v>530401.2899999998</v>
          </cell>
          <cell r="F613">
            <v>587717.89999999991</v>
          </cell>
          <cell r="G613">
            <v>591809.08999999985</v>
          </cell>
          <cell r="H613">
            <v>546583.5</v>
          </cell>
          <cell r="I613">
            <v>586657.69999999937</v>
          </cell>
          <cell r="J613">
            <v>373511.39000000036</v>
          </cell>
          <cell r="K613">
            <v>558066.65999999933</v>
          </cell>
          <cell r="L613">
            <v>483040.5899999995</v>
          </cell>
          <cell r="M613">
            <v>596160.58000000007</v>
          </cell>
          <cell r="N613">
            <v>513066.08000000048</v>
          </cell>
          <cell r="O613">
            <v>613583.74999999977</v>
          </cell>
          <cell r="P613">
            <v>452829.09000000032</v>
          </cell>
          <cell r="Q613">
            <v>6433427.620000002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530401.2899999998</v>
          </cell>
          <cell r="F633">
            <v>587717.89999999991</v>
          </cell>
          <cell r="G633">
            <v>591809.08999999985</v>
          </cell>
          <cell r="H633">
            <v>546583.5</v>
          </cell>
          <cell r="I633">
            <v>586657.69999999937</v>
          </cell>
          <cell r="J633">
            <v>373511.39000000036</v>
          </cell>
          <cell r="K633">
            <v>558066.65999999933</v>
          </cell>
          <cell r="L633">
            <v>483040.5899999995</v>
          </cell>
          <cell r="M633">
            <v>596160.58000000007</v>
          </cell>
          <cell r="N633">
            <v>513066.08000000048</v>
          </cell>
          <cell r="O633">
            <v>613583.74999999977</v>
          </cell>
          <cell r="P633">
            <v>452829.09000000032</v>
          </cell>
          <cell r="Q633">
            <v>6433427.620000002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530401.2899999998</v>
          </cell>
          <cell r="F639">
            <v>587717.89999999991</v>
          </cell>
          <cell r="G639">
            <v>591809.08999999985</v>
          </cell>
          <cell r="H639">
            <v>546583.5</v>
          </cell>
          <cell r="I639">
            <v>586657.69999999937</v>
          </cell>
          <cell r="J639">
            <v>373511.39000000036</v>
          </cell>
          <cell r="K639">
            <v>558066.65999999933</v>
          </cell>
          <cell r="L639">
            <v>483040.5899999995</v>
          </cell>
          <cell r="M639">
            <v>596160.58000000007</v>
          </cell>
          <cell r="N639">
            <v>513066.08000000048</v>
          </cell>
          <cell r="O639">
            <v>613583.74999999977</v>
          </cell>
          <cell r="P639">
            <v>452829.09000000032</v>
          </cell>
          <cell r="Q639">
            <v>6433427.620000002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530401.2899999998</v>
          </cell>
          <cell r="F646">
            <v>587717.89999999991</v>
          </cell>
          <cell r="G646">
            <v>591809.08999999985</v>
          </cell>
          <cell r="H646">
            <v>546583.5</v>
          </cell>
          <cell r="I646">
            <v>586657.69999999937</v>
          </cell>
          <cell r="J646">
            <v>373511.39000000036</v>
          </cell>
          <cell r="K646">
            <v>558066.65999999933</v>
          </cell>
          <cell r="L646">
            <v>483040.5899999995</v>
          </cell>
          <cell r="M646">
            <v>596160.58000000007</v>
          </cell>
          <cell r="N646">
            <v>513066.08000000048</v>
          </cell>
          <cell r="O646">
            <v>613583.74999999977</v>
          </cell>
          <cell r="P646">
            <v>452829.09000000032</v>
          </cell>
          <cell r="Q646">
            <v>6433427.620000002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530401.2899999998</v>
          </cell>
          <cell r="F652">
            <v>587717.89999999991</v>
          </cell>
          <cell r="G652">
            <v>591809.08999999985</v>
          </cell>
          <cell r="H652">
            <v>546583.5</v>
          </cell>
          <cell r="I652">
            <v>586657.69999999937</v>
          </cell>
          <cell r="J652">
            <v>373511.39000000036</v>
          </cell>
          <cell r="K652">
            <v>558066.65999999933</v>
          </cell>
          <cell r="L652">
            <v>483040.5899999995</v>
          </cell>
          <cell r="M652">
            <v>596160.58000000007</v>
          </cell>
          <cell r="N652">
            <v>513066.08000000048</v>
          </cell>
          <cell r="O652">
            <v>613583.74999999977</v>
          </cell>
          <cell r="P652">
            <v>452829.09000000032</v>
          </cell>
          <cell r="Q652">
            <v>6433427.620000002</v>
          </cell>
        </row>
        <row r="654">
          <cell r="A654" t="str">
            <v>Net Income Attributable to Waste Connections per categories</v>
          </cell>
          <cell r="E654">
            <v>530401.29</v>
          </cell>
          <cell r="F654">
            <v>587717.9</v>
          </cell>
          <cell r="G654">
            <v>591809.09</v>
          </cell>
          <cell r="H654">
            <v>546583.5</v>
          </cell>
          <cell r="I654">
            <v>586657.69999999995</v>
          </cell>
          <cell r="J654">
            <v>373511.39</v>
          </cell>
          <cell r="K654">
            <v>558066.66</v>
          </cell>
          <cell r="L654">
            <v>483040.59</v>
          </cell>
          <cell r="M654">
            <v>596160.57999999996</v>
          </cell>
          <cell r="N654">
            <v>513066.08</v>
          </cell>
          <cell r="O654">
            <v>613583.75</v>
          </cell>
          <cell r="P654">
            <v>452829.09</v>
          </cell>
        </row>
      </sheetData>
      <sheetData sheetId="6" refreshError="1"/>
      <sheetData sheetId="7" refreshError="1">
        <row r="18">
          <cell r="Z18">
            <v>0.33073677436726834</v>
          </cell>
        </row>
        <row r="20">
          <cell r="AC20">
            <v>0.2095860832011289</v>
          </cell>
          <cell r="AK20">
            <v>0.43549015768657823</v>
          </cell>
        </row>
        <row r="39">
          <cell r="AC39">
            <v>0.37964780853584096</v>
          </cell>
        </row>
        <row r="40">
          <cell r="AC40">
            <v>0.36547527560558957</v>
          </cell>
        </row>
        <row r="120">
          <cell r="AE120">
            <v>0.43886061148837213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PL_ActReview2"/>
      <sheetName val="BS_Close"/>
      <sheetName val="PL_ActTranx"/>
      <sheetName val="IS200PL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>
        <row r="2">
          <cell r="S2" t="str">
            <v>P&amp;L Close Report</v>
          </cell>
        </row>
        <row r="3">
          <cell r="S3" t="str">
            <v>P&amp;L Close Report 2</v>
          </cell>
        </row>
        <row r="4">
          <cell r="S4" t="str">
            <v>BS Close Report</v>
          </cell>
        </row>
        <row r="5">
          <cell r="S5" t="str">
            <v>IS 200 - PL Review</v>
          </cell>
        </row>
        <row r="6">
          <cell r="S6" t="str">
            <v>IS 210 - PL Review</v>
          </cell>
        </row>
        <row r="7">
          <cell r="S7" t="str">
            <v>P&amp;L Tranx Report</v>
          </cell>
        </row>
        <row r="8">
          <cell r="S8" t="str">
            <v>JE Review Report</v>
          </cell>
        </row>
        <row r="9">
          <cell r="S9" t="str">
            <v>Corp: Rev/Proj Check</v>
          </cell>
        </row>
        <row r="10">
          <cell r="S10" t="str">
            <v>Corp: 52901 Check</v>
          </cell>
        </row>
        <row r="11">
          <cell r="S11" t="str">
            <v>Corp: BS Check</v>
          </cell>
        </row>
        <row r="12">
          <cell r="S12" t="str">
            <v>Corp: Bad Debt Check</v>
          </cell>
        </row>
        <row r="13">
          <cell r="S13" t="str">
            <v>Corp: IC Check</v>
          </cell>
        </row>
        <row r="14">
          <cell r="S14" t="str">
            <v>Corp: JE Neg Check</v>
          </cell>
        </row>
        <row r="15">
          <cell r="S15" t="str">
            <v>Proj Review Report</v>
          </cell>
        </row>
        <row r="16">
          <cell r="S16" t="str">
            <v>Proj Review Report 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4MthProj1"/>
      <sheetName val="4MthProj2"/>
      <sheetName val="PL_ActReview"/>
      <sheetName val="PL_ActReview2"/>
      <sheetName val="BS_Close"/>
      <sheetName val="IS200PL"/>
      <sheetName val="PL_ActTranx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>
        <row r="2">
          <cell r="S2" t="str">
            <v>P&amp;L Close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2112 BS"/>
      <sheetName val="2112 IS"/>
      <sheetName val="Consolidated IS"/>
      <sheetName val="Pro forma"/>
      <sheetName val="Restating Expl"/>
      <sheetName val="Pro forma Adj"/>
      <sheetName val="LG-Pckr Rts before DF"/>
      <sheetName val="LG-Pckr Rts with DF"/>
      <sheetName val="LG-Roll-Off"/>
      <sheetName val="LG-Recycl"/>
      <sheetName val="LG-Mill Hl"/>
      <sheetName val="2010 Sales Sheet"/>
      <sheetName val="2112 Fuel "/>
      <sheetName val="Dump Fee"/>
      <sheetName val="Payroll"/>
      <sheetName val="Summary"/>
      <sheetName val="2112 Trks"/>
      <sheetName val="2112 Cont"/>
      <sheetName val="2112 Other"/>
      <sheetName val="&quot;A-B&quot; Combined"/>
      <sheetName val="Region OH Calculation"/>
      <sheetName val="2009 Customer Cou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H15">
            <v>89.914380656269117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tyCash-10110"/>
      <sheetName val="10200"/>
      <sheetName val="10210"/>
      <sheetName val="10250_RECON"/>
      <sheetName val="10250_MVPSS"/>
      <sheetName val="10250_Recy Chkg"/>
      <sheetName val="10250_Reimb Accts"/>
      <sheetName val="10250_Rollfwd"/>
      <sheetName val="10410_Rollfwd"/>
      <sheetName val="10410_Recon"/>
      <sheetName val="10410_Trade"/>
      <sheetName val="10410_Lodi"/>
      <sheetName val="10410_Sac Co"/>
      <sheetName val="10410_Brokered"/>
      <sheetName val="10420_Rollfwd"/>
      <sheetName val="10420 RECON"/>
      <sheetName val="Rollfwd_10550"/>
      <sheetName val="Recon_10550"/>
      <sheetName val="Recon_10555"/>
      <sheetName val="Recon_10610"/>
      <sheetName val="A170XX-October"/>
      <sheetName val="Recon_10760"/>
      <sheetName val="Rollfwd_10820"/>
      <sheetName val="PPXXC_10830"/>
      <sheetName val="Schedule_10830"/>
      <sheetName val="Recon_10830"/>
      <sheetName val="Rollfwd_10850"/>
      <sheetName val="Recon_10850"/>
      <sheetName val="ReconSumm_10890"/>
      <sheetName val="ASSETS 11XXX"/>
      <sheetName val="ACC DEP 12XXX"/>
      <sheetName val="GOODWILL_15120"/>
      <sheetName val="Rollfwd_15450"/>
      <sheetName val="15450_92 bond"/>
      <sheetName val="15450_94 Bond "/>
      <sheetName val="Recon_15450"/>
      <sheetName val="Rollfwd_15320_15500"/>
      <sheetName val="16100_Rollfwd"/>
      <sheetName val="A180543"/>
      <sheetName val="A20110"/>
      <sheetName val="Rollfwd_20120"/>
      <sheetName val="Recon_20120"/>
      <sheetName val="Recon_20130"/>
      <sheetName val="Recon_20133"/>
      <sheetName val="Recon_20135"/>
      <sheetName val="Recon_20137"/>
      <sheetName val="A20140"/>
      <sheetName val="SALES TAX RETURN_20140"/>
      <sheetName val="Rollfwd_20170"/>
      <sheetName val="Recon_20170"/>
      <sheetName val="Recon_20175"/>
      <sheetName val="Recon_20177"/>
      <sheetName val="Detail_20320"/>
      <sheetName val="Rollfwd_20325"/>
      <sheetName val="Recon_20325"/>
      <sheetName val="A20330"/>
      <sheetName val="RECON 20335"/>
      <sheetName val="RECON_20340"/>
      <sheetName val="DETAILED 20360"/>
      <sheetName val="recon 20365"/>
      <sheetName val="recon 20375"/>
      <sheetName val="A21100 &amp; A21250"/>
      <sheetName val="21250_92 Bond"/>
      <sheetName val="21250_94 Bond"/>
      <sheetName val="21250_R. Vaccarezza"/>
      <sheetName val="21250_BOND DIS AMORT"/>
      <sheetName val="A21390"/>
      <sheetName val="Recon 22104"/>
      <sheetName val="Recon 22105"/>
      <sheetName val="Recon 22109"/>
      <sheetName val="Recon 22205 "/>
      <sheetName val="Recon 22206"/>
      <sheetName val="Recon_30XXXX"/>
      <sheetName val="Recon 150543 Revised"/>
      <sheetName val="170001 DL 121999"/>
      <sheetName val="Rollfwd_170001"/>
      <sheetName val="A170001"/>
      <sheetName val="Rollfwd_170050"/>
      <sheetName val="A170050"/>
      <sheetName val="Rollfwd_171170"/>
      <sheetName val="A171170"/>
      <sheetName val="Rollfwd_171500"/>
      <sheetName val="A171500"/>
      <sheetName val="A171504"/>
      <sheetName val="A171531"/>
      <sheetName val="A172216"/>
      <sheetName val="A172220"/>
      <sheetName val="A172355"/>
      <sheetName val="Dec_99 DL_RAW"/>
      <sheetName val="Dec_99 DL_"/>
      <sheetName val="DEC_98 DL RAW"/>
      <sheetName val="DEC_98 DL "/>
      <sheetName val="Sheet4"/>
      <sheetName val="Sheet4 (2)"/>
      <sheetName val="XXXXXX"/>
      <sheetName val="BU NAMES"/>
      <sheetName val="PS BS ACCOU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Summary"/>
      <sheetName val="Clallam Regulated Price Out"/>
      <sheetName val="Jefferson Regulated Price Out"/>
      <sheetName val="CityPA-M Price Out"/>
      <sheetName val="CityPA-DM"/>
      <sheetName val="Sequim Price Out"/>
      <sheetName val="PT Price Out"/>
      <sheetName val="MAKAH"/>
      <sheetName val="UTC Area Comm Recy"/>
      <sheetName val="Customer Count"/>
      <sheetName val="Interject_LastPulledValues"/>
      <sheetName val="Other Non-Reg"/>
      <sheetName val="Non-Reg pricing"/>
      <sheetName val="Bill Area Layout"/>
      <sheetName val="Non-Reg Revenue"/>
      <sheetName val="IS210"/>
      <sheetName val="Clallam Revenue"/>
      <sheetName val="Clallam Rates"/>
      <sheetName val="Jefferson Revenue"/>
      <sheetName val="Jefferson Rates"/>
      <sheetName val="Rates 1.1.14"/>
      <sheetName val="CityPA-M Revenue"/>
      <sheetName val="2112 RM TOOL DATA"/>
    </sheetNames>
    <sheetDataSet>
      <sheetData sheetId="0" refreshError="1"/>
      <sheetData sheetId="1" refreshError="1">
        <row r="1">
          <cell r="A1" t="str">
            <v>Murrey's Disposal Co., Inc. G-9</v>
          </cell>
          <cell r="B1">
            <v>0</v>
          </cell>
        </row>
        <row r="2">
          <cell r="A2" t="str">
            <v>dba Olympic Disposal</v>
          </cell>
          <cell r="B2">
            <v>0</v>
          </cell>
        </row>
        <row r="3">
          <cell r="A3" t="str">
            <v>Clallam Regulated Price Out</v>
          </cell>
          <cell r="B3">
            <v>0</v>
          </cell>
        </row>
        <row r="4">
          <cell r="A4" t="str">
            <v>January 1, 2018 - December 31, 2018</v>
          </cell>
          <cell r="B4">
            <v>0</v>
          </cell>
        </row>
        <row r="5">
          <cell r="A5">
            <v>0</v>
          </cell>
          <cell r="B5">
            <v>0</v>
          </cell>
        </row>
        <row r="6">
          <cell r="A6" t="str">
            <v>Service Code</v>
          </cell>
          <cell r="B6" t="str">
            <v>Service Code Description</v>
          </cell>
        </row>
        <row r="8">
          <cell r="B8">
            <v>0</v>
          </cell>
        </row>
        <row r="10">
          <cell r="A10" t="str">
            <v>RESIDENTIAL SERVICES</v>
          </cell>
          <cell r="B10" t="str">
            <v>RESIDENTIAL SERVICES</v>
          </cell>
        </row>
        <row r="11">
          <cell r="A11">
            <v>0</v>
          </cell>
          <cell r="B11">
            <v>0</v>
          </cell>
        </row>
        <row r="12">
          <cell r="A12" t="str">
            <v>RESIDENTIAL GARBAGE</v>
          </cell>
          <cell r="B12" t="str">
            <v>RESIDENTIAL GARBAGE</v>
          </cell>
        </row>
        <row r="13">
          <cell r="A13" t="str">
            <v>20RW1</v>
          </cell>
          <cell r="B13" t="str">
            <v>1-20 GAL CAN WEEKLY SVC</v>
          </cell>
        </row>
        <row r="14">
          <cell r="A14" t="str">
            <v>32RE1</v>
          </cell>
          <cell r="B14" t="str">
            <v>1-32 GAL CAN-EOW SVC</v>
          </cell>
        </row>
        <row r="15">
          <cell r="A15" t="str">
            <v>32RE2</v>
          </cell>
          <cell r="B15" t="str">
            <v>2-32 GAL CAN-EOW SVC</v>
          </cell>
        </row>
        <row r="16">
          <cell r="A16" t="str">
            <v>32RM1</v>
          </cell>
          <cell r="B16" t="str">
            <v>1-32 GAL CAN-MONTHLY SVC</v>
          </cell>
        </row>
        <row r="17">
          <cell r="A17" t="str">
            <v>32RM2</v>
          </cell>
          <cell r="B17" t="str">
            <v/>
          </cell>
        </row>
        <row r="18">
          <cell r="A18" t="str">
            <v>32ROCPU</v>
          </cell>
          <cell r="B18" t="str">
            <v>1-32 GAL CAN-ON CALL SVC</v>
          </cell>
        </row>
        <row r="19">
          <cell r="A19" t="str">
            <v>32RW1</v>
          </cell>
          <cell r="B19" t="str">
            <v>1-32 GAL CAN-WEEKLY SVC</v>
          </cell>
        </row>
        <row r="20">
          <cell r="A20" t="str">
            <v>32RW2</v>
          </cell>
          <cell r="B20" t="str">
            <v>2-32 GAL CANS-WEEKLY SVC</v>
          </cell>
        </row>
        <row r="21">
          <cell r="A21" t="str">
            <v>32RW3</v>
          </cell>
          <cell r="B21" t="str">
            <v>3-32 GAL CANS-WEEKLY SVC</v>
          </cell>
        </row>
        <row r="22">
          <cell r="A22" t="str">
            <v>32RW4</v>
          </cell>
          <cell r="B22" t="str">
            <v>4-32 GAL CANS-WEEKLY SVC</v>
          </cell>
        </row>
        <row r="23">
          <cell r="A23" t="str">
            <v>35RE1</v>
          </cell>
          <cell r="B23" t="str">
            <v>1-35 GAL CART EOW SVC</v>
          </cell>
        </row>
        <row r="24">
          <cell r="A24" t="str">
            <v>35RM1</v>
          </cell>
          <cell r="B24" t="str">
            <v>1-35 GAL CART MONTHLY SVC</v>
          </cell>
        </row>
        <row r="25">
          <cell r="A25" t="str">
            <v>35ROCC1</v>
          </cell>
          <cell r="B25" t="str">
            <v>1-35 GAL ON CALL PICKUP</v>
          </cell>
        </row>
        <row r="26">
          <cell r="A26" t="str">
            <v>35RW1</v>
          </cell>
          <cell r="B26" t="str">
            <v>1-35 GAL CART WEEKLY SVC</v>
          </cell>
        </row>
        <row r="27">
          <cell r="A27" t="str">
            <v>60RE1</v>
          </cell>
          <cell r="B27" t="str">
            <v>1-60GAL CART EOW SVC</v>
          </cell>
        </row>
        <row r="28">
          <cell r="A28" t="str">
            <v>60RE2</v>
          </cell>
          <cell r="B28" t="str">
            <v>2-60 GAL CARTS EOW SVC</v>
          </cell>
        </row>
        <row r="29">
          <cell r="A29" t="str">
            <v>60RM1</v>
          </cell>
          <cell r="B29" t="str">
            <v>1-60 GAL CART MONTHLY SVC</v>
          </cell>
        </row>
        <row r="30">
          <cell r="A30" t="str">
            <v>60RW1</v>
          </cell>
          <cell r="B30" t="str">
            <v>1-60 GAL CART WEEKLY SVC</v>
          </cell>
        </row>
        <row r="31">
          <cell r="A31" t="str">
            <v>60RW2</v>
          </cell>
          <cell r="B31" t="str">
            <v>2-60 GAL CARTS WEEKLY SVC</v>
          </cell>
        </row>
        <row r="32">
          <cell r="A32" t="str">
            <v>64RW1</v>
          </cell>
          <cell r="B32" t="str">
            <v>1-64 GAL CART WEEKLY SVC</v>
          </cell>
        </row>
        <row r="33">
          <cell r="A33" t="str">
            <v>96RE1</v>
          </cell>
          <cell r="B33" t="str">
            <v>1-96 GAL EOW</v>
          </cell>
        </row>
        <row r="34">
          <cell r="A34" t="str">
            <v>96RM1</v>
          </cell>
          <cell r="B34" t="str">
            <v>1-96 GAL MONTHLY</v>
          </cell>
        </row>
        <row r="35">
          <cell r="A35" t="str">
            <v>96RW1</v>
          </cell>
          <cell r="B35" t="str">
            <v>1-96 GAL CART WEEKLY SVC</v>
          </cell>
        </row>
        <row r="36">
          <cell r="A36" t="str">
            <v>ADJOTHR</v>
          </cell>
          <cell r="B36" t="str">
            <v/>
          </cell>
        </row>
        <row r="37">
          <cell r="A37" t="str">
            <v>ADJRES</v>
          </cell>
          <cell r="B37" t="str">
            <v>SERVICE ADJ-RESIDENTIAL</v>
          </cell>
        </row>
        <row r="38">
          <cell r="A38" t="str">
            <v>CARRYRE</v>
          </cell>
          <cell r="B38" t="str">
            <v>CARRYOUT PER CAN-EOW</v>
          </cell>
        </row>
        <row r="39">
          <cell r="A39" t="str">
            <v>CARRYRM</v>
          </cell>
          <cell r="B39" t="str">
            <v>CARRYOUT PER CAN -MONTHLY</v>
          </cell>
        </row>
        <row r="40">
          <cell r="A40" t="str">
            <v>CARRYRW</v>
          </cell>
          <cell r="B40" t="str">
            <v>CARRYOUT PER CAN-WKLY</v>
          </cell>
        </row>
        <row r="41">
          <cell r="A41" t="str">
            <v>DRVNR 1-10</v>
          </cell>
          <cell r="B41" t="str">
            <v/>
          </cell>
        </row>
        <row r="42">
          <cell r="A42" t="str">
            <v>DRVNRE1</v>
          </cell>
          <cell r="B42" t="str">
            <v>DRIVE IN UP TO 250'-EOW</v>
          </cell>
        </row>
        <row r="43">
          <cell r="A43" t="str">
            <v>DRVNRE2</v>
          </cell>
          <cell r="B43" t="str">
            <v>DRIVE IN OVER 250'-EOW</v>
          </cell>
        </row>
        <row r="44">
          <cell r="A44" t="str">
            <v>DRVNRM1</v>
          </cell>
          <cell r="B44" t="str">
            <v>DRIVE IN UP TO 250'-MTHLY</v>
          </cell>
        </row>
        <row r="45">
          <cell r="A45" t="str">
            <v>DRVNRM2</v>
          </cell>
          <cell r="B45" t="str">
            <v>DRIVE IN OVER 250'-MTHLY</v>
          </cell>
        </row>
        <row r="46">
          <cell r="A46" t="str">
            <v>DRVNRW1</v>
          </cell>
          <cell r="B46" t="str">
            <v>DRIVE IN UP TO 250'</v>
          </cell>
        </row>
        <row r="47">
          <cell r="A47" t="str">
            <v>DRVNRW2</v>
          </cell>
          <cell r="B47" t="str">
            <v>DRIVE IN OVER 250'</v>
          </cell>
        </row>
        <row r="48">
          <cell r="A48" t="str">
            <v>DRVNRW3</v>
          </cell>
          <cell r="B48" t="str">
            <v>RESI DRIVE IN OVER 250'</v>
          </cell>
        </row>
        <row r="49">
          <cell r="A49" t="str">
            <v>EMPLOYEER</v>
          </cell>
          <cell r="B49" t="str">
            <v>EMPLOYEE SERVICE</v>
          </cell>
        </row>
        <row r="50">
          <cell r="A50" t="str">
            <v>EXTRAR</v>
          </cell>
          <cell r="B50" t="str">
            <v>EXTRA CAN/BAGS</v>
          </cell>
        </row>
        <row r="51">
          <cell r="A51" t="str">
            <v>OFOWR</v>
          </cell>
          <cell r="B51" t="str">
            <v>OVERFILL/OVERWEIGHT CHG</v>
          </cell>
        </row>
        <row r="52">
          <cell r="A52" t="str">
            <v>RCARRYOUT 5-25</v>
          </cell>
          <cell r="B52" t="str">
            <v>RESI CARRYOUT FEE 5-25 FT</v>
          </cell>
        </row>
        <row r="53">
          <cell r="A53" t="str">
            <v>RCARRYOUT OVER 25</v>
          </cell>
          <cell r="B53" t="str">
            <v>RESI CARRYOUT FEE 25+ FT</v>
          </cell>
        </row>
        <row r="54">
          <cell r="A54" t="str">
            <v>RDELCART</v>
          </cell>
          <cell r="B54" t="str">
            <v>RE-DELIVERY FEE-CART</v>
          </cell>
        </row>
        <row r="55">
          <cell r="A55" t="str">
            <v>RESTART</v>
          </cell>
          <cell r="B55" t="str">
            <v>SERVICE RESTART FEE</v>
          </cell>
        </row>
        <row r="56">
          <cell r="A56" t="str">
            <v>RGATE</v>
          </cell>
          <cell r="B56" t="str">
            <v>RESI GATE CHARGE</v>
          </cell>
        </row>
        <row r="57">
          <cell r="A57" t="str">
            <v>SP35-RES</v>
          </cell>
          <cell r="B57" t="str">
            <v>SPECIAL PICKUP 35GL RES</v>
          </cell>
        </row>
        <row r="58">
          <cell r="A58" t="str">
            <v>SP60-RES</v>
          </cell>
          <cell r="B58" t="str">
            <v>SPECIAL PICKUP 60GL RES</v>
          </cell>
        </row>
        <row r="59">
          <cell r="A59" t="str">
            <v>SP96-RES</v>
          </cell>
          <cell r="B59" t="str">
            <v>SPECIAL PICKUP 96GL RES</v>
          </cell>
        </row>
        <row r="60">
          <cell r="A60" t="str">
            <v>TIME-RES</v>
          </cell>
          <cell r="B60" t="str">
            <v>TIME CHARGE - RES</v>
          </cell>
        </row>
        <row r="61">
          <cell r="A61" t="str">
            <v>TRIPRCANS</v>
          </cell>
          <cell r="B61" t="str">
            <v>RETURN TRIP CHARGE - CANS</v>
          </cell>
        </row>
        <row r="62">
          <cell r="A62" t="str">
            <v>TRIPRCARTS</v>
          </cell>
          <cell r="B62" t="str">
            <v>RESI TRIP CHARGE - CARTS</v>
          </cell>
        </row>
        <row r="63">
          <cell r="A63">
            <v>0</v>
          </cell>
          <cell r="B63">
            <v>0</v>
          </cell>
        </row>
        <row r="64">
          <cell r="A64">
            <v>0</v>
          </cell>
          <cell r="B64" t="str">
            <v>TOTAL RESIDENTIAL GARBAGE</v>
          </cell>
        </row>
        <row r="65">
          <cell r="A65">
            <v>0</v>
          </cell>
          <cell r="B65">
            <v>0</v>
          </cell>
        </row>
        <row r="66">
          <cell r="A66" t="str">
            <v>RESIDENTIAL RECYCLING</v>
          </cell>
          <cell r="B66" t="str">
            <v>RESIDENTIAL RECYCLING</v>
          </cell>
        </row>
        <row r="67">
          <cell r="A67" t="str">
            <v>recyonlypre</v>
          </cell>
          <cell r="B67" t="str">
            <v>RECYCLE SERVICE ONLY</v>
          </cell>
        </row>
        <row r="68">
          <cell r="A68" t="str">
            <v>recyrpre</v>
          </cell>
          <cell r="B68" t="str">
            <v>RECYCLE PROGRAM WITH BINS</v>
          </cell>
        </row>
        <row r="69">
          <cell r="A69">
            <v>0</v>
          </cell>
          <cell r="B69">
            <v>0</v>
          </cell>
        </row>
        <row r="70">
          <cell r="A70">
            <v>0</v>
          </cell>
          <cell r="B70" t="str">
            <v>TOTAL RESIDENTIAL RECYCLING</v>
          </cell>
        </row>
        <row r="71">
          <cell r="A71">
            <v>0</v>
          </cell>
          <cell r="B71">
            <v>0</v>
          </cell>
        </row>
        <row r="73">
          <cell r="A73" t="str">
            <v>COMMERCIAL SERVICES</v>
          </cell>
          <cell r="B73" t="str">
            <v>COMMERCIAL SERVICES</v>
          </cell>
        </row>
        <row r="74">
          <cell r="A74">
            <v>0</v>
          </cell>
          <cell r="B74">
            <v>0</v>
          </cell>
        </row>
        <row r="75">
          <cell r="A75" t="str">
            <v>COMMERCIAL GARBAGE</v>
          </cell>
          <cell r="B75" t="str">
            <v>COMMERCIAL GARBAGE</v>
          </cell>
        </row>
        <row r="76">
          <cell r="A76" t="str">
            <v>32CW1</v>
          </cell>
          <cell r="B76" t="str">
            <v>1-32 GAL CAN WEEKLY SVC</v>
          </cell>
        </row>
        <row r="77">
          <cell r="A77" t="str">
            <v>35CW1</v>
          </cell>
          <cell r="B77" t="str">
            <v>1-35 GAL CAN WEEKLY SVC</v>
          </cell>
        </row>
        <row r="78">
          <cell r="A78" t="str">
            <v>60CW1</v>
          </cell>
          <cell r="B78" t="str">
            <v xml:space="preserve">1-60 GAL CART CMML WKLY </v>
          </cell>
        </row>
        <row r="79">
          <cell r="A79" t="str">
            <v>60CW2</v>
          </cell>
          <cell r="B79" t="str">
            <v>2-60 GAL CAN WEEKLY SVC</v>
          </cell>
        </row>
        <row r="80">
          <cell r="A80" t="str">
            <v>96COMINGLEEOW</v>
          </cell>
          <cell r="B80" t="str">
            <v>96 GAL COMINGLE EOW</v>
          </cell>
        </row>
        <row r="81">
          <cell r="A81" t="str">
            <v>96CW1</v>
          </cell>
          <cell r="B81" t="str">
            <v>1-96 GL CAN WEEKLY SVC</v>
          </cell>
        </row>
        <row r="82">
          <cell r="A82" t="str">
            <v>ADJJ</v>
          </cell>
          <cell r="B82" t="str">
            <v>SERVICE ADJ-RECYCLING</v>
          </cell>
        </row>
        <row r="83">
          <cell r="A83" t="str">
            <v>CCARRYOUT 5-25</v>
          </cell>
          <cell r="B83" t="str">
            <v>COMM CARRYOUT FEE 5-25 FT</v>
          </cell>
        </row>
        <row r="84">
          <cell r="A84" t="str">
            <v>CCARRYOUT OVER 25</v>
          </cell>
          <cell r="B84" t="str">
            <v>COMM CARRYOUT FEE 25+ FT</v>
          </cell>
        </row>
        <row r="85">
          <cell r="A85" t="str">
            <v>CCLEAN</v>
          </cell>
          <cell r="B85" t="str">
            <v>CONTAINER CLEANING</v>
          </cell>
        </row>
        <row r="86">
          <cell r="A86" t="str">
            <v>CEXYD</v>
          </cell>
          <cell r="B86" t="str">
            <v>CMML EXTRA YARDAGE</v>
          </cell>
        </row>
        <row r="87">
          <cell r="A87" t="str">
            <v>CGATE</v>
          </cell>
          <cell r="B87" t="str">
            <v>GATE CHARGE</v>
          </cell>
        </row>
        <row r="88">
          <cell r="A88" t="str">
            <v>CGATEEOW</v>
          </cell>
          <cell r="B88" t="str">
            <v>GATE CHARGE EOW</v>
          </cell>
        </row>
        <row r="89">
          <cell r="A89" t="str">
            <v>CLOCK</v>
          </cell>
          <cell r="B89" t="str">
            <v>CLOCK ON CALL</v>
          </cell>
        </row>
        <row r="90">
          <cell r="A90" t="str">
            <v>CLOCKEOW</v>
          </cell>
          <cell r="B90" t="str">
            <v>LOCK CHARGE - CONT EOW</v>
          </cell>
        </row>
        <row r="91">
          <cell r="A91" t="str">
            <v>CLOCKWKLY</v>
          </cell>
          <cell r="B91" t="str">
            <v>LOCK CHARGE-CONTAINER WKL</v>
          </cell>
        </row>
        <row r="92">
          <cell r="A92" t="str">
            <v>CTDEL</v>
          </cell>
          <cell r="B92" t="str">
            <v>TEMP CONTAINER DELIV</v>
          </cell>
        </row>
        <row r="93">
          <cell r="A93" t="str">
            <v>CTIME</v>
          </cell>
          <cell r="B93" t="str">
            <v>COMMERCIAL TIME CHARGE</v>
          </cell>
        </row>
        <row r="94">
          <cell r="A94" t="str">
            <v>CTRIP</v>
          </cell>
          <cell r="B94" t="str">
            <v>RETURN TRIP CHARGE - CONT</v>
          </cell>
        </row>
        <row r="95">
          <cell r="A95" t="str">
            <v>DAMAGE</v>
          </cell>
          <cell r="B95" t="str">
            <v>CHARGE FOR DAMAGE</v>
          </cell>
        </row>
        <row r="96">
          <cell r="A96" t="str">
            <v>DEL1.5TEMP-COM</v>
          </cell>
          <cell r="B96" t="str">
            <v>DELIVERY FEE 1.5YD TEMP</v>
          </cell>
        </row>
        <row r="97">
          <cell r="A97" t="str">
            <v>DEL1TEMP-COM</v>
          </cell>
          <cell r="B97" t="str">
            <v>DELIVERY FEE 1YD TEMP</v>
          </cell>
        </row>
        <row r="98">
          <cell r="A98" t="str">
            <v>DEL2TEMP-COM</v>
          </cell>
          <cell r="B98" t="str">
            <v>DELIVERY FEE 2YD TEMP</v>
          </cell>
        </row>
        <row r="99">
          <cell r="A99" t="str">
            <v>DEL3TEMP-COM</v>
          </cell>
          <cell r="B99" t="str">
            <v>DELIVERY FEE 3YD TEMP</v>
          </cell>
        </row>
        <row r="100">
          <cell r="A100" t="str">
            <v>DEL4TEMP-COM</v>
          </cell>
          <cell r="B100" t="str">
            <v>DELIVERY FEE 4YD TEMP</v>
          </cell>
        </row>
        <row r="101">
          <cell r="A101" t="str">
            <v>DRVNCW2</v>
          </cell>
          <cell r="B101" t="str">
            <v>COMM DRIVE IN OVER 125'</v>
          </cell>
        </row>
        <row r="102">
          <cell r="A102" t="str">
            <v>F1.5YD1M</v>
          </cell>
          <cell r="B102" t="str">
            <v>1.5YD CONT 1X MONTH SVC</v>
          </cell>
        </row>
        <row r="103">
          <cell r="A103" t="str">
            <v>F1.5YD1W</v>
          </cell>
          <cell r="B103" t="str">
            <v>1.5YD CONT 1X WEEKLY</v>
          </cell>
        </row>
        <row r="104">
          <cell r="A104" t="str">
            <v>F1.5YDEOW</v>
          </cell>
          <cell r="B104" t="str">
            <v>1.5YD CONT EVERY OTHER WK</v>
          </cell>
        </row>
        <row r="105">
          <cell r="A105" t="str">
            <v>F1.5YDEX</v>
          </cell>
          <cell r="B105" t="str">
            <v>1.5YD CONT EXTRA P/U</v>
          </cell>
        </row>
        <row r="106">
          <cell r="A106" t="str">
            <v>F1.5YDRENTT</v>
          </cell>
          <cell r="B106" t="str">
            <v>1.5 YD RENTAL FEE</v>
          </cell>
        </row>
        <row r="107">
          <cell r="A107" t="str">
            <v>F1.5YDTPU</v>
          </cell>
          <cell r="B107" t="str">
            <v>1.5YD TEMP CONT PU</v>
          </cell>
        </row>
        <row r="108">
          <cell r="A108" t="str">
            <v>F1YD1M</v>
          </cell>
          <cell r="B108" t="str">
            <v>1YD CONT 1X MONTH SVC</v>
          </cell>
        </row>
        <row r="109">
          <cell r="A109" t="str">
            <v>F1YD1W</v>
          </cell>
          <cell r="B109" t="str">
            <v>1YD CONT 1X WEEKLY</v>
          </cell>
        </row>
        <row r="110">
          <cell r="A110" t="str">
            <v>F1YD2W</v>
          </cell>
          <cell r="B110" t="str">
            <v>1YD CONT 2X WEEKLY</v>
          </cell>
        </row>
        <row r="111">
          <cell r="A111" t="str">
            <v>F1YDEOW</v>
          </cell>
          <cell r="B111" t="str">
            <v>1YD CONT EVERY OTHER WK</v>
          </cell>
        </row>
        <row r="112">
          <cell r="A112" t="str">
            <v>F1YDEX</v>
          </cell>
          <cell r="B112" t="str">
            <v>1YD CONT EXTRA P/U</v>
          </cell>
        </row>
        <row r="113">
          <cell r="A113" t="str">
            <v>F1YDRENTT</v>
          </cell>
          <cell r="B113" t="str">
            <v>1 YD RENTAL FEE</v>
          </cell>
        </row>
        <row r="114">
          <cell r="A114" t="str">
            <v>F1YDTPU</v>
          </cell>
          <cell r="B114" t="str">
            <v>1YD TEMP CONT PU</v>
          </cell>
        </row>
        <row r="115">
          <cell r="A115" t="str">
            <v>F2YD1M</v>
          </cell>
          <cell r="B115" t="str">
            <v>2YD CONT 1X MONTH SVC</v>
          </cell>
        </row>
        <row r="116">
          <cell r="A116" t="str">
            <v>F2YD1W</v>
          </cell>
          <cell r="B116" t="str">
            <v>2YD CONT 1X WEEKLY</v>
          </cell>
        </row>
        <row r="117">
          <cell r="A117" t="str">
            <v>F2YD1WCO</v>
          </cell>
          <cell r="B117" t="str">
            <v>CUST OWN 2YD 1X WK</v>
          </cell>
        </row>
        <row r="118">
          <cell r="A118" t="str">
            <v>F2YD2W</v>
          </cell>
          <cell r="B118" t="str">
            <v>2YD CONT 2X WEEKLY</v>
          </cell>
        </row>
        <row r="119">
          <cell r="A119" t="str">
            <v>F2YDEOW</v>
          </cell>
          <cell r="B119" t="str">
            <v>2YD CONT EVERY OTHER WK</v>
          </cell>
        </row>
        <row r="120">
          <cell r="A120" t="str">
            <v>F2YDEX</v>
          </cell>
          <cell r="B120" t="str">
            <v>2YD CONT EXTRA P/U</v>
          </cell>
        </row>
        <row r="121">
          <cell r="A121" t="str">
            <v>F2YDEXCO</v>
          </cell>
          <cell r="B121" t="str">
            <v>CUST OWN 2YD EXTRA PU</v>
          </cell>
        </row>
        <row r="122">
          <cell r="A122" t="str">
            <v>F2YDRENTT</v>
          </cell>
          <cell r="B122" t="str">
            <v>2 YD RENTAL FEE</v>
          </cell>
        </row>
        <row r="123">
          <cell r="A123" t="str">
            <v>F2YDTPU</v>
          </cell>
          <cell r="B123" t="str">
            <v>2YD TEMP CONT PU</v>
          </cell>
        </row>
        <row r="124">
          <cell r="A124" t="str">
            <v>F3TC-COM</v>
          </cell>
          <cell r="B124" t="str">
            <v>3 YD TEMP CONT PICKUP</v>
          </cell>
        </row>
        <row r="125">
          <cell r="A125" t="str">
            <v>F3YD1M</v>
          </cell>
          <cell r="B125" t="str">
            <v>3YD CONT 1X MONTH SVC</v>
          </cell>
        </row>
        <row r="126">
          <cell r="A126" t="str">
            <v>F3YD1W</v>
          </cell>
          <cell r="B126" t="str">
            <v>3YD CONT 1X WEEKLY SVC</v>
          </cell>
        </row>
        <row r="127">
          <cell r="A127" t="str">
            <v>F3YDEOW</v>
          </cell>
          <cell r="B127" t="str">
            <v>3YD CONT EOW SVC</v>
          </cell>
        </row>
        <row r="128">
          <cell r="A128" t="str">
            <v>F3YDEX</v>
          </cell>
          <cell r="B128" t="str">
            <v>3YD CONTAINER EXTRA PU</v>
          </cell>
        </row>
        <row r="129">
          <cell r="A129" t="str">
            <v>F4TC-COM</v>
          </cell>
          <cell r="B129" t="str">
            <v>4 YD TEMP CONT PICKUP</v>
          </cell>
        </row>
        <row r="130">
          <cell r="A130" t="str">
            <v>F4YD1M</v>
          </cell>
          <cell r="B130" t="str">
            <v>4YD CONT 1X MONTH SVC</v>
          </cell>
        </row>
        <row r="131">
          <cell r="A131" t="str">
            <v>F4YD1W</v>
          </cell>
          <cell r="B131" t="str">
            <v>4YD CONT 1X WEEKLY SVC</v>
          </cell>
        </row>
        <row r="132">
          <cell r="A132" t="str">
            <v>F4YD2W</v>
          </cell>
          <cell r="B132" t="str">
            <v>4YD CONT 2XWEEKLY SVC</v>
          </cell>
        </row>
        <row r="133">
          <cell r="A133" t="str">
            <v>F4YDEOW</v>
          </cell>
          <cell r="B133" t="str">
            <v>4YD CONT EOW SVC</v>
          </cell>
        </row>
        <row r="134">
          <cell r="A134" t="str">
            <v>F4YDEX</v>
          </cell>
          <cell r="B134" t="str">
            <v>4YD CONTAINER EXTRA PU</v>
          </cell>
        </row>
        <row r="135">
          <cell r="A135" t="str">
            <v>F4YDRNTL</v>
          </cell>
          <cell r="B135" t="str">
            <v>FRONTLOAD 4YD RENTAL</v>
          </cell>
        </row>
        <row r="136">
          <cell r="A136" t="str">
            <v>F6YD1M</v>
          </cell>
          <cell r="B136" t="str">
            <v>6YD CONT 1X MONTH SVC</v>
          </cell>
        </row>
        <row r="137">
          <cell r="A137" t="str">
            <v>F6YD1W</v>
          </cell>
          <cell r="B137" t="str">
            <v>6YD CONT 1X WEEKLY SVC</v>
          </cell>
        </row>
        <row r="138">
          <cell r="A138" t="str">
            <v>F6YD2W</v>
          </cell>
          <cell r="B138" t="str">
            <v>6YD CONT 2XWEEKLY SVC</v>
          </cell>
        </row>
        <row r="139">
          <cell r="A139" t="str">
            <v>F6YD3W</v>
          </cell>
          <cell r="B139" t="str">
            <v>6YD CONT 3X WEEKLY SVC</v>
          </cell>
        </row>
        <row r="140">
          <cell r="A140" t="str">
            <v>F6YDEOW</v>
          </cell>
          <cell r="B140" t="str">
            <v>6YD CONT EVERY OTHER WK</v>
          </cell>
        </row>
        <row r="141">
          <cell r="A141" t="str">
            <v>F6YDEX</v>
          </cell>
          <cell r="B141" t="str">
            <v>6YD CONTAINER EXTRA PU</v>
          </cell>
        </row>
        <row r="142">
          <cell r="A142" t="str">
            <v>F6YDRNTL</v>
          </cell>
          <cell r="B142" t="str">
            <v>6 YD RENTAL MONTHLY</v>
          </cell>
        </row>
        <row r="143">
          <cell r="A143" t="str">
            <v>F8YD1W</v>
          </cell>
          <cell r="B143" t="str">
            <v>8YD CONT 1X WEEKLY</v>
          </cell>
        </row>
        <row r="144">
          <cell r="A144" t="str">
            <v>FCP4YD1W</v>
          </cell>
          <cell r="B144" t="str">
            <v>4 YD COMPACTOR 1X WK</v>
          </cell>
        </row>
        <row r="145">
          <cell r="A145" t="str">
            <v>FL4C - OC</v>
          </cell>
          <cell r="B145" t="str">
            <v>1 FL 4 YD ON CALL - COMM</v>
          </cell>
        </row>
        <row r="146">
          <cell r="A146" t="str">
            <v>JLOCK-REF</v>
          </cell>
          <cell r="B146" t="str">
            <v>LOCK CHARGE REFUSE</v>
          </cell>
        </row>
        <row r="147">
          <cell r="A147" t="str">
            <v>R1.5YD1W</v>
          </cell>
          <cell r="B147" t="str">
            <v>1.5YD CONT 1xWEEKLY SVC</v>
          </cell>
        </row>
        <row r="148">
          <cell r="A148" t="str">
            <v>R1.5YDEOW</v>
          </cell>
          <cell r="B148" t="str">
            <v>1.5YD CONT EOW SVC</v>
          </cell>
        </row>
        <row r="149">
          <cell r="A149" t="str">
            <v>R1.5YDRENTM</v>
          </cell>
          <cell r="B149" t="str">
            <v>1.5YD CONTAINER RENT-MTH</v>
          </cell>
        </row>
        <row r="150">
          <cell r="A150" t="str">
            <v>R1.5YDRENTTD</v>
          </cell>
          <cell r="B150" t="str">
            <v>1.5 YD TEMP CONT RENT DAI</v>
          </cell>
        </row>
        <row r="151">
          <cell r="A151" t="str">
            <v>R1YD1M</v>
          </cell>
          <cell r="B151" t="str">
            <v>1YD CONTAINER 1X A MONTH</v>
          </cell>
        </row>
        <row r="152">
          <cell r="A152" t="str">
            <v>R1YD1W</v>
          </cell>
          <cell r="B152" t="str">
            <v>1YD CONT 1xWEEKLY SVC</v>
          </cell>
        </row>
        <row r="153">
          <cell r="A153" t="str">
            <v>R1YDEOW</v>
          </cell>
          <cell r="B153" t="str">
            <v>1YD CONT EOW SVC</v>
          </cell>
        </row>
        <row r="154">
          <cell r="A154" t="str">
            <v>R1YDEX</v>
          </cell>
          <cell r="B154" t="str">
            <v>1YD CONTAINER EXTRA PU</v>
          </cell>
        </row>
        <row r="155">
          <cell r="A155" t="str">
            <v>R1YDRENTM</v>
          </cell>
          <cell r="B155" t="str">
            <v>1YD CONTAINER RENT-MTHLY</v>
          </cell>
        </row>
        <row r="156">
          <cell r="A156" t="str">
            <v>R1YDRENTTD</v>
          </cell>
          <cell r="B156" t="str">
            <v>1YD TEMP CONT RENT DAILY</v>
          </cell>
        </row>
        <row r="157">
          <cell r="A157" t="str">
            <v>R1YDTPU</v>
          </cell>
          <cell r="B157" t="str">
            <v>1YD TEMP CONT PU</v>
          </cell>
        </row>
        <row r="158">
          <cell r="A158" t="str">
            <v>R2YD1M</v>
          </cell>
          <cell r="B158" t="str">
            <v>2YD CONT 1X MONTH SVC</v>
          </cell>
        </row>
        <row r="159">
          <cell r="A159" t="str">
            <v>R2YD1W</v>
          </cell>
          <cell r="B159" t="str">
            <v>2YD CONT 1xWEEKLY SVC</v>
          </cell>
        </row>
        <row r="160">
          <cell r="A160" t="str">
            <v>R2YDEOW</v>
          </cell>
          <cell r="B160" t="str">
            <v>2YD CONT EOW SVC</v>
          </cell>
        </row>
        <row r="161">
          <cell r="A161" t="str">
            <v>R2YDEX</v>
          </cell>
          <cell r="B161" t="str">
            <v>2YD CONTAINER EXTRA PU</v>
          </cell>
        </row>
        <row r="162">
          <cell r="A162" t="str">
            <v>R2YDRENTM</v>
          </cell>
          <cell r="B162" t="str">
            <v>2YD CONTAINER RENT-MTHLY</v>
          </cell>
        </row>
        <row r="163">
          <cell r="A163" t="str">
            <v>R2YDRENTT</v>
          </cell>
          <cell r="B163" t="str">
            <v>2YD TEMP CONTAINER RENT</v>
          </cell>
        </row>
        <row r="164">
          <cell r="A164" t="str">
            <v>R2YDRENTTD</v>
          </cell>
          <cell r="B164" t="str">
            <v>2 YD TEMP CONT RENT DAILY</v>
          </cell>
        </row>
        <row r="165">
          <cell r="A165" t="str">
            <v>R2YDTPU</v>
          </cell>
          <cell r="B165" t="str">
            <v>2YD TEMP CONTAINER PU</v>
          </cell>
        </row>
        <row r="166">
          <cell r="A166" t="str">
            <v>R3YDEOW</v>
          </cell>
          <cell r="B166" t="str">
            <v>3YD CONT EOW SCV</v>
          </cell>
        </row>
        <row r="167">
          <cell r="A167" t="str">
            <v>R3YDEX</v>
          </cell>
          <cell r="B167" t="str">
            <v>3 YARD EXTRA PICKUP</v>
          </cell>
        </row>
        <row r="168">
          <cell r="A168" t="str">
            <v>R3YDRENTM</v>
          </cell>
          <cell r="B168" t="str">
            <v>3YD CONTAINER RENT-MTHLY</v>
          </cell>
        </row>
        <row r="169">
          <cell r="A169" t="str">
            <v>R3YDRENTTD</v>
          </cell>
          <cell r="B169" t="str">
            <v>3 YD TEMP CONT RENT DAILY</v>
          </cell>
        </row>
        <row r="170">
          <cell r="A170" t="str">
            <v>R3YDTPU</v>
          </cell>
          <cell r="B170" t="str">
            <v>3 YD TEMP CONTAINER PU</v>
          </cell>
        </row>
        <row r="171">
          <cell r="A171" t="str">
            <v>R3TC-COM</v>
          </cell>
          <cell r="B171" t="str">
            <v>3 YD TEMP CONT PICKUP</v>
          </cell>
        </row>
        <row r="172">
          <cell r="A172" t="str">
            <v>R4TC-COM</v>
          </cell>
          <cell r="B172" t="str">
            <v>4 YD TEMP CONT PICKUP</v>
          </cell>
        </row>
        <row r="173">
          <cell r="A173" t="str">
            <v>R4YD1W</v>
          </cell>
          <cell r="B173" t="str">
            <v>4YD CONT 1XWEEKLY SVC</v>
          </cell>
        </row>
        <row r="174">
          <cell r="A174" t="str">
            <v>R4YD1EOW</v>
          </cell>
          <cell r="B174" t="str">
            <v/>
          </cell>
        </row>
        <row r="175">
          <cell r="A175" t="str">
            <v>R4YDEX</v>
          </cell>
          <cell r="B175" t="str">
            <v>4YD CONTAINER EXTRA PU</v>
          </cell>
        </row>
        <row r="176">
          <cell r="A176" t="str">
            <v>R6YDEX</v>
          </cell>
          <cell r="B176" t="str">
            <v>6 YARD EXTRA</v>
          </cell>
        </row>
        <row r="177">
          <cell r="A177" t="str">
            <v>R4YDRENTT</v>
          </cell>
          <cell r="B177" t="str">
            <v>4 YD TEMP CONT RENT</v>
          </cell>
        </row>
        <row r="178">
          <cell r="A178" t="str">
            <v>R4YDRENTTD</v>
          </cell>
          <cell r="B178" t="str">
            <v>4 YD TEMP CONT RENT DAILY</v>
          </cell>
        </row>
        <row r="179">
          <cell r="A179" t="str">
            <v>R6YD1W</v>
          </cell>
          <cell r="B179" t="str">
            <v>6YD CONT 1XWEEKLY SVC</v>
          </cell>
        </row>
        <row r="180">
          <cell r="A180" t="str">
            <v>R6YDEOW</v>
          </cell>
          <cell r="B180" t="str">
            <v>6YD CONT EOW SVC</v>
          </cell>
        </row>
        <row r="181">
          <cell r="A181" t="str">
            <v>RDELBINS</v>
          </cell>
          <cell r="B181" t="str">
            <v>RE-DELIVERY FEE-RECY BINS</v>
          </cell>
        </row>
        <row r="182">
          <cell r="A182" t="str">
            <v>RDELTO8</v>
          </cell>
          <cell r="B182" t="str">
            <v>REDELIVERY FEE UP TO 8YDS</v>
          </cell>
        </row>
        <row r="183">
          <cell r="A183" t="str">
            <v>SP1.5-COM</v>
          </cell>
          <cell r="B183" t="str">
            <v>SPECIAL PICKUP 1.5YD</v>
          </cell>
        </row>
        <row r="184">
          <cell r="A184" t="str">
            <v>SP1-COM</v>
          </cell>
          <cell r="B184" t="str">
            <v>SPECIAL PICKUP 1YD</v>
          </cell>
        </row>
        <row r="185">
          <cell r="A185" t="str">
            <v>SP2-COM</v>
          </cell>
          <cell r="B185" t="str">
            <v>SPECIAL PICKUP 2YD</v>
          </cell>
        </row>
        <row r="186">
          <cell r="A186" t="str">
            <v>SP3-COM</v>
          </cell>
          <cell r="B186" t="str">
            <v>SPECIAL PICKUP 3YD</v>
          </cell>
        </row>
        <row r="187">
          <cell r="A187" t="str">
            <v>SP4-COM</v>
          </cell>
          <cell r="B187" t="str">
            <v>SPECIAL PICKUP 4YD</v>
          </cell>
        </row>
        <row r="188">
          <cell r="A188" t="str">
            <v>SP6-COM</v>
          </cell>
          <cell r="B188" t="str">
            <v>SPECIAL PICKUP 6YD</v>
          </cell>
        </row>
        <row r="189">
          <cell r="A189" t="str">
            <v>SP35-COM</v>
          </cell>
          <cell r="B189" t="str">
            <v>SPECIAL PICKUP 35GL COM</v>
          </cell>
        </row>
        <row r="190">
          <cell r="A190" t="str">
            <v>SP96-COM</v>
          </cell>
          <cell r="B190" t="str">
            <v>SPECIAL PICKUP 96GL COM</v>
          </cell>
        </row>
        <row r="191">
          <cell r="A191" t="str">
            <v>WLKNRECY</v>
          </cell>
          <cell r="B191" t="str">
            <v>WALK IN RECYCLE</v>
          </cell>
        </row>
        <row r="192">
          <cell r="A192">
            <v>0</v>
          </cell>
          <cell r="B192">
            <v>0</v>
          </cell>
        </row>
        <row r="193">
          <cell r="A193">
            <v>0</v>
          </cell>
          <cell r="B193" t="str">
            <v>TOTAL COMMERCIAL GARBAGE</v>
          </cell>
        </row>
        <row r="194">
          <cell r="A194">
            <v>0</v>
          </cell>
          <cell r="B194">
            <v>0</v>
          </cell>
        </row>
        <row r="195">
          <cell r="A195" t="str">
            <v>COMMERCIAL RECYCLING</v>
          </cell>
          <cell r="B195" t="str">
            <v>COMMERCIAL RECYCLING</v>
          </cell>
        </row>
        <row r="196">
          <cell r="A196" t="str">
            <v>96COMINGLEEOW</v>
          </cell>
          <cell r="B196" t="str">
            <v>96 GAL COMINGLE EOW</v>
          </cell>
        </row>
        <row r="197">
          <cell r="A197" t="str">
            <v>CEXYD</v>
          </cell>
          <cell r="B197" t="str">
            <v>CMML EXTRA YARDAGE</v>
          </cell>
        </row>
        <row r="198">
          <cell r="A198" t="str">
            <v>F2YDOCC1W</v>
          </cell>
          <cell r="B198" t="str">
            <v>2YD OCC RECYCLE 1X WK</v>
          </cell>
        </row>
        <row r="199">
          <cell r="A199">
            <v>0</v>
          </cell>
          <cell r="B199">
            <v>0</v>
          </cell>
        </row>
        <row r="200">
          <cell r="A200">
            <v>0</v>
          </cell>
          <cell r="B200" t="str">
            <v>TOTAL COMMERCIAL RECYCLING</v>
          </cell>
        </row>
        <row r="201">
          <cell r="A201">
            <v>0</v>
          </cell>
          <cell r="B201">
            <v>0</v>
          </cell>
        </row>
        <row r="202">
          <cell r="A202" t="str">
            <v>DROP BOX SERVICES</v>
          </cell>
          <cell r="B202" t="str">
            <v>DROP BOX SERVICES</v>
          </cell>
        </row>
        <row r="203">
          <cell r="A203">
            <v>0</v>
          </cell>
          <cell r="B203">
            <v>0</v>
          </cell>
        </row>
        <row r="204">
          <cell r="A204" t="str">
            <v>DROP BOX HAULS/RENTAL</v>
          </cell>
          <cell r="B204" t="str">
            <v>DROP BOX HAULS/RENTAL</v>
          </cell>
        </row>
        <row r="205">
          <cell r="A205" t="str">
            <v>ROHAUL20</v>
          </cell>
          <cell r="B205" t="str">
            <v>20YD ROLL OFF-HAUL</v>
          </cell>
        </row>
        <row r="206">
          <cell r="A206" t="str">
            <v>ROHAUL25</v>
          </cell>
          <cell r="B206" t="str">
            <v>25YD ROLL OFF - HAUL</v>
          </cell>
        </row>
        <row r="207">
          <cell r="A207" t="str">
            <v>ROHAUL30</v>
          </cell>
          <cell r="B207" t="str">
            <v>30YD ROLL OFF-HAUL</v>
          </cell>
        </row>
        <row r="208">
          <cell r="A208" t="str">
            <v>ROHAUL40</v>
          </cell>
          <cell r="B208" t="str">
            <v>40YD ROLL OFF-HAUL</v>
          </cell>
        </row>
        <row r="209">
          <cell r="A209" t="str">
            <v>ROHAUL10T</v>
          </cell>
          <cell r="B209" t="str">
            <v>ROHAUL10T</v>
          </cell>
        </row>
        <row r="210">
          <cell r="A210" t="str">
            <v>ROHAUL20T</v>
          </cell>
          <cell r="B210" t="str">
            <v>20YD ROLL OFF TEMP HAUL</v>
          </cell>
        </row>
        <row r="211">
          <cell r="A211" t="str">
            <v>ROHAUL30T</v>
          </cell>
          <cell r="B211" t="str">
            <v>30YD ROLL OFF TEMP HAUL</v>
          </cell>
        </row>
        <row r="212">
          <cell r="A212" t="str">
            <v>ROHAUL40T</v>
          </cell>
          <cell r="B212" t="str">
            <v/>
          </cell>
        </row>
        <row r="213">
          <cell r="A213" t="str">
            <v>ROHAUL30CO</v>
          </cell>
          <cell r="B213" t="str">
            <v>30YD CUST OWNED R/O HAUL</v>
          </cell>
        </row>
        <row r="214">
          <cell r="A214" t="str">
            <v>CPHAUL15</v>
          </cell>
          <cell r="B214" t="str">
            <v>15YD COMPACTOR-HAUL</v>
          </cell>
        </row>
        <row r="215">
          <cell r="A215" t="str">
            <v>CPHAUL25</v>
          </cell>
          <cell r="B215" t="str">
            <v>25YD COMPACTOR-HAUL</v>
          </cell>
        </row>
        <row r="216">
          <cell r="A216" t="str">
            <v>CPHAUL20</v>
          </cell>
          <cell r="B216" t="str">
            <v>20YD COMPACTOR-HAUL</v>
          </cell>
        </row>
        <row r="217">
          <cell r="A217" t="str">
            <v>CPHAUL30</v>
          </cell>
          <cell r="B217" t="str">
            <v>30YD COMPACTOR-HAUL</v>
          </cell>
        </row>
        <row r="218">
          <cell r="A218" t="str">
            <v>ROCLEAN</v>
          </cell>
          <cell r="B218" t="str">
            <v/>
          </cell>
        </row>
        <row r="219">
          <cell r="A219" t="str">
            <v>RODEL</v>
          </cell>
          <cell r="B219" t="str">
            <v>ROLL OFF-DELIVERY</v>
          </cell>
        </row>
        <row r="220">
          <cell r="A220" t="str">
            <v>ROMILE</v>
          </cell>
          <cell r="B220" t="str">
            <v>ROLL OFF-MILEAGE</v>
          </cell>
        </row>
        <row r="221">
          <cell r="A221" t="str">
            <v>RORENT</v>
          </cell>
          <cell r="B221" t="str">
            <v>ROLL OFF RENT</v>
          </cell>
        </row>
        <row r="222">
          <cell r="A222" t="str">
            <v>RORENT10M</v>
          </cell>
          <cell r="B222" t="str">
            <v/>
          </cell>
        </row>
        <row r="223">
          <cell r="A223" t="str">
            <v>RORENT10D</v>
          </cell>
          <cell r="B223" t="str">
            <v>10YD ROLL OFF DAILY RENT</v>
          </cell>
        </row>
        <row r="224">
          <cell r="A224" t="str">
            <v>RORENT20D</v>
          </cell>
          <cell r="B224" t="str">
            <v>20YD ROLL OFF-DAILY RENT</v>
          </cell>
        </row>
        <row r="225">
          <cell r="A225" t="str">
            <v>RORENT20M</v>
          </cell>
          <cell r="B225" t="str">
            <v>20YD ROLL OFF-MNTHLY RENT</v>
          </cell>
        </row>
        <row r="226">
          <cell r="A226" t="str">
            <v>RORENT25M</v>
          </cell>
          <cell r="B226" t="str">
            <v>25YD ROLL OFF MNTHLY RENT</v>
          </cell>
        </row>
        <row r="227">
          <cell r="A227" t="str">
            <v>RORENT30D</v>
          </cell>
          <cell r="B227" t="str">
            <v>30YD ROLL OFF-DAILY RENT</v>
          </cell>
        </row>
        <row r="228">
          <cell r="A228" t="str">
            <v>RORENT30M</v>
          </cell>
          <cell r="B228" t="str">
            <v>30YD ROLL OFF-MNTHLY RENT</v>
          </cell>
        </row>
        <row r="229">
          <cell r="A229" t="str">
            <v>RORENT40M</v>
          </cell>
          <cell r="B229" t="str">
            <v>40YD ROLL OFF-MNTHLY RENT</v>
          </cell>
        </row>
        <row r="230">
          <cell r="A230" t="str">
            <v>ROTARP</v>
          </cell>
          <cell r="B230" t="str">
            <v>TARPING CHARGE</v>
          </cell>
        </row>
        <row r="231">
          <cell r="A231" t="str">
            <v>ROWAIT</v>
          </cell>
          <cell r="B231" t="str">
            <v>TIME/STANDBY CHARGE</v>
          </cell>
        </row>
        <row r="232">
          <cell r="A232" t="str">
            <v>ADJRO</v>
          </cell>
          <cell r="B232" t="str">
            <v>SERVICE ADJ-ROLL OFF</v>
          </cell>
        </row>
        <row r="233">
          <cell r="A233" t="str">
            <v>ADJOTHRO</v>
          </cell>
          <cell r="B233" t="str">
            <v/>
          </cell>
        </row>
        <row r="234">
          <cell r="A234" t="str">
            <v>DELVRO</v>
          </cell>
          <cell r="B234" t="str">
            <v>DELIVER OPEN TOP</v>
          </cell>
        </row>
        <row r="235">
          <cell r="A235" t="str">
            <v>OLYMISC</v>
          </cell>
          <cell r="B235" t="str">
            <v/>
          </cell>
        </row>
        <row r="236">
          <cell r="A236" t="str">
            <v>ADJRO</v>
          </cell>
          <cell r="B236" t="str">
            <v>SERVICE ADJ-ROLL OFF</v>
          </cell>
        </row>
        <row r="237">
          <cell r="A237" t="str">
            <v>RECYHAUL30</v>
          </cell>
          <cell r="B237" t="str">
            <v>RECYCLE 30YD HAUL</v>
          </cell>
        </row>
        <row r="238">
          <cell r="A238" t="str">
            <v>ROHAUL25T</v>
          </cell>
          <cell r="B238" t="str">
            <v/>
          </cell>
        </row>
        <row r="239">
          <cell r="A239" t="str">
            <v>ROHAUL40CO</v>
          </cell>
          <cell r="B239" t="str">
            <v>40 YD CUST OWNED HAUL</v>
          </cell>
        </row>
        <row r="240">
          <cell r="A240">
            <v>0</v>
          </cell>
          <cell r="B240">
            <v>0</v>
          </cell>
        </row>
        <row r="241">
          <cell r="A241">
            <v>0</v>
          </cell>
          <cell r="B241">
            <v>0</v>
          </cell>
        </row>
        <row r="242">
          <cell r="A242">
            <v>0</v>
          </cell>
          <cell r="B242">
            <v>0</v>
          </cell>
        </row>
        <row r="243">
          <cell r="A243" t="str">
            <v>PASSTHROUGH DISPOSAL</v>
          </cell>
          <cell r="B243" t="str">
            <v>PASSTHROUGH DISPOSAL</v>
          </cell>
        </row>
        <row r="244">
          <cell r="A244" t="str">
            <v>DISP</v>
          </cell>
          <cell r="B244" t="str">
            <v>Disposal Fee Per Ton</v>
          </cell>
        </row>
        <row r="245">
          <cell r="A245" t="str">
            <v>DISPCONCRETE-RO</v>
          </cell>
          <cell r="B245" t="str">
            <v>DISPOSAL FEE CONCRETE - R</v>
          </cell>
        </row>
        <row r="246">
          <cell r="A246">
            <v>0</v>
          </cell>
          <cell r="B246">
            <v>0</v>
          </cell>
        </row>
        <row r="247">
          <cell r="A247">
            <v>0</v>
          </cell>
          <cell r="B247" t="str">
            <v>TOTAL PASSTHROUGH DISPOSAL</v>
          </cell>
        </row>
        <row r="248">
          <cell r="A248">
            <v>0</v>
          </cell>
          <cell r="B248">
            <v>0</v>
          </cell>
        </row>
        <row r="249">
          <cell r="A249" t="str">
            <v>Service Charges</v>
          </cell>
          <cell r="B249" t="str">
            <v>Service Charges</v>
          </cell>
        </row>
        <row r="250">
          <cell r="A250" t="str">
            <v>FINCHG</v>
          </cell>
          <cell r="B250" t="str">
            <v>LATE FEE</v>
          </cell>
        </row>
        <row r="251">
          <cell r="A251" t="str">
            <v>NSF FEES</v>
          </cell>
          <cell r="B251" t="str">
            <v>RETURNED CHECK FEE</v>
          </cell>
        </row>
        <row r="252">
          <cell r="A252">
            <v>0</v>
          </cell>
          <cell r="B252">
            <v>0</v>
          </cell>
        </row>
        <row r="253">
          <cell r="A253">
            <v>0</v>
          </cell>
          <cell r="B253" t="str">
            <v>TOTAL SERVICE CHARGES</v>
          </cell>
        </row>
        <row r="254">
          <cell r="A254">
            <v>0</v>
          </cell>
          <cell r="B254">
            <v>0</v>
          </cell>
        </row>
        <row r="255">
          <cell r="A255">
            <v>0</v>
          </cell>
          <cell r="B255" t="str">
            <v>TOTAL REVENUE</v>
          </cell>
        </row>
        <row r="256">
          <cell r="A256">
            <v>0</v>
          </cell>
          <cell r="B256">
            <v>0</v>
          </cell>
        </row>
      </sheetData>
      <sheetData sheetId="2" refreshError="1">
        <row r="1">
          <cell r="A1" t="str">
            <v>Murrey's Disposal Co., Inc. G-9</v>
          </cell>
        </row>
        <row r="2">
          <cell r="A2" t="str">
            <v>dba Olympic Disposal</v>
          </cell>
        </row>
        <row r="3">
          <cell r="A3" t="str">
            <v>Jefferson Regulated Price Out</v>
          </cell>
        </row>
        <row r="4">
          <cell r="A4" t="str">
            <v>January 1, 2018 - December 31, 2018</v>
          </cell>
        </row>
        <row r="6">
          <cell r="A6" t="str">
            <v>Service Code</v>
          </cell>
          <cell r="B6" t="str">
            <v>Service Code Description</v>
          </cell>
        </row>
        <row r="10">
          <cell r="A10" t="str">
            <v>RESIDENTIAL SERVICES</v>
          </cell>
          <cell r="B10" t="str">
            <v>RESIDENTIAL SERVICES</v>
          </cell>
        </row>
        <row r="12">
          <cell r="A12" t="str">
            <v>RESIDENTIAL GARBAGE</v>
          </cell>
          <cell r="B12" t="str">
            <v>RESIDENTIAL GARBAGE</v>
          </cell>
        </row>
        <row r="13">
          <cell r="A13" t="str">
            <v>20RW1</v>
          </cell>
          <cell r="B13" t="str">
            <v>1-20 GAL CAN WEEKLY SVC</v>
          </cell>
        </row>
        <row r="14">
          <cell r="A14" t="str">
            <v>32RW1</v>
          </cell>
          <cell r="B14" t="str">
            <v>1-32 GAL CAN-WEEKLY SVC</v>
          </cell>
        </row>
        <row r="15">
          <cell r="A15" t="str">
            <v>32RW1LI</v>
          </cell>
          <cell r="B15" t="str">
            <v>1-32 GAL CAN WEEKLY SVC</v>
          </cell>
        </row>
        <row r="16">
          <cell r="A16" t="str">
            <v>32RW2</v>
          </cell>
          <cell r="B16" t="str">
            <v>2-32 GAL CANS-WEEKLY SVC</v>
          </cell>
        </row>
        <row r="17">
          <cell r="A17" t="str">
            <v>32RW3</v>
          </cell>
          <cell r="B17" t="str">
            <v>3-32 GAL CANS-WEEKLY SVC</v>
          </cell>
        </row>
        <row r="18">
          <cell r="A18" t="str">
            <v>32RW4</v>
          </cell>
          <cell r="B18" t="str">
            <v>4-32 GAL CANS-WEEKLY SVC</v>
          </cell>
        </row>
        <row r="19">
          <cell r="A19" t="str">
            <v>35RW1</v>
          </cell>
          <cell r="B19" t="str">
            <v>1-35 GAL CART WEEKLY SVC</v>
          </cell>
        </row>
        <row r="20">
          <cell r="A20" t="str">
            <v>60RW1</v>
          </cell>
          <cell r="B20" t="str">
            <v>1-60 GAL CART WEEKLY SVC</v>
          </cell>
        </row>
        <row r="21">
          <cell r="A21" t="str">
            <v>96RW1</v>
          </cell>
          <cell r="B21" t="str">
            <v>1-96 GAL CART WEEKLY SVC</v>
          </cell>
        </row>
        <row r="22">
          <cell r="A22" t="str">
            <v>60RW2</v>
          </cell>
          <cell r="B22" t="str">
            <v>2-60 GAL CARTS WEEKLY SVC</v>
          </cell>
        </row>
        <row r="23">
          <cell r="A23" t="str">
            <v>32RE1</v>
          </cell>
          <cell r="B23" t="str">
            <v>1-32 GAL CAN-EOW SVC</v>
          </cell>
        </row>
        <row r="24">
          <cell r="A24" t="str">
            <v>32RE1LI</v>
          </cell>
          <cell r="B24" t="str">
            <v>1-32 GAL CAN EOW SVC</v>
          </cell>
        </row>
        <row r="25">
          <cell r="A25" t="str">
            <v>32RE2</v>
          </cell>
          <cell r="B25" t="str">
            <v>2-32 GAL CAN-EOW SVC</v>
          </cell>
        </row>
        <row r="26">
          <cell r="A26" t="str">
            <v>35RE1</v>
          </cell>
          <cell r="B26" t="str">
            <v>1-35 GAL CART EOW SVC</v>
          </cell>
        </row>
        <row r="27">
          <cell r="A27" t="str">
            <v>60RE1</v>
          </cell>
          <cell r="B27" t="str">
            <v>1-60GAL CART EOW SVC</v>
          </cell>
        </row>
        <row r="28">
          <cell r="A28" t="str">
            <v>96RE1</v>
          </cell>
          <cell r="B28" t="str">
            <v>1-96 GAL EOW</v>
          </cell>
        </row>
        <row r="29">
          <cell r="A29" t="str">
            <v>60RE2</v>
          </cell>
          <cell r="B29" t="str">
            <v>2-60 GAL CARTS EOW SVC</v>
          </cell>
        </row>
        <row r="30">
          <cell r="A30" t="str">
            <v>32RM1</v>
          </cell>
          <cell r="B30" t="str">
            <v>1-32 GAL CAN-MONTHLY SVC</v>
          </cell>
        </row>
        <row r="31">
          <cell r="A31" t="str">
            <v>32RM2</v>
          </cell>
        </row>
        <row r="32">
          <cell r="A32" t="str">
            <v>35RM1</v>
          </cell>
          <cell r="B32" t="str">
            <v>1-35 GAL CART MONTHLY SVC</v>
          </cell>
        </row>
        <row r="33">
          <cell r="A33" t="str">
            <v>60RM1</v>
          </cell>
          <cell r="B33" t="str">
            <v>1-60 GAL CART MONTHLY SVC</v>
          </cell>
        </row>
        <row r="34">
          <cell r="A34" t="str">
            <v>32ROCPU</v>
          </cell>
          <cell r="B34" t="str">
            <v>1-32 GAL CAN-ON CALL SVC</v>
          </cell>
        </row>
        <row r="35">
          <cell r="A35" t="str">
            <v>ADJRES</v>
          </cell>
          <cell r="B35" t="str">
            <v>SERVICE ADJ-RESIDENTIAL</v>
          </cell>
        </row>
        <row r="36">
          <cell r="A36" t="str">
            <v>EXTRAR</v>
          </cell>
          <cell r="B36" t="str">
            <v>EXTRA CAN/BAGS</v>
          </cell>
        </row>
        <row r="37">
          <cell r="A37" t="str">
            <v>OFOWR</v>
          </cell>
          <cell r="B37" t="str">
            <v>OVERFILL/OVERWEIGHT CHG</v>
          </cell>
        </row>
        <row r="38">
          <cell r="A38" t="str">
            <v>CARRYRE</v>
          </cell>
          <cell r="B38" t="str">
            <v>CARRYOUT PER CAN-EOW</v>
          </cell>
        </row>
        <row r="39">
          <cell r="A39" t="str">
            <v>CARRYRW</v>
          </cell>
          <cell r="B39" t="str">
            <v>CARRYOUT PER CAN-WKLY</v>
          </cell>
        </row>
        <row r="40">
          <cell r="A40" t="str">
            <v>DRVNR 1-10</v>
          </cell>
        </row>
        <row r="41">
          <cell r="A41" t="str">
            <v>DRVNRE1</v>
          </cell>
          <cell r="B41" t="str">
            <v>DRIVE IN UP TO 250'-EOW</v>
          </cell>
        </row>
        <row r="42">
          <cell r="A42" t="str">
            <v>DRVNRE2</v>
          </cell>
          <cell r="B42" t="str">
            <v>DRIVE IN OVER 250'-EOW</v>
          </cell>
        </row>
        <row r="43">
          <cell r="A43" t="str">
            <v>DRVNRM2</v>
          </cell>
          <cell r="B43" t="str">
            <v>DRIVE IN OVER 250'-MTHLY</v>
          </cell>
        </row>
        <row r="44">
          <cell r="A44" t="str">
            <v>DRVNRW1</v>
          </cell>
          <cell r="B44" t="str">
            <v>DRIVE IN UP TO 250'</v>
          </cell>
        </row>
        <row r="45">
          <cell r="A45" t="str">
            <v>DRVNRW2</v>
          </cell>
          <cell r="B45" t="str">
            <v>DRIVE IN OVER 250'</v>
          </cell>
        </row>
        <row r="46">
          <cell r="A46" t="str">
            <v>DRVNRW3</v>
          </cell>
          <cell r="B46" t="str">
            <v>RESI DRIVE IN OVER 250'</v>
          </cell>
        </row>
        <row r="47">
          <cell r="A47" t="str">
            <v>RCARRYOUT 5-25</v>
          </cell>
          <cell r="B47" t="str">
            <v>RESI CARRYOUT FEE 5-25 FT</v>
          </cell>
        </row>
        <row r="48">
          <cell r="A48" t="str">
            <v>RCARRYOUT OVER 25</v>
          </cell>
          <cell r="B48" t="str">
            <v>RESI CARRYOUT FEE 25+ FT</v>
          </cell>
        </row>
        <row r="49">
          <cell r="A49" t="str">
            <v>RDELCART</v>
          </cell>
          <cell r="B49" t="str">
            <v>RE-DELIVERY FEE-CART</v>
          </cell>
        </row>
        <row r="50">
          <cell r="A50" t="str">
            <v>RESTART</v>
          </cell>
          <cell r="B50" t="str">
            <v>SERVICE RESTART FEE</v>
          </cell>
        </row>
        <row r="51">
          <cell r="A51" t="str">
            <v>SP32-RES</v>
          </cell>
          <cell r="B51" t="str">
            <v xml:space="preserve">SPECIAL PICKUP 32GAL </v>
          </cell>
        </row>
        <row r="52">
          <cell r="A52" t="str">
            <v>SP35-RES</v>
          </cell>
          <cell r="B52" t="str">
            <v>SPECIAL PICKUP 35GL RES</v>
          </cell>
        </row>
        <row r="53">
          <cell r="A53" t="str">
            <v>SP60-RES</v>
          </cell>
          <cell r="B53" t="str">
            <v>SPECIAL PICKUP 60GL RES</v>
          </cell>
        </row>
        <row r="54">
          <cell r="A54" t="str">
            <v>TRIPRCANS</v>
          </cell>
          <cell r="B54" t="str">
            <v>RETURN TRIP CHARGE - CANS</v>
          </cell>
        </row>
        <row r="55">
          <cell r="A55" t="str">
            <v>TRIPRCARTS</v>
          </cell>
          <cell r="B55" t="str">
            <v>RESI TRIP CHARGE - CARTS</v>
          </cell>
        </row>
        <row r="56">
          <cell r="A56" t="str">
            <v>ADDTLPACK</v>
          </cell>
          <cell r="B56" t="str">
            <v>ADDITIONAL PACKOUT FEE</v>
          </cell>
        </row>
        <row r="57">
          <cell r="A57" t="str">
            <v>CARRYRM</v>
          </cell>
          <cell r="B57" t="str">
            <v>CARRYOUT PER CAN -MONTHLY</v>
          </cell>
        </row>
        <row r="58">
          <cell r="A58" t="str">
            <v>DRVNRM1</v>
          </cell>
          <cell r="B58" t="str">
            <v>DRIVE IN UP TO 250'-MTHLY</v>
          </cell>
        </row>
        <row r="59">
          <cell r="A59" t="str">
            <v>EMPLOYEER</v>
          </cell>
          <cell r="B59" t="str">
            <v>EMPLOYEE SERVICE</v>
          </cell>
        </row>
        <row r="60">
          <cell r="A60" t="str">
            <v>REXTRA</v>
          </cell>
          <cell r="B60" t="str">
            <v>EXTRA UNITS</v>
          </cell>
        </row>
        <row r="61">
          <cell r="A61" t="str">
            <v>RGATE</v>
          </cell>
          <cell r="B61" t="str">
            <v>RESI GATE CHARGE</v>
          </cell>
        </row>
        <row r="63">
          <cell r="B63" t="str">
            <v>TOTAL RESIDENTIAL GARBAGE</v>
          </cell>
        </row>
        <row r="65">
          <cell r="A65" t="str">
            <v>RESIDENTIAL RECYCLING</v>
          </cell>
          <cell r="B65" t="str">
            <v>RESIDENTIAL RECYCLING</v>
          </cell>
        </row>
        <row r="66">
          <cell r="A66" t="str">
            <v>recyonlypre</v>
          </cell>
          <cell r="B66" t="str">
            <v>RECYCLE SERVICE ONLY</v>
          </cell>
        </row>
        <row r="67">
          <cell r="A67" t="str">
            <v>recyrpre</v>
          </cell>
          <cell r="B67" t="str">
            <v>RECYCLE PROGRAM WITH BINS</v>
          </cell>
        </row>
        <row r="69">
          <cell r="B69" t="str">
            <v>TOTAL RESIDENTIAL RECYCLING</v>
          </cell>
        </row>
        <row r="72">
          <cell r="A72" t="str">
            <v>COMMERCIAL SERVICES</v>
          </cell>
          <cell r="B72" t="str">
            <v>COMMERCIAL SERVICES</v>
          </cell>
        </row>
        <row r="74">
          <cell r="A74" t="str">
            <v>COMMERCIAL GARBAGE</v>
          </cell>
          <cell r="B74" t="str">
            <v>COMMERCIAL GARBAGE</v>
          </cell>
        </row>
        <row r="75">
          <cell r="A75" t="str">
            <v>R1YD1W</v>
          </cell>
          <cell r="B75" t="str">
            <v>1YD CONT 1xWEEKLY SVC</v>
          </cell>
        </row>
        <row r="76">
          <cell r="A76" t="str">
            <v>F1YD1W</v>
          </cell>
          <cell r="B76" t="str">
            <v>1YD CONT 1X WEEKLY</v>
          </cell>
        </row>
        <row r="77">
          <cell r="A77" t="str">
            <v>R1YD2W</v>
          </cell>
          <cell r="B77" t="str">
            <v>1YD CONT 2xWEEKLY SVC</v>
          </cell>
        </row>
        <row r="78">
          <cell r="A78" t="str">
            <v>R1YD3W</v>
          </cell>
          <cell r="B78" t="str">
            <v>1YD CONT 3xWEEKLY SVC</v>
          </cell>
        </row>
        <row r="79">
          <cell r="A79" t="str">
            <v>R1YDEOW</v>
          </cell>
          <cell r="B79" t="str">
            <v>1YD CONT EOW SVC</v>
          </cell>
        </row>
        <row r="80">
          <cell r="A80" t="str">
            <v>F1YDEOW</v>
          </cell>
          <cell r="B80" t="str">
            <v>1YD CONT EVERY OTHER WK</v>
          </cell>
        </row>
        <row r="81">
          <cell r="A81" t="str">
            <v>F1YD1M</v>
          </cell>
          <cell r="B81" t="str">
            <v>1YD CONT 1X MONTH SVC</v>
          </cell>
        </row>
        <row r="82">
          <cell r="A82" t="str">
            <v>R1YD1M</v>
          </cell>
          <cell r="B82" t="str">
            <v>1YD CONTAINER 1X A MONTH</v>
          </cell>
        </row>
        <row r="83">
          <cell r="A83" t="str">
            <v>F1.5YD1W</v>
          </cell>
          <cell r="B83" t="str">
            <v>1.5YD CONT 1X WEEKLY</v>
          </cell>
        </row>
        <row r="84">
          <cell r="A84" t="str">
            <v>R1.5YD1W</v>
          </cell>
          <cell r="B84" t="str">
            <v>1.5YD CONT 1xWEEKLY SVC</v>
          </cell>
        </row>
        <row r="85">
          <cell r="A85" t="str">
            <v>F1.5YD2W</v>
          </cell>
          <cell r="B85" t="str">
            <v/>
          </cell>
        </row>
        <row r="86">
          <cell r="A86" t="str">
            <v>R1.5YD2W</v>
          </cell>
          <cell r="B86" t="str">
            <v>1.5YD CONT 2xWEEKLY SVC</v>
          </cell>
        </row>
        <row r="87">
          <cell r="A87" t="str">
            <v>R1.5YDEOW</v>
          </cell>
          <cell r="B87" t="str">
            <v>1.5YD CONT EOW SVC</v>
          </cell>
        </row>
        <row r="88">
          <cell r="A88" t="str">
            <v>F1.5YDEOW</v>
          </cell>
          <cell r="B88" t="str">
            <v>1.5YD CONT EVERY OTHER WK</v>
          </cell>
        </row>
        <row r="89">
          <cell r="A89" t="str">
            <v>F2YD1W</v>
          </cell>
          <cell r="B89" t="str">
            <v>2YD CONT 1X WEEKLY</v>
          </cell>
        </row>
        <row r="90">
          <cell r="A90" t="str">
            <v>F3YD1W</v>
          </cell>
          <cell r="B90" t="str">
            <v>3YD CONT 1X WEEKLY SVC</v>
          </cell>
        </row>
        <row r="91">
          <cell r="A91" t="str">
            <v>F4YD1W</v>
          </cell>
          <cell r="B91" t="str">
            <v>4YD CONT 1X WEEKLY SVC</v>
          </cell>
        </row>
        <row r="92">
          <cell r="A92" t="str">
            <v>F6YD1W</v>
          </cell>
          <cell r="B92" t="str">
            <v>6YD CONT 1X WEEKLY SVC</v>
          </cell>
        </row>
        <row r="93">
          <cell r="A93" t="str">
            <v>R2YD1W</v>
          </cell>
          <cell r="B93" t="str">
            <v>2YD CONT 1xWEEKLY SVC</v>
          </cell>
        </row>
        <row r="94">
          <cell r="A94" t="str">
            <v>F2YD2W</v>
          </cell>
          <cell r="B94" t="str">
            <v>2YD CONT 2X WEEKLY</v>
          </cell>
        </row>
        <row r="95">
          <cell r="A95" t="str">
            <v>R2YD2W</v>
          </cell>
          <cell r="B95" t="str">
            <v>2YD CONT 2xWEEKLY SVC</v>
          </cell>
        </row>
        <row r="96">
          <cell r="A96" t="str">
            <v>R2YD3W</v>
          </cell>
          <cell r="B96" t="str">
            <v>2YD CONT 3xWEEKLY SVC</v>
          </cell>
        </row>
        <row r="97">
          <cell r="A97" t="str">
            <v>R2YDEOW</v>
          </cell>
          <cell r="B97" t="str">
            <v>2YD CONT EOW SVC</v>
          </cell>
        </row>
        <row r="98">
          <cell r="A98" t="str">
            <v>F2YDEOW</v>
          </cell>
          <cell r="B98" t="str">
            <v>2YD CONT EVERY OTHER WK</v>
          </cell>
        </row>
        <row r="99">
          <cell r="A99" t="str">
            <v>F2YD1M</v>
          </cell>
          <cell r="B99" t="str">
            <v>2YD CONT 1X MONTH SVC</v>
          </cell>
        </row>
        <row r="100">
          <cell r="A100" t="str">
            <v>R2YD1M</v>
          </cell>
          <cell r="B100" t="str">
            <v>2YD CONT 1X MONTH SVC</v>
          </cell>
        </row>
        <row r="101">
          <cell r="A101" t="str">
            <v>32CW1</v>
          </cell>
          <cell r="B101" t="str">
            <v>1-32 GAL CAN WEEKLY SVC</v>
          </cell>
        </row>
        <row r="102">
          <cell r="A102" t="str">
            <v>32CW2</v>
          </cell>
          <cell r="B102" t="str">
            <v>2-32 GAL CANS WKLY SVC</v>
          </cell>
        </row>
        <row r="103">
          <cell r="A103" t="str">
            <v>32CW3</v>
          </cell>
          <cell r="B103" t="str">
            <v>3-32 GAL CANS WKLY SVC</v>
          </cell>
        </row>
        <row r="104">
          <cell r="A104" t="str">
            <v>32CW4</v>
          </cell>
          <cell r="B104" t="str">
            <v>4-32 GAL CANS WKLY SVC</v>
          </cell>
        </row>
        <row r="105">
          <cell r="A105" t="str">
            <v>35CW1</v>
          </cell>
          <cell r="B105" t="str">
            <v>1-35 GAL CAN WEEKLY SVC</v>
          </cell>
        </row>
        <row r="106">
          <cell r="A106" t="str">
            <v>60CW1</v>
          </cell>
          <cell r="B106" t="str">
            <v xml:space="preserve">1-60 GAL CART CMML WKLY </v>
          </cell>
        </row>
        <row r="107">
          <cell r="A107" t="str">
            <v>60CRE1</v>
          </cell>
          <cell r="B107" t="str">
            <v xml:space="preserve">1-60 GAL CART RECY EOW </v>
          </cell>
        </row>
        <row r="108">
          <cell r="A108" t="str">
            <v>60CW2</v>
          </cell>
          <cell r="B108" t="str">
            <v>2-60 GAL CAN WEEKLY SVC</v>
          </cell>
        </row>
        <row r="109">
          <cell r="A109" t="str">
            <v>96CW1</v>
          </cell>
          <cell r="B109" t="str">
            <v>1-96 GL CAN WEEKLY SVC</v>
          </cell>
        </row>
        <row r="110">
          <cell r="A110" t="str">
            <v>DEL1.5TEMP-COM</v>
          </cell>
          <cell r="B110" t="str">
            <v>DELIVERY FEE 1.5YD TEMP</v>
          </cell>
        </row>
        <row r="111">
          <cell r="A111" t="str">
            <v>DEL2TEMP-COM</v>
          </cell>
          <cell r="B111" t="str">
            <v>DELIVERY FEE 2YD TEMP</v>
          </cell>
        </row>
        <row r="112">
          <cell r="A112" t="str">
            <v>SP1-COM</v>
          </cell>
          <cell r="B112" t="str">
            <v>SPECIAL PICKUP 1YD</v>
          </cell>
        </row>
        <row r="113">
          <cell r="A113" t="str">
            <v>SP1.5-COM</v>
          </cell>
          <cell r="B113" t="str">
            <v>SPECIAL PICKUP 1.5YD</v>
          </cell>
        </row>
        <row r="114">
          <cell r="A114" t="str">
            <v>SP2-COM</v>
          </cell>
          <cell r="B114" t="str">
            <v>SPECIAL PICKUP 2YD</v>
          </cell>
        </row>
        <row r="115">
          <cell r="A115" t="str">
            <v>F1YD2W</v>
          </cell>
          <cell r="B115" t="str">
            <v>1YD CONT 2X WEEKLY</v>
          </cell>
        </row>
        <row r="116">
          <cell r="A116" t="str">
            <v>DEL1TEMP-COM</v>
          </cell>
          <cell r="B116" t="str">
            <v>DELIVERY FEE 1YD TEMP</v>
          </cell>
        </row>
        <row r="117">
          <cell r="A117" t="str">
            <v>CEX</v>
          </cell>
          <cell r="B117" t="str">
            <v>EXTRA CANS</v>
          </cell>
        </row>
        <row r="118">
          <cell r="A118" t="str">
            <v>F1YDEX</v>
          </cell>
          <cell r="B118" t="str">
            <v>1YD CONT EXTRA P/U</v>
          </cell>
        </row>
        <row r="119">
          <cell r="A119" t="str">
            <v>R1YDEX</v>
          </cell>
          <cell r="B119" t="str">
            <v>1YD CONTAINER EXTRA PU</v>
          </cell>
        </row>
        <row r="120">
          <cell r="A120" t="str">
            <v>F1.5YDEX</v>
          </cell>
          <cell r="B120" t="str">
            <v>1.5YD CONT EXTRA P/U</v>
          </cell>
        </row>
        <row r="121">
          <cell r="A121" t="str">
            <v>R1.5YDEX</v>
          </cell>
          <cell r="B121" t="str">
            <v>1.5YD CONTAINER EXTRA PU</v>
          </cell>
        </row>
        <row r="122">
          <cell r="A122" t="str">
            <v>F2YDEX</v>
          </cell>
          <cell r="B122" t="str">
            <v>2YD CONT EXTRA P/U</v>
          </cell>
        </row>
        <row r="123">
          <cell r="A123" t="str">
            <v>R2YDEX</v>
          </cell>
          <cell r="B123" t="str">
            <v>2YD CONTAINER EXTRA PU</v>
          </cell>
        </row>
        <row r="124">
          <cell r="A124" t="str">
            <v>R1YDTPU</v>
          </cell>
          <cell r="B124" t="str">
            <v>1YD TEMP CONT PU</v>
          </cell>
        </row>
        <row r="125">
          <cell r="A125" t="str">
            <v>F1.5YDTPU</v>
          </cell>
          <cell r="B125" t="str">
            <v>1.5YD TEMP CONT PU</v>
          </cell>
        </row>
        <row r="126">
          <cell r="A126" t="str">
            <v>R1.5YDTPU</v>
          </cell>
          <cell r="B126" t="str">
            <v>1.5YD TEMP CONTAINER PU</v>
          </cell>
        </row>
        <row r="127">
          <cell r="A127" t="str">
            <v>F2YDTPU</v>
          </cell>
          <cell r="B127" t="str">
            <v>2YD TEMP CONT PU</v>
          </cell>
        </row>
        <row r="128">
          <cell r="A128" t="str">
            <v>R2YDTPU</v>
          </cell>
          <cell r="B128" t="str">
            <v>2YD TEMP CONTAINER PU</v>
          </cell>
        </row>
        <row r="129">
          <cell r="A129" t="str">
            <v>CEXYD</v>
          </cell>
          <cell r="B129" t="str">
            <v>CMML EXTRA YARDAGE</v>
          </cell>
        </row>
        <row r="130">
          <cell r="A130" t="str">
            <v>F1YDRENTT</v>
          </cell>
          <cell r="B130" t="str">
            <v>1 YD RENTAL FEE</v>
          </cell>
        </row>
        <row r="131">
          <cell r="A131" t="str">
            <v>F1.5YDRENTT</v>
          </cell>
          <cell r="B131" t="str">
            <v>1.5 YD RENTAL FEE</v>
          </cell>
        </row>
        <row r="132">
          <cell r="A132" t="str">
            <v>R1.5YD1M</v>
          </cell>
          <cell r="B132" t="str">
            <v>1.5YD CONT 1X MONTH SVC</v>
          </cell>
        </row>
        <row r="133">
          <cell r="A133" t="str">
            <v>R1.5YDRENTTD</v>
          </cell>
          <cell r="B133" t="str">
            <v>1.5 YD TEMP CONT RENT DAI</v>
          </cell>
        </row>
        <row r="134">
          <cell r="A134" t="str">
            <v>R1.5YDRENTM</v>
          </cell>
          <cell r="B134" t="str">
            <v>1.5YD CONTAINER RENT-MTH</v>
          </cell>
        </row>
        <row r="135">
          <cell r="A135" t="str">
            <v>R1.5YDRENTT</v>
          </cell>
          <cell r="B135" t="str">
            <v>1.5YD TEMP CONTAINER RENT</v>
          </cell>
        </row>
        <row r="136">
          <cell r="A136" t="str">
            <v>R1YDRENTM</v>
          </cell>
          <cell r="B136" t="str">
            <v>1YD CONTAINER RENT-MTHLY</v>
          </cell>
        </row>
        <row r="137">
          <cell r="A137" t="str">
            <v>R1YDRENTT</v>
          </cell>
          <cell r="B137" t="str">
            <v>1YD TEMP CONT RENT</v>
          </cell>
        </row>
        <row r="138">
          <cell r="A138" t="str">
            <v>R1YDRENTTD</v>
          </cell>
          <cell r="B138" t="str">
            <v>1YD TEMP CONT RENT DAILY</v>
          </cell>
        </row>
        <row r="139">
          <cell r="A139" t="str">
            <v>F2YDRENTT</v>
          </cell>
          <cell r="B139" t="str">
            <v>2 YD RENTAL FEE</v>
          </cell>
        </row>
        <row r="140">
          <cell r="A140" t="str">
            <v>R2YDRENTTD</v>
          </cell>
          <cell r="B140" t="str">
            <v>2 YD TEMP CONT RENT DAILY</v>
          </cell>
        </row>
        <row r="141">
          <cell r="A141" t="str">
            <v>R2YDRENTM</v>
          </cell>
          <cell r="B141" t="str">
            <v>2YD CONTAINER RENT-MTHLY</v>
          </cell>
        </row>
        <row r="142">
          <cell r="A142" t="str">
            <v>R2YDRENTT</v>
          </cell>
          <cell r="B142" t="str">
            <v>2YD TEMP CONTAINER RENT</v>
          </cell>
        </row>
        <row r="143">
          <cell r="A143" t="str">
            <v>F6YDRNTL</v>
          </cell>
          <cell r="B143" t="str">
            <v>6 YD RENTAL MONTHLY</v>
          </cell>
        </row>
        <row r="144">
          <cell r="A144" t="str">
            <v>F8YD1W</v>
          </cell>
          <cell r="B144" t="str">
            <v>8YD CONT 1X WEEKLY</v>
          </cell>
        </row>
        <row r="145">
          <cell r="A145" t="str">
            <v>ADJCOM</v>
          </cell>
          <cell r="B145" t="str">
            <v>SERVICE ADJ-COMMERCIAL</v>
          </cell>
        </row>
        <row r="146">
          <cell r="A146" t="str">
            <v>CRENT</v>
          </cell>
          <cell r="B146" t="str">
            <v>CONTAINER RENT</v>
          </cell>
        </row>
        <row r="147">
          <cell r="A147" t="str">
            <v>CTDEL</v>
          </cell>
          <cell r="B147" t="str">
            <v>TEMP CONTAINER DELIV</v>
          </cell>
        </row>
        <row r="148">
          <cell r="A148" t="str">
            <v>CCARRYOUT OVER 25</v>
          </cell>
          <cell r="B148" t="str">
            <v>COMM CARRYOUT FEE 25+ FT</v>
          </cell>
        </row>
        <row r="149">
          <cell r="A149" t="str">
            <v>CCARRYOUT 5-25</v>
          </cell>
          <cell r="B149" t="str">
            <v>COMM CARRYOUT FEE 5-25 FT</v>
          </cell>
        </row>
        <row r="150">
          <cell r="A150" t="str">
            <v>DRVNCW2</v>
          </cell>
          <cell r="B150" t="str">
            <v>COMM DRIVE IN OVER 125'</v>
          </cell>
        </row>
        <row r="151">
          <cell r="A151" t="str">
            <v>CTIME</v>
          </cell>
          <cell r="B151" t="str">
            <v>COMMERCIAL TIME CHARGE</v>
          </cell>
        </row>
        <row r="152">
          <cell r="A152" t="str">
            <v>F4YDRNTL</v>
          </cell>
          <cell r="B152" t="str">
            <v>FRONTLOAD 4YD RENTAL</v>
          </cell>
        </row>
        <row r="153">
          <cell r="A153" t="str">
            <v>CGATE</v>
          </cell>
          <cell r="B153" t="str">
            <v>GATE CHARGE</v>
          </cell>
        </row>
        <row r="154">
          <cell r="A154" t="str">
            <v>CLOCKEOW</v>
          </cell>
          <cell r="B154" t="str">
            <v>LOCK CHARGE - CONT EOW</v>
          </cell>
        </row>
        <row r="155">
          <cell r="A155" t="str">
            <v>CLOCKWKLY</v>
          </cell>
          <cell r="B155" t="str">
            <v>LOCK CHARGE-CONTAINER WKL</v>
          </cell>
        </row>
        <row r="156">
          <cell r="A156" t="str">
            <v>RDELOVER8</v>
          </cell>
          <cell r="B156" t="str">
            <v>REDELIVERY FEE OVER 8YDS</v>
          </cell>
        </row>
        <row r="157">
          <cell r="A157" t="str">
            <v>RDELTO8</v>
          </cell>
          <cell r="B157" t="str">
            <v>REDELIVERY FEE UP TO 8YDS</v>
          </cell>
        </row>
        <row r="158">
          <cell r="A158" t="str">
            <v>CTRIP</v>
          </cell>
          <cell r="B158" t="str">
            <v>RETURN TRIP CHARGE - CONT</v>
          </cell>
        </row>
        <row r="159">
          <cell r="A159" t="str">
            <v>CTRIPCAN</v>
          </cell>
          <cell r="B159" t="str">
            <v>RETURN TRIP CHG - CANS</v>
          </cell>
        </row>
        <row r="160">
          <cell r="A160" t="str">
            <v>F2YDEXCO</v>
          </cell>
          <cell r="B160" t="str">
            <v>CUST OWN 2YD EXTRA PU</v>
          </cell>
        </row>
        <row r="161">
          <cell r="A161" t="str">
            <v>RDELBINS</v>
          </cell>
          <cell r="B161" t="str">
            <v>RE-DELIVERY FEE-RECY BINS</v>
          </cell>
        </row>
        <row r="162">
          <cell r="A162" t="str">
            <v>ADJOTHC</v>
          </cell>
          <cell r="B162" t="str">
            <v/>
          </cell>
        </row>
        <row r="163">
          <cell r="A163" t="str">
            <v>CARRYRM</v>
          </cell>
          <cell r="B163" t="str">
            <v>CARRYOUT PER CAN -MONTHLY</v>
          </cell>
        </row>
        <row r="164">
          <cell r="A164" t="str">
            <v>CEXR</v>
          </cell>
          <cell r="B164" t="str">
            <v/>
          </cell>
        </row>
        <row r="165">
          <cell r="A165" t="str">
            <v>DRVNRM1</v>
          </cell>
          <cell r="B165" t="str">
            <v>DRIVE IN UP TO 250'-MTHLY</v>
          </cell>
        </row>
        <row r="166">
          <cell r="A166" t="str">
            <v>REXTRA</v>
          </cell>
          <cell r="B166" t="str">
            <v>EXTRA UNITS</v>
          </cell>
        </row>
        <row r="167">
          <cell r="A167" t="str">
            <v>DAMAGE</v>
          </cell>
          <cell r="B167" t="str">
            <v>CHARGE FOR DAMAGE</v>
          </cell>
        </row>
        <row r="168">
          <cell r="A168" t="str">
            <v>R1YDWK</v>
          </cell>
          <cell r="B168" t="str">
            <v/>
          </cell>
        </row>
        <row r="169">
          <cell r="A169" t="str">
            <v>JLOCK</v>
          </cell>
          <cell r="B169" t="str">
            <v>LOCK CHARGE-RECYCLING</v>
          </cell>
        </row>
        <row r="171">
          <cell r="B171" t="str">
            <v>TOTAL COMMERCIAL GARBAGE</v>
          </cell>
        </row>
        <row r="173">
          <cell r="A173" t="str">
            <v>COMMERCIAL RECYCLING</v>
          </cell>
          <cell r="B173" t="str">
            <v>COMMERCIAL RECYCLING</v>
          </cell>
        </row>
        <row r="174">
          <cell r="A174" t="str">
            <v>60CRE1</v>
          </cell>
          <cell r="B174" t="str">
            <v xml:space="preserve">1-60 GAL CART RECY EOW </v>
          </cell>
        </row>
        <row r="175">
          <cell r="A175" t="str">
            <v>CEXYD</v>
          </cell>
          <cell r="B175" t="str">
            <v>CMML EXTRA YARDAGE</v>
          </cell>
        </row>
        <row r="176">
          <cell r="A176" t="str">
            <v>R2YDOCCW</v>
          </cell>
          <cell r="B176" t="str">
            <v>2YD OCC-WEEKLY</v>
          </cell>
        </row>
        <row r="177">
          <cell r="A177" t="str">
            <v>RDELBINS</v>
          </cell>
          <cell r="B177" t="str">
            <v>RE-DELIVERY FEE-RECY BINS</v>
          </cell>
        </row>
        <row r="178">
          <cell r="A178" t="str">
            <v>JLOCK</v>
          </cell>
          <cell r="B178" t="str">
            <v>LOCK CHARGE-RECYCLING</v>
          </cell>
        </row>
        <row r="179">
          <cell r="A179" t="str">
            <v>R2YDOCC1W</v>
          </cell>
          <cell r="B179" t="str">
            <v>2YD OCC CONT 1X WKLY SVC</v>
          </cell>
        </row>
        <row r="181">
          <cell r="B181" t="str">
            <v>TOTAL COMMERCIAL RECYCLING</v>
          </cell>
        </row>
        <row r="183">
          <cell r="A183" t="str">
            <v>DROP BOX SERVICES</v>
          </cell>
          <cell r="B183" t="str">
            <v>DROP BOX SERVICES</v>
          </cell>
        </row>
        <row r="185">
          <cell r="A185" t="str">
            <v>DROP BOX HAULS/RENTAL</v>
          </cell>
          <cell r="B185" t="str">
            <v>DROP BOX HAULS/RENTAL</v>
          </cell>
        </row>
        <row r="186">
          <cell r="A186" t="str">
            <v>ROHAUL20</v>
          </cell>
          <cell r="B186" t="str">
            <v>20YD ROLL OFF-HAUL</v>
          </cell>
        </row>
        <row r="187">
          <cell r="A187" t="str">
            <v>ROHAUL25</v>
          </cell>
          <cell r="B187" t="str">
            <v>25YD ROLL OFF - HAUL</v>
          </cell>
        </row>
        <row r="188">
          <cell r="A188" t="str">
            <v>ROHAUL30</v>
          </cell>
          <cell r="B188" t="str">
            <v>30YD ROLL OFF-HAUL</v>
          </cell>
        </row>
        <row r="189">
          <cell r="A189" t="str">
            <v>ROHAUL40</v>
          </cell>
          <cell r="B189" t="str">
            <v>40YD ROLL OFF-HAUL</v>
          </cell>
        </row>
        <row r="190">
          <cell r="A190" t="str">
            <v>ROHAUL30CO</v>
          </cell>
          <cell r="B190" t="str">
            <v>30YD CUST OWNED R/O HAUL</v>
          </cell>
        </row>
        <row r="191">
          <cell r="A191" t="str">
            <v>ROHAUL20T</v>
          </cell>
          <cell r="B191" t="str">
            <v>20YD ROLL OFF TEMP HAUL</v>
          </cell>
        </row>
        <row r="192">
          <cell r="A192" t="str">
            <v>ROHAUL30T</v>
          </cell>
          <cell r="B192" t="str">
            <v>30YD ROLL OFF TEMP HAUL</v>
          </cell>
        </row>
        <row r="193">
          <cell r="A193" t="str">
            <v>ROHAUL40T</v>
          </cell>
          <cell r="B193" t="str">
            <v/>
          </cell>
        </row>
        <row r="194">
          <cell r="A194" t="str">
            <v>CPHAUL15</v>
          </cell>
          <cell r="B194" t="str">
            <v>15YD COMPACTOR-HAUL</v>
          </cell>
        </row>
        <row r="195">
          <cell r="A195" t="str">
            <v>CPHAUL20</v>
          </cell>
          <cell r="B195" t="str">
            <v>20YD COMPACTOR-HAUL</v>
          </cell>
        </row>
        <row r="196">
          <cell r="A196" t="str">
            <v>CPHAUL30</v>
          </cell>
          <cell r="B196" t="str">
            <v>30YD COMPACTOR-HAUL</v>
          </cell>
        </row>
        <row r="197">
          <cell r="A197" t="str">
            <v>ADJQRENT</v>
          </cell>
          <cell r="B197" t="str">
            <v>SERVICE ADJ-RO RENT</v>
          </cell>
        </row>
        <row r="198">
          <cell r="A198" t="str">
            <v>ADJRO</v>
          </cell>
          <cell r="B198" t="str">
            <v>SERVICE ADJ-ROLL OFF</v>
          </cell>
        </row>
        <row r="199">
          <cell r="A199" t="str">
            <v>CONNECTFEE</v>
          </cell>
          <cell r="B199" t="str">
            <v>CONNECT/DISCONNECT</v>
          </cell>
        </row>
        <row r="200">
          <cell r="A200" t="str">
            <v>ROCLEAN</v>
          </cell>
          <cell r="B200" t="str">
            <v/>
          </cell>
        </row>
        <row r="201">
          <cell r="A201" t="str">
            <v>RODEL</v>
          </cell>
          <cell r="B201" t="str">
            <v>ROLL OFF-DELIVERY</v>
          </cell>
        </row>
        <row r="202">
          <cell r="A202" t="str">
            <v>ROHAUL10T</v>
          </cell>
          <cell r="B202" t="str">
            <v>ROHAUL10T</v>
          </cell>
        </row>
        <row r="203">
          <cell r="A203" t="str">
            <v>ROMILE</v>
          </cell>
          <cell r="B203" t="str">
            <v>ROLL OFF-MILEAGE</v>
          </cell>
        </row>
        <row r="204">
          <cell r="A204" t="str">
            <v>RORELOCATE</v>
          </cell>
          <cell r="B204" t="str">
            <v>ROLL OFF RELOCATE</v>
          </cell>
        </row>
        <row r="205">
          <cell r="A205" t="str">
            <v>RORENT</v>
          </cell>
          <cell r="B205" t="str">
            <v>ROLL OFF RENT</v>
          </cell>
        </row>
        <row r="206">
          <cell r="A206" t="str">
            <v>RORENT10M</v>
          </cell>
          <cell r="B206" t="str">
            <v/>
          </cell>
        </row>
        <row r="207">
          <cell r="A207" t="str">
            <v>RORENT10D</v>
          </cell>
          <cell r="B207" t="str">
            <v>10YD ROLL OFF DAILY RENT</v>
          </cell>
        </row>
        <row r="208">
          <cell r="A208" t="str">
            <v>RORENT20D</v>
          </cell>
          <cell r="B208" t="str">
            <v>20YD ROLL OFF-DAILY RENT</v>
          </cell>
        </row>
        <row r="209">
          <cell r="A209" t="str">
            <v>RORENT20M</v>
          </cell>
          <cell r="B209" t="str">
            <v>20YD ROLL OFF-MNTHLY RENT</v>
          </cell>
        </row>
        <row r="210">
          <cell r="A210" t="str">
            <v>RORENT25M</v>
          </cell>
          <cell r="B210" t="str">
            <v>25YD ROLL OFF MNTHLY RENT</v>
          </cell>
        </row>
        <row r="211">
          <cell r="A211" t="str">
            <v>RORENT30D</v>
          </cell>
          <cell r="B211" t="str">
            <v>30YD ROLL OFF-DAILY RENT</v>
          </cell>
        </row>
        <row r="212">
          <cell r="A212" t="str">
            <v>RORENT30M</v>
          </cell>
          <cell r="B212" t="str">
            <v>30YD ROLL OFF-MNTHLY RENT</v>
          </cell>
        </row>
        <row r="213">
          <cell r="A213" t="str">
            <v>RORENT40M</v>
          </cell>
          <cell r="B213" t="str">
            <v>40YD ROLL OFF-MNTHLY RENT</v>
          </cell>
        </row>
        <row r="214">
          <cell r="A214" t="str">
            <v>ROTARP</v>
          </cell>
          <cell r="B214" t="str">
            <v>TARPING CHARGE</v>
          </cell>
        </row>
        <row r="215">
          <cell r="A215" t="str">
            <v>ROWAIT</v>
          </cell>
          <cell r="B215" t="str">
            <v>TIME/STANDBY CHARGE</v>
          </cell>
        </row>
        <row r="221">
          <cell r="A221" t="str">
            <v>PASSTHROUGH DISPOSAL</v>
          </cell>
          <cell r="B221" t="str">
            <v>PASSTHROUGH DISPOSAL</v>
          </cell>
        </row>
        <row r="222">
          <cell r="A222" t="str">
            <v>DISP</v>
          </cell>
          <cell r="B222" t="str">
            <v>Disposal Fee Per Ton</v>
          </cell>
        </row>
        <row r="224">
          <cell r="B224" t="str">
            <v>TOTAL PASSTHROUGH DISPOSAL</v>
          </cell>
        </row>
        <row r="226">
          <cell r="A226" t="str">
            <v>Service Charges</v>
          </cell>
          <cell r="B226" t="str">
            <v>Service Charges</v>
          </cell>
        </row>
        <row r="227">
          <cell r="A227" t="str">
            <v>FINCHG</v>
          </cell>
          <cell r="B227" t="str">
            <v>LATE FEE</v>
          </cell>
        </row>
        <row r="228">
          <cell r="A228" t="str">
            <v>NSF FEES</v>
          </cell>
          <cell r="B228" t="str">
            <v>RETURNED CHECK FEE</v>
          </cell>
        </row>
        <row r="231">
          <cell r="B231" t="str">
            <v>TOTAL SERVICE CHARGES</v>
          </cell>
        </row>
        <row r="233">
          <cell r="B233" t="str">
            <v>TOTAL REVENUE</v>
          </cell>
        </row>
        <row r="236">
          <cell r="A236" t="str">
            <v>Service Charges</v>
          </cell>
          <cell r="B236" t="str">
            <v>Service Charges</v>
          </cell>
        </row>
        <row r="237">
          <cell r="A237" t="str">
            <v>Rabanco</v>
          </cell>
          <cell r="B237" t="str">
            <v>RABANCO PER TON</v>
          </cell>
        </row>
        <row r="238">
          <cell r="A238" t="str">
            <v>PTPC</v>
          </cell>
          <cell r="B238" t="str">
            <v>PORT TOWNSEND PAPER</v>
          </cell>
        </row>
        <row r="239">
          <cell r="A239" t="str">
            <v>ROWKND</v>
          </cell>
          <cell r="B239" t="str">
            <v>WEEKEND/HOLIDAY RO SVC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Summary"/>
      <sheetName val="Customer Count"/>
      <sheetName val="IS210"/>
      <sheetName val="Service Code All"/>
      <sheetName val="Clallam Regulated Price Out"/>
      <sheetName val="Jefferson Regulated Price Out"/>
      <sheetName val="CityPA-M Price Out"/>
      <sheetName val="Jefferson Revenue"/>
      <sheetName val="CityPA-DM"/>
      <sheetName val="Sequim Price Out"/>
      <sheetName val="PT Price Out"/>
      <sheetName val="MAKAH"/>
      <sheetName val="UTC Area Comm Recy"/>
      <sheetName val="Interject_LastPulledValues"/>
      <sheetName val="Other Non-Reg"/>
      <sheetName val="Non-Reg pricing"/>
      <sheetName val="Bill Area Layout"/>
      <sheetName val="Non-Reg Revenue"/>
      <sheetName val="Clallam Revenue"/>
      <sheetName val="Clallam Rates"/>
      <sheetName val="Jefferson Rates"/>
      <sheetName val="Rates 1.1.14"/>
      <sheetName val="CityPA-M Reven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 t="str">
            <v>(Multiple Items)</v>
          </cell>
        </row>
        <row r="3">
          <cell r="B3" t="str">
            <v>Category</v>
          </cell>
          <cell r="C3" t="str">
            <v>Description</v>
          </cell>
          <cell r="D3" t="str">
            <v>Sum of 1</v>
          </cell>
          <cell r="E3" t="str">
            <v>Sum of 2</v>
          </cell>
          <cell r="F3" t="str">
            <v>Sum of 3</v>
          </cell>
          <cell r="G3" t="str">
            <v>Sum of 4</v>
          </cell>
          <cell r="H3" t="str">
            <v>Sum of 5</v>
          </cell>
          <cell r="I3" t="str">
            <v>Sum of 6</v>
          </cell>
          <cell r="J3" t="str">
            <v>Sum of 7</v>
          </cell>
          <cell r="K3" t="str">
            <v>Sum of 8</v>
          </cell>
          <cell r="L3" t="str">
            <v>Sum of 9</v>
          </cell>
          <cell r="M3" t="str">
            <v>Sum of 10</v>
          </cell>
          <cell r="N3" t="str">
            <v>Sum of 11</v>
          </cell>
          <cell r="O3" t="str">
            <v>Sum of 12</v>
          </cell>
        </row>
        <row r="4">
          <cell r="B4" t="str">
            <v>ACCOUNTING ADJUSTMENTS</v>
          </cell>
        </row>
        <row r="5">
          <cell r="B5" t="str">
            <v>FINCHG</v>
          </cell>
          <cell r="C5" t="str">
            <v>LATE FEE</v>
          </cell>
          <cell r="D5">
            <v>337.48</v>
          </cell>
          <cell r="E5">
            <v>254.18</v>
          </cell>
          <cell r="F5">
            <v>146.81</v>
          </cell>
          <cell r="G5">
            <v>198.79000000000002</v>
          </cell>
          <cell r="H5">
            <v>134.49</v>
          </cell>
          <cell r="I5">
            <v>37.009999999999991</v>
          </cell>
          <cell r="J5">
            <v>82.67</v>
          </cell>
          <cell r="K5">
            <v>185.25</v>
          </cell>
          <cell r="L5">
            <v>129.79</v>
          </cell>
          <cell r="M5">
            <v>154.87</v>
          </cell>
          <cell r="N5">
            <v>170.25</v>
          </cell>
          <cell r="O5">
            <v>167.57999999999998</v>
          </cell>
        </row>
        <row r="6">
          <cell r="B6" t="str">
            <v>NSF FEES</v>
          </cell>
          <cell r="C6" t="str">
            <v>RETURNED CHECK FEE</v>
          </cell>
          <cell r="D6">
            <v>0</v>
          </cell>
          <cell r="E6">
            <v>0</v>
          </cell>
          <cell r="F6">
            <v>20.45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20.45</v>
          </cell>
          <cell r="N6">
            <v>40.9</v>
          </cell>
          <cell r="O6">
            <v>0</v>
          </cell>
        </row>
        <row r="7">
          <cell r="B7" t="str">
            <v>COMMERCIAL  FRONTLOAD</v>
          </cell>
        </row>
        <row r="8">
          <cell r="B8" t="str">
            <v>CTIME</v>
          </cell>
          <cell r="C8" t="str">
            <v>COMMERCIAL TIME CHARGE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28.95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DEL2TEMP-COM</v>
          </cell>
          <cell r="C9" t="str">
            <v>DELIVERY FEE 2YD TEMP</v>
          </cell>
          <cell r="D9">
            <v>85.46</v>
          </cell>
          <cell r="E9">
            <v>85.46</v>
          </cell>
          <cell r="F9">
            <v>85.46</v>
          </cell>
          <cell r="G9">
            <v>128.19</v>
          </cell>
          <cell r="H9">
            <v>42.73</v>
          </cell>
          <cell r="I9">
            <v>85.46</v>
          </cell>
          <cell r="J9">
            <v>42.73</v>
          </cell>
          <cell r="K9">
            <v>0</v>
          </cell>
          <cell r="L9">
            <v>170.92</v>
          </cell>
          <cell r="M9">
            <v>42.73</v>
          </cell>
          <cell r="N9">
            <v>85.46</v>
          </cell>
          <cell r="O9">
            <v>0</v>
          </cell>
        </row>
        <row r="10">
          <cell r="B10" t="str">
            <v>F2YD1W</v>
          </cell>
          <cell r="C10" t="str">
            <v>2YD CONT 1X WEEKLY</v>
          </cell>
          <cell r="D10">
            <v>2148.52</v>
          </cell>
          <cell r="E10">
            <v>2148.63</v>
          </cell>
          <cell r="F10">
            <v>2148.63</v>
          </cell>
          <cell r="G10">
            <v>2148.63</v>
          </cell>
          <cell r="H10">
            <v>5664.57</v>
          </cell>
          <cell r="I10">
            <v>4687.96</v>
          </cell>
          <cell r="J10">
            <v>2148.63</v>
          </cell>
          <cell r="K10">
            <v>2148.63</v>
          </cell>
          <cell r="L10">
            <v>2148.63</v>
          </cell>
          <cell r="M10">
            <v>3027.66</v>
          </cell>
          <cell r="N10">
            <v>3906.6</v>
          </cell>
          <cell r="O10">
            <v>3906.6</v>
          </cell>
        </row>
        <row r="11">
          <cell r="B11" t="str">
            <v>F2YDEOW</v>
          </cell>
          <cell r="C11" t="str">
            <v>2YD CONT EVERY OTHER WK</v>
          </cell>
          <cell r="D11">
            <v>587.28</v>
          </cell>
          <cell r="E11">
            <v>538.39</v>
          </cell>
          <cell r="F11">
            <v>587.34</v>
          </cell>
          <cell r="G11">
            <v>587.34</v>
          </cell>
          <cell r="H11">
            <v>587.34</v>
          </cell>
          <cell r="I11">
            <v>587.34</v>
          </cell>
          <cell r="J11">
            <v>587.34</v>
          </cell>
          <cell r="K11">
            <v>587.34</v>
          </cell>
          <cell r="L11">
            <v>587.34</v>
          </cell>
          <cell r="M11">
            <v>587.34</v>
          </cell>
          <cell r="N11">
            <v>587.34</v>
          </cell>
          <cell r="O11">
            <v>489.45</v>
          </cell>
        </row>
        <row r="12">
          <cell r="B12" t="str">
            <v>F4YD1W</v>
          </cell>
          <cell r="C12" t="str">
            <v>4YD CONT 1X WEEKLY SVC</v>
          </cell>
          <cell r="D12">
            <v>4546.49</v>
          </cell>
          <cell r="E12">
            <v>4546.49</v>
          </cell>
          <cell r="F12">
            <v>4633.92</v>
          </cell>
          <cell r="G12">
            <v>4896.22</v>
          </cell>
          <cell r="H12">
            <v>4896.22</v>
          </cell>
          <cell r="I12">
            <v>4896.22</v>
          </cell>
          <cell r="J12">
            <v>4896.22</v>
          </cell>
          <cell r="K12">
            <v>4896.22</v>
          </cell>
          <cell r="L12">
            <v>4546.49</v>
          </cell>
          <cell r="M12">
            <v>4546.49</v>
          </cell>
          <cell r="N12">
            <v>4983.6400000000003</v>
          </cell>
          <cell r="O12">
            <v>6295.14</v>
          </cell>
        </row>
        <row r="13">
          <cell r="B13" t="str">
            <v>F6YD1W</v>
          </cell>
          <cell r="C13" t="str">
            <v>6YD CONT 1X WEEKLY SVC</v>
          </cell>
          <cell r="D13">
            <v>1055.82</v>
          </cell>
          <cell r="E13">
            <v>1055.82</v>
          </cell>
          <cell r="F13">
            <v>1055.82</v>
          </cell>
          <cell r="G13">
            <v>1055.82</v>
          </cell>
          <cell r="H13">
            <v>1055.82</v>
          </cell>
          <cell r="I13">
            <v>1055.82</v>
          </cell>
          <cell r="J13">
            <v>1055.82</v>
          </cell>
          <cell r="K13">
            <v>1055.82</v>
          </cell>
          <cell r="L13">
            <v>1055.82</v>
          </cell>
          <cell r="M13">
            <v>1055.82</v>
          </cell>
          <cell r="N13">
            <v>1055.82</v>
          </cell>
          <cell r="O13">
            <v>1055.82</v>
          </cell>
        </row>
        <row r="14">
          <cell r="B14" t="str">
            <v>F1.5YD1W</v>
          </cell>
          <cell r="C14" t="str">
            <v>1.5YD CONT 1X WEEKLY</v>
          </cell>
          <cell r="D14">
            <v>419.16</v>
          </cell>
          <cell r="E14">
            <v>419.19</v>
          </cell>
          <cell r="F14">
            <v>419.19</v>
          </cell>
          <cell r="G14">
            <v>419.19</v>
          </cell>
          <cell r="H14">
            <v>419.19</v>
          </cell>
          <cell r="I14">
            <v>419.19</v>
          </cell>
          <cell r="J14">
            <v>419.19</v>
          </cell>
          <cell r="K14">
            <v>419.19</v>
          </cell>
          <cell r="L14">
            <v>419.19</v>
          </cell>
          <cell r="M14">
            <v>384.26</v>
          </cell>
          <cell r="N14">
            <v>279.45999999999998</v>
          </cell>
          <cell r="O14">
            <v>279.45999999999998</v>
          </cell>
        </row>
        <row r="15">
          <cell r="B15" t="str">
            <v>F1.5YDEOW</v>
          </cell>
          <cell r="C15" t="str">
            <v>1.5YD CONT EVERY OTHER WK</v>
          </cell>
          <cell r="D15">
            <v>140.04</v>
          </cell>
          <cell r="E15">
            <v>140.06</v>
          </cell>
          <cell r="F15">
            <v>140.06</v>
          </cell>
          <cell r="G15">
            <v>140.06</v>
          </cell>
          <cell r="H15">
            <v>140.06</v>
          </cell>
          <cell r="I15">
            <v>140.06</v>
          </cell>
          <cell r="J15">
            <v>140.06</v>
          </cell>
          <cell r="K15">
            <v>140.06</v>
          </cell>
          <cell r="L15">
            <v>140.06</v>
          </cell>
          <cell r="M15">
            <v>140.06</v>
          </cell>
          <cell r="N15">
            <v>140.06</v>
          </cell>
          <cell r="O15">
            <v>140.06</v>
          </cell>
        </row>
        <row r="16">
          <cell r="B16" t="str">
            <v>F1YD1M</v>
          </cell>
          <cell r="C16" t="str">
            <v>1YD CONT 1X MONTH SVC</v>
          </cell>
          <cell r="D16">
            <v>0</v>
          </cell>
          <cell r="E16">
            <v>0</v>
          </cell>
          <cell r="F16">
            <v>0</v>
          </cell>
          <cell r="G16">
            <v>23.02</v>
          </cell>
          <cell r="H16">
            <v>23.02</v>
          </cell>
          <cell r="I16">
            <v>23.02</v>
          </cell>
          <cell r="J16">
            <v>23.02</v>
          </cell>
          <cell r="K16">
            <v>23.02</v>
          </cell>
          <cell r="L16">
            <v>23.02</v>
          </cell>
          <cell r="M16">
            <v>23.02</v>
          </cell>
          <cell r="N16">
            <v>23.02</v>
          </cell>
          <cell r="O16">
            <v>23.02</v>
          </cell>
        </row>
        <row r="17">
          <cell r="B17" t="str">
            <v>F1YD1W</v>
          </cell>
          <cell r="C17" t="str">
            <v>1YD CONT 1X WEEKLY</v>
          </cell>
          <cell r="D17">
            <v>598.02</v>
          </cell>
          <cell r="E17">
            <v>697.76</v>
          </cell>
          <cell r="F17">
            <v>697.76</v>
          </cell>
          <cell r="G17">
            <v>697.76</v>
          </cell>
          <cell r="H17">
            <v>697.76</v>
          </cell>
          <cell r="I17">
            <v>697.76</v>
          </cell>
          <cell r="J17">
            <v>697.76</v>
          </cell>
          <cell r="K17">
            <v>672.84</v>
          </cell>
          <cell r="L17">
            <v>697.76</v>
          </cell>
          <cell r="M17">
            <v>697.76</v>
          </cell>
          <cell r="N17">
            <v>697.76</v>
          </cell>
          <cell r="O17">
            <v>697.76</v>
          </cell>
        </row>
        <row r="18">
          <cell r="B18" t="str">
            <v>F1YDEOW</v>
          </cell>
          <cell r="C18" t="str">
            <v>1YD CONT EVERY OTHER WK</v>
          </cell>
          <cell r="D18">
            <v>299.7</v>
          </cell>
          <cell r="E18">
            <v>249.75</v>
          </cell>
          <cell r="F18">
            <v>249.75</v>
          </cell>
          <cell r="G18">
            <v>249.75</v>
          </cell>
          <cell r="H18">
            <v>249.75</v>
          </cell>
          <cell r="I18">
            <v>249.75</v>
          </cell>
          <cell r="J18">
            <v>249.75</v>
          </cell>
          <cell r="K18">
            <v>249.75</v>
          </cell>
          <cell r="L18">
            <v>249.75</v>
          </cell>
          <cell r="M18">
            <v>249.75</v>
          </cell>
          <cell r="N18">
            <v>249.75</v>
          </cell>
          <cell r="O18">
            <v>249.75</v>
          </cell>
        </row>
        <row r="19">
          <cell r="B19" t="str">
            <v>F2YD2W</v>
          </cell>
          <cell r="C19" t="str">
            <v>2YD CONT 2X WEEKLY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1757.88</v>
          </cell>
          <cell r="J19">
            <v>7373.52</v>
          </cell>
          <cell r="K19">
            <v>7422.35</v>
          </cell>
          <cell r="L19">
            <v>6738.72</v>
          </cell>
          <cell r="M19">
            <v>3271.61</v>
          </cell>
          <cell r="N19">
            <v>0</v>
          </cell>
          <cell r="O19">
            <v>0</v>
          </cell>
        </row>
        <row r="20">
          <cell r="B20" t="str">
            <v>F3YD1W</v>
          </cell>
          <cell r="C20" t="str">
            <v>3YD CONT 1X WEEKLY SVC</v>
          </cell>
          <cell r="D20">
            <v>769.11</v>
          </cell>
          <cell r="E20">
            <v>769.14</v>
          </cell>
          <cell r="F20">
            <v>769.14</v>
          </cell>
          <cell r="G20">
            <v>769.14</v>
          </cell>
          <cell r="H20">
            <v>769.14</v>
          </cell>
          <cell r="I20">
            <v>769.14</v>
          </cell>
          <cell r="J20">
            <v>769.14</v>
          </cell>
          <cell r="K20">
            <v>769.14</v>
          </cell>
          <cell r="L20">
            <v>769.14</v>
          </cell>
          <cell r="M20">
            <v>769.14</v>
          </cell>
          <cell r="N20">
            <v>769.14</v>
          </cell>
          <cell r="O20">
            <v>769.14</v>
          </cell>
        </row>
        <row r="21">
          <cell r="B21" t="str">
            <v>F4YDEOW</v>
          </cell>
          <cell r="C21" t="str">
            <v>4YD CONT EOW SVC</v>
          </cell>
          <cell r="D21">
            <v>175.27</v>
          </cell>
          <cell r="E21">
            <v>175.27</v>
          </cell>
          <cell r="F21">
            <v>175.27</v>
          </cell>
          <cell r="G21">
            <v>175.27</v>
          </cell>
          <cell r="H21">
            <v>175.27</v>
          </cell>
          <cell r="I21">
            <v>175.27</v>
          </cell>
          <cell r="J21">
            <v>175.27</v>
          </cell>
          <cell r="K21">
            <v>175.27</v>
          </cell>
          <cell r="L21">
            <v>175.27</v>
          </cell>
          <cell r="M21">
            <v>175.27</v>
          </cell>
          <cell r="N21">
            <v>175.27</v>
          </cell>
          <cell r="O21">
            <v>175.27</v>
          </cell>
        </row>
        <row r="22">
          <cell r="B22" t="str">
            <v>SP1.5-COM</v>
          </cell>
          <cell r="C22" t="str">
            <v>SPECIAL PICKUP 1.5YD</v>
          </cell>
          <cell r="D22">
            <v>0</v>
          </cell>
          <cell r="E22">
            <v>35.270000000000003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SP2-COM</v>
          </cell>
          <cell r="C23" t="str">
            <v>SPECIAL PICKUP 2YD</v>
          </cell>
          <cell r="D23">
            <v>49.59</v>
          </cell>
          <cell r="E23">
            <v>0</v>
          </cell>
          <cell r="F23">
            <v>100.22</v>
          </cell>
          <cell r="G23">
            <v>100.22</v>
          </cell>
          <cell r="H23">
            <v>0</v>
          </cell>
          <cell r="I23">
            <v>100.22</v>
          </cell>
          <cell r="J23">
            <v>0</v>
          </cell>
          <cell r="K23">
            <v>50.11</v>
          </cell>
          <cell r="L23">
            <v>0</v>
          </cell>
          <cell r="M23">
            <v>50.11</v>
          </cell>
          <cell r="N23">
            <v>50.11</v>
          </cell>
          <cell r="O23">
            <v>50.11</v>
          </cell>
        </row>
        <row r="24">
          <cell r="B24" t="str">
            <v>DEL1.5TEMP-COM</v>
          </cell>
          <cell r="C24" t="str">
            <v>DELIVERY FEE 1.5YD TEMP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63.12</v>
          </cell>
          <cell r="I24">
            <v>31.56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31.56</v>
          </cell>
        </row>
        <row r="25">
          <cell r="B25" t="str">
            <v>SP1-COM</v>
          </cell>
          <cell r="C25" t="str">
            <v>SPECIAL PICKUP 1YD</v>
          </cell>
          <cell r="D25">
            <v>78.06</v>
          </cell>
          <cell r="E25">
            <v>0</v>
          </cell>
          <cell r="F25">
            <v>0</v>
          </cell>
          <cell r="G25">
            <v>52.04</v>
          </cell>
          <cell r="H25">
            <v>52.04</v>
          </cell>
          <cell r="I25">
            <v>52.04</v>
          </cell>
          <cell r="J25">
            <v>26.02</v>
          </cell>
          <cell r="K25">
            <v>0</v>
          </cell>
          <cell r="L25">
            <v>104.08</v>
          </cell>
          <cell r="M25">
            <v>0</v>
          </cell>
          <cell r="N25">
            <v>26.02</v>
          </cell>
          <cell r="O25">
            <v>26.02</v>
          </cell>
        </row>
        <row r="26">
          <cell r="B26" t="str">
            <v>F2YDEX</v>
          </cell>
          <cell r="C26" t="str">
            <v>2YD CONT EXTRA P/U</v>
          </cell>
          <cell r="D26">
            <v>0</v>
          </cell>
          <cell r="E26">
            <v>0</v>
          </cell>
          <cell r="F26">
            <v>50.11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F2YDEXCO</v>
          </cell>
          <cell r="C27" t="str">
            <v>CUST OWN 2YD EXTRA PU</v>
          </cell>
          <cell r="D27">
            <v>0</v>
          </cell>
          <cell r="E27">
            <v>50.11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50.11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COMMERCIAL - REARLOAD</v>
          </cell>
        </row>
        <row r="29">
          <cell r="B29" t="str">
            <v>32CW1</v>
          </cell>
          <cell r="C29" t="str">
            <v>1-32 GAL CAN WEEKLY SVC</v>
          </cell>
          <cell r="D29">
            <v>294.83999999999997</v>
          </cell>
          <cell r="E29">
            <v>245.7</v>
          </cell>
          <cell r="F29">
            <v>245.7</v>
          </cell>
          <cell r="G29">
            <v>98.28</v>
          </cell>
          <cell r="H29">
            <v>98.28</v>
          </cell>
          <cell r="I29">
            <v>98.28</v>
          </cell>
          <cell r="J29">
            <v>98.28</v>
          </cell>
          <cell r="K29">
            <v>98.28</v>
          </cell>
          <cell r="L29">
            <v>98.28</v>
          </cell>
          <cell r="M29">
            <v>98.28</v>
          </cell>
          <cell r="N29">
            <v>122.85</v>
          </cell>
          <cell r="O29">
            <v>122.85</v>
          </cell>
        </row>
        <row r="30">
          <cell r="B30" t="str">
            <v>32CW4</v>
          </cell>
          <cell r="C30" t="str">
            <v>4-32 GAL CANS WKLY SVC</v>
          </cell>
          <cell r="D30">
            <v>53.98</v>
          </cell>
          <cell r="E30">
            <v>53.98</v>
          </cell>
          <cell r="F30">
            <v>53.98</v>
          </cell>
          <cell r="G30">
            <v>53.98</v>
          </cell>
          <cell r="H30">
            <v>53.98</v>
          </cell>
          <cell r="I30">
            <v>53.98</v>
          </cell>
          <cell r="J30">
            <v>53.98</v>
          </cell>
          <cell r="K30">
            <v>53.98</v>
          </cell>
          <cell r="L30">
            <v>53.98</v>
          </cell>
          <cell r="M30">
            <v>53.98</v>
          </cell>
          <cell r="N30">
            <v>0</v>
          </cell>
          <cell r="O30">
            <v>0</v>
          </cell>
        </row>
        <row r="31">
          <cell r="B31" t="str">
            <v>CEXYD</v>
          </cell>
          <cell r="C31" t="str">
            <v>CMML EXTRA YARDAGE</v>
          </cell>
          <cell r="D31">
            <v>152.97</v>
          </cell>
          <cell r="E31">
            <v>62.53</v>
          </cell>
          <cell r="F31">
            <v>660.06</v>
          </cell>
          <cell r="G31">
            <v>472.49</v>
          </cell>
          <cell r="H31">
            <v>715.64</v>
          </cell>
          <cell r="I31">
            <v>257.08999999999997</v>
          </cell>
          <cell r="J31">
            <v>778.18000000000006</v>
          </cell>
          <cell r="K31">
            <v>944.92</v>
          </cell>
          <cell r="L31">
            <v>486.37</v>
          </cell>
          <cell r="M31">
            <v>486.42</v>
          </cell>
          <cell r="N31">
            <v>528.06999999999994</v>
          </cell>
          <cell r="O31">
            <v>701.77</v>
          </cell>
        </row>
        <row r="32">
          <cell r="B32" t="str">
            <v>CLOCKWKLY</v>
          </cell>
          <cell r="C32" t="str">
            <v>LOCK CHARGE-CONTAINER WKL</v>
          </cell>
          <cell r="D32">
            <v>101.85</v>
          </cell>
          <cell r="E32">
            <v>63.05</v>
          </cell>
          <cell r="F32">
            <v>97</v>
          </cell>
          <cell r="G32">
            <v>97</v>
          </cell>
          <cell r="H32">
            <v>97</v>
          </cell>
          <cell r="I32">
            <v>97</v>
          </cell>
          <cell r="J32">
            <v>97</v>
          </cell>
          <cell r="K32">
            <v>101.85</v>
          </cell>
          <cell r="L32">
            <v>101.85</v>
          </cell>
          <cell r="M32">
            <v>98.21</v>
          </cell>
          <cell r="N32">
            <v>101.85</v>
          </cell>
          <cell r="O32">
            <v>106.7</v>
          </cell>
        </row>
        <row r="33">
          <cell r="B33" t="str">
            <v>CROLL</v>
          </cell>
          <cell r="C33" t="str">
            <v>ROLLOUT CHARGE</v>
          </cell>
          <cell r="D33">
            <v>1</v>
          </cell>
          <cell r="E33">
            <v>1</v>
          </cell>
          <cell r="F33">
            <v>0</v>
          </cell>
          <cell r="G33">
            <v>0</v>
          </cell>
          <cell r="H33">
            <v>8</v>
          </cell>
          <cell r="I33">
            <v>8</v>
          </cell>
          <cell r="J33">
            <v>8</v>
          </cell>
          <cell r="K33">
            <v>8</v>
          </cell>
          <cell r="L33">
            <v>8</v>
          </cell>
          <cell r="M33">
            <v>8</v>
          </cell>
          <cell r="N33">
            <v>8</v>
          </cell>
          <cell r="O33">
            <v>8</v>
          </cell>
        </row>
        <row r="34">
          <cell r="B34" t="str">
            <v>R1.5YD1W</v>
          </cell>
          <cell r="C34" t="str">
            <v>1.5YD CONT 1xWEEKLY SVC</v>
          </cell>
          <cell r="D34">
            <v>4471.04</v>
          </cell>
          <cell r="E34">
            <v>4471.3599999999997</v>
          </cell>
          <cell r="F34">
            <v>4261.7700000000004</v>
          </cell>
          <cell r="G34">
            <v>4156.97</v>
          </cell>
          <cell r="H34">
            <v>4191.8999999999996</v>
          </cell>
          <cell r="I34">
            <v>4087.1</v>
          </cell>
          <cell r="J34">
            <v>4226.83</v>
          </cell>
          <cell r="K34">
            <v>4122.03</v>
          </cell>
          <cell r="L34">
            <v>4995.3500000000004</v>
          </cell>
          <cell r="M34">
            <v>4855.62</v>
          </cell>
          <cell r="N34">
            <v>7797.48</v>
          </cell>
          <cell r="O34">
            <v>4576.16</v>
          </cell>
        </row>
        <row r="35">
          <cell r="B35" t="str">
            <v>R1.5YD2W</v>
          </cell>
          <cell r="C35" t="str">
            <v>1.5YD CONT 2xWEEKLY SVC</v>
          </cell>
          <cell r="D35">
            <v>838.35</v>
          </cell>
          <cell r="E35">
            <v>838.38</v>
          </cell>
          <cell r="F35">
            <v>838.38</v>
          </cell>
          <cell r="G35">
            <v>838.38</v>
          </cell>
          <cell r="H35">
            <v>838.38</v>
          </cell>
          <cell r="I35">
            <v>838.38</v>
          </cell>
          <cell r="J35">
            <v>838.38</v>
          </cell>
          <cell r="K35">
            <v>838.38</v>
          </cell>
          <cell r="L35">
            <v>838.38</v>
          </cell>
          <cell r="M35">
            <v>838.38</v>
          </cell>
          <cell r="N35">
            <v>1013.04</v>
          </cell>
          <cell r="O35">
            <v>1117.8399999999999</v>
          </cell>
        </row>
        <row r="36">
          <cell r="B36" t="str">
            <v>R1.5YDEX</v>
          </cell>
          <cell r="C36" t="str">
            <v>1.5YD CONTAINER EXTRA PU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R1.5YDRENTM</v>
          </cell>
          <cell r="C37" t="str">
            <v>1.5YD CONTAINER RENT-MTH</v>
          </cell>
          <cell r="D37">
            <v>15.4</v>
          </cell>
          <cell r="E37">
            <v>15.4</v>
          </cell>
          <cell r="F37">
            <v>15.4</v>
          </cell>
          <cell r="G37">
            <v>23.1</v>
          </cell>
          <cell r="H37">
            <v>30.8</v>
          </cell>
          <cell r="I37">
            <v>30.8</v>
          </cell>
          <cell r="J37">
            <v>30.8</v>
          </cell>
          <cell r="K37">
            <v>30.8</v>
          </cell>
          <cell r="L37">
            <v>38.5</v>
          </cell>
          <cell r="M37">
            <v>38.5</v>
          </cell>
          <cell r="N37">
            <v>30.8</v>
          </cell>
          <cell r="O37">
            <v>36.020000000000003</v>
          </cell>
        </row>
        <row r="38">
          <cell r="B38" t="str">
            <v>R1YD1W</v>
          </cell>
          <cell r="C38" t="str">
            <v>1YD CONT 1xWEEKLY SVC</v>
          </cell>
          <cell r="D38">
            <v>8724.4600000000009</v>
          </cell>
          <cell r="E38">
            <v>8697.08</v>
          </cell>
          <cell r="F38">
            <v>8572.48</v>
          </cell>
          <cell r="G38">
            <v>8622.32</v>
          </cell>
          <cell r="H38">
            <v>8672.16</v>
          </cell>
          <cell r="I38">
            <v>9045.9599999999991</v>
          </cell>
          <cell r="J38">
            <v>9693.8799999999992</v>
          </cell>
          <cell r="K38">
            <v>9444.68</v>
          </cell>
          <cell r="L38">
            <v>8298.3599999999988</v>
          </cell>
          <cell r="M38">
            <v>8422.9599999999991</v>
          </cell>
          <cell r="N38">
            <v>8572.48</v>
          </cell>
          <cell r="O38">
            <v>8298.36</v>
          </cell>
        </row>
        <row r="39">
          <cell r="B39" t="str">
            <v>R1YD2W</v>
          </cell>
          <cell r="C39" t="str">
            <v>1YD CONT 2xWEEKLY SVC</v>
          </cell>
          <cell r="D39">
            <v>1395.45</v>
          </cell>
          <cell r="E39">
            <v>1395.45</v>
          </cell>
          <cell r="F39">
            <v>1295.77</v>
          </cell>
          <cell r="G39">
            <v>1395.45</v>
          </cell>
          <cell r="H39">
            <v>1569.88</v>
          </cell>
          <cell r="I39">
            <v>1594.8</v>
          </cell>
          <cell r="J39">
            <v>1794.15</v>
          </cell>
          <cell r="K39">
            <v>1794.15</v>
          </cell>
          <cell r="L39">
            <v>1893.83</v>
          </cell>
          <cell r="M39">
            <v>1794.15</v>
          </cell>
          <cell r="N39">
            <v>1669.56</v>
          </cell>
          <cell r="O39">
            <v>1445.29</v>
          </cell>
        </row>
        <row r="40">
          <cell r="B40" t="str">
            <v>R1YDEX</v>
          </cell>
          <cell r="C40" t="str">
            <v>1YD CONTAINER EXTRA PU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26.02</v>
          </cell>
          <cell r="I40">
            <v>0</v>
          </cell>
          <cell r="J40">
            <v>52.04</v>
          </cell>
          <cell r="K40">
            <v>26.02</v>
          </cell>
          <cell r="L40">
            <v>0</v>
          </cell>
          <cell r="M40">
            <v>0</v>
          </cell>
          <cell r="N40">
            <v>26.02</v>
          </cell>
          <cell r="O40">
            <v>0</v>
          </cell>
        </row>
        <row r="41">
          <cell r="B41" t="str">
            <v>R1YDRENTM</v>
          </cell>
          <cell r="C41" t="str">
            <v>1YD CONTAINER RENT-MTHLY</v>
          </cell>
          <cell r="D41">
            <v>50.4</v>
          </cell>
          <cell r="E41">
            <v>50.8</v>
          </cell>
          <cell r="F41">
            <v>56</v>
          </cell>
          <cell r="G41">
            <v>56</v>
          </cell>
          <cell r="H41">
            <v>60.34</v>
          </cell>
          <cell r="I41">
            <v>67.2</v>
          </cell>
          <cell r="J41">
            <v>67.2</v>
          </cell>
          <cell r="K41">
            <v>56.18</v>
          </cell>
          <cell r="L41">
            <v>67.2</v>
          </cell>
          <cell r="M41">
            <v>72.44</v>
          </cell>
          <cell r="N41">
            <v>70.37</v>
          </cell>
          <cell r="O41">
            <v>84</v>
          </cell>
        </row>
        <row r="42">
          <cell r="B42" t="str">
            <v>R2YD1W</v>
          </cell>
          <cell r="C42" t="str">
            <v>2YD CONT 1xWEEKLY SVC</v>
          </cell>
          <cell r="D42">
            <v>19922.64</v>
          </cell>
          <cell r="E42">
            <v>20118.98</v>
          </cell>
          <cell r="F42">
            <v>20558.490000000002</v>
          </cell>
          <cell r="G42">
            <v>21535.15</v>
          </cell>
          <cell r="H42">
            <v>20363.169999999998</v>
          </cell>
          <cell r="I42">
            <v>20851.490000000002</v>
          </cell>
          <cell r="J42">
            <v>20949.169999999998</v>
          </cell>
          <cell r="K42">
            <v>20558.48</v>
          </cell>
          <cell r="L42">
            <v>20363.27</v>
          </cell>
          <cell r="M42">
            <v>19728.32</v>
          </cell>
          <cell r="N42">
            <v>14183.44</v>
          </cell>
          <cell r="O42">
            <v>18605.18</v>
          </cell>
        </row>
        <row r="43">
          <cell r="B43" t="str">
            <v>R2YD2W</v>
          </cell>
          <cell r="C43" t="str">
            <v>2YD CONT 2xWEEKLY SVC</v>
          </cell>
          <cell r="D43">
            <v>7422.35</v>
          </cell>
          <cell r="E43">
            <v>7422.35</v>
          </cell>
          <cell r="F43">
            <v>7422.35</v>
          </cell>
          <cell r="G43">
            <v>7422.35</v>
          </cell>
          <cell r="H43">
            <v>8594.31</v>
          </cell>
          <cell r="I43">
            <v>9180.2800000000007</v>
          </cell>
          <cell r="J43">
            <v>10401.049999999999</v>
          </cell>
          <cell r="K43">
            <v>10938.2</v>
          </cell>
          <cell r="L43">
            <v>10059.23</v>
          </cell>
          <cell r="M43">
            <v>7813</v>
          </cell>
          <cell r="N43">
            <v>6836.39</v>
          </cell>
          <cell r="O43">
            <v>5469.1</v>
          </cell>
        </row>
        <row r="44">
          <cell r="B44" t="str">
            <v>R2YDEX</v>
          </cell>
          <cell r="C44" t="str">
            <v>2YD CONTAINER EXTRA PU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50.11</v>
          </cell>
          <cell r="I44">
            <v>0</v>
          </cell>
          <cell r="J44">
            <v>50.11</v>
          </cell>
          <cell r="K44">
            <v>0</v>
          </cell>
          <cell r="L44">
            <v>0</v>
          </cell>
          <cell r="M44">
            <v>50.11</v>
          </cell>
          <cell r="N44">
            <v>0</v>
          </cell>
          <cell r="O44">
            <v>0</v>
          </cell>
        </row>
        <row r="45">
          <cell r="B45" t="str">
            <v>R2YDRENTM</v>
          </cell>
          <cell r="C45" t="str">
            <v>2YD CONTAINER RENT-MTHLY</v>
          </cell>
          <cell r="D45">
            <v>106.6</v>
          </cell>
          <cell r="E45">
            <v>93.72</v>
          </cell>
          <cell r="F45">
            <v>88.61</v>
          </cell>
          <cell r="G45">
            <v>95.94</v>
          </cell>
          <cell r="H45">
            <v>82.79</v>
          </cell>
          <cell r="I45">
            <v>73.8</v>
          </cell>
          <cell r="J45">
            <v>74.069999999999993</v>
          </cell>
          <cell r="K45">
            <v>73.8</v>
          </cell>
          <cell r="L45">
            <v>88.01</v>
          </cell>
          <cell r="M45">
            <v>98.4</v>
          </cell>
          <cell r="N45">
            <v>121.36</v>
          </cell>
          <cell r="O45">
            <v>135.96</v>
          </cell>
        </row>
        <row r="46">
          <cell r="B46" t="str">
            <v>R2YDTPU</v>
          </cell>
          <cell r="C46" t="str">
            <v>2YD TEMP CONTAINER PU</v>
          </cell>
          <cell r="D46">
            <v>102.86</v>
          </cell>
          <cell r="E46">
            <v>154.29</v>
          </cell>
          <cell r="F46">
            <v>462.87</v>
          </cell>
          <cell r="G46">
            <v>205.72</v>
          </cell>
          <cell r="H46">
            <v>257.14999999999998</v>
          </cell>
          <cell r="I46">
            <v>411.44</v>
          </cell>
          <cell r="J46">
            <v>205.72</v>
          </cell>
          <cell r="K46">
            <v>205.72</v>
          </cell>
          <cell r="L46">
            <v>308.58</v>
          </cell>
          <cell r="M46">
            <v>102.86</v>
          </cell>
          <cell r="N46">
            <v>257.14999999999998</v>
          </cell>
          <cell r="O46">
            <v>102.86</v>
          </cell>
        </row>
        <row r="47">
          <cell r="B47" t="str">
            <v>RDELTO8</v>
          </cell>
          <cell r="C47" t="str">
            <v>REDELIVERY FEE UP TO 8YDS</v>
          </cell>
          <cell r="D47">
            <v>61.52</v>
          </cell>
          <cell r="E47">
            <v>-30.76</v>
          </cell>
          <cell r="F47">
            <v>30.76</v>
          </cell>
          <cell r="G47">
            <v>30.76</v>
          </cell>
          <cell r="H47">
            <v>30.76</v>
          </cell>
          <cell r="I47">
            <v>92.28</v>
          </cell>
          <cell r="J47">
            <v>0</v>
          </cell>
          <cell r="K47">
            <v>61.52</v>
          </cell>
          <cell r="L47">
            <v>92.28</v>
          </cell>
          <cell r="M47">
            <v>0</v>
          </cell>
          <cell r="N47">
            <v>30.76</v>
          </cell>
          <cell r="O47">
            <v>0</v>
          </cell>
        </row>
        <row r="48">
          <cell r="B48" t="str">
            <v>CLOCKEOW</v>
          </cell>
          <cell r="C48" t="str">
            <v>LOCK CHARGE - CONT EOW</v>
          </cell>
          <cell r="D48">
            <v>19.440000000000001</v>
          </cell>
          <cell r="E48">
            <v>19.440000000000001</v>
          </cell>
          <cell r="F48">
            <v>19.440000000000001</v>
          </cell>
          <cell r="G48">
            <v>19.440000000000001</v>
          </cell>
          <cell r="H48">
            <v>15.8</v>
          </cell>
          <cell r="I48">
            <v>19.440000000000001</v>
          </cell>
          <cell r="J48">
            <v>14.580000000000002</v>
          </cell>
          <cell r="K48">
            <v>17.010000000000002</v>
          </cell>
          <cell r="L48">
            <v>19.440000000000001</v>
          </cell>
          <cell r="M48">
            <v>19.440000000000001</v>
          </cell>
          <cell r="N48">
            <v>19.440000000000001</v>
          </cell>
          <cell r="O48">
            <v>19.440000000000001</v>
          </cell>
        </row>
        <row r="49">
          <cell r="B49" t="str">
            <v>R1.5YDTPU</v>
          </cell>
          <cell r="C49" t="str">
            <v>1.5YD TEMP CONTAINER PU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73.040000000000006</v>
          </cell>
          <cell r="I49">
            <v>0</v>
          </cell>
          <cell r="J49">
            <v>36.520000000000003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73.040000000000006</v>
          </cell>
        </row>
        <row r="50">
          <cell r="B50" t="str">
            <v>96CW1</v>
          </cell>
          <cell r="C50" t="str">
            <v>1-96 GL CART WEEKLY SVC</v>
          </cell>
          <cell r="D50">
            <v>401.76</v>
          </cell>
          <cell r="E50">
            <v>401.76</v>
          </cell>
          <cell r="F50">
            <v>401.76</v>
          </cell>
          <cell r="G50">
            <v>401.76</v>
          </cell>
          <cell r="H50">
            <v>401.76</v>
          </cell>
          <cell r="I50">
            <v>401.76</v>
          </cell>
          <cell r="J50">
            <v>401.76</v>
          </cell>
          <cell r="K50">
            <v>401.76</v>
          </cell>
          <cell r="L50">
            <v>357.12</v>
          </cell>
          <cell r="M50">
            <v>368.28</v>
          </cell>
          <cell r="N50">
            <v>401.76</v>
          </cell>
          <cell r="O50">
            <v>379.44</v>
          </cell>
        </row>
        <row r="51">
          <cell r="B51" t="str">
            <v>CGATE</v>
          </cell>
          <cell r="C51" t="str">
            <v>GATE CHARGE</v>
          </cell>
          <cell r="D51">
            <v>9.8000000000000007</v>
          </cell>
          <cell r="E51">
            <v>9.8000000000000007</v>
          </cell>
          <cell r="F51">
            <v>12.25</v>
          </cell>
          <cell r="G51">
            <v>16.989999999999998</v>
          </cell>
          <cell r="H51">
            <v>18.369999999999997</v>
          </cell>
          <cell r="I51">
            <v>18.38</v>
          </cell>
          <cell r="J51">
            <v>21.499999999999996</v>
          </cell>
          <cell r="K51">
            <v>22.05</v>
          </cell>
          <cell r="L51">
            <v>19.600000000000001</v>
          </cell>
          <cell r="M51">
            <v>17.760000000000002</v>
          </cell>
          <cell r="N51">
            <v>18.38</v>
          </cell>
          <cell r="O51">
            <v>24.45</v>
          </cell>
        </row>
        <row r="52">
          <cell r="B52" t="str">
            <v>35CW1</v>
          </cell>
          <cell r="C52" t="str">
            <v>1-35 GAL CAN WEEKLY SVC</v>
          </cell>
          <cell r="D52">
            <v>134</v>
          </cell>
          <cell r="E52">
            <v>187.6</v>
          </cell>
          <cell r="F52">
            <v>194.3</v>
          </cell>
          <cell r="G52">
            <v>388.6</v>
          </cell>
          <cell r="H52">
            <v>435.5</v>
          </cell>
          <cell r="I52">
            <v>482.4</v>
          </cell>
          <cell r="J52">
            <v>529.29999999999995</v>
          </cell>
          <cell r="K52">
            <v>549.4</v>
          </cell>
          <cell r="L52">
            <v>562.79999999999995</v>
          </cell>
          <cell r="M52">
            <v>562.79999999999995</v>
          </cell>
          <cell r="N52">
            <v>562.79999999999995</v>
          </cell>
          <cell r="O52">
            <v>549.4</v>
          </cell>
        </row>
        <row r="53">
          <cell r="B53" t="str">
            <v>60CW1</v>
          </cell>
          <cell r="C53" t="str">
            <v xml:space="preserve">1-60 GAL CART CMML WKLY </v>
          </cell>
          <cell r="D53">
            <v>170.6</v>
          </cell>
          <cell r="E53">
            <v>145.01</v>
          </cell>
          <cell r="F53">
            <v>136.47999999999999</v>
          </cell>
          <cell r="G53">
            <v>170.6</v>
          </cell>
          <cell r="H53">
            <v>179.13</v>
          </cell>
          <cell r="I53">
            <v>204.72</v>
          </cell>
          <cell r="J53">
            <v>204.72</v>
          </cell>
          <cell r="K53">
            <v>204.72</v>
          </cell>
          <cell r="L53">
            <v>204.72</v>
          </cell>
          <cell r="M53">
            <v>196.19</v>
          </cell>
          <cell r="N53">
            <v>170.6</v>
          </cell>
          <cell r="O53">
            <v>170.6</v>
          </cell>
        </row>
        <row r="54">
          <cell r="B54" t="str">
            <v>R1.5YDEOW</v>
          </cell>
          <cell r="C54" t="str">
            <v>1.5YD CONT EOW SVC</v>
          </cell>
          <cell r="D54">
            <v>1820.52</v>
          </cell>
          <cell r="E54">
            <v>1750.75</v>
          </cell>
          <cell r="F54">
            <v>1750.75</v>
          </cell>
          <cell r="G54">
            <v>1750.75</v>
          </cell>
          <cell r="H54">
            <v>1750.75</v>
          </cell>
          <cell r="I54">
            <v>1715.74</v>
          </cell>
          <cell r="J54">
            <v>1785.76</v>
          </cell>
          <cell r="K54">
            <v>1855.8</v>
          </cell>
          <cell r="L54">
            <v>1820.78</v>
          </cell>
          <cell r="M54">
            <v>1925.83</v>
          </cell>
          <cell r="N54">
            <v>2170.9299999999998</v>
          </cell>
          <cell r="O54">
            <v>2170.9299999999998</v>
          </cell>
        </row>
        <row r="55">
          <cell r="B55" t="str">
            <v>R1YD1M</v>
          </cell>
          <cell r="C55" t="str">
            <v>1YD CONTAINER 1X A MONTH</v>
          </cell>
          <cell r="D55">
            <v>184.16</v>
          </cell>
          <cell r="E55">
            <v>184.16</v>
          </cell>
          <cell r="F55">
            <v>184.16</v>
          </cell>
          <cell r="G55">
            <v>184.16</v>
          </cell>
          <cell r="H55">
            <v>184.16</v>
          </cell>
          <cell r="I55">
            <v>230.2</v>
          </cell>
          <cell r="J55">
            <v>230.2</v>
          </cell>
          <cell r="K55">
            <v>230.2</v>
          </cell>
          <cell r="L55">
            <v>253.22</v>
          </cell>
          <cell r="M55">
            <v>276.24</v>
          </cell>
          <cell r="N55">
            <v>253.22</v>
          </cell>
          <cell r="O55">
            <v>322.27999999999997</v>
          </cell>
        </row>
        <row r="56">
          <cell r="B56" t="str">
            <v>R1YDEOW</v>
          </cell>
          <cell r="C56" t="str">
            <v>1YD CONT EOW SVC</v>
          </cell>
          <cell r="D56">
            <v>7942.05</v>
          </cell>
          <cell r="E56">
            <v>8041.96</v>
          </cell>
          <cell r="F56">
            <v>8066.93</v>
          </cell>
          <cell r="G56">
            <v>8079.42</v>
          </cell>
          <cell r="H56">
            <v>7979.52</v>
          </cell>
          <cell r="I56">
            <v>7842.16</v>
          </cell>
          <cell r="J56">
            <v>7567.44</v>
          </cell>
          <cell r="K56">
            <v>7617.39</v>
          </cell>
          <cell r="L56">
            <v>8016.99</v>
          </cell>
          <cell r="M56">
            <v>7992</v>
          </cell>
          <cell r="N56">
            <v>8066.93</v>
          </cell>
          <cell r="O56">
            <v>8141.85</v>
          </cell>
        </row>
        <row r="57">
          <cell r="B57" t="str">
            <v>R2YD1M</v>
          </cell>
          <cell r="C57" t="str">
            <v>2YD CONT 1X MONTH SVC</v>
          </cell>
          <cell r="D57">
            <v>586.42999999999995</v>
          </cell>
          <cell r="E57">
            <v>541.32000000000005</v>
          </cell>
          <cell r="F57">
            <v>496.21</v>
          </cell>
          <cell r="G57">
            <v>496.21</v>
          </cell>
          <cell r="H57">
            <v>496.21</v>
          </cell>
          <cell r="I57">
            <v>405.99</v>
          </cell>
          <cell r="J57">
            <v>451.1</v>
          </cell>
          <cell r="K57">
            <v>405.99</v>
          </cell>
          <cell r="L57">
            <v>451.1</v>
          </cell>
          <cell r="M57">
            <v>541.32000000000005</v>
          </cell>
          <cell r="N57">
            <v>676.65</v>
          </cell>
          <cell r="O57">
            <v>721.76</v>
          </cell>
        </row>
        <row r="58">
          <cell r="B58" t="str">
            <v>R2YDEOW</v>
          </cell>
          <cell r="C58" t="str">
            <v>2YD CONT EOW SVC</v>
          </cell>
          <cell r="D58">
            <v>3133.2799999999997</v>
          </cell>
          <cell r="E58">
            <v>3230.36</v>
          </cell>
          <cell r="F58">
            <v>3279.32</v>
          </cell>
          <cell r="G58">
            <v>3621.95</v>
          </cell>
          <cell r="H58">
            <v>3817.72</v>
          </cell>
          <cell r="I58">
            <v>3426.15</v>
          </cell>
          <cell r="J58">
            <v>3524.05</v>
          </cell>
          <cell r="K58">
            <v>3621.93</v>
          </cell>
          <cell r="L58">
            <v>3475.1</v>
          </cell>
          <cell r="M58">
            <v>3621.93</v>
          </cell>
          <cell r="N58">
            <v>3328.26</v>
          </cell>
          <cell r="O58">
            <v>3279.32</v>
          </cell>
        </row>
        <row r="59">
          <cell r="B59" t="str">
            <v>CTRIP</v>
          </cell>
          <cell r="C59" t="str">
            <v>RETURN TRIP CHARGE - CONT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9.8800000000000008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R2YDRENTTD</v>
          </cell>
          <cell r="C60" t="str">
            <v>2 YD TEMP CONT RENT DAILY</v>
          </cell>
          <cell r="D60">
            <v>95.11999999999999</v>
          </cell>
          <cell r="E60">
            <v>132.02000000000001</v>
          </cell>
          <cell r="F60">
            <v>127.92</v>
          </cell>
          <cell r="G60">
            <v>91.839999999999989</v>
          </cell>
          <cell r="H60">
            <v>71.34</v>
          </cell>
          <cell r="I60">
            <v>86.1</v>
          </cell>
          <cell r="J60">
            <v>53.3</v>
          </cell>
          <cell r="K60">
            <v>50.84</v>
          </cell>
          <cell r="L60">
            <v>58.22</v>
          </cell>
          <cell r="M60">
            <v>77.900000000000006</v>
          </cell>
          <cell r="N60">
            <v>92.66</v>
          </cell>
          <cell r="O60">
            <v>10.66</v>
          </cell>
        </row>
        <row r="61">
          <cell r="B61" t="str">
            <v>R1.5YD1M</v>
          </cell>
          <cell r="C61" t="str">
            <v>1.5YD CONT 1X MONTH SVC</v>
          </cell>
          <cell r="D61">
            <v>64.540000000000006</v>
          </cell>
          <cell r="E61">
            <v>64.540000000000006</v>
          </cell>
          <cell r="F61">
            <v>64.540000000000006</v>
          </cell>
          <cell r="G61">
            <v>96.81</v>
          </cell>
          <cell r="H61">
            <v>129.08000000000001</v>
          </cell>
          <cell r="I61">
            <v>160.94999999999999</v>
          </cell>
          <cell r="J61">
            <v>160.94999999999999</v>
          </cell>
          <cell r="K61">
            <v>160.94999999999999</v>
          </cell>
          <cell r="L61">
            <v>193.22</v>
          </cell>
          <cell r="M61">
            <v>193.22</v>
          </cell>
          <cell r="N61">
            <v>160.94999999999999</v>
          </cell>
          <cell r="O61">
            <v>160.94999999999999</v>
          </cell>
        </row>
        <row r="62">
          <cell r="B62" t="str">
            <v>R1.5YDRENTT</v>
          </cell>
          <cell r="C62" t="str">
            <v>1.5YD TEMP CONTAINER RENT</v>
          </cell>
          <cell r="D62">
            <v>7.7</v>
          </cell>
          <cell r="E62">
            <v>7.7</v>
          </cell>
          <cell r="F62">
            <v>7.7</v>
          </cell>
          <cell r="G62">
            <v>7.7</v>
          </cell>
          <cell r="H62">
            <v>7.7</v>
          </cell>
          <cell r="I62">
            <v>7.7</v>
          </cell>
          <cell r="J62">
            <v>7.7</v>
          </cell>
          <cell r="K62">
            <v>7.7</v>
          </cell>
          <cell r="L62">
            <v>7.7</v>
          </cell>
          <cell r="M62">
            <v>7.7</v>
          </cell>
          <cell r="N62">
            <v>7.7</v>
          </cell>
          <cell r="O62">
            <v>7.7</v>
          </cell>
        </row>
        <row r="63">
          <cell r="B63" t="str">
            <v>R1.5YDRENTTD</v>
          </cell>
          <cell r="C63" t="str">
            <v>1.5 YD TEMP CONT RENT DAI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12.32</v>
          </cell>
          <cell r="I63">
            <v>0</v>
          </cell>
          <cell r="J63">
            <v>6.16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11.55</v>
          </cell>
        </row>
        <row r="64">
          <cell r="B64" t="str">
            <v>ROLLOUTOC</v>
          </cell>
          <cell r="C64" t="str">
            <v>ROLL OUT</v>
          </cell>
          <cell r="D64">
            <v>0</v>
          </cell>
          <cell r="E64">
            <v>1.45</v>
          </cell>
          <cell r="F64">
            <v>0</v>
          </cell>
          <cell r="G64">
            <v>1.45</v>
          </cell>
          <cell r="H64">
            <v>0</v>
          </cell>
          <cell r="I64">
            <v>1.45</v>
          </cell>
          <cell r="J64">
            <v>0</v>
          </cell>
          <cell r="K64">
            <v>1.45</v>
          </cell>
          <cell r="L64">
            <v>0</v>
          </cell>
          <cell r="M64">
            <v>1.45</v>
          </cell>
          <cell r="N64">
            <v>0</v>
          </cell>
          <cell r="O64">
            <v>1.45</v>
          </cell>
        </row>
        <row r="65">
          <cell r="B65" t="str">
            <v>ADDTLPACK25</v>
          </cell>
          <cell r="C65" t="str">
            <v>OVER 25FT ROLLOUT FOR CONTAINERS</v>
          </cell>
          <cell r="D65">
            <v>0</v>
          </cell>
          <cell r="E65">
            <v>0</v>
          </cell>
          <cell r="F65">
            <v>0</v>
          </cell>
          <cell r="G65">
            <v>4.8</v>
          </cell>
          <cell r="H65">
            <v>0</v>
          </cell>
          <cell r="I65">
            <v>8.16</v>
          </cell>
          <cell r="J65">
            <v>0</v>
          </cell>
          <cell r="K65">
            <v>8.64</v>
          </cell>
          <cell r="L65">
            <v>0</v>
          </cell>
          <cell r="M65">
            <v>8.64</v>
          </cell>
          <cell r="N65">
            <v>0</v>
          </cell>
          <cell r="O65">
            <v>8.64</v>
          </cell>
        </row>
        <row r="66">
          <cell r="B66" t="str">
            <v>32CW3</v>
          </cell>
          <cell r="C66" t="str">
            <v>3-32 GAL CANS WKLY SVC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73.260000000000005</v>
          </cell>
          <cell r="O66">
            <v>73.260000000000005</v>
          </cell>
        </row>
        <row r="67">
          <cell r="B67" t="str">
            <v>COMMERCIAL RECYCLE</v>
          </cell>
        </row>
        <row r="68">
          <cell r="B68" t="str">
            <v>96COMINGLEEOW</v>
          </cell>
          <cell r="C68" t="str">
            <v>96 GAL COMINGLE EOW</v>
          </cell>
          <cell r="D68">
            <v>26.48</v>
          </cell>
          <cell r="E68">
            <v>26.48</v>
          </cell>
          <cell r="F68">
            <v>26.48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RESIDENTIAL</v>
          </cell>
        </row>
        <row r="70">
          <cell r="B70" t="str">
            <v>20RW1</v>
          </cell>
          <cell r="C70" t="str">
            <v>1-20 GAL CAN WEEKLY SVC</v>
          </cell>
          <cell r="D70">
            <v>271.8</v>
          </cell>
          <cell r="E70">
            <v>272.85000000000002</v>
          </cell>
          <cell r="F70">
            <v>272.85000000000002</v>
          </cell>
          <cell r="G70">
            <v>306.95999999999998</v>
          </cell>
          <cell r="H70">
            <v>320.58999999999997</v>
          </cell>
          <cell r="I70">
            <v>313.77999999999997</v>
          </cell>
          <cell r="J70">
            <v>341.08</v>
          </cell>
          <cell r="K70">
            <v>345.61</v>
          </cell>
          <cell r="L70">
            <v>354.71000000000004</v>
          </cell>
          <cell r="M70">
            <v>345.61</v>
          </cell>
          <cell r="N70">
            <v>363.8</v>
          </cell>
          <cell r="O70">
            <v>0</v>
          </cell>
        </row>
        <row r="71">
          <cell r="C71" t="str">
            <v>1-20 GAL CART WEEKLY SVC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352.43</v>
          </cell>
        </row>
        <row r="72">
          <cell r="B72" t="str">
            <v>32RE1</v>
          </cell>
          <cell r="C72" t="str">
            <v>1-32 GAL CAN-EOW SVC</v>
          </cell>
          <cell r="D72">
            <v>5014.420000000001</v>
          </cell>
          <cell r="E72">
            <v>3703.7100000000005</v>
          </cell>
          <cell r="F72">
            <v>3820.5</v>
          </cell>
          <cell r="G72">
            <v>206.45999999999998</v>
          </cell>
          <cell r="H72">
            <v>151.57999999999998</v>
          </cell>
          <cell r="I72">
            <v>110.24</v>
          </cell>
          <cell r="J72">
            <v>153.28</v>
          </cell>
          <cell r="K72">
            <v>110.24</v>
          </cell>
          <cell r="L72">
            <v>117.13</v>
          </cell>
          <cell r="M72">
            <v>124.02</v>
          </cell>
          <cell r="N72">
            <v>124.02</v>
          </cell>
          <cell r="O72">
            <v>124.02</v>
          </cell>
        </row>
        <row r="73">
          <cell r="B73" t="str">
            <v>32RW1</v>
          </cell>
          <cell r="C73" t="str">
            <v>1-32 GAL CAN-WEEKLY SVC</v>
          </cell>
          <cell r="D73">
            <v>15868.54</v>
          </cell>
          <cell r="E73">
            <v>12660.61</v>
          </cell>
          <cell r="F73">
            <v>12419.310000000001</v>
          </cell>
          <cell r="G73">
            <v>108.81</v>
          </cell>
          <cell r="H73">
            <v>179.38</v>
          </cell>
          <cell r="I73">
            <v>126.35</v>
          </cell>
          <cell r="J73">
            <v>107.35</v>
          </cell>
          <cell r="K73">
            <v>94.16</v>
          </cell>
          <cell r="L73">
            <v>141.25</v>
          </cell>
          <cell r="M73">
            <v>58.85</v>
          </cell>
          <cell r="N73">
            <v>41.19</v>
          </cell>
          <cell r="O73">
            <v>-17.649999999999995</v>
          </cell>
        </row>
        <row r="74">
          <cell r="B74" t="str">
            <v>32RW2</v>
          </cell>
          <cell r="C74" t="str">
            <v>2-32 GAL CANS-WEEKLY SVC</v>
          </cell>
          <cell r="D74">
            <v>1182.9100000000001</v>
          </cell>
          <cell r="E74">
            <v>1158.77</v>
          </cell>
          <cell r="F74">
            <v>1080.3399999999999</v>
          </cell>
          <cell r="G74">
            <v>139.4</v>
          </cell>
          <cell r="H74">
            <v>139.4</v>
          </cell>
          <cell r="I74">
            <v>78.42</v>
          </cell>
          <cell r="J74">
            <v>113.25999999999999</v>
          </cell>
          <cell r="K74">
            <v>139.4</v>
          </cell>
          <cell r="L74">
            <v>139.4</v>
          </cell>
          <cell r="M74">
            <v>139.4</v>
          </cell>
          <cell r="N74">
            <v>139.4</v>
          </cell>
          <cell r="O74">
            <v>111.98</v>
          </cell>
        </row>
        <row r="75">
          <cell r="B75" t="str">
            <v>32RW3</v>
          </cell>
          <cell r="C75" t="str">
            <v>3-32 GAL CANS-WEEKLY SVC</v>
          </cell>
          <cell r="D75">
            <v>46.67</v>
          </cell>
          <cell r="E75">
            <v>46.94</v>
          </cell>
          <cell r="F75">
            <v>46.94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32RW4</v>
          </cell>
          <cell r="C76" t="str">
            <v>4-32 GAL CANS-WEEKLY SVC</v>
          </cell>
          <cell r="D76">
            <v>58.69</v>
          </cell>
          <cell r="E76">
            <v>59.03</v>
          </cell>
          <cell r="F76">
            <v>59.03</v>
          </cell>
          <cell r="G76">
            <v>59.03</v>
          </cell>
          <cell r="H76">
            <v>59.03</v>
          </cell>
          <cell r="I76">
            <v>59.03</v>
          </cell>
          <cell r="J76">
            <v>59.03</v>
          </cell>
          <cell r="K76">
            <v>59.03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 t="str">
            <v>35RW1</v>
          </cell>
          <cell r="C77" t="str">
            <v>1-35 GAL CART WEEKLY SVC</v>
          </cell>
          <cell r="D77">
            <v>23325.57</v>
          </cell>
          <cell r="E77">
            <v>26546.63</v>
          </cell>
          <cell r="F77">
            <v>26765.14</v>
          </cell>
          <cell r="G77">
            <v>39908.060000000005</v>
          </cell>
          <cell r="H77">
            <v>40432.15</v>
          </cell>
          <cell r="I77">
            <v>40708.880000000005</v>
          </cell>
          <cell r="J77">
            <v>40705.050000000003</v>
          </cell>
          <cell r="K77">
            <v>40504.380000000005</v>
          </cell>
          <cell r="L77">
            <v>40806.43</v>
          </cell>
          <cell r="M77">
            <v>39113.919999999998</v>
          </cell>
          <cell r="N77">
            <v>38957.47</v>
          </cell>
          <cell r="O77">
            <v>37518.200000000004</v>
          </cell>
        </row>
        <row r="78">
          <cell r="B78" t="str">
            <v>96RW1</v>
          </cell>
          <cell r="C78" t="str">
            <v>1-96 GAL CART WEEKLY SVC</v>
          </cell>
          <cell r="D78">
            <v>3535.12</v>
          </cell>
          <cell r="E78">
            <v>3750.58</v>
          </cell>
          <cell r="F78">
            <v>3718.2599999999998</v>
          </cell>
          <cell r="G78">
            <v>4111.62</v>
          </cell>
          <cell r="H78">
            <v>4197.84</v>
          </cell>
          <cell r="I78">
            <v>3926.26</v>
          </cell>
          <cell r="J78">
            <v>4638.97</v>
          </cell>
          <cell r="K78">
            <v>4596.6099999999997</v>
          </cell>
          <cell r="L78">
            <v>4634.5599999999995</v>
          </cell>
          <cell r="M78">
            <v>4591.22</v>
          </cell>
          <cell r="N78">
            <v>4612.7800000000007</v>
          </cell>
          <cell r="O78">
            <v>4467.28</v>
          </cell>
        </row>
        <row r="79">
          <cell r="B79" t="str">
            <v>CARRYRE</v>
          </cell>
          <cell r="C79" t="str">
            <v>CARRYOUT PER CAN-EOW</v>
          </cell>
          <cell r="D79">
            <v>4.5599999999999996</v>
          </cell>
          <cell r="E79">
            <v>4.5599999999999996</v>
          </cell>
          <cell r="F79">
            <v>4.5599999999999996</v>
          </cell>
          <cell r="G79">
            <v>3.8</v>
          </cell>
          <cell r="H79">
            <v>3.8</v>
          </cell>
          <cell r="I79">
            <v>3.8</v>
          </cell>
          <cell r="J79">
            <v>3.8</v>
          </cell>
          <cell r="K79">
            <v>3.8</v>
          </cell>
          <cell r="L79">
            <v>3.8</v>
          </cell>
          <cell r="M79">
            <v>3.04</v>
          </cell>
          <cell r="N79">
            <v>3.04</v>
          </cell>
          <cell r="O79">
            <v>3.04</v>
          </cell>
        </row>
        <row r="80">
          <cell r="B80" t="str">
            <v>CARRYRW</v>
          </cell>
          <cell r="C80" t="str">
            <v>CARRYOUT PER CAN-WKLY</v>
          </cell>
          <cell r="D80">
            <v>21.45</v>
          </cell>
          <cell r="E80">
            <v>19.8</v>
          </cell>
          <cell r="F80">
            <v>19.8</v>
          </cell>
          <cell r="G80">
            <v>19.8</v>
          </cell>
          <cell r="H80">
            <v>19.8</v>
          </cell>
          <cell r="I80">
            <v>19.8</v>
          </cell>
          <cell r="J80">
            <v>19.8</v>
          </cell>
          <cell r="K80">
            <v>19.8</v>
          </cell>
          <cell r="L80">
            <v>19.8</v>
          </cell>
          <cell r="M80">
            <v>19.8</v>
          </cell>
          <cell r="N80">
            <v>19.8</v>
          </cell>
          <cell r="O80">
            <v>19.8</v>
          </cell>
        </row>
        <row r="81">
          <cell r="B81" t="str">
            <v>EXTRAR</v>
          </cell>
          <cell r="C81" t="str">
            <v>EXTRA CAN/BAGS</v>
          </cell>
          <cell r="D81">
            <v>1638.81</v>
          </cell>
          <cell r="E81">
            <v>163.07999999999998</v>
          </cell>
          <cell r="F81">
            <v>1113.1199999999999</v>
          </cell>
          <cell r="G81">
            <v>1012.63</v>
          </cell>
          <cell r="H81">
            <v>1345.02</v>
          </cell>
          <cell r="I81">
            <v>1345.02</v>
          </cell>
          <cell r="J81">
            <v>2404.0300000000002</v>
          </cell>
          <cell r="K81">
            <v>1781.1200000000001</v>
          </cell>
          <cell r="L81">
            <v>1097.6600000000001</v>
          </cell>
          <cell r="M81">
            <v>943.06000000000006</v>
          </cell>
          <cell r="N81">
            <v>641.59</v>
          </cell>
          <cell r="O81">
            <v>1020.36</v>
          </cell>
        </row>
        <row r="82">
          <cell r="B82" t="str">
            <v>OFOWR</v>
          </cell>
          <cell r="C82" t="str">
            <v>OVERFILL/OVERWEIGHT CHG</v>
          </cell>
          <cell r="D82">
            <v>94.64</v>
          </cell>
          <cell r="E82">
            <v>21.84</v>
          </cell>
          <cell r="F82">
            <v>50.96</v>
          </cell>
          <cell r="G82">
            <v>21.84</v>
          </cell>
          <cell r="H82">
            <v>43.68</v>
          </cell>
          <cell r="I82">
            <v>87.36</v>
          </cell>
          <cell r="J82">
            <v>342.16</v>
          </cell>
          <cell r="K82">
            <v>116.48</v>
          </cell>
          <cell r="L82">
            <v>160.16</v>
          </cell>
          <cell r="M82">
            <v>123.76</v>
          </cell>
          <cell r="N82">
            <v>94.64</v>
          </cell>
          <cell r="O82">
            <v>167.44</v>
          </cell>
        </row>
        <row r="83">
          <cell r="B83" t="str">
            <v>RDELCART</v>
          </cell>
          <cell r="C83" t="str">
            <v>RE-DELIVERY FEE-CART</v>
          </cell>
          <cell r="D83">
            <v>102.25</v>
          </cell>
          <cell r="E83">
            <v>81.8</v>
          </cell>
          <cell r="F83">
            <v>368.1</v>
          </cell>
          <cell r="G83">
            <v>265.85000000000002</v>
          </cell>
          <cell r="H83">
            <v>552.15000000000009</v>
          </cell>
          <cell r="I83">
            <v>163.6</v>
          </cell>
          <cell r="J83">
            <v>122.7</v>
          </cell>
          <cell r="K83">
            <v>40.9</v>
          </cell>
          <cell r="L83">
            <v>204.5</v>
          </cell>
          <cell r="M83">
            <v>61.35</v>
          </cell>
          <cell r="N83">
            <v>81.8</v>
          </cell>
          <cell r="O83">
            <v>20.45</v>
          </cell>
        </row>
        <row r="84">
          <cell r="B84" t="str">
            <v>recyonlypre</v>
          </cell>
          <cell r="C84" t="str">
            <v>RECYCLE SERVICE ONLY</v>
          </cell>
          <cell r="D84">
            <v>43.36</v>
          </cell>
          <cell r="E84">
            <v>43.36</v>
          </cell>
          <cell r="F84">
            <v>43.36</v>
          </cell>
          <cell r="G84">
            <v>54.2</v>
          </cell>
          <cell r="H84">
            <v>59.620000000000005</v>
          </cell>
          <cell r="I84">
            <v>65.040000000000006</v>
          </cell>
          <cell r="J84">
            <v>70.460000000000008</v>
          </cell>
          <cell r="K84">
            <v>54.2</v>
          </cell>
          <cell r="L84">
            <v>54.2</v>
          </cell>
          <cell r="M84">
            <v>46.07</v>
          </cell>
          <cell r="N84">
            <v>56.91</v>
          </cell>
          <cell r="O84">
            <v>54.2</v>
          </cell>
        </row>
        <row r="85">
          <cell r="B85" t="str">
            <v>RESTART</v>
          </cell>
          <cell r="C85" t="str">
            <v>SERVICE RESTART FEE</v>
          </cell>
          <cell r="D85">
            <v>173.74</v>
          </cell>
          <cell r="E85">
            <v>10.220000000000001</v>
          </cell>
          <cell r="F85">
            <v>153.30000000000001</v>
          </cell>
          <cell r="G85">
            <v>71.540000000000006</v>
          </cell>
          <cell r="H85">
            <v>81.760000000000005</v>
          </cell>
          <cell r="I85">
            <v>40.880000000000003</v>
          </cell>
          <cell r="J85">
            <v>194.18</v>
          </cell>
          <cell r="K85">
            <v>61.320000000000007</v>
          </cell>
          <cell r="L85">
            <v>163.52000000000001</v>
          </cell>
          <cell r="M85">
            <v>20.440000000000001</v>
          </cell>
          <cell r="N85">
            <v>143.08000000000001</v>
          </cell>
          <cell r="O85">
            <v>20.440000000000001</v>
          </cell>
        </row>
        <row r="86">
          <cell r="B86" t="str">
            <v>TRIPRCANS</v>
          </cell>
          <cell r="C86" t="str">
            <v>RETURN TRIP CHARGE - CANS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24.6</v>
          </cell>
          <cell r="J86">
            <v>6.15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EMPLOYEER</v>
          </cell>
          <cell r="C87" t="str">
            <v>EMPLOYEE SERVICE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60RW1</v>
          </cell>
          <cell r="C88" t="str">
            <v>1-60 GAL CART WEEKLY SVC</v>
          </cell>
          <cell r="D88">
            <v>12835.39</v>
          </cell>
          <cell r="E88">
            <v>13417.93</v>
          </cell>
          <cell r="F88">
            <v>13657.95</v>
          </cell>
          <cell r="G88">
            <v>15373.82</v>
          </cell>
          <cell r="H88">
            <v>15953.15</v>
          </cell>
          <cell r="I88">
            <v>17146.55</v>
          </cell>
          <cell r="J88">
            <v>17363.7</v>
          </cell>
          <cell r="K88">
            <v>17914.66</v>
          </cell>
          <cell r="L88">
            <v>18353.29</v>
          </cell>
          <cell r="M88">
            <v>18301.989999999998</v>
          </cell>
          <cell r="N88">
            <v>18384.73</v>
          </cell>
          <cell r="O88">
            <v>18133.09</v>
          </cell>
        </row>
        <row r="89">
          <cell r="B89" t="str">
            <v>35RE1</v>
          </cell>
          <cell r="C89" t="str">
            <v>1-35 GAL CART EOW SVC</v>
          </cell>
          <cell r="D89">
            <v>7246.0599999999995</v>
          </cell>
          <cell r="E89">
            <v>8520.0400000000009</v>
          </cell>
          <cell r="F89">
            <v>8622.4800000000014</v>
          </cell>
          <cell r="G89">
            <v>12666.89</v>
          </cell>
          <cell r="H89">
            <v>12939.02</v>
          </cell>
          <cell r="I89">
            <v>12992.54</v>
          </cell>
          <cell r="J89">
            <v>13196.93</v>
          </cell>
          <cell r="K89">
            <v>12957.95</v>
          </cell>
          <cell r="L89">
            <v>13048.79</v>
          </cell>
          <cell r="M89">
            <v>12713.17</v>
          </cell>
          <cell r="N89">
            <v>12902.42</v>
          </cell>
          <cell r="O89">
            <v>12784.7</v>
          </cell>
        </row>
        <row r="90">
          <cell r="B90" t="str">
            <v>35RM1</v>
          </cell>
          <cell r="C90" t="str">
            <v>1-35 GAL CART MONTHLY SVC</v>
          </cell>
          <cell r="D90">
            <v>800.5</v>
          </cell>
          <cell r="E90">
            <v>902.5</v>
          </cell>
          <cell r="F90">
            <v>921.5</v>
          </cell>
          <cell r="G90">
            <v>1401.25</v>
          </cell>
          <cell r="H90">
            <v>1477.25</v>
          </cell>
          <cell r="I90">
            <v>1406</v>
          </cell>
          <cell r="J90">
            <v>1444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C91" t="str">
            <v>1-32 GL/MONTH SVC WALK IN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1377.5</v>
          </cell>
          <cell r="L91">
            <v>1377.5</v>
          </cell>
          <cell r="M91">
            <v>0</v>
          </cell>
          <cell r="N91">
            <v>0</v>
          </cell>
          <cell r="O91">
            <v>0</v>
          </cell>
        </row>
        <row r="92">
          <cell r="C92" t="str">
            <v>1-35 GAL MONTHLY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38</v>
          </cell>
          <cell r="M92">
            <v>1372.75</v>
          </cell>
          <cell r="N92">
            <v>1391.91</v>
          </cell>
          <cell r="O92">
            <v>1368</v>
          </cell>
        </row>
        <row r="93">
          <cell r="B93" t="str">
            <v>60RE1</v>
          </cell>
          <cell r="C93" t="str">
            <v>1-60GAL CART EOW SVC</v>
          </cell>
          <cell r="D93">
            <v>5022.3099999999995</v>
          </cell>
          <cell r="E93">
            <v>4999.3100000000004</v>
          </cell>
          <cell r="F93">
            <v>5271.2</v>
          </cell>
          <cell r="G93">
            <v>5653.44</v>
          </cell>
          <cell r="H93">
            <v>5948.37</v>
          </cell>
          <cell r="I93">
            <v>6141.84</v>
          </cell>
          <cell r="J93">
            <v>6367.35</v>
          </cell>
          <cell r="K93">
            <v>6763.83</v>
          </cell>
          <cell r="L93">
            <v>7090.78</v>
          </cell>
          <cell r="M93">
            <v>6876.1600000000008</v>
          </cell>
          <cell r="N93">
            <v>7203.2800000000007</v>
          </cell>
          <cell r="O93">
            <v>6938.92</v>
          </cell>
        </row>
        <row r="94">
          <cell r="B94" t="str">
            <v>60RM1</v>
          </cell>
          <cell r="C94" t="str">
            <v>1-60 GAL CART MONTHLY SVC</v>
          </cell>
          <cell r="D94">
            <v>347.64</v>
          </cell>
          <cell r="E94">
            <v>342.65</v>
          </cell>
          <cell r="F94">
            <v>355.10999999999996</v>
          </cell>
          <cell r="G94">
            <v>361.34</v>
          </cell>
          <cell r="H94">
            <v>386.26</v>
          </cell>
          <cell r="I94">
            <v>299.04000000000002</v>
          </cell>
          <cell r="J94">
            <v>299.04000000000002</v>
          </cell>
          <cell r="K94">
            <v>280.35000000000002</v>
          </cell>
          <cell r="L94">
            <v>292.81</v>
          </cell>
          <cell r="M94">
            <v>299.04000000000002</v>
          </cell>
          <cell r="N94">
            <v>311.5</v>
          </cell>
          <cell r="O94">
            <v>348.88</v>
          </cell>
        </row>
        <row r="95">
          <cell r="B95" t="str">
            <v>60RW2</v>
          </cell>
          <cell r="C95" t="str">
            <v>2-60 GAL CARTS WEEKLY SVC</v>
          </cell>
          <cell r="D95">
            <v>280.02999999999997</v>
          </cell>
          <cell r="E95">
            <v>215.63</v>
          </cell>
          <cell r="F95">
            <v>264.8</v>
          </cell>
          <cell r="G95">
            <v>331</v>
          </cell>
          <cell r="H95">
            <v>331</v>
          </cell>
          <cell r="I95">
            <v>331</v>
          </cell>
          <cell r="J95">
            <v>331</v>
          </cell>
          <cell r="K95">
            <v>331</v>
          </cell>
          <cell r="L95">
            <v>397.2</v>
          </cell>
          <cell r="M95">
            <v>463.4</v>
          </cell>
          <cell r="N95">
            <v>281.34999999999997</v>
          </cell>
          <cell r="O95">
            <v>397.2</v>
          </cell>
        </row>
        <row r="96">
          <cell r="B96" t="str">
            <v>96RE1</v>
          </cell>
          <cell r="C96" t="str">
            <v>1-96 GAL EOW</v>
          </cell>
          <cell r="D96">
            <v>927.43999999999994</v>
          </cell>
          <cell r="E96">
            <v>956.53</v>
          </cell>
          <cell r="F96">
            <v>1088.1400000000001</v>
          </cell>
          <cell r="G96">
            <v>1157.58</v>
          </cell>
          <cell r="H96">
            <v>1169.77</v>
          </cell>
          <cell r="I96">
            <v>1145.4000000000001</v>
          </cell>
          <cell r="J96">
            <v>1218.5100000000002</v>
          </cell>
          <cell r="K96">
            <v>1242.8799999999999</v>
          </cell>
          <cell r="L96">
            <v>1303.8</v>
          </cell>
          <cell r="M96">
            <v>1273.3399999999999</v>
          </cell>
          <cell r="N96">
            <v>1309.8899999999999</v>
          </cell>
          <cell r="O96">
            <v>1425.66</v>
          </cell>
        </row>
        <row r="97">
          <cell r="B97" t="str">
            <v>96RM1</v>
          </cell>
          <cell r="C97" t="str">
            <v>1-96 GAL MONTHLY</v>
          </cell>
          <cell r="D97">
            <v>81.069999999999993</v>
          </cell>
          <cell r="E97">
            <v>105.82</v>
          </cell>
          <cell r="F97">
            <v>105.82</v>
          </cell>
          <cell r="G97">
            <v>81.400000000000006</v>
          </cell>
          <cell r="H97">
            <v>81.400000000000006</v>
          </cell>
          <cell r="I97">
            <v>105.82</v>
          </cell>
          <cell r="J97">
            <v>73.259999999999991</v>
          </cell>
          <cell r="K97">
            <v>81.400000000000006</v>
          </cell>
          <cell r="L97">
            <v>81.400000000000006</v>
          </cell>
          <cell r="M97">
            <v>89.54</v>
          </cell>
          <cell r="N97">
            <v>89.54</v>
          </cell>
          <cell r="O97">
            <v>130.24</v>
          </cell>
        </row>
        <row r="98">
          <cell r="B98" t="str">
            <v>DRVNRE1</v>
          </cell>
          <cell r="C98" t="str">
            <v>DRIVE IN UP TO 250'-EOW</v>
          </cell>
          <cell r="D98">
            <v>9.94</v>
          </cell>
          <cell r="E98">
            <v>9.94</v>
          </cell>
          <cell r="F98">
            <v>9.94</v>
          </cell>
          <cell r="G98">
            <v>9.94</v>
          </cell>
          <cell r="H98">
            <v>9.94</v>
          </cell>
          <cell r="I98">
            <v>9.94</v>
          </cell>
          <cell r="J98">
            <v>9.94</v>
          </cell>
          <cell r="K98">
            <v>7.46</v>
          </cell>
          <cell r="L98">
            <v>7.45</v>
          </cell>
          <cell r="M98">
            <v>7.46</v>
          </cell>
          <cell r="N98">
            <v>7.45</v>
          </cell>
          <cell r="O98">
            <v>7.46</v>
          </cell>
        </row>
        <row r="99">
          <cell r="B99" t="str">
            <v>DRVNRE2</v>
          </cell>
          <cell r="C99" t="str">
            <v>DRIVE IN OVER 250'-EOW</v>
          </cell>
          <cell r="D99">
            <v>4.97</v>
          </cell>
          <cell r="E99">
            <v>4.97</v>
          </cell>
          <cell r="F99">
            <v>4.97</v>
          </cell>
          <cell r="G99">
            <v>4.97</v>
          </cell>
          <cell r="H99">
            <v>4.97</v>
          </cell>
          <cell r="I99">
            <v>4.97</v>
          </cell>
          <cell r="J99">
            <v>4.97</v>
          </cell>
          <cell r="K99">
            <v>4.97</v>
          </cell>
          <cell r="L99">
            <v>4.97</v>
          </cell>
          <cell r="M99">
            <v>9.94</v>
          </cell>
          <cell r="N99">
            <v>9.94</v>
          </cell>
          <cell r="O99">
            <v>9.94</v>
          </cell>
        </row>
        <row r="100">
          <cell r="B100" t="str">
            <v>DRVNRM1</v>
          </cell>
          <cell r="C100" t="str">
            <v>DRIVE IN UP TO 250'-MTHLY</v>
          </cell>
          <cell r="D100">
            <v>1.24</v>
          </cell>
          <cell r="E100">
            <v>1.24</v>
          </cell>
          <cell r="F100">
            <v>1.24</v>
          </cell>
          <cell r="G100">
            <v>1.24</v>
          </cell>
          <cell r="H100">
            <v>1.24</v>
          </cell>
          <cell r="I100">
            <v>1.24</v>
          </cell>
          <cell r="J100">
            <v>-1.24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B101" t="str">
            <v>DRVNRW1</v>
          </cell>
          <cell r="C101" t="str">
            <v>DRIVE IN UP TO 250'</v>
          </cell>
          <cell r="D101">
            <v>34.97</v>
          </cell>
          <cell r="E101">
            <v>32.28</v>
          </cell>
          <cell r="F101">
            <v>43.04</v>
          </cell>
          <cell r="G101">
            <v>26.9</v>
          </cell>
          <cell r="H101">
            <v>26.9</v>
          </cell>
          <cell r="I101">
            <v>26.9</v>
          </cell>
          <cell r="J101">
            <v>26.9</v>
          </cell>
          <cell r="K101">
            <v>19.61</v>
          </cell>
          <cell r="L101">
            <v>19.61</v>
          </cell>
          <cell r="M101">
            <v>16.14</v>
          </cell>
          <cell r="N101">
            <v>16.14</v>
          </cell>
          <cell r="O101">
            <v>16.14</v>
          </cell>
        </row>
        <row r="102">
          <cell r="B102" t="str">
            <v>RCARRYOUT 5-25</v>
          </cell>
          <cell r="C102" t="str">
            <v>RESI CARRYOUT FEE 5-25 FT</v>
          </cell>
          <cell r="D102">
            <v>9.66</v>
          </cell>
          <cell r="E102">
            <v>9.66</v>
          </cell>
          <cell r="F102">
            <v>9.66</v>
          </cell>
          <cell r="G102">
            <v>9.66</v>
          </cell>
          <cell r="H102">
            <v>9.66</v>
          </cell>
          <cell r="I102">
            <v>9.66</v>
          </cell>
          <cell r="J102">
            <v>9.66</v>
          </cell>
          <cell r="K102">
            <v>9.66</v>
          </cell>
          <cell r="L102">
            <v>9.66</v>
          </cell>
          <cell r="M102">
            <v>11.27</v>
          </cell>
          <cell r="N102">
            <v>11.27</v>
          </cell>
          <cell r="O102">
            <v>9.66</v>
          </cell>
        </row>
        <row r="103">
          <cell r="B103" t="str">
            <v>RCARRYOUT OVER 25</v>
          </cell>
          <cell r="C103" t="str">
            <v>RESI CARRYOUT FEE 25+ FT</v>
          </cell>
          <cell r="D103">
            <v>1.62</v>
          </cell>
          <cell r="E103">
            <v>1.62</v>
          </cell>
          <cell r="F103">
            <v>1.62</v>
          </cell>
          <cell r="G103">
            <v>1.62</v>
          </cell>
          <cell r="H103">
            <v>1.62</v>
          </cell>
          <cell r="I103">
            <v>1.62</v>
          </cell>
          <cell r="J103">
            <v>1.62</v>
          </cell>
          <cell r="K103">
            <v>1.62</v>
          </cell>
          <cell r="L103">
            <v>1.62</v>
          </cell>
          <cell r="M103">
            <v>2.4300000000000002</v>
          </cell>
          <cell r="N103">
            <v>2.4300000000000002</v>
          </cell>
          <cell r="O103">
            <v>2.4300000000000002</v>
          </cell>
        </row>
        <row r="104">
          <cell r="B104" t="str">
            <v>32ROCPU</v>
          </cell>
          <cell r="C104" t="str">
            <v>1-32 GAL CAN-ON CALL SVC</v>
          </cell>
          <cell r="D104">
            <v>0</v>
          </cell>
          <cell r="E104">
            <v>8.3800000000000008</v>
          </cell>
          <cell r="F104">
            <v>8.3800000000000008</v>
          </cell>
          <cell r="G104">
            <v>8.3800000000000008</v>
          </cell>
          <cell r="H104">
            <v>8.3800000000000008</v>
          </cell>
          <cell r="I104">
            <v>8.3800000000000008</v>
          </cell>
          <cell r="J104">
            <v>16.760000000000002</v>
          </cell>
          <cell r="K104">
            <v>25.14</v>
          </cell>
          <cell r="L104">
            <v>8.3800000000000008</v>
          </cell>
          <cell r="M104">
            <v>16.760000000000002</v>
          </cell>
          <cell r="N104">
            <v>16.760000000000002</v>
          </cell>
          <cell r="O104">
            <v>0</v>
          </cell>
        </row>
        <row r="105">
          <cell r="B105" t="str">
            <v>SP35-RES</v>
          </cell>
          <cell r="C105" t="str">
            <v>SPECIAL PICKUP 35GL RES</v>
          </cell>
          <cell r="D105">
            <v>67.040000000000006</v>
          </cell>
          <cell r="E105">
            <v>0</v>
          </cell>
          <cell r="F105">
            <v>25.14</v>
          </cell>
          <cell r="G105">
            <v>50.28</v>
          </cell>
          <cell r="H105">
            <v>83.8</v>
          </cell>
          <cell r="I105">
            <v>75.42</v>
          </cell>
          <cell r="J105">
            <v>83.8</v>
          </cell>
          <cell r="K105">
            <v>92.18</v>
          </cell>
          <cell r="L105">
            <v>33.520000000000003</v>
          </cell>
          <cell r="M105">
            <v>58.66</v>
          </cell>
          <cell r="N105">
            <v>50.28</v>
          </cell>
          <cell r="O105">
            <v>58.66</v>
          </cell>
        </row>
        <row r="106">
          <cell r="B106" t="str">
            <v>SP60-RES</v>
          </cell>
          <cell r="C106" t="str">
            <v>SPECIAL PICKUP 60GL RES</v>
          </cell>
          <cell r="D106">
            <v>33.520000000000003</v>
          </cell>
          <cell r="E106">
            <v>0</v>
          </cell>
          <cell r="F106">
            <v>8.3800000000000008</v>
          </cell>
          <cell r="G106">
            <v>16.760000000000002</v>
          </cell>
          <cell r="H106">
            <v>41.9</v>
          </cell>
          <cell r="I106">
            <v>67.040000000000006</v>
          </cell>
          <cell r="J106">
            <v>75.42</v>
          </cell>
          <cell r="K106">
            <v>58.66</v>
          </cell>
          <cell r="L106">
            <v>50.28</v>
          </cell>
          <cell r="M106">
            <v>75.42</v>
          </cell>
          <cell r="N106">
            <v>41.9</v>
          </cell>
          <cell r="O106">
            <v>50.28</v>
          </cell>
        </row>
        <row r="107">
          <cell r="B107" t="str">
            <v>SP96-RES</v>
          </cell>
          <cell r="C107" t="str">
            <v>SPECIAL PICKUP 96GL RES</v>
          </cell>
          <cell r="D107">
            <v>8.3800000000000008</v>
          </cell>
          <cell r="E107">
            <v>0</v>
          </cell>
          <cell r="F107">
            <v>0</v>
          </cell>
          <cell r="G107">
            <v>8.3800000000000008</v>
          </cell>
          <cell r="H107">
            <v>25.14</v>
          </cell>
          <cell r="I107">
            <v>8.3800000000000008</v>
          </cell>
          <cell r="J107">
            <v>0</v>
          </cell>
          <cell r="K107">
            <v>0</v>
          </cell>
          <cell r="L107">
            <v>8.3800000000000008</v>
          </cell>
          <cell r="M107">
            <v>0</v>
          </cell>
          <cell r="N107">
            <v>16.760000000000002</v>
          </cell>
          <cell r="O107">
            <v>0</v>
          </cell>
        </row>
        <row r="108">
          <cell r="B108" t="str">
            <v>32RE2</v>
          </cell>
          <cell r="C108" t="str">
            <v>2-32 GAL CAN-EOW SVC</v>
          </cell>
          <cell r="D108">
            <v>27.44</v>
          </cell>
          <cell r="E108">
            <v>27.56</v>
          </cell>
          <cell r="F108">
            <v>13.78</v>
          </cell>
          <cell r="G108">
            <v>6.89</v>
          </cell>
          <cell r="H108">
            <v>6.89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32RM1</v>
          </cell>
          <cell r="C109" t="str">
            <v>1-32 GAL CAN-MONTHLY SVC</v>
          </cell>
          <cell r="D109">
            <v>520.22</v>
          </cell>
          <cell r="E109">
            <v>406.43</v>
          </cell>
          <cell r="F109">
            <v>406.43</v>
          </cell>
          <cell r="G109">
            <v>29.33</v>
          </cell>
          <cell r="H109">
            <v>29.33</v>
          </cell>
          <cell r="I109">
            <v>16.760000000000002</v>
          </cell>
          <cell r="J109">
            <v>8.3800000000000008</v>
          </cell>
          <cell r="K109">
            <v>16.760000000000002</v>
          </cell>
          <cell r="L109">
            <v>16.760000000000002</v>
          </cell>
          <cell r="M109">
            <v>16.760000000000002</v>
          </cell>
          <cell r="N109">
            <v>16.760000000000002</v>
          </cell>
          <cell r="O109">
            <v>16.760000000000002</v>
          </cell>
        </row>
        <row r="110">
          <cell r="B110" t="str">
            <v>CARRYRM</v>
          </cell>
          <cell r="C110" t="str">
            <v>CARRYOUT PER CAN -MONTHLY</v>
          </cell>
          <cell r="D110">
            <v>0.38</v>
          </cell>
          <cell r="E110">
            <v>0.38</v>
          </cell>
          <cell r="F110">
            <v>0.38</v>
          </cell>
          <cell r="G110">
            <v>0.38</v>
          </cell>
          <cell r="H110">
            <v>0.38</v>
          </cell>
          <cell r="I110">
            <v>0.38</v>
          </cell>
          <cell r="J110">
            <v>0.38</v>
          </cell>
          <cell r="K110">
            <v>0.38</v>
          </cell>
          <cell r="L110">
            <v>0.38</v>
          </cell>
          <cell r="M110">
            <v>0.19</v>
          </cell>
          <cell r="N110">
            <v>0.19</v>
          </cell>
          <cell r="O110">
            <v>0</v>
          </cell>
        </row>
        <row r="111">
          <cell r="B111" t="str">
            <v>RGATE</v>
          </cell>
          <cell r="C111" t="str">
            <v>RESI GATE CHARGE</v>
          </cell>
          <cell r="D111">
            <v>0</v>
          </cell>
          <cell r="E111">
            <v>10.08</v>
          </cell>
          <cell r="F111">
            <v>0</v>
          </cell>
          <cell r="G111">
            <v>15.12</v>
          </cell>
          <cell r="H111">
            <v>0</v>
          </cell>
          <cell r="I111">
            <v>12.39</v>
          </cell>
          <cell r="J111">
            <v>1.26</v>
          </cell>
          <cell r="K111">
            <v>10.08</v>
          </cell>
          <cell r="L111">
            <v>0</v>
          </cell>
          <cell r="M111">
            <v>10.08</v>
          </cell>
          <cell r="N111">
            <v>-1.89</v>
          </cell>
          <cell r="O111">
            <v>5.04</v>
          </cell>
        </row>
        <row r="112">
          <cell r="B112" t="str">
            <v>ADDTLPACK</v>
          </cell>
          <cell r="C112" t="str">
            <v>ADDITIONAL PACKOUT FEE</v>
          </cell>
          <cell r="D112">
            <v>0</v>
          </cell>
          <cell r="E112">
            <v>2.2400000000000002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B113" t="str">
            <v>SP32-RES</v>
          </cell>
          <cell r="C113" t="str">
            <v xml:space="preserve">SPECIAL PICKUP 32GAL </v>
          </cell>
          <cell r="D113">
            <v>16.760000000000002</v>
          </cell>
          <cell r="E113">
            <v>8.3800000000000008</v>
          </cell>
          <cell r="F113">
            <v>0</v>
          </cell>
          <cell r="G113">
            <v>0</v>
          </cell>
          <cell r="H113">
            <v>8.3800000000000008</v>
          </cell>
          <cell r="I113">
            <v>0</v>
          </cell>
          <cell r="J113">
            <v>16.760000000000002</v>
          </cell>
          <cell r="K113">
            <v>8.3800000000000008</v>
          </cell>
          <cell r="L113">
            <v>16.760000000000002</v>
          </cell>
          <cell r="M113">
            <v>8.3800000000000008</v>
          </cell>
          <cell r="N113">
            <v>0</v>
          </cell>
          <cell r="O113">
            <v>0</v>
          </cell>
        </row>
        <row r="114">
          <cell r="B114" t="str">
            <v>recyrpre</v>
          </cell>
          <cell r="C114" t="str">
            <v>RECYCLE PROGRAM WITH BINS</v>
          </cell>
          <cell r="D114">
            <v>3727.96</v>
          </cell>
          <cell r="E114">
            <v>3658.59</v>
          </cell>
          <cell r="F114">
            <v>3733.77</v>
          </cell>
          <cell r="G114">
            <v>3694.6499999999996</v>
          </cell>
          <cell r="H114">
            <v>3666.1299999999997</v>
          </cell>
          <cell r="I114">
            <v>3868.25</v>
          </cell>
          <cell r="J114">
            <v>3920.75</v>
          </cell>
          <cell r="K114">
            <v>4139.55</v>
          </cell>
          <cell r="L114">
            <v>4105.45</v>
          </cell>
          <cell r="M114">
            <v>4036</v>
          </cell>
          <cell r="N114">
            <v>4116.84</v>
          </cell>
          <cell r="O114">
            <v>4034.65</v>
          </cell>
        </row>
        <row r="115">
          <cell r="B115" t="str">
            <v>ROLLE-RESI</v>
          </cell>
          <cell r="C115" t="str">
            <v>ROLLOUT RESI EOW UP TO 25</v>
          </cell>
          <cell r="D115">
            <v>0</v>
          </cell>
          <cell r="E115">
            <v>0</v>
          </cell>
          <cell r="F115">
            <v>0</v>
          </cell>
          <cell r="G115">
            <v>2.42</v>
          </cell>
          <cell r="H115">
            <v>0</v>
          </cell>
          <cell r="I115">
            <v>2.42</v>
          </cell>
          <cell r="J115">
            <v>0</v>
          </cell>
          <cell r="K115">
            <v>2.42</v>
          </cell>
          <cell r="L115">
            <v>0</v>
          </cell>
          <cell r="M115">
            <v>2.42</v>
          </cell>
          <cell r="N115">
            <v>0</v>
          </cell>
          <cell r="O115">
            <v>2.42</v>
          </cell>
        </row>
        <row r="116">
          <cell r="B116" t="str">
            <v>ROLLM-RESI</v>
          </cell>
          <cell r="C116" t="str">
            <v xml:space="preserve">ROLLOUT RESI MTHLY UP TO </v>
          </cell>
          <cell r="D116">
            <v>0</v>
          </cell>
          <cell r="E116">
            <v>0</v>
          </cell>
          <cell r="F116">
            <v>0</v>
          </cell>
          <cell r="G116">
            <v>1.1200000000000001</v>
          </cell>
          <cell r="H116">
            <v>0</v>
          </cell>
          <cell r="I116">
            <v>2.2400000000000002</v>
          </cell>
          <cell r="J116">
            <v>0</v>
          </cell>
          <cell r="K116">
            <v>2.2400000000000002</v>
          </cell>
          <cell r="L116">
            <v>0</v>
          </cell>
          <cell r="M116">
            <v>2.2400000000000002</v>
          </cell>
          <cell r="N116">
            <v>0</v>
          </cell>
          <cell r="O116">
            <v>2.2400000000000002</v>
          </cell>
        </row>
        <row r="117">
          <cell r="B117" t="str">
            <v>ROLLW-RESI</v>
          </cell>
          <cell r="C117" t="str">
            <v>ROLLOUT RESI WKLY UP TO 2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8.26</v>
          </cell>
          <cell r="J117">
            <v>0</v>
          </cell>
          <cell r="K117">
            <v>9.6999999999999993</v>
          </cell>
          <cell r="L117">
            <v>0</v>
          </cell>
          <cell r="M117">
            <v>9.6999999999999993</v>
          </cell>
          <cell r="N117">
            <v>0</v>
          </cell>
          <cell r="O117">
            <v>9.6999999999999993</v>
          </cell>
        </row>
        <row r="118">
          <cell r="B118" t="str">
            <v>ROLLOFF</v>
          </cell>
        </row>
        <row r="119">
          <cell r="B119" t="str">
            <v>CONNECTFEE</v>
          </cell>
          <cell r="C119" t="str">
            <v>CONNECT/DISCONNECT</v>
          </cell>
          <cell r="D119">
            <v>12</v>
          </cell>
          <cell r="E119">
            <v>18</v>
          </cell>
          <cell r="F119">
            <v>6</v>
          </cell>
          <cell r="G119">
            <v>18</v>
          </cell>
          <cell r="H119">
            <v>12</v>
          </cell>
          <cell r="I119">
            <v>12</v>
          </cell>
          <cell r="J119">
            <v>18</v>
          </cell>
          <cell r="K119">
            <v>6</v>
          </cell>
          <cell r="L119">
            <v>18</v>
          </cell>
          <cell r="M119">
            <v>24</v>
          </cell>
          <cell r="N119">
            <v>12</v>
          </cell>
          <cell r="O119">
            <v>12</v>
          </cell>
        </row>
        <row r="120">
          <cell r="B120" t="str">
            <v>CPHAUL30</v>
          </cell>
          <cell r="C120" t="str">
            <v>30YD COMPACTOR-HAUL</v>
          </cell>
          <cell r="D120">
            <v>206.25</v>
          </cell>
          <cell r="E120">
            <v>618.75</v>
          </cell>
          <cell r="F120">
            <v>206.25</v>
          </cell>
          <cell r="G120">
            <v>618.75</v>
          </cell>
          <cell r="H120">
            <v>412.5</v>
          </cell>
          <cell r="I120">
            <v>412.5</v>
          </cell>
          <cell r="J120">
            <v>618.75</v>
          </cell>
          <cell r="K120">
            <v>412.5</v>
          </cell>
          <cell r="L120">
            <v>618.75</v>
          </cell>
          <cell r="M120">
            <v>618.75</v>
          </cell>
          <cell r="N120">
            <v>412.5</v>
          </cell>
          <cell r="O120">
            <v>412.5</v>
          </cell>
        </row>
        <row r="121">
          <cell r="B121" t="str">
            <v>DISP</v>
          </cell>
          <cell r="C121" t="str">
            <v>Disposal Fee Per Ton</v>
          </cell>
          <cell r="D121">
            <v>17629.32</v>
          </cell>
          <cell r="E121">
            <v>10557.04</v>
          </cell>
          <cell r="F121">
            <v>18031.03</v>
          </cell>
          <cell r="G121">
            <v>21863.69</v>
          </cell>
          <cell r="H121">
            <v>16551.509999999998</v>
          </cell>
          <cell r="I121">
            <v>16641.87</v>
          </cell>
          <cell r="J121">
            <v>26572.11</v>
          </cell>
          <cell r="K121">
            <v>26171.35</v>
          </cell>
          <cell r="L121">
            <v>16073.03</v>
          </cell>
          <cell r="M121">
            <v>24013.57</v>
          </cell>
          <cell r="N121">
            <v>22532.07</v>
          </cell>
          <cell r="O121">
            <v>20309.86</v>
          </cell>
        </row>
        <row r="122">
          <cell r="B122" t="str">
            <v>RODEL</v>
          </cell>
          <cell r="C122" t="str">
            <v>ROLL OFF-DELIVERY</v>
          </cell>
          <cell r="D122">
            <v>1163.4000000000001</v>
          </cell>
          <cell r="E122">
            <v>831</v>
          </cell>
          <cell r="F122">
            <v>1662</v>
          </cell>
          <cell r="G122">
            <v>1495.8</v>
          </cell>
          <cell r="H122">
            <v>1329.6</v>
          </cell>
          <cell r="I122">
            <v>1163.4000000000001</v>
          </cell>
          <cell r="J122">
            <v>1329.6</v>
          </cell>
          <cell r="K122">
            <v>2160.6</v>
          </cell>
          <cell r="L122">
            <v>831</v>
          </cell>
          <cell r="M122">
            <v>1329.6</v>
          </cell>
          <cell r="N122">
            <v>1163.4000000000001</v>
          </cell>
          <cell r="O122">
            <v>1329.6</v>
          </cell>
        </row>
        <row r="123">
          <cell r="B123" t="str">
            <v>ROHAUL20</v>
          </cell>
          <cell r="C123" t="str">
            <v>20YD ROLL OFF-HAUL</v>
          </cell>
          <cell r="D123">
            <v>1490.72</v>
          </cell>
          <cell r="E123">
            <v>1064.8</v>
          </cell>
          <cell r="F123">
            <v>1171.28</v>
          </cell>
          <cell r="G123">
            <v>1384.24</v>
          </cell>
          <cell r="H123">
            <v>1277.76</v>
          </cell>
          <cell r="I123">
            <v>1064.8</v>
          </cell>
          <cell r="J123">
            <v>1384.24</v>
          </cell>
          <cell r="K123">
            <v>1597.2</v>
          </cell>
          <cell r="L123">
            <v>745.36</v>
          </cell>
          <cell r="M123">
            <v>1490.72</v>
          </cell>
          <cell r="N123">
            <v>1171.28</v>
          </cell>
          <cell r="O123">
            <v>1384.24</v>
          </cell>
        </row>
        <row r="124">
          <cell r="B124" t="str">
            <v>ROHAUL20T</v>
          </cell>
          <cell r="C124" t="str">
            <v>20YD ROLL OFF TEMP HAUL</v>
          </cell>
          <cell r="D124">
            <v>917.4</v>
          </cell>
          <cell r="E124">
            <v>764.5</v>
          </cell>
          <cell r="F124">
            <v>1070.3</v>
          </cell>
          <cell r="G124">
            <v>1529</v>
          </cell>
          <cell r="H124">
            <v>917.4</v>
          </cell>
          <cell r="I124">
            <v>1223.2</v>
          </cell>
          <cell r="J124">
            <v>1681.9</v>
          </cell>
          <cell r="K124">
            <v>1529</v>
          </cell>
          <cell r="L124">
            <v>611.6</v>
          </cell>
          <cell r="M124">
            <v>1834.8</v>
          </cell>
          <cell r="N124">
            <v>611.6</v>
          </cell>
          <cell r="O124">
            <v>152.9</v>
          </cell>
        </row>
        <row r="125">
          <cell r="B125" t="str">
            <v>ROHAUL30</v>
          </cell>
          <cell r="C125" t="str">
            <v>30YD ROLL OFF-HAUL</v>
          </cell>
          <cell r="D125">
            <v>1809.44</v>
          </cell>
          <cell r="E125">
            <v>1243.99</v>
          </cell>
          <cell r="F125">
            <v>2261.8000000000002</v>
          </cell>
          <cell r="G125">
            <v>2261.8000000000002</v>
          </cell>
          <cell r="H125">
            <v>1809.44</v>
          </cell>
          <cell r="I125">
            <v>1922.53</v>
          </cell>
          <cell r="J125">
            <v>2035.62</v>
          </cell>
          <cell r="K125">
            <v>2035.62</v>
          </cell>
          <cell r="L125">
            <v>1922.53</v>
          </cell>
          <cell r="M125">
            <v>2714.16</v>
          </cell>
          <cell r="N125">
            <v>2374.89</v>
          </cell>
          <cell r="O125">
            <v>2035.62</v>
          </cell>
        </row>
        <row r="126">
          <cell r="B126" t="str">
            <v>ROHAUL30T</v>
          </cell>
          <cell r="C126" t="str">
            <v>30YD ROLL OFF TEMP HAUL</v>
          </cell>
          <cell r="D126">
            <v>482.8</v>
          </cell>
          <cell r="E126">
            <v>724.2</v>
          </cell>
          <cell r="F126">
            <v>2172.6</v>
          </cell>
          <cell r="G126">
            <v>1689.8</v>
          </cell>
          <cell r="H126">
            <v>1207</v>
          </cell>
          <cell r="I126">
            <v>965.6</v>
          </cell>
          <cell r="J126">
            <v>2414</v>
          </cell>
          <cell r="K126">
            <v>1931.2</v>
          </cell>
          <cell r="L126">
            <v>724.2</v>
          </cell>
          <cell r="M126">
            <v>965.6</v>
          </cell>
          <cell r="N126">
            <v>2172.6</v>
          </cell>
          <cell r="O126">
            <v>2896.8</v>
          </cell>
        </row>
        <row r="127">
          <cell r="B127" t="str">
            <v>ROMILE</v>
          </cell>
          <cell r="C127" t="str">
            <v>ROLL OFF-MILEAGE</v>
          </cell>
          <cell r="D127">
            <v>616.63</v>
          </cell>
          <cell r="E127">
            <v>394.49</v>
          </cell>
          <cell r="F127">
            <v>865.58</v>
          </cell>
          <cell r="G127">
            <v>880.90000000000009</v>
          </cell>
          <cell r="H127">
            <v>758.34</v>
          </cell>
          <cell r="I127">
            <v>810.05</v>
          </cell>
          <cell r="J127">
            <v>942.18</v>
          </cell>
          <cell r="K127">
            <v>1206.45</v>
          </cell>
          <cell r="L127">
            <v>819.62</v>
          </cell>
          <cell r="M127">
            <v>670.25</v>
          </cell>
          <cell r="N127">
            <v>666.42</v>
          </cell>
          <cell r="O127">
            <v>735.36</v>
          </cell>
        </row>
        <row r="128">
          <cell r="B128" t="str">
            <v>RORELOCATE</v>
          </cell>
          <cell r="C128" t="str">
            <v>ROLL OFF RELOCATE</v>
          </cell>
          <cell r="D128">
            <v>0</v>
          </cell>
          <cell r="E128">
            <v>0</v>
          </cell>
          <cell r="F128">
            <v>0</v>
          </cell>
          <cell r="G128">
            <v>122</v>
          </cell>
          <cell r="H128">
            <v>122</v>
          </cell>
          <cell r="I128">
            <v>0</v>
          </cell>
          <cell r="J128">
            <v>0</v>
          </cell>
          <cell r="K128">
            <v>122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B129" t="str">
            <v>RORENT20D</v>
          </cell>
          <cell r="C129" t="str">
            <v>20YD ROLL OFF-DAILY RENT</v>
          </cell>
          <cell r="D129">
            <v>1574.4</v>
          </cell>
          <cell r="E129">
            <v>1219.2</v>
          </cell>
          <cell r="F129">
            <v>1593.6</v>
          </cell>
          <cell r="G129">
            <v>864</v>
          </cell>
          <cell r="H129">
            <v>566.4</v>
          </cell>
          <cell r="I129">
            <v>1104</v>
          </cell>
          <cell r="J129">
            <v>1593.6</v>
          </cell>
          <cell r="K129">
            <v>1584</v>
          </cell>
          <cell r="L129">
            <v>1296</v>
          </cell>
          <cell r="M129">
            <v>1363.2</v>
          </cell>
          <cell r="N129">
            <v>499.2</v>
          </cell>
          <cell r="O129">
            <v>931.2</v>
          </cell>
        </row>
        <row r="130">
          <cell r="B130" t="str">
            <v>RORENT20M</v>
          </cell>
          <cell r="C130" t="str">
            <v>20YD ROLL OFF-MNTHLY RENT</v>
          </cell>
          <cell r="D130">
            <v>550.54999999999995</v>
          </cell>
          <cell r="E130">
            <v>550.54999999999995</v>
          </cell>
          <cell r="F130">
            <v>550.54999999999995</v>
          </cell>
          <cell r="G130">
            <v>503.36</v>
          </cell>
          <cell r="H130">
            <v>471.9</v>
          </cell>
          <cell r="I130">
            <v>471.9</v>
          </cell>
          <cell r="J130">
            <v>471.9</v>
          </cell>
          <cell r="K130">
            <v>471.9</v>
          </cell>
          <cell r="L130">
            <v>471.9</v>
          </cell>
          <cell r="M130">
            <v>550.54999999999995</v>
          </cell>
          <cell r="N130">
            <v>660.66</v>
          </cell>
          <cell r="O130">
            <v>674.87</v>
          </cell>
        </row>
        <row r="131">
          <cell r="B131" t="str">
            <v>RORENT30D</v>
          </cell>
          <cell r="C131" t="str">
            <v>30YD ROLL OFF-DAILY RENT</v>
          </cell>
          <cell r="D131">
            <v>704</v>
          </cell>
          <cell r="E131">
            <v>1472</v>
          </cell>
          <cell r="F131">
            <v>1360</v>
          </cell>
          <cell r="G131">
            <v>1024</v>
          </cell>
          <cell r="H131">
            <v>768</v>
          </cell>
          <cell r="I131">
            <v>480</v>
          </cell>
          <cell r="J131">
            <v>1056</v>
          </cell>
          <cell r="K131">
            <v>768</v>
          </cell>
          <cell r="L131">
            <v>624</v>
          </cell>
          <cell r="M131">
            <v>496</v>
          </cell>
          <cell r="N131">
            <v>928</v>
          </cell>
          <cell r="O131">
            <v>736</v>
          </cell>
        </row>
        <row r="132">
          <cell r="B132" t="str">
            <v>RORENT30M</v>
          </cell>
          <cell r="C132" t="str">
            <v>30YD ROLL OFF-MNTHLY RENT</v>
          </cell>
          <cell r="D132">
            <v>573.29999999999995</v>
          </cell>
          <cell r="E132">
            <v>573.29999999999995</v>
          </cell>
          <cell r="F132">
            <v>668.41</v>
          </cell>
          <cell r="G132">
            <v>737.1</v>
          </cell>
          <cell r="H132">
            <v>655.20000000000005</v>
          </cell>
          <cell r="I132">
            <v>655.20000000000005</v>
          </cell>
          <cell r="J132">
            <v>700.11</v>
          </cell>
          <cell r="K132">
            <v>737.1</v>
          </cell>
          <cell r="L132">
            <v>737.1</v>
          </cell>
          <cell r="M132">
            <v>737.1</v>
          </cell>
          <cell r="N132">
            <v>737.1</v>
          </cell>
          <cell r="O132">
            <v>737.1</v>
          </cell>
        </row>
        <row r="133">
          <cell r="B133" t="str">
            <v>ROWAIT</v>
          </cell>
          <cell r="C133" t="str">
            <v>TIME/STANDBY CHARGE</v>
          </cell>
          <cell r="D133">
            <v>402.5</v>
          </cell>
          <cell r="E133">
            <v>0</v>
          </cell>
          <cell r="F133">
            <v>0</v>
          </cell>
          <cell r="G133">
            <v>0</v>
          </cell>
          <cell r="H133">
            <v>100.63</v>
          </cell>
          <cell r="I133">
            <v>0</v>
          </cell>
          <cell r="J133">
            <v>120.75</v>
          </cell>
          <cell r="K133">
            <v>0</v>
          </cell>
          <cell r="L133">
            <v>0</v>
          </cell>
          <cell r="M133">
            <v>0</v>
          </cell>
          <cell r="N133">
            <v>100.63</v>
          </cell>
          <cell r="O133">
            <v>0</v>
          </cell>
        </row>
        <row r="134">
          <cell r="B134" t="str">
            <v>ADJRO</v>
          </cell>
          <cell r="C134" t="str">
            <v>SERVICE ADJ-ROLL OFF</v>
          </cell>
          <cell r="D134">
            <v>0</v>
          </cell>
          <cell r="E134">
            <v>-19.66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B135" t="str">
            <v>CPHAUL15</v>
          </cell>
          <cell r="C135" t="str">
            <v>15YD COMPACTOR-HAUL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ROHAUL30CO</v>
          </cell>
          <cell r="C136" t="str">
            <v>30YD CUST OWNED R/O HAUL</v>
          </cell>
          <cell r="D136">
            <v>114.65</v>
          </cell>
          <cell r="E136">
            <v>114.65</v>
          </cell>
          <cell r="F136">
            <v>0</v>
          </cell>
          <cell r="G136">
            <v>114.65</v>
          </cell>
          <cell r="H136">
            <v>0</v>
          </cell>
          <cell r="I136">
            <v>0</v>
          </cell>
          <cell r="J136">
            <v>0</v>
          </cell>
          <cell r="K136">
            <v>114.65</v>
          </cell>
          <cell r="L136">
            <v>114.65</v>
          </cell>
          <cell r="M136">
            <v>0</v>
          </cell>
          <cell r="N136">
            <v>0</v>
          </cell>
          <cell r="O136">
            <v>0</v>
          </cell>
        </row>
        <row r="137">
          <cell r="B137" t="str">
            <v>ROHAUL40</v>
          </cell>
          <cell r="C137" t="str">
            <v>40YD ROLL OFF-HAUL</v>
          </cell>
          <cell r="D137">
            <v>1310.5</v>
          </cell>
          <cell r="E137">
            <v>917.35</v>
          </cell>
          <cell r="F137">
            <v>1179.45</v>
          </cell>
          <cell r="G137">
            <v>1179.45</v>
          </cell>
          <cell r="H137">
            <v>1179.45</v>
          </cell>
          <cell r="I137">
            <v>1048.4000000000001</v>
          </cell>
          <cell r="J137">
            <v>1179.45</v>
          </cell>
          <cell r="K137">
            <v>1310.5</v>
          </cell>
          <cell r="L137">
            <v>1179.45</v>
          </cell>
          <cell r="M137">
            <v>1048.4000000000001</v>
          </cell>
          <cell r="N137">
            <v>1858.29</v>
          </cell>
          <cell r="O137">
            <v>1179.45</v>
          </cell>
        </row>
        <row r="138">
          <cell r="B138" t="str">
            <v>RORENT40M</v>
          </cell>
          <cell r="C138" t="str">
            <v>40YD ROLL OFF-MNTHLY RENT</v>
          </cell>
          <cell r="D138">
            <v>81.900000000000006</v>
          </cell>
          <cell r="E138">
            <v>81.900000000000006</v>
          </cell>
          <cell r="F138">
            <v>81.900000000000006</v>
          </cell>
          <cell r="G138">
            <v>81.900000000000006</v>
          </cell>
          <cell r="H138">
            <v>81.900000000000006</v>
          </cell>
          <cell r="I138">
            <v>81.900000000000006</v>
          </cell>
          <cell r="J138">
            <v>81.900000000000006</v>
          </cell>
          <cell r="K138">
            <v>81.900000000000006</v>
          </cell>
          <cell r="L138">
            <v>81.900000000000006</v>
          </cell>
          <cell r="M138">
            <v>81.900000000000006</v>
          </cell>
          <cell r="N138">
            <v>81.900000000000006</v>
          </cell>
          <cell r="O138">
            <v>81.900000000000006</v>
          </cell>
        </row>
        <row r="139">
          <cell r="B139" t="str">
            <v>ROTARP</v>
          </cell>
          <cell r="C139" t="str">
            <v>TARPING CHARGE</v>
          </cell>
          <cell r="D139">
            <v>2754</v>
          </cell>
          <cell r="E139">
            <v>2065.5</v>
          </cell>
          <cell r="F139">
            <v>2227.5</v>
          </cell>
          <cell r="G139">
            <v>2349</v>
          </cell>
          <cell r="H139">
            <v>2349</v>
          </cell>
          <cell r="I139">
            <v>2146.5</v>
          </cell>
          <cell r="J139">
            <v>2430</v>
          </cell>
          <cell r="K139">
            <v>2227.5</v>
          </cell>
          <cell r="L139">
            <v>2349</v>
          </cell>
          <cell r="M139">
            <v>1660.5</v>
          </cell>
          <cell r="N139">
            <v>40.5</v>
          </cell>
          <cell r="O139">
            <v>891</v>
          </cell>
        </row>
        <row r="140">
          <cell r="B140" t="str">
            <v>PTPC</v>
          </cell>
          <cell r="C140" t="str">
            <v>PORT TOWNSEND PAPER</v>
          </cell>
          <cell r="D140">
            <v>27660.28</v>
          </cell>
          <cell r="E140">
            <v>21054.84</v>
          </cell>
          <cell r="F140">
            <v>22706.2</v>
          </cell>
          <cell r="G140">
            <v>23944.720000000001</v>
          </cell>
          <cell r="H140">
            <v>23944.720000000001</v>
          </cell>
          <cell r="I140">
            <v>21880.52</v>
          </cell>
          <cell r="J140">
            <v>24770.400000000001</v>
          </cell>
          <cell r="K140">
            <v>22706.2</v>
          </cell>
          <cell r="L140">
            <v>23531.88</v>
          </cell>
          <cell r="M140">
            <v>16926.439999999999</v>
          </cell>
          <cell r="N140">
            <v>412.84</v>
          </cell>
          <cell r="O140">
            <v>9082.48</v>
          </cell>
        </row>
        <row r="141">
          <cell r="B141" t="str">
            <v>ROWKND</v>
          </cell>
          <cell r="C141" t="str">
            <v>WEEKEND/HOLIDAY RO SVC</v>
          </cell>
          <cell r="D141">
            <v>1402.5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2250</v>
          </cell>
          <cell r="K141">
            <v>0</v>
          </cell>
          <cell r="L141">
            <v>1500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RABANCO</v>
          </cell>
          <cell r="C142" t="str">
            <v>RABANCO PER TON</v>
          </cell>
          <cell r="D142">
            <v>28127.86</v>
          </cell>
          <cell r="E142">
            <v>21210.35</v>
          </cell>
          <cell r="F142">
            <v>2727.13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-4751.7299999999996</v>
          </cell>
        </row>
        <row r="143">
          <cell r="B143" t="str">
            <v>STORAGE</v>
          </cell>
        </row>
        <row r="144">
          <cell r="B144" t="str">
            <v>STORENT22</v>
          </cell>
          <cell r="C144" t="str">
            <v>PORTABLE STORAGE RENT 22</v>
          </cell>
          <cell r="D144">
            <v>23.48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B145" t="str">
            <v>STORMV</v>
          </cell>
          <cell r="C145" t="str">
            <v>PORTABLE STORAGE REMOVAL</v>
          </cell>
          <cell r="D145">
            <v>58.13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D146">
            <v>242654.66999999995</v>
          </cell>
          <cell r="E146">
            <v>217205.87</v>
          </cell>
          <cell r="F146">
            <v>215738.67000000004</v>
          </cell>
          <cell r="G146">
            <v>221944.72999999995</v>
          </cell>
          <cell r="H146">
            <v>220595.02000000002</v>
          </cell>
          <cell r="I146">
            <v>220414.75000000006</v>
          </cell>
          <cell r="J146">
            <v>248511.86000000004</v>
          </cell>
          <cell r="K146">
            <v>243845.97000000006</v>
          </cell>
          <cell r="L146">
            <v>229601.34000000005</v>
          </cell>
          <cell r="M146">
            <v>223355.99000000008</v>
          </cell>
          <cell r="N146">
            <v>198508.6100000001</v>
          </cell>
          <cell r="O146">
            <v>199738.76000000007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B3" t="str">
            <v>Category</v>
          </cell>
          <cell r="C3" t="str">
            <v>Description</v>
          </cell>
          <cell r="D3" t="str">
            <v>Sum of 1</v>
          </cell>
          <cell r="E3" t="str">
            <v>Sum of 2</v>
          </cell>
          <cell r="F3" t="str">
            <v>Sum of 3</v>
          </cell>
          <cell r="G3" t="str">
            <v>Sum of 4</v>
          </cell>
          <cell r="H3" t="str">
            <v>Sum of 5</v>
          </cell>
          <cell r="I3" t="str">
            <v>Sum of 6</v>
          </cell>
          <cell r="J3" t="str">
            <v>Sum of 7</v>
          </cell>
          <cell r="K3" t="str">
            <v>Sum of 8</v>
          </cell>
          <cell r="L3" t="str">
            <v>Sum of 9</v>
          </cell>
          <cell r="M3" t="str">
            <v>Sum of 10</v>
          </cell>
          <cell r="N3" t="str">
            <v>Sum of 11</v>
          </cell>
          <cell r="O3" t="str">
            <v>Sum of 12</v>
          </cell>
        </row>
        <row r="4">
          <cell r="B4" t="str">
            <v>ACCOUNTING ADJUSTMENTS</v>
          </cell>
        </row>
        <row r="5">
          <cell r="B5" t="str">
            <v>ADJTAX</v>
          </cell>
          <cell r="C5" t="str">
            <v>TAX ADJUSTMENT</v>
          </cell>
          <cell r="D5">
            <v>0</v>
          </cell>
          <cell r="E5">
            <v>-13.78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-56.19</v>
          </cell>
          <cell r="M5">
            <v>0</v>
          </cell>
          <cell r="N5">
            <v>0</v>
          </cell>
          <cell r="O5">
            <v>0</v>
          </cell>
        </row>
        <row r="6">
          <cell r="B6" t="str">
            <v xml:space="preserve">BD </v>
          </cell>
          <cell r="C6" t="str">
            <v>W\O BAD DEBT</v>
          </cell>
          <cell r="D6">
            <v>0</v>
          </cell>
          <cell r="E6">
            <v>-390.8</v>
          </cell>
          <cell r="F6">
            <v>-4036.5699999999997</v>
          </cell>
          <cell r="G6">
            <v>-2907.47</v>
          </cell>
          <cell r="H6">
            <v>-40.42</v>
          </cell>
          <cell r="I6">
            <v>-1846.55</v>
          </cell>
          <cell r="J6">
            <v>-1983.3200000000002</v>
          </cell>
          <cell r="K6">
            <v>-4908.53</v>
          </cell>
          <cell r="L6">
            <v>-3311.59</v>
          </cell>
          <cell r="M6">
            <v>-126.89</v>
          </cell>
          <cell r="N6">
            <v>-113.52</v>
          </cell>
          <cell r="O6">
            <v>-4292.3500000000004</v>
          </cell>
        </row>
        <row r="7">
          <cell r="B7" t="str">
            <v>BDR</v>
          </cell>
          <cell r="C7" t="str">
            <v>BAD DEBT RECOVERY</v>
          </cell>
          <cell r="D7">
            <v>1210.56</v>
          </cell>
          <cell r="E7">
            <v>383.16999999999996</v>
          </cell>
          <cell r="F7">
            <v>1757.01</v>
          </cell>
          <cell r="G7">
            <v>530.70000000000005</v>
          </cell>
          <cell r="H7">
            <v>371.58</v>
          </cell>
          <cell r="I7">
            <v>585.64</v>
          </cell>
          <cell r="J7">
            <v>1441.45</v>
          </cell>
          <cell r="K7">
            <v>281.19000000000005</v>
          </cell>
          <cell r="L7">
            <v>762.35</v>
          </cell>
          <cell r="M7">
            <v>840.65</v>
          </cell>
          <cell r="N7">
            <v>213.07</v>
          </cell>
          <cell r="O7">
            <v>398.06</v>
          </cell>
        </row>
        <row r="8">
          <cell r="B8" t="str">
            <v>FINCHG</v>
          </cell>
          <cell r="C8" t="str">
            <v>LATE FEE</v>
          </cell>
          <cell r="D8">
            <v>254.07000000000002</v>
          </cell>
          <cell r="E8">
            <v>458</v>
          </cell>
          <cell r="F8">
            <v>34.860000000000014</v>
          </cell>
          <cell r="G8">
            <v>320.06</v>
          </cell>
          <cell r="H8">
            <v>162.32</v>
          </cell>
          <cell r="I8">
            <v>528.97</v>
          </cell>
          <cell r="J8">
            <v>243.98</v>
          </cell>
          <cell r="K8">
            <v>293.02</v>
          </cell>
          <cell r="L8">
            <v>255.98999999999995</v>
          </cell>
          <cell r="M8">
            <v>249.17</v>
          </cell>
          <cell r="N8">
            <v>243.12</v>
          </cell>
          <cell r="O8">
            <v>298.16999999999996</v>
          </cell>
        </row>
        <row r="9">
          <cell r="B9" t="str">
            <v>MM</v>
          </cell>
          <cell r="C9" t="str">
            <v>MOVE MONEY</v>
          </cell>
          <cell r="D9">
            <v>49.42</v>
          </cell>
          <cell r="E9">
            <v>95.570000000000022</v>
          </cell>
          <cell r="F9">
            <v>19.590000000000032</v>
          </cell>
          <cell r="G9">
            <v>464.98</v>
          </cell>
          <cell r="H9">
            <v>200.05</v>
          </cell>
          <cell r="I9">
            <v>-97.740000000000009</v>
          </cell>
          <cell r="J9">
            <v>-22.599999999999994</v>
          </cell>
          <cell r="K9">
            <v>87.329999999999984</v>
          </cell>
          <cell r="L9">
            <v>-117.99000000000001</v>
          </cell>
          <cell r="M9">
            <v>-44.65</v>
          </cell>
          <cell r="N9">
            <v>-142.56</v>
          </cell>
          <cell r="O9">
            <v>117.02000000000001</v>
          </cell>
        </row>
        <row r="10">
          <cell r="B10" t="str">
            <v>NSF FEES</v>
          </cell>
          <cell r="C10" t="str">
            <v>RETURNED CHECK FEE</v>
          </cell>
          <cell r="D10">
            <v>0</v>
          </cell>
          <cell r="E10">
            <v>0</v>
          </cell>
          <cell r="F10">
            <v>0</v>
          </cell>
          <cell r="G10">
            <v>40.9</v>
          </cell>
          <cell r="H10">
            <v>0</v>
          </cell>
          <cell r="I10">
            <v>40.9</v>
          </cell>
          <cell r="J10">
            <v>81.8</v>
          </cell>
          <cell r="K10">
            <v>0</v>
          </cell>
          <cell r="L10">
            <v>0</v>
          </cell>
          <cell r="M10">
            <v>0</v>
          </cell>
          <cell r="N10">
            <v>20.45</v>
          </cell>
          <cell r="O10">
            <v>0</v>
          </cell>
        </row>
        <row r="11">
          <cell r="B11" t="str">
            <v>REFUND</v>
          </cell>
          <cell r="C11" t="str">
            <v>REFUND</v>
          </cell>
          <cell r="D11">
            <v>1096.42</v>
          </cell>
          <cell r="E11">
            <v>221.29</v>
          </cell>
          <cell r="F11">
            <v>4386.8999999999996</v>
          </cell>
          <cell r="G11">
            <v>300.64</v>
          </cell>
          <cell r="H11">
            <v>49.12</v>
          </cell>
          <cell r="I11">
            <v>3394.9700000000003</v>
          </cell>
          <cell r="J11">
            <v>418.99</v>
          </cell>
          <cell r="K11">
            <v>706.33999999999992</v>
          </cell>
          <cell r="L11">
            <v>0</v>
          </cell>
          <cell r="M11">
            <v>619.21</v>
          </cell>
          <cell r="N11">
            <v>89.35</v>
          </cell>
          <cell r="O11">
            <v>0</v>
          </cell>
        </row>
        <row r="12">
          <cell r="B12" t="str">
            <v>RETCK-LB</v>
          </cell>
          <cell r="C12" t="str">
            <v>RETURNED CHECK - LOCKBOX</v>
          </cell>
          <cell r="D12">
            <v>0</v>
          </cell>
          <cell r="E12">
            <v>0</v>
          </cell>
          <cell r="F12">
            <v>0</v>
          </cell>
          <cell r="G12">
            <v>107.2</v>
          </cell>
          <cell r="H12">
            <v>0</v>
          </cell>
          <cell r="I12">
            <v>112.93</v>
          </cell>
          <cell r="J12">
            <v>172.87</v>
          </cell>
          <cell r="K12">
            <v>0</v>
          </cell>
          <cell r="L12">
            <v>51.22</v>
          </cell>
          <cell r="M12">
            <v>0</v>
          </cell>
          <cell r="N12">
            <v>60.72</v>
          </cell>
          <cell r="O12">
            <v>0</v>
          </cell>
        </row>
        <row r="13">
          <cell r="B13" t="str">
            <v>UNCLAIMED</v>
          </cell>
          <cell r="C13" t="str">
            <v>UNCLAIMED PROPERTY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RETCK</v>
          </cell>
          <cell r="C14" t="str">
            <v>RETURNED CHECK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138.06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WO</v>
          </cell>
          <cell r="C15" t="str">
            <v>SMALL BALANCE WRITE OFF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-10.130000000000001</v>
          </cell>
          <cell r="N15">
            <v>0</v>
          </cell>
          <cell r="O15">
            <v>0</v>
          </cell>
        </row>
        <row r="16">
          <cell r="B16" t="str">
            <v>COMMERCIAL  FRONTLOAD</v>
          </cell>
        </row>
        <row r="17">
          <cell r="B17" t="str">
            <v>CTIME</v>
          </cell>
          <cell r="C17" t="str">
            <v>COMMERCIAL TIME CHARGE</v>
          </cell>
          <cell r="D17">
            <v>0</v>
          </cell>
          <cell r="E17">
            <v>0</v>
          </cell>
          <cell r="F17">
            <v>0</v>
          </cell>
          <cell r="G17">
            <v>14.48</v>
          </cell>
          <cell r="H17">
            <v>86.85</v>
          </cell>
          <cell r="I17">
            <v>0</v>
          </cell>
          <cell r="J17">
            <v>28.96</v>
          </cell>
          <cell r="K17">
            <v>31.85</v>
          </cell>
          <cell r="L17">
            <v>49.23</v>
          </cell>
          <cell r="M17">
            <v>0</v>
          </cell>
          <cell r="N17">
            <v>17.38</v>
          </cell>
          <cell r="O17">
            <v>8.69</v>
          </cell>
        </row>
        <row r="18">
          <cell r="B18" t="str">
            <v>DEL2TEMP-COM</v>
          </cell>
          <cell r="C18" t="str">
            <v>DELIVERY FEE 2YD TEMP</v>
          </cell>
          <cell r="D18">
            <v>105.51</v>
          </cell>
          <cell r="E18">
            <v>70.34</v>
          </cell>
          <cell r="F18">
            <v>35.17</v>
          </cell>
          <cell r="G18">
            <v>70.34</v>
          </cell>
          <cell r="H18">
            <v>175.85000000000002</v>
          </cell>
          <cell r="I18">
            <v>175.85</v>
          </cell>
          <cell r="J18">
            <v>105.51</v>
          </cell>
          <cell r="K18">
            <v>105.51</v>
          </cell>
          <cell r="L18">
            <v>70.34</v>
          </cell>
          <cell r="M18">
            <v>35.17</v>
          </cell>
          <cell r="N18">
            <v>70.34</v>
          </cell>
          <cell r="O18">
            <v>0</v>
          </cell>
        </row>
        <row r="19">
          <cell r="B19" t="str">
            <v>F4TC-COM</v>
          </cell>
          <cell r="C19" t="str">
            <v>4 YD TEMP CONT PICKUP</v>
          </cell>
          <cell r="D19">
            <v>391.35</v>
          </cell>
          <cell r="E19">
            <v>156.54</v>
          </cell>
          <cell r="F19">
            <v>313.08</v>
          </cell>
          <cell r="G19">
            <v>547.89</v>
          </cell>
          <cell r="H19">
            <v>469.62</v>
          </cell>
          <cell r="I19">
            <v>234.81</v>
          </cell>
          <cell r="J19">
            <v>860.97</v>
          </cell>
          <cell r="K19">
            <v>313.08</v>
          </cell>
          <cell r="L19">
            <v>78.27</v>
          </cell>
          <cell r="M19">
            <v>234.81</v>
          </cell>
          <cell r="N19">
            <v>313.08</v>
          </cell>
          <cell r="O19">
            <v>313.08</v>
          </cell>
        </row>
        <row r="20">
          <cell r="B20" t="str">
            <v>F1.5YD1M</v>
          </cell>
          <cell r="C20" t="str">
            <v>1.5YD CONT 1X MONTH SVC</v>
          </cell>
          <cell r="D20">
            <v>281.07</v>
          </cell>
          <cell r="E20">
            <v>249.84</v>
          </cell>
          <cell r="F20">
            <v>218.61</v>
          </cell>
          <cell r="G20">
            <v>218.61</v>
          </cell>
          <cell r="H20">
            <v>218.61</v>
          </cell>
          <cell r="I20">
            <v>187.38</v>
          </cell>
          <cell r="J20">
            <v>156.15</v>
          </cell>
          <cell r="K20">
            <v>156.15</v>
          </cell>
          <cell r="L20">
            <v>156.15</v>
          </cell>
          <cell r="M20">
            <v>218.61</v>
          </cell>
          <cell r="N20">
            <v>218.61</v>
          </cell>
          <cell r="O20">
            <v>218.61</v>
          </cell>
        </row>
        <row r="21">
          <cell r="B21" t="str">
            <v>F3YD1M</v>
          </cell>
          <cell r="C21" t="str">
            <v>3YD CONT 1X MONTH SVC</v>
          </cell>
          <cell r="D21">
            <v>171.87</v>
          </cell>
          <cell r="E21">
            <v>114.58</v>
          </cell>
          <cell r="F21">
            <v>114.58</v>
          </cell>
          <cell r="G21">
            <v>114.58</v>
          </cell>
          <cell r="H21">
            <v>114.58</v>
          </cell>
          <cell r="I21">
            <v>171.87</v>
          </cell>
          <cell r="J21">
            <v>229.16</v>
          </cell>
          <cell r="K21">
            <v>286.45</v>
          </cell>
          <cell r="L21">
            <v>286.45</v>
          </cell>
          <cell r="M21">
            <v>343.74</v>
          </cell>
          <cell r="N21">
            <v>343.74</v>
          </cell>
          <cell r="O21">
            <v>286.45</v>
          </cell>
        </row>
        <row r="22">
          <cell r="B22" t="str">
            <v>F4YD2W</v>
          </cell>
          <cell r="C22" t="str">
            <v>4YD CONT 2XWEEKLY SVC</v>
          </cell>
          <cell r="D22">
            <v>677.82</v>
          </cell>
          <cell r="E22">
            <v>677.82</v>
          </cell>
          <cell r="F22">
            <v>677.82</v>
          </cell>
          <cell r="G22">
            <v>677.82</v>
          </cell>
          <cell r="H22">
            <v>677.82</v>
          </cell>
          <cell r="I22">
            <v>677.82</v>
          </cell>
          <cell r="J22">
            <v>677.82</v>
          </cell>
          <cell r="K22">
            <v>677.82</v>
          </cell>
          <cell r="L22">
            <v>677.82</v>
          </cell>
          <cell r="M22">
            <v>677.82</v>
          </cell>
          <cell r="N22">
            <v>677.82</v>
          </cell>
          <cell r="O22">
            <v>1355.64</v>
          </cell>
        </row>
        <row r="23">
          <cell r="B23" t="str">
            <v>F2YD1W</v>
          </cell>
          <cell r="C23" t="str">
            <v>2YD CONT 1X WEEKLY</v>
          </cell>
          <cell r="D23">
            <v>14906.5</v>
          </cell>
          <cell r="E23">
            <v>15306.94</v>
          </cell>
          <cell r="F23">
            <v>15166.93</v>
          </cell>
          <cell r="G23">
            <v>16286.97</v>
          </cell>
          <cell r="H23">
            <v>18153.650000000001</v>
          </cell>
          <cell r="I23">
            <v>18853.669999999998</v>
          </cell>
          <cell r="J23">
            <v>18853.669999999998</v>
          </cell>
          <cell r="K23">
            <v>19087.02</v>
          </cell>
          <cell r="L23">
            <v>19553.669999999998</v>
          </cell>
          <cell r="M23">
            <v>19040.34</v>
          </cell>
          <cell r="N23">
            <v>19180.34</v>
          </cell>
          <cell r="O23">
            <v>17500.349999999999</v>
          </cell>
        </row>
        <row r="24">
          <cell r="B24" t="str">
            <v>F2YDEOW</v>
          </cell>
          <cell r="C24" t="str">
            <v>2YD CONT EVERY OTHER WK</v>
          </cell>
          <cell r="D24">
            <v>4490.3999999999996</v>
          </cell>
          <cell r="E24">
            <v>4537.18</v>
          </cell>
          <cell r="F24">
            <v>4442.05</v>
          </cell>
          <cell r="G24">
            <v>4537.1799999999994</v>
          </cell>
          <cell r="H24">
            <v>4490.41</v>
          </cell>
          <cell r="I24">
            <v>4396.8500000000004</v>
          </cell>
          <cell r="J24">
            <v>4724.3</v>
          </cell>
          <cell r="K24">
            <v>5051.71</v>
          </cell>
          <cell r="L24">
            <v>5098.4799999999996</v>
          </cell>
          <cell r="M24">
            <v>5192.04</v>
          </cell>
          <cell r="N24">
            <v>5051.7</v>
          </cell>
          <cell r="O24">
            <v>5192.03</v>
          </cell>
        </row>
        <row r="25">
          <cell r="B25" t="str">
            <v>F4YD1W</v>
          </cell>
          <cell r="C25" t="str">
            <v>4YD CONT 1X WEEKLY SVC</v>
          </cell>
          <cell r="D25">
            <v>13302.22</v>
          </cell>
          <cell r="E25">
            <v>14912.04</v>
          </cell>
          <cell r="F25">
            <v>14996.77</v>
          </cell>
          <cell r="G25">
            <v>15250.95</v>
          </cell>
          <cell r="H25">
            <v>15844.06</v>
          </cell>
          <cell r="I25">
            <v>16860.78</v>
          </cell>
          <cell r="J25">
            <v>16606.59</v>
          </cell>
          <cell r="K25">
            <v>17199.689999999999</v>
          </cell>
          <cell r="L25">
            <v>17199.689999999999</v>
          </cell>
          <cell r="M25">
            <v>17284.41</v>
          </cell>
          <cell r="N25">
            <v>17369.14</v>
          </cell>
          <cell r="O25">
            <v>15928.78</v>
          </cell>
        </row>
        <row r="26">
          <cell r="B26" t="str">
            <v>F6YD1W</v>
          </cell>
          <cell r="C26" t="str">
            <v>6YD CONT 1X WEEKLY SVC</v>
          </cell>
          <cell r="D26">
            <v>14114.36</v>
          </cell>
          <cell r="E26">
            <v>15398.18</v>
          </cell>
          <cell r="F26">
            <v>15635.07</v>
          </cell>
          <cell r="G26">
            <v>16464.2</v>
          </cell>
          <cell r="H26">
            <v>16938.009999999998</v>
          </cell>
          <cell r="I26">
            <v>17530.23</v>
          </cell>
          <cell r="J26">
            <v>18714.71</v>
          </cell>
          <cell r="K26">
            <v>18833.18</v>
          </cell>
          <cell r="L26">
            <v>19425.39</v>
          </cell>
          <cell r="M26">
            <v>18951.599999999999</v>
          </cell>
          <cell r="N26">
            <v>16819.55</v>
          </cell>
          <cell r="O26">
            <v>15753.52</v>
          </cell>
        </row>
        <row r="27">
          <cell r="B27" t="str">
            <v>F6YD2W</v>
          </cell>
          <cell r="C27" t="str">
            <v>6YD CONT 2XWEEKLY SVC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947.58</v>
          </cell>
          <cell r="I27">
            <v>0</v>
          </cell>
          <cell r="J27">
            <v>947.58</v>
          </cell>
          <cell r="K27">
            <v>947.58</v>
          </cell>
          <cell r="L27">
            <v>0</v>
          </cell>
          <cell r="M27">
            <v>0</v>
          </cell>
          <cell r="N27">
            <v>0</v>
          </cell>
          <cell r="O27">
            <v>118.45</v>
          </cell>
        </row>
        <row r="28">
          <cell r="B28" t="str">
            <v>F3TC-COM</v>
          </cell>
          <cell r="C28" t="str">
            <v>3 YD TEMP CONT PICKUP</v>
          </cell>
          <cell r="D28">
            <v>0</v>
          </cell>
          <cell r="E28">
            <v>57.29</v>
          </cell>
          <cell r="F28">
            <v>171.87</v>
          </cell>
          <cell r="G28">
            <v>458.32</v>
          </cell>
          <cell r="H28">
            <v>515.61</v>
          </cell>
          <cell r="I28">
            <v>401.03</v>
          </cell>
          <cell r="J28">
            <v>286.45</v>
          </cell>
          <cell r="K28">
            <v>286.45</v>
          </cell>
          <cell r="L28">
            <v>744.77</v>
          </cell>
          <cell r="M28">
            <v>744.77</v>
          </cell>
          <cell r="N28">
            <v>286.45</v>
          </cell>
          <cell r="O28">
            <v>171.87</v>
          </cell>
        </row>
        <row r="29">
          <cell r="B29" t="str">
            <v>F1.5YD1W</v>
          </cell>
          <cell r="C29" t="str">
            <v>1.5YD CONT 1X WEEKLY</v>
          </cell>
          <cell r="D29">
            <v>6355.81</v>
          </cell>
          <cell r="E29">
            <v>6220.58</v>
          </cell>
          <cell r="F29">
            <v>6186.77</v>
          </cell>
          <cell r="G29">
            <v>6085.35</v>
          </cell>
          <cell r="H29">
            <v>6017.73</v>
          </cell>
          <cell r="I29">
            <v>6051.54</v>
          </cell>
          <cell r="J29">
            <v>5950.12</v>
          </cell>
          <cell r="K29">
            <v>6085.35</v>
          </cell>
          <cell r="L29">
            <v>6355.81</v>
          </cell>
          <cell r="M29">
            <v>6220.59</v>
          </cell>
          <cell r="N29">
            <v>6457.23</v>
          </cell>
          <cell r="O29">
            <v>6288.2</v>
          </cell>
        </row>
        <row r="30">
          <cell r="B30" t="str">
            <v>F1.5YDEOW</v>
          </cell>
          <cell r="C30" t="str">
            <v>1.5YD CONT EVERY OTHER WK</v>
          </cell>
          <cell r="D30">
            <v>2405.84</v>
          </cell>
          <cell r="E30">
            <v>2575.2600000000002</v>
          </cell>
          <cell r="F30">
            <v>2643.04</v>
          </cell>
          <cell r="G30">
            <v>2643.03</v>
          </cell>
          <cell r="H30">
            <v>2643.03</v>
          </cell>
          <cell r="I30">
            <v>2643.03</v>
          </cell>
          <cell r="J30">
            <v>2744.69</v>
          </cell>
          <cell r="K30">
            <v>2744.69</v>
          </cell>
          <cell r="L30">
            <v>2744.69</v>
          </cell>
          <cell r="M30">
            <v>2778.57</v>
          </cell>
          <cell r="N30">
            <v>2846.34</v>
          </cell>
          <cell r="O30">
            <v>2846.34</v>
          </cell>
        </row>
        <row r="31">
          <cell r="B31" t="str">
            <v>F1.5YDRENTT</v>
          </cell>
          <cell r="C31" t="str">
            <v>1.5 YD RENTAL FEE</v>
          </cell>
          <cell r="D31">
            <v>7.7</v>
          </cell>
          <cell r="E31">
            <v>15.4</v>
          </cell>
          <cell r="F31">
            <v>7.7</v>
          </cell>
          <cell r="G31">
            <v>7.7</v>
          </cell>
          <cell r="H31">
            <v>7.7</v>
          </cell>
          <cell r="I31">
            <v>7.7</v>
          </cell>
          <cell r="J31">
            <v>7.7</v>
          </cell>
          <cell r="K31">
            <v>7.7</v>
          </cell>
          <cell r="L31">
            <v>14.12</v>
          </cell>
          <cell r="M31">
            <v>15.4</v>
          </cell>
          <cell r="N31">
            <v>15.4</v>
          </cell>
          <cell r="O31">
            <v>8.94</v>
          </cell>
        </row>
        <row r="32">
          <cell r="B32" t="str">
            <v>F1YD1M</v>
          </cell>
          <cell r="C32" t="str">
            <v>1YD CONT 1X MONTH SVC</v>
          </cell>
          <cell r="D32">
            <v>218.5</v>
          </cell>
          <cell r="E32">
            <v>240.35</v>
          </cell>
          <cell r="F32">
            <v>305.89999999999998</v>
          </cell>
          <cell r="G32">
            <v>327.75</v>
          </cell>
          <cell r="H32">
            <v>327.75</v>
          </cell>
          <cell r="I32">
            <v>305.89999999999998</v>
          </cell>
          <cell r="J32">
            <v>305.89999999999998</v>
          </cell>
          <cell r="K32">
            <v>305.89999999999998</v>
          </cell>
          <cell r="L32">
            <v>305.89999999999998</v>
          </cell>
          <cell r="M32">
            <v>327.75</v>
          </cell>
          <cell r="N32">
            <v>305.89999999999998</v>
          </cell>
          <cell r="O32">
            <v>284.05</v>
          </cell>
        </row>
        <row r="33">
          <cell r="B33" t="str">
            <v>F1YD1W</v>
          </cell>
          <cell r="C33" t="str">
            <v>1YD CONT 1X WEEKLY</v>
          </cell>
          <cell r="D33">
            <v>11944.53</v>
          </cell>
          <cell r="E33">
            <v>11660.69</v>
          </cell>
          <cell r="F33">
            <v>11802.61</v>
          </cell>
          <cell r="G33">
            <v>11897.21</v>
          </cell>
          <cell r="H33">
            <v>12039.12</v>
          </cell>
          <cell r="I33">
            <v>11849.9</v>
          </cell>
          <cell r="J33">
            <v>11849.9</v>
          </cell>
          <cell r="K33">
            <v>11849.91</v>
          </cell>
          <cell r="L33">
            <v>11637.03</v>
          </cell>
          <cell r="M33">
            <v>11589.73</v>
          </cell>
          <cell r="N33">
            <v>10856.51</v>
          </cell>
          <cell r="O33">
            <v>10809.2</v>
          </cell>
        </row>
        <row r="34">
          <cell r="B34" t="str">
            <v>F1YDEOW</v>
          </cell>
          <cell r="C34" t="str">
            <v>1YD CONT EVERY OTHER WK</v>
          </cell>
          <cell r="D34">
            <v>7372.25</v>
          </cell>
          <cell r="E34">
            <v>7443.39</v>
          </cell>
          <cell r="F34">
            <v>7395.9800000000005</v>
          </cell>
          <cell r="G34">
            <v>7218.19</v>
          </cell>
          <cell r="H34">
            <v>7016.7</v>
          </cell>
          <cell r="I34">
            <v>7135.21</v>
          </cell>
          <cell r="J34">
            <v>7158.93</v>
          </cell>
          <cell r="K34">
            <v>7064.1100000000006</v>
          </cell>
          <cell r="L34">
            <v>7206.33</v>
          </cell>
          <cell r="M34">
            <v>7206.34</v>
          </cell>
          <cell r="N34">
            <v>7514.5</v>
          </cell>
          <cell r="O34">
            <v>7372.27</v>
          </cell>
        </row>
        <row r="35">
          <cell r="B35" t="str">
            <v>F1YDRENTT</v>
          </cell>
          <cell r="C35" t="str">
            <v>1 YD RENTAL FEE</v>
          </cell>
          <cell r="D35">
            <v>33.6</v>
          </cell>
          <cell r="E35">
            <v>33.6</v>
          </cell>
          <cell r="F35">
            <v>33.6</v>
          </cell>
          <cell r="G35">
            <v>33.6</v>
          </cell>
          <cell r="H35">
            <v>31.61</v>
          </cell>
          <cell r="I35">
            <v>28</v>
          </cell>
          <cell r="J35">
            <v>28</v>
          </cell>
          <cell r="K35">
            <v>28</v>
          </cell>
          <cell r="L35">
            <v>28</v>
          </cell>
          <cell r="M35">
            <v>28</v>
          </cell>
          <cell r="N35">
            <v>27.25</v>
          </cell>
          <cell r="O35">
            <v>22.4</v>
          </cell>
        </row>
        <row r="36">
          <cell r="B36" t="str">
            <v>F2YD1M</v>
          </cell>
          <cell r="C36" t="str">
            <v>2YD CONT 1X MONTH SVC</v>
          </cell>
          <cell r="D36">
            <v>517.32000000000005</v>
          </cell>
          <cell r="E36">
            <v>603.54</v>
          </cell>
          <cell r="F36">
            <v>560.42999999999995</v>
          </cell>
          <cell r="G36">
            <v>560.42999999999995</v>
          </cell>
          <cell r="H36">
            <v>646.65</v>
          </cell>
          <cell r="I36">
            <v>646.65</v>
          </cell>
          <cell r="J36">
            <v>603.54</v>
          </cell>
          <cell r="K36">
            <v>603.54</v>
          </cell>
          <cell r="L36">
            <v>732.87</v>
          </cell>
          <cell r="M36">
            <v>689.76</v>
          </cell>
          <cell r="N36">
            <v>689.76</v>
          </cell>
          <cell r="O36">
            <v>646.65</v>
          </cell>
        </row>
        <row r="37">
          <cell r="B37" t="str">
            <v>F2YD2W</v>
          </cell>
          <cell r="C37" t="str">
            <v>2YD CONT 2X WEEKLY</v>
          </cell>
          <cell r="D37">
            <v>373.33</v>
          </cell>
          <cell r="E37">
            <v>373.33</v>
          </cell>
          <cell r="F37">
            <v>373.33</v>
          </cell>
          <cell r="G37">
            <v>373.33</v>
          </cell>
          <cell r="H37">
            <v>373.33</v>
          </cell>
          <cell r="I37">
            <v>373.33</v>
          </cell>
          <cell r="J37">
            <v>373.33</v>
          </cell>
          <cell r="K37">
            <v>373.33</v>
          </cell>
          <cell r="L37">
            <v>373.33</v>
          </cell>
          <cell r="M37">
            <v>373.33</v>
          </cell>
          <cell r="N37">
            <v>373.33</v>
          </cell>
          <cell r="O37">
            <v>373.33</v>
          </cell>
        </row>
        <row r="38">
          <cell r="B38" t="str">
            <v>F2YDRENTT</v>
          </cell>
          <cell r="C38" t="str">
            <v>2 YD RENTAL FEE</v>
          </cell>
          <cell r="D38">
            <v>41</v>
          </cell>
          <cell r="E38">
            <v>47.44</v>
          </cell>
          <cell r="F38">
            <v>49.2</v>
          </cell>
          <cell r="G38">
            <v>41</v>
          </cell>
          <cell r="H38">
            <v>44.17</v>
          </cell>
          <cell r="I38">
            <v>49.2</v>
          </cell>
          <cell r="J38">
            <v>41</v>
          </cell>
          <cell r="K38">
            <v>41</v>
          </cell>
          <cell r="L38">
            <v>34.17</v>
          </cell>
          <cell r="M38">
            <v>32.799999999999997</v>
          </cell>
          <cell r="N38">
            <v>32.799999999999997</v>
          </cell>
          <cell r="O38">
            <v>41</v>
          </cell>
        </row>
        <row r="39">
          <cell r="B39" t="str">
            <v>F3YD1W</v>
          </cell>
          <cell r="C39" t="str">
            <v>3YD CONT 1X WEEKLY SVC</v>
          </cell>
          <cell r="D39">
            <v>6449.82</v>
          </cell>
          <cell r="E39">
            <v>6573.86</v>
          </cell>
          <cell r="F39">
            <v>6697.89</v>
          </cell>
          <cell r="G39">
            <v>6945.96</v>
          </cell>
          <cell r="H39">
            <v>7318.07</v>
          </cell>
          <cell r="I39">
            <v>7318.07</v>
          </cell>
          <cell r="J39">
            <v>7442.11</v>
          </cell>
          <cell r="K39">
            <v>7566.14</v>
          </cell>
          <cell r="L39">
            <v>7442.1</v>
          </cell>
          <cell r="M39">
            <v>7504.13</v>
          </cell>
          <cell r="N39">
            <v>7504.12</v>
          </cell>
          <cell r="O39">
            <v>7194.03</v>
          </cell>
        </row>
        <row r="40">
          <cell r="B40" t="str">
            <v>F3YDEOW</v>
          </cell>
          <cell r="C40" t="str">
            <v>3YD CONT EOW SVC</v>
          </cell>
          <cell r="D40">
            <v>1823.36</v>
          </cell>
          <cell r="E40">
            <v>1802.64</v>
          </cell>
          <cell r="F40">
            <v>1864.8</v>
          </cell>
          <cell r="G40">
            <v>1926.96</v>
          </cell>
          <cell r="H40">
            <v>1989.12</v>
          </cell>
          <cell r="I40">
            <v>1740.48</v>
          </cell>
          <cell r="J40">
            <v>1554</v>
          </cell>
          <cell r="K40">
            <v>1678.32</v>
          </cell>
          <cell r="L40">
            <v>1740.48</v>
          </cell>
          <cell r="M40">
            <v>1864.8</v>
          </cell>
          <cell r="N40">
            <v>1926.96</v>
          </cell>
          <cell r="O40">
            <v>1926.96</v>
          </cell>
        </row>
        <row r="41">
          <cell r="B41" t="str">
            <v>F4YD1M</v>
          </cell>
          <cell r="C41" t="str">
            <v>4YD CONT 1X MONTH SVC</v>
          </cell>
          <cell r="D41">
            <v>78.27</v>
          </cell>
          <cell r="E41">
            <v>78.27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156.54</v>
          </cell>
          <cell r="K41">
            <v>156.54</v>
          </cell>
          <cell r="L41">
            <v>156.54</v>
          </cell>
          <cell r="M41">
            <v>156.54</v>
          </cell>
          <cell r="N41">
            <v>156.54</v>
          </cell>
          <cell r="O41">
            <v>234.81</v>
          </cell>
        </row>
        <row r="42">
          <cell r="B42" t="str">
            <v>F4YDEOW</v>
          </cell>
          <cell r="C42" t="str">
            <v>4YD CONT EOW SVC</v>
          </cell>
          <cell r="D42">
            <v>849.25</v>
          </cell>
          <cell r="E42">
            <v>679.4</v>
          </cell>
          <cell r="F42">
            <v>849.25</v>
          </cell>
          <cell r="G42">
            <v>849.25</v>
          </cell>
          <cell r="H42">
            <v>1019.11</v>
          </cell>
          <cell r="I42">
            <v>1273.8800000000001</v>
          </cell>
          <cell r="J42">
            <v>1698.51</v>
          </cell>
          <cell r="K42">
            <v>1698.51</v>
          </cell>
          <cell r="L42">
            <v>1698.5</v>
          </cell>
          <cell r="M42">
            <v>1868.35</v>
          </cell>
          <cell r="N42">
            <v>1868.35</v>
          </cell>
          <cell r="O42">
            <v>1698.5</v>
          </cell>
        </row>
        <row r="43">
          <cell r="B43" t="str">
            <v>F6YDEOW</v>
          </cell>
          <cell r="C43" t="str">
            <v>6YD CONT EVERY OTHER WK</v>
          </cell>
          <cell r="D43">
            <v>1424.64</v>
          </cell>
          <cell r="E43">
            <v>1187.2</v>
          </cell>
          <cell r="F43">
            <v>1187.2</v>
          </cell>
          <cell r="G43">
            <v>1068.48</v>
          </cell>
          <cell r="H43">
            <v>949.76</v>
          </cell>
          <cell r="I43">
            <v>1187.2</v>
          </cell>
          <cell r="J43">
            <v>949.76</v>
          </cell>
          <cell r="K43">
            <v>949.76</v>
          </cell>
          <cell r="L43">
            <v>712.32</v>
          </cell>
          <cell r="M43">
            <v>831.04</v>
          </cell>
          <cell r="N43">
            <v>712.32</v>
          </cell>
          <cell r="O43">
            <v>1187.2</v>
          </cell>
        </row>
        <row r="44">
          <cell r="B44" t="str">
            <v>F8YD1W</v>
          </cell>
          <cell r="C44" t="str">
            <v>8YD CONT 1X WEEKLY</v>
          </cell>
          <cell r="D44">
            <v>634.91</v>
          </cell>
          <cell r="E44">
            <v>634.91</v>
          </cell>
          <cell r="F44">
            <v>634.91</v>
          </cell>
          <cell r="G44">
            <v>634.91</v>
          </cell>
          <cell r="H44">
            <v>634.91</v>
          </cell>
          <cell r="I44">
            <v>634.91</v>
          </cell>
          <cell r="J44">
            <v>634.91</v>
          </cell>
          <cell r="K44">
            <v>634.91</v>
          </cell>
          <cell r="L44">
            <v>634.91</v>
          </cell>
          <cell r="M44">
            <v>634.91</v>
          </cell>
          <cell r="N44">
            <v>634.91</v>
          </cell>
          <cell r="O44">
            <v>634.91</v>
          </cell>
        </row>
        <row r="45">
          <cell r="B45" t="str">
            <v>DEL3TEMP-COM</v>
          </cell>
          <cell r="C45" t="str">
            <v>DELIVERY FEE 3YD TEMP</v>
          </cell>
          <cell r="D45">
            <v>0</v>
          </cell>
          <cell r="E45">
            <v>45</v>
          </cell>
          <cell r="F45">
            <v>135</v>
          </cell>
          <cell r="G45">
            <v>135</v>
          </cell>
          <cell r="H45">
            <v>135</v>
          </cell>
          <cell r="I45">
            <v>90</v>
          </cell>
          <cell r="J45">
            <v>45</v>
          </cell>
          <cell r="K45">
            <v>315</v>
          </cell>
          <cell r="L45">
            <v>180</v>
          </cell>
          <cell r="M45">
            <v>180</v>
          </cell>
          <cell r="N45">
            <v>45</v>
          </cell>
          <cell r="O45">
            <v>135</v>
          </cell>
        </row>
        <row r="46">
          <cell r="B46" t="str">
            <v>DEL4TEMP-COM</v>
          </cell>
          <cell r="C46" t="str">
            <v>DELIVERY FEE 4YD TEMP</v>
          </cell>
          <cell r="D46">
            <v>135</v>
          </cell>
          <cell r="E46">
            <v>45</v>
          </cell>
          <cell r="F46">
            <v>90</v>
          </cell>
          <cell r="G46">
            <v>90</v>
          </cell>
          <cell r="H46">
            <v>45</v>
          </cell>
          <cell r="I46">
            <v>135</v>
          </cell>
          <cell r="J46">
            <v>180</v>
          </cell>
          <cell r="K46">
            <v>135</v>
          </cell>
          <cell r="L46">
            <v>0</v>
          </cell>
          <cell r="M46">
            <v>90</v>
          </cell>
          <cell r="N46">
            <v>45</v>
          </cell>
          <cell r="O46">
            <v>45</v>
          </cell>
        </row>
        <row r="47">
          <cell r="B47" t="str">
            <v>F2YDTPU</v>
          </cell>
          <cell r="C47" t="str">
            <v>2YD TEMP CONT PU</v>
          </cell>
          <cell r="D47">
            <v>243.96</v>
          </cell>
          <cell r="E47">
            <v>203.3</v>
          </cell>
          <cell r="F47">
            <v>203.3</v>
          </cell>
          <cell r="G47">
            <v>325.27999999999997</v>
          </cell>
          <cell r="H47">
            <v>203.3</v>
          </cell>
          <cell r="I47">
            <v>121.98</v>
          </cell>
          <cell r="J47">
            <v>365.93999999999994</v>
          </cell>
          <cell r="K47">
            <v>121.98</v>
          </cell>
          <cell r="L47">
            <v>284.62</v>
          </cell>
          <cell r="M47">
            <v>365.94</v>
          </cell>
          <cell r="N47">
            <v>325.27999999999997</v>
          </cell>
          <cell r="O47">
            <v>203.3</v>
          </cell>
        </row>
        <row r="48">
          <cell r="B48" t="str">
            <v>SP1.5-COM</v>
          </cell>
          <cell r="C48" t="str">
            <v>SPECIAL PICKUP 1.5YD</v>
          </cell>
          <cell r="D48">
            <v>34.229999999999997</v>
          </cell>
          <cell r="E48">
            <v>0</v>
          </cell>
          <cell r="F48">
            <v>0</v>
          </cell>
          <cell r="G48">
            <v>34.229999999999997</v>
          </cell>
          <cell r="H48">
            <v>34.229999999999997</v>
          </cell>
          <cell r="I48">
            <v>0</v>
          </cell>
          <cell r="J48">
            <v>68.459999999999994</v>
          </cell>
          <cell r="K48">
            <v>34.229999999999997</v>
          </cell>
          <cell r="L48">
            <v>68.459999999999994</v>
          </cell>
          <cell r="M48">
            <v>0</v>
          </cell>
          <cell r="N48">
            <v>34.229999999999997</v>
          </cell>
          <cell r="O48">
            <v>0</v>
          </cell>
        </row>
        <row r="49">
          <cell r="B49" t="str">
            <v>SP2-COM</v>
          </cell>
          <cell r="C49" t="str">
            <v>SPECIAL PICKUP 2YD</v>
          </cell>
          <cell r="D49">
            <v>46.11</v>
          </cell>
          <cell r="E49">
            <v>92.22</v>
          </cell>
          <cell r="F49">
            <v>46.11</v>
          </cell>
          <cell r="G49">
            <v>92.22</v>
          </cell>
          <cell r="H49">
            <v>0</v>
          </cell>
          <cell r="I49">
            <v>92.22</v>
          </cell>
          <cell r="J49">
            <v>46.11</v>
          </cell>
          <cell r="K49">
            <v>0</v>
          </cell>
          <cell r="L49">
            <v>0</v>
          </cell>
          <cell r="M49">
            <v>0</v>
          </cell>
          <cell r="N49">
            <v>46.11</v>
          </cell>
          <cell r="O49">
            <v>184.44</v>
          </cell>
        </row>
        <row r="50">
          <cell r="B50" t="str">
            <v>DEL1.5TEMP-COM</v>
          </cell>
          <cell r="C50" t="str">
            <v>DELIVERY FEE 1.5YD TEMP</v>
          </cell>
          <cell r="D50">
            <v>25.97</v>
          </cell>
          <cell r="E50">
            <v>0</v>
          </cell>
          <cell r="F50">
            <v>0</v>
          </cell>
          <cell r="G50">
            <v>25.97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25.97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DEL1TEMP-COM</v>
          </cell>
          <cell r="C51" t="str">
            <v>DELIVERY FEE 1YD TEMP</v>
          </cell>
          <cell r="D51">
            <v>19.73</v>
          </cell>
          <cell r="E51">
            <v>0</v>
          </cell>
          <cell r="F51">
            <v>0</v>
          </cell>
          <cell r="G51">
            <v>19.73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SP1-COM</v>
          </cell>
          <cell r="C52" t="str">
            <v>SPECIAL PICKUP 1YD</v>
          </cell>
          <cell r="D52">
            <v>24.85</v>
          </cell>
          <cell r="E52">
            <v>24.85</v>
          </cell>
          <cell r="F52">
            <v>74.55</v>
          </cell>
          <cell r="G52">
            <v>0</v>
          </cell>
          <cell r="H52">
            <v>24.85</v>
          </cell>
          <cell r="I52">
            <v>49.7</v>
          </cell>
          <cell r="J52">
            <v>24.85</v>
          </cell>
          <cell r="K52">
            <v>74.55</v>
          </cell>
          <cell r="L52">
            <v>0</v>
          </cell>
          <cell r="M52">
            <v>99.4</v>
          </cell>
          <cell r="N52">
            <v>74.55</v>
          </cell>
          <cell r="O52">
            <v>24.85</v>
          </cell>
        </row>
        <row r="53">
          <cell r="B53" t="str">
            <v>F2YDEX</v>
          </cell>
          <cell r="C53" t="str">
            <v>2YD CONT EXTRA P/U</v>
          </cell>
          <cell r="D53">
            <v>46.11</v>
          </cell>
          <cell r="E53">
            <v>46.11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138.33000000000001</v>
          </cell>
          <cell r="K53">
            <v>0</v>
          </cell>
          <cell r="L53">
            <v>92.22</v>
          </cell>
          <cell r="M53">
            <v>0</v>
          </cell>
          <cell r="N53">
            <v>0</v>
          </cell>
          <cell r="O53">
            <v>46.11</v>
          </cell>
        </row>
        <row r="54">
          <cell r="B54" t="str">
            <v>F2YDEXCO</v>
          </cell>
          <cell r="C54" t="str">
            <v>CUST OWN 2YD EXTRA PU</v>
          </cell>
          <cell r="D54">
            <v>46.11</v>
          </cell>
          <cell r="E54">
            <v>0</v>
          </cell>
          <cell r="F54">
            <v>46.11</v>
          </cell>
          <cell r="G54">
            <v>0</v>
          </cell>
          <cell r="H54">
            <v>46.11</v>
          </cell>
          <cell r="I54">
            <v>46.11</v>
          </cell>
          <cell r="J54">
            <v>0</v>
          </cell>
          <cell r="K54">
            <v>46.11</v>
          </cell>
          <cell r="L54">
            <v>0</v>
          </cell>
          <cell r="M54">
            <v>46.11</v>
          </cell>
          <cell r="N54">
            <v>0</v>
          </cell>
          <cell r="O54">
            <v>46.11</v>
          </cell>
        </row>
        <row r="55">
          <cell r="B55" t="str">
            <v>F1YDTPU</v>
          </cell>
          <cell r="C55" t="str">
            <v>1YD TEMP CONT PU</v>
          </cell>
          <cell r="D55">
            <v>0</v>
          </cell>
          <cell r="E55">
            <v>0</v>
          </cell>
          <cell r="F55">
            <v>26.86</v>
          </cell>
          <cell r="G55">
            <v>26.86</v>
          </cell>
          <cell r="H55">
            <v>26.86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F1.5YDTPU</v>
          </cell>
          <cell r="C56" t="str">
            <v>1.5YD TEMP CONT PU</v>
          </cell>
          <cell r="D56">
            <v>0</v>
          </cell>
          <cell r="E56">
            <v>0</v>
          </cell>
          <cell r="F56">
            <v>0</v>
          </cell>
          <cell r="G56">
            <v>31.23</v>
          </cell>
          <cell r="H56">
            <v>31.23</v>
          </cell>
          <cell r="I56">
            <v>0</v>
          </cell>
          <cell r="J56">
            <v>0</v>
          </cell>
          <cell r="K56">
            <v>0</v>
          </cell>
          <cell r="L56">
            <v>31.23</v>
          </cell>
          <cell r="M56">
            <v>31.23</v>
          </cell>
          <cell r="N56">
            <v>0</v>
          </cell>
          <cell r="O56">
            <v>31.23</v>
          </cell>
        </row>
        <row r="57">
          <cell r="B57" t="str">
            <v>F1.5YDEX</v>
          </cell>
          <cell r="C57" t="str">
            <v>1.5YD CONT EXTRA P/U</v>
          </cell>
          <cell r="D57">
            <v>0</v>
          </cell>
          <cell r="E57">
            <v>0</v>
          </cell>
          <cell r="F57">
            <v>0</v>
          </cell>
          <cell r="G57">
            <v>68.459999999999994</v>
          </cell>
          <cell r="H57">
            <v>-34.229999999999997</v>
          </cell>
          <cell r="I57">
            <v>0</v>
          </cell>
          <cell r="J57">
            <v>34.229999999999997</v>
          </cell>
          <cell r="K57">
            <v>68.459999999999994</v>
          </cell>
          <cell r="L57">
            <v>0</v>
          </cell>
          <cell r="M57">
            <v>0</v>
          </cell>
          <cell r="N57">
            <v>34.229999999999997</v>
          </cell>
          <cell r="O57">
            <v>0</v>
          </cell>
        </row>
        <row r="58">
          <cell r="B58" t="str">
            <v>F1YDEX</v>
          </cell>
          <cell r="C58" t="str">
            <v>1YD CONT EXTRA P/U</v>
          </cell>
          <cell r="D58">
            <v>0</v>
          </cell>
          <cell r="E58">
            <v>0</v>
          </cell>
          <cell r="F58">
            <v>0</v>
          </cell>
          <cell r="G58">
            <v>24.85</v>
          </cell>
          <cell r="H58">
            <v>0</v>
          </cell>
          <cell r="I58">
            <v>0</v>
          </cell>
          <cell r="J58">
            <v>0</v>
          </cell>
          <cell r="K58">
            <v>24.85</v>
          </cell>
          <cell r="L58">
            <v>0</v>
          </cell>
          <cell r="M58">
            <v>24.85</v>
          </cell>
          <cell r="N58">
            <v>24.85</v>
          </cell>
          <cell r="O58">
            <v>0</v>
          </cell>
        </row>
        <row r="59">
          <cell r="B59" t="str">
            <v>SP4-COM</v>
          </cell>
          <cell r="C59" t="str">
            <v>SPECIAL PICKUP 4YD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162.54</v>
          </cell>
          <cell r="I59">
            <v>243.81</v>
          </cell>
          <cell r="J59">
            <v>81.27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SP6-COM</v>
          </cell>
          <cell r="C60" t="str">
            <v>SPECIAL PICKUP 6YD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449.68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F3YD2W</v>
          </cell>
          <cell r="C61" t="str">
            <v>3YD CONT 2X WEEKLY SVC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248.07</v>
          </cell>
          <cell r="J61">
            <v>496.13</v>
          </cell>
          <cell r="K61">
            <v>496.13</v>
          </cell>
          <cell r="L61">
            <v>496.13</v>
          </cell>
          <cell r="M61">
            <v>496.13</v>
          </cell>
          <cell r="N61">
            <v>496.13</v>
          </cell>
          <cell r="O61">
            <v>496.13</v>
          </cell>
        </row>
        <row r="62">
          <cell r="B62" t="str">
            <v>F4YDEX</v>
          </cell>
          <cell r="C62" t="str">
            <v>4YD CONTAINER EXTRA PU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81.27</v>
          </cell>
          <cell r="K62">
            <v>0</v>
          </cell>
          <cell r="L62">
            <v>81.27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SP3-COM</v>
          </cell>
          <cell r="C63" t="str">
            <v>SPECIAL PICKUP 3YD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60.29</v>
          </cell>
          <cell r="K63">
            <v>60.29</v>
          </cell>
          <cell r="L63">
            <v>0</v>
          </cell>
          <cell r="M63">
            <v>0</v>
          </cell>
          <cell r="N63">
            <v>0</v>
          </cell>
          <cell r="O63">
            <v>60.29</v>
          </cell>
        </row>
        <row r="64">
          <cell r="B64" t="str">
            <v>R3YDEX</v>
          </cell>
          <cell r="C64" t="str">
            <v>3 YARD EXTRA PICKUP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60.29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 t="str">
            <v>F6YDEX</v>
          </cell>
          <cell r="C65" t="str">
            <v>6YD CONTAINER EXTRA PU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224.84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F6YD1M</v>
          </cell>
          <cell r="C66" t="str">
            <v>6YD CONT 1X MONTH SVC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109.42</v>
          </cell>
          <cell r="M66">
            <v>109.42</v>
          </cell>
          <cell r="N66">
            <v>218.84</v>
          </cell>
          <cell r="O66">
            <v>218.84</v>
          </cell>
        </row>
        <row r="67">
          <cell r="B67" t="str">
            <v>COMMERCIAL - REARLOAD</v>
          </cell>
        </row>
        <row r="68">
          <cell r="B68" t="str">
            <v>32CW1</v>
          </cell>
          <cell r="C68" t="str">
            <v>1-32 GAL CAN WEEKLY SVC</v>
          </cell>
          <cell r="D68">
            <v>46.24</v>
          </cell>
          <cell r="E68">
            <v>46.24</v>
          </cell>
          <cell r="F68">
            <v>46.24</v>
          </cell>
          <cell r="G68">
            <v>46.24</v>
          </cell>
          <cell r="H68">
            <v>46.24</v>
          </cell>
          <cell r="I68">
            <v>46.24</v>
          </cell>
          <cell r="J68">
            <v>46.24</v>
          </cell>
          <cell r="K68">
            <v>46.24</v>
          </cell>
          <cell r="L68">
            <v>46.24</v>
          </cell>
          <cell r="M68">
            <v>46.24</v>
          </cell>
          <cell r="N68">
            <v>46.24</v>
          </cell>
          <cell r="O68">
            <v>46.24</v>
          </cell>
        </row>
        <row r="69">
          <cell r="B69" t="str">
            <v>CCARRYOUT 5-25</v>
          </cell>
          <cell r="C69" t="str">
            <v>COMM CARRYOUT FEE 5-25 FT</v>
          </cell>
          <cell r="D69">
            <v>3.3</v>
          </cell>
          <cell r="E69">
            <v>3.3</v>
          </cell>
          <cell r="F69">
            <v>3.3</v>
          </cell>
          <cell r="G69">
            <v>3.3</v>
          </cell>
          <cell r="H69">
            <v>3.3</v>
          </cell>
          <cell r="I69">
            <v>3.3</v>
          </cell>
          <cell r="J69">
            <v>3.3</v>
          </cell>
          <cell r="K69">
            <v>3.3</v>
          </cell>
          <cell r="L69">
            <v>3.3</v>
          </cell>
          <cell r="M69">
            <v>3.3</v>
          </cell>
          <cell r="N69">
            <v>3.3</v>
          </cell>
          <cell r="O69">
            <v>3.3</v>
          </cell>
        </row>
        <row r="70">
          <cell r="B70" t="str">
            <v>CEXYD</v>
          </cell>
          <cell r="C70" t="str">
            <v>CMML EXTRA YARDAGE</v>
          </cell>
          <cell r="D70">
            <v>470.58</v>
          </cell>
          <cell r="E70">
            <v>114.08</v>
          </cell>
          <cell r="F70">
            <v>327.98</v>
          </cell>
          <cell r="G70">
            <v>556.14</v>
          </cell>
          <cell r="H70">
            <v>527.62</v>
          </cell>
          <cell r="I70">
            <v>713</v>
          </cell>
          <cell r="J70">
            <v>976.81</v>
          </cell>
          <cell r="K70">
            <v>1012.46</v>
          </cell>
          <cell r="L70">
            <v>292.33</v>
          </cell>
          <cell r="M70">
            <v>541.88</v>
          </cell>
          <cell r="N70">
            <v>463.45</v>
          </cell>
          <cell r="O70">
            <v>192.06</v>
          </cell>
        </row>
        <row r="71">
          <cell r="B71" t="str">
            <v>CLOCKWKLY</v>
          </cell>
          <cell r="C71" t="str">
            <v>LOCK CHARGE-CONTAINER WKL</v>
          </cell>
          <cell r="D71">
            <v>86.36</v>
          </cell>
          <cell r="E71">
            <v>-33.950000000000003</v>
          </cell>
          <cell r="F71">
            <v>87.3</v>
          </cell>
          <cell r="G71">
            <v>93.36</v>
          </cell>
          <cell r="H71">
            <v>97</v>
          </cell>
          <cell r="I71">
            <v>107.67</v>
          </cell>
          <cell r="J71">
            <v>112.76</v>
          </cell>
          <cell r="K71">
            <v>124.89</v>
          </cell>
          <cell r="L71">
            <v>126.1</v>
          </cell>
          <cell r="M71">
            <v>105.76</v>
          </cell>
          <cell r="N71">
            <v>109.13</v>
          </cell>
          <cell r="O71">
            <v>97</v>
          </cell>
        </row>
        <row r="72">
          <cell r="B72" t="str">
            <v>CROLL</v>
          </cell>
          <cell r="C72" t="str">
            <v>ROLLOUT CHARGE</v>
          </cell>
          <cell r="D72">
            <v>8.9600000000000009</v>
          </cell>
          <cell r="E72">
            <v>8.9600000000000009</v>
          </cell>
          <cell r="F72">
            <v>0</v>
          </cell>
          <cell r="G72">
            <v>0</v>
          </cell>
          <cell r="H72">
            <v>5.6</v>
          </cell>
          <cell r="I72">
            <v>1.1200000000000001</v>
          </cell>
          <cell r="J72">
            <v>1.1200000000000001</v>
          </cell>
          <cell r="K72">
            <v>1.1200000000000001</v>
          </cell>
          <cell r="L72">
            <v>1.1200000000000001</v>
          </cell>
          <cell r="M72">
            <v>1.1200000000000001</v>
          </cell>
          <cell r="N72">
            <v>1.1200000000000001</v>
          </cell>
          <cell r="O72">
            <v>1.1200000000000001</v>
          </cell>
        </row>
        <row r="73">
          <cell r="B73" t="str">
            <v>R1.5YD1W</v>
          </cell>
          <cell r="C73" t="str">
            <v>1.5YD CONT 1xWEEKLY SVC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135.22999999999999</v>
          </cell>
          <cell r="N73">
            <v>135.22999999999999</v>
          </cell>
          <cell r="O73">
            <v>0</v>
          </cell>
        </row>
        <row r="74">
          <cell r="B74" t="str">
            <v>R1.5YDRENTM</v>
          </cell>
          <cell r="C74" t="str">
            <v>1.5YD CONTAINER RENT-MTH</v>
          </cell>
          <cell r="D74">
            <v>50.95</v>
          </cell>
          <cell r="E74">
            <v>40.5</v>
          </cell>
          <cell r="F74">
            <v>40.5</v>
          </cell>
          <cell r="G74">
            <v>40.5</v>
          </cell>
          <cell r="H74">
            <v>35.270000000000003</v>
          </cell>
          <cell r="I74">
            <v>33.75</v>
          </cell>
          <cell r="J74">
            <v>27</v>
          </cell>
          <cell r="K74">
            <v>27</v>
          </cell>
          <cell r="L74">
            <v>27</v>
          </cell>
          <cell r="M74">
            <v>33.75</v>
          </cell>
          <cell r="N74">
            <v>33.75</v>
          </cell>
          <cell r="O74">
            <v>33.75</v>
          </cell>
        </row>
        <row r="75">
          <cell r="B75" t="str">
            <v>R1YD1W</v>
          </cell>
          <cell r="C75" t="str">
            <v>1YD CONT 1xWEEKLY SVC</v>
          </cell>
          <cell r="D75">
            <v>662.27</v>
          </cell>
          <cell r="E75">
            <v>662.27</v>
          </cell>
          <cell r="F75">
            <v>662.27</v>
          </cell>
          <cell r="G75">
            <v>638.62</v>
          </cell>
          <cell r="H75">
            <v>567.66</v>
          </cell>
          <cell r="I75">
            <v>567.66</v>
          </cell>
          <cell r="J75">
            <v>709.58</v>
          </cell>
          <cell r="K75">
            <v>804.19</v>
          </cell>
          <cell r="L75">
            <v>851.49</v>
          </cell>
          <cell r="M75">
            <v>756.88</v>
          </cell>
          <cell r="N75">
            <v>756.88</v>
          </cell>
          <cell r="O75">
            <v>662.27</v>
          </cell>
        </row>
        <row r="76">
          <cell r="B76" t="str">
            <v>R1YDRENTM</v>
          </cell>
          <cell r="C76" t="str">
            <v>1YD CONTAINER RENT-MTHLY</v>
          </cell>
          <cell r="D76">
            <v>25.3</v>
          </cell>
          <cell r="E76">
            <v>30.36</v>
          </cell>
          <cell r="F76">
            <v>40.479999999999997</v>
          </cell>
          <cell r="G76">
            <v>45.54</v>
          </cell>
          <cell r="H76">
            <v>45.54</v>
          </cell>
          <cell r="I76">
            <v>45.54</v>
          </cell>
          <cell r="J76">
            <v>45.54</v>
          </cell>
          <cell r="K76">
            <v>45.54</v>
          </cell>
          <cell r="L76">
            <v>45.54</v>
          </cell>
          <cell r="M76">
            <v>45.87</v>
          </cell>
          <cell r="N76">
            <v>45.54</v>
          </cell>
          <cell r="O76">
            <v>46.85</v>
          </cell>
        </row>
        <row r="77">
          <cell r="B77" t="str">
            <v>R2YD1W</v>
          </cell>
          <cell r="C77" t="str">
            <v>2YD CONT 1xWEEKLY SVC</v>
          </cell>
          <cell r="D77">
            <v>560.01</v>
          </cell>
          <cell r="E77">
            <v>560.01</v>
          </cell>
          <cell r="F77">
            <v>560.01</v>
          </cell>
          <cell r="G77">
            <v>1120.02</v>
          </cell>
          <cell r="H77">
            <v>1260.07</v>
          </cell>
          <cell r="I77">
            <v>1773.37</v>
          </cell>
          <cell r="J77">
            <v>2053.37</v>
          </cell>
          <cell r="K77">
            <v>2053.37</v>
          </cell>
          <cell r="L77">
            <v>1866.77</v>
          </cell>
          <cell r="M77">
            <v>420.01</v>
          </cell>
          <cell r="N77">
            <v>373.34</v>
          </cell>
          <cell r="O77">
            <v>466.68</v>
          </cell>
        </row>
        <row r="78">
          <cell r="B78" t="str">
            <v>R2YDRENTM</v>
          </cell>
          <cell r="C78" t="str">
            <v>2YD CONTAINER RENT-MTHLY</v>
          </cell>
          <cell r="D78">
            <v>90.3</v>
          </cell>
          <cell r="E78">
            <v>99.33</v>
          </cell>
          <cell r="F78">
            <v>99.33</v>
          </cell>
          <cell r="G78">
            <v>96.92</v>
          </cell>
          <cell r="H78">
            <v>110.47</v>
          </cell>
          <cell r="I78">
            <v>99.33</v>
          </cell>
          <cell r="J78">
            <v>94.96</v>
          </cell>
          <cell r="K78">
            <v>99.33</v>
          </cell>
          <cell r="L78">
            <v>103.24</v>
          </cell>
          <cell r="M78">
            <v>110.11</v>
          </cell>
          <cell r="N78">
            <v>117.39</v>
          </cell>
          <cell r="O78">
            <v>108.36</v>
          </cell>
        </row>
        <row r="79">
          <cell r="B79" t="str">
            <v>R2YDTPU</v>
          </cell>
          <cell r="C79" t="str">
            <v>2YD TEMP CONTAINER PU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40.659999999999997</v>
          </cell>
          <cell r="O79">
            <v>0</v>
          </cell>
        </row>
        <row r="80">
          <cell r="B80" t="str">
            <v>R3YD1W</v>
          </cell>
          <cell r="C80" t="str">
            <v>3YD CONT 1XWEEKLY SVC</v>
          </cell>
          <cell r="D80">
            <v>0</v>
          </cell>
          <cell r="E80">
            <v>0</v>
          </cell>
          <cell r="F80">
            <v>0</v>
          </cell>
          <cell r="G80">
            <v>62.02</v>
          </cell>
          <cell r="H80">
            <v>248.07</v>
          </cell>
          <cell r="I80">
            <v>372.11</v>
          </cell>
          <cell r="J80">
            <v>496.14</v>
          </cell>
          <cell r="K80">
            <v>372.11</v>
          </cell>
          <cell r="L80">
            <v>248.07</v>
          </cell>
          <cell r="M80">
            <v>248.07</v>
          </cell>
          <cell r="N80">
            <v>248.07</v>
          </cell>
          <cell r="O80">
            <v>248.07</v>
          </cell>
        </row>
        <row r="81">
          <cell r="B81" t="str">
            <v>R3YDRENTM</v>
          </cell>
          <cell r="C81" t="str">
            <v>3YD CONTAINER RENT-MTHLY</v>
          </cell>
          <cell r="D81">
            <v>10.45</v>
          </cell>
          <cell r="E81">
            <v>10.119999999999999</v>
          </cell>
          <cell r="F81">
            <v>10.119999999999999</v>
          </cell>
          <cell r="G81">
            <v>10.119999999999999</v>
          </cell>
          <cell r="H81">
            <v>18.28</v>
          </cell>
          <cell r="I81">
            <v>20.239999999999998</v>
          </cell>
          <cell r="J81">
            <v>30.36</v>
          </cell>
          <cell r="K81">
            <v>40.479999999999997</v>
          </cell>
          <cell r="L81">
            <v>40.479999999999997</v>
          </cell>
          <cell r="M81">
            <v>50.6</v>
          </cell>
          <cell r="N81">
            <v>42.17</v>
          </cell>
          <cell r="O81">
            <v>40.479999999999997</v>
          </cell>
        </row>
        <row r="82">
          <cell r="B82" t="str">
            <v>R3YDRENTT</v>
          </cell>
          <cell r="C82" t="str">
            <v>CONTAINER RENT 3 YD TEMP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57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R4YD1W</v>
          </cell>
          <cell r="C83" t="str">
            <v>4YD CONT 1XWEEKLY SVC</v>
          </cell>
          <cell r="D83">
            <v>0</v>
          </cell>
          <cell r="E83">
            <v>677.82</v>
          </cell>
          <cell r="F83">
            <v>677.82</v>
          </cell>
          <cell r="G83">
            <v>677.82</v>
          </cell>
          <cell r="H83">
            <v>338.92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R4YDRENTM</v>
          </cell>
          <cell r="C84" t="str">
            <v>4YD CONTAINER RENT-MTHLY</v>
          </cell>
          <cell r="D84">
            <v>11.25</v>
          </cell>
          <cell r="E84">
            <v>33.75</v>
          </cell>
          <cell r="F84">
            <v>22.5</v>
          </cell>
          <cell r="G84">
            <v>22.5</v>
          </cell>
          <cell r="H84">
            <v>39.200000000000003</v>
          </cell>
          <cell r="I84">
            <v>45</v>
          </cell>
          <cell r="J84">
            <v>67.5</v>
          </cell>
          <cell r="K84">
            <v>67.5</v>
          </cell>
          <cell r="L84">
            <v>67.5</v>
          </cell>
          <cell r="M84">
            <v>67.5</v>
          </cell>
          <cell r="N84">
            <v>67.5</v>
          </cell>
          <cell r="O84">
            <v>39.549999999999997</v>
          </cell>
        </row>
        <row r="85">
          <cell r="B85" t="str">
            <v>R6YD1W</v>
          </cell>
          <cell r="C85" t="str">
            <v>6YD CONT 1XWEEKLY SVC</v>
          </cell>
          <cell r="D85">
            <v>473.79</v>
          </cell>
          <cell r="E85">
            <v>473.79</v>
          </cell>
          <cell r="F85">
            <v>473.79</v>
          </cell>
          <cell r="G85">
            <v>473.79</v>
          </cell>
          <cell r="H85">
            <v>1066.04</v>
          </cell>
          <cell r="I85">
            <v>3316.53</v>
          </cell>
          <cell r="J85">
            <v>3316.53</v>
          </cell>
          <cell r="K85">
            <v>3316.53</v>
          </cell>
          <cell r="L85">
            <v>3316.53</v>
          </cell>
          <cell r="M85">
            <v>1895.16</v>
          </cell>
          <cell r="N85">
            <v>1895.16</v>
          </cell>
          <cell r="O85">
            <v>1895.16</v>
          </cell>
        </row>
        <row r="86">
          <cell r="B86" t="str">
            <v>RDELTO8</v>
          </cell>
          <cell r="C86" t="str">
            <v>REDELIVERY FEE UP TO 8YDS</v>
          </cell>
          <cell r="D86">
            <v>61.52</v>
          </cell>
          <cell r="E86">
            <v>30.76</v>
          </cell>
          <cell r="F86">
            <v>30.76</v>
          </cell>
          <cell r="G86">
            <v>61.52</v>
          </cell>
          <cell r="H86">
            <v>0</v>
          </cell>
          <cell r="I86">
            <v>92.28</v>
          </cell>
          <cell r="J86">
            <v>0</v>
          </cell>
          <cell r="K86">
            <v>92.28</v>
          </cell>
          <cell r="L86">
            <v>30.76</v>
          </cell>
          <cell r="M86">
            <v>92.28</v>
          </cell>
          <cell r="N86">
            <v>30.76</v>
          </cell>
          <cell r="O86">
            <v>61.52</v>
          </cell>
        </row>
        <row r="87">
          <cell r="B87" t="str">
            <v>CLOCKEOW</v>
          </cell>
          <cell r="C87" t="str">
            <v>LOCK CHARGE - CONT EOW</v>
          </cell>
          <cell r="D87">
            <v>31.59</v>
          </cell>
          <cell r="E87">
            <v>102.06</v>
          </cell>
          <cell r="F87">
            <v>41.31</v>
          </cell>
          <cell r="G87">
            <v>38.880000000000003</v>
          </cell>
          <cell r="H87">
            <v>40.1</v>
          </cell>
          <cell r="I87">
            <v>41.31</v>
          </cell>
          <cell r="J87">
            <v>38.880000000000003</v>
          </cell>
          <cell r="K87">
            <v>40.1</v>
          </cell>
          <cell r="L87">
            <v>45.93</v>
          </cell>
          <cell r="M87">
            <v>51.03</v>
          </cell>
          <cell r="N87">
            <v>49.82</v>
          </cell>
          <cell r="O87">
            <v>48.6</v>
          </cell>
        </row>
        <row r="88">
          <cell r="B88" t="str">
            <v>R1.5YDTPU</v>
          </cell>
          <cell r="C88" t="str">
            <v>1.5YD TEMP CONTAINER PU</v>
          </cell>
          <cell r="D88">
            <v>31.23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 t="str">
            <v>96CW1</v>
          </cell>
          <cell r="C89" t="str">
            <v>1-96 GL CART WEEKLY SVC</v>
          </cell>
          <cell r="D89">
            <v>1119.1099999999999</v>
          </cell>
          <cell r="E89">
            <v>1129.96</v>
          </cell>
          <cell r="F89">
            <v>1129.96</v>
          </cell>
          <cell r="G89">
            <v>1129.96</v>
          </cell>
          <cell r="H89">
            <v>1129.96</v>
          </cell>
          <cell r="I89">
            <v>1119.0899999999999</v>
          </cell>
          <cell r="J89">
            <v>1173.42</v>
          </cell>
          <cell r="K89">
            <v>1173.42</v>
          </cell>
          <cell r="L89">
            <v>1129.98</v>
          </cell>
          <cell r="M89">
            <v>1162.5899999999999</v>
          </cell>
          <cell r="N89">
            <v>1151.69</v>
          </cell>
          <cell r="O89">
            <v>1043.04</v>
          </cell>
        </row>
        <row r="90">
          <cell r="B90" t="str">
            <v>CGATE</v>
          </cell>
          <cell r="C90" t="str">
            <v>GATE CHARGE</v>
          </cell>
          <cell r="D90">
            <v>82.29</v>
          </cell>
          <cell r="E90">
            <v>77.599999999999994</v>
          </cell>
          <cell r="F90">
            <v>77.599999999999994</v>
          </cell>
          <cell r="G90">
            <v>77.599999999999994</v>
          </cell>
          <cell r="H90">
            <v>77.599999999999994</v>
          </cell>
          <cell r="I90">
            <v>80.03</v>
          </cell>
          <cell r="J90">
            <v>82.45</v>
          </cell>
          <cell r="K90">
            <v>82.45</v>
          </cell>
          <cell r="L90">
            <v>87.3</v>
          </cell>
          <cell r="M90">
            <v>86.99</v>
          </cell>
          <cell r="N90">
            <v>77.91</v>
          </cell>
          <cell r="O90">
            <v>87.3</v>
          </cell>
        </row>
        <row r="91">
          <cell r="B91" t="str">
            <v>35CW1</v>
          </cell>
          <cell r="C91" t="str">
            <v>1-35 GAL CAN WEEKLY SVC</v>
          </cell>
          <cell r="D91">
            <v>182.77</v>
          </cell>
          <cell r="E91">
            <v>208.88</v>
          </cell>
          <cell r="F91">
            <v>195.83</v>
          </cell>
          <cell r="G91">
            <v>215.41</v>
          </cell>
          <cell r="H91">
            <v>234.99</v>
          </cell>
          <cell r="I91">
            <v>234.99</v>
          </cell>
          <cell r="J91">
            <v>274.14999999999998</v>
          </cell>
          <cell r="K91">
            <v>287.20999999999998</v>
          </cell>
          <cell r="L91">
            <v>287.20999999999998</v>
          </cell>
          <cell r="M91">
            <v>287.20999999999998</v>
          </cell>
          <cell r="N91">
            <v>280.68</v>
          </cell>
          <cell r="O91">
            <v>261.10000000000002</v>
          </cell>
        </row>
        <row r="92">
          <cell r="B92" t="str">
            <v>60CW1</v>
          </cell>
          <cell r="C92" t="str">
            <v xml:space="preserve">1-60 GAL CART CMML WKLY </v>
          </cell>
          <cell r="D92">
            <v>1302.99</v>
          </cell>
          <cell r="E92">
            <v>1302.99</v>
          </cell>
          <cell r="F92">
            <v>1361.46</v>
          </cell>
          <cell r="G92">
            <v>1369.81</v>
          </cell>
          <cell r="H92">
            <v>1369.81</v>
          </cell>
          <cell r="I92">
            <v>1369.81</v>
          </cell>
          <cell r="J92">
            <v>1328.04</v>
          </cell>
          <cell r="K92">
            <v>1336.4</v>
          </cell>
          <cell r="L92">
            <v>1302.99</v>
          </cell>
          <cell r="M92">
            <v>1302.99</v>
          </cell>
          <cell r="N92">
            <v>1302.99</v>
          </cell>
          <cell r="O92">
            <v>1302.99</v>
          </cell>
        </row>
        <row r="93">
          <cell r="B93" t="str">
            <v>60CW2</v>
          </cell>
          <cell r="C93" t="str">
            <v>2-60 GAL CAN WEEKLY SVC</v>
          </cell>
          <cell r="D93">
            <v>66.77</v>
          </cell>
          <cell r="E93">
            <v>66.77</v>
          </cell>
          <cell r="F93">
            <v>66.77</v>
          </cell>
          <cell r="G93">
            <v>66.77</v>
          </cell>
          <cell r="H93">
            <v>66.77</v>
          </cell>
          <cell r="I93">
            <v>66.77</v>
          </cell>
          <cell r="J93">
            <v>66.77</v>
          </cell>
          <cell r="K93">
            <v>66.77</v>
          </cell>
          <cell r="L93">
            <v>66.77</v>
          </cell>
          <cell r="M93">
            <v>66.77</v>
          </cell>
          <cell r="N93">
            <v>66.77</v>
          </cell>
          <cell r="O93">
            <v>66.77</v>
          </cell>
        </row>
        <row r="94">
          <cell r="B94" t="str">
            <v>CCARRYOUT OVER 25</v>
          </cell>
          <cell r="C94" t="str">
            <v>COMM CARRYOUT FEE 25+ FT</v>
          </cell>
          <cell r="D94">
            <v>3.32</v>
          </cell>
          <cell r="E94">
            <v>3.32</v>
          </cell>
          <cell r="F94">
            <v>3.32</v>
          </cell>
          <cell r="G94">
            <v>3.32</v>
          </cell>
          <cell r="H94">
            <v>3.32</v>
          </cell>
          <cell r="I94">
            <v>3.32</v>
          </cell>
          <cell r="J94">
            <v>3.32</v>
          </cell>
          <cell r="K94">
            <v>3.32</v>
          </cell>
          <cell r="L94">
            <v>3.32</v>
          </cell>
          <cell r="M94">
            <v>3.32</v>
          </cell>
          <cell r="N94">
            <v>3.32</v>
          </cell>
          <cell r="O94">
            <v>3.32</v>
          </cell>
        </row>
        <row r="95">
          <cell r="B95" t="str">
            <v>CGATEEOW</v>
          </cell>
          <cell r="C95" t="str">
            <v>GATE CHARGE EOW</v>
          </cell>
          <cell r="D95">
            <v>4.8600000000000003</v>
          </cell>
          <cell r="E95">
            <v>4.8600000000000003</v>
          </cell>
          <cell r="F95">
            <v>4.8600000000000003</v>
          </cell>
          <cell r="G95">
            <v>4.8600000000000003</v>
          </cell>
          <cell r="H95">
            <v>4.8600000000000003</v>
          </cell>
          <cell r="I95">
            <v>4.8600000000000003</v>
          </cell>
          <cell r="J95">
            <v>4.8600000000000003</v>
          </cell>
          <cell r="K95">
            <v>5.17</v>
          </cell>
          <cell r="L95">
            <v>7.29</v>
          </cell>
          <cell r="M95">
            <v>7.29</v>
          </cell>
          <cell r="N95">
            <v>7.29</v>
          </cell>
          <cell r="O95">
            <v>7.29</v>
          </cell>
        </row>
        <row r="96">
          <cell r="B96" t="str">
            <v>DRVNCW2</v>
          </cell>
          <cell r="C96" t="str">
            <v>COMM DRIVE IN OVER 125'</v>
          </cell>
          <cell r="D96">
            <v>5.26</v>
          </cell>
          <cell r="E96">
            <v>5.26</v>
          </cell>
          <cell r="F96">
            <v>5.26</v>
          </cell>
          <cell r="G96">
            <v>5.26</v>
          </cell>
          <cell r="H96">
            <v>5.26</v>
          </cell>
          <cell r="I96">
            <v>5.26</v>
          </cell>
          <cell r="J96">
            <v>5.26</v>
          </cell>
          <cell r="K96">
            <v>5.26</v>
          </cell>
          <cell r="L96">
            <v>5.26</v>
          </cell>
          <cell r="M96">
            <v>5.26</v>
          </cell>
          <cell r="N96">
            <v>5.26</v>
          </cell>
          <cell r="O96">
            <v>5.26</v>
          </cell>
        </row>
        <row r="97">
          <cell r="B97" t="str">
            <v>R1.5YDEOW</v>
          </cell>
          <cell r="C97" t="str">
            <v>1.5YD CONT EOW SVC</v>
          </cell>
          <cell r="D97">
            <v>203.31</v>
          </cell>
          <cell r="E97">
            <v>203.31</v>
          </cell>
          <cell r="F97">
            <v>271.08</v>
          </cell>
          <cell r="G97">
            <v>271.08</v>
          </cell>
          <cell r="H97">
            <v>271.08</v>
          </cell>
          <cell r="I97">
            <v>203.31</v>
          </cell>
          <cell r="J97">
            <v>203.31</v>
          </cell>
          <cell r="K97">
            <v>271.08</v>
          </cell>
          <cell r="L97">
            <v>271.08</v>
          </cell>
          <cell r="M97">
            <v>271.08</v>
          </cell>
          <cell r="N97">
            <v>271.08</v>
          </cell>
          <cell r="O97">
            <v>338.85</v>
          </cell>
        </row>
        <row r="98">
          <cell r="B98" t="str">
            <v>R1YD1M</v>
          </cell>
          <cell r="C98" t="str">
            <v>1YD CONTAINER 1X A MONTH</v>
          </cell>
          <cell r="D98">
            <v>21.85</v>
          </cell>
          <cell r="E98">
            <v>21.85</v>
          </cell>
          <cell r="F98">
            <v>21.85</v>
          </cell>
          <cell r="G98">
            <v>21.85</v>
          </cell>
          <cell r="H98">
            <v>21.85</v>
          </cell>
          <cell r="I98">
            <v>21.85</v>
          </cell>
          <cell r="J98">
            <v>21.85</v>
          </cell>
          <cell r="K98">
            <v>21.85</v>
          </cell>
          <cell r="L98">
            <v>21.85</v>
          </cell>
          <cell r="M98">
            <v>21.85</v>
          </cell>
          <cell r="N98">
            <v>21.85</v>
          </cell>
          <cell r="O98">
            <v>21.85</v>
          </cell>
        </row>
        <row r="99">
          <cell r="B99" t="str">
            <v>R1YDEOW</v>
          </cell>
          <cell r="C99" t="str">
            <v>1YD CONT EOW SVC</v>
          </cell>
          <cell r="D99">
            <v>948.2</v>
          </cell>
          <cell r="E99">
            <v>948.2</v>
          </cell>
          <cell r="F99">
            <v>948.2</v>
          </cell>
          <cell r="G99">
            <v>948.2</v>
          </cell>
          <cell r="H99">
            <v>948.2</v>
          </cell>
          <cell r="I99">
            <v>948.2</v>
          </cell>
          <cell r="J99">
            <v>948.2</v>
          </cell>
          <cell r="K99">
            <v>877.09</v>
          </cell>
          <cell r="L99">
            <v>853.38</v>
          </cell>
          <cell r="M99">
            <v>853.38</v>
          </cell>
          <cell r="N99">
            <v>853.38</v>
          </cell>
          <cell r="O99">
            <v>900.79</v>
          </cell>
        </row>
        <row r="100">
          <cell r="B100" t="str">
            <v>R2YD1M</v>
          </cell>
          <cell r="C100" t="str">
            <v>2YD CONT 1X MONTH SVC</v>
          </cell>
          <cell r="D100">
            <v>129.33000000000001</v>
          </cell>
          <cell r="E100">
            <v>129.33000000000001</v>
          </cell>
          <cell r="F100">
            <v>129.33000000000001</v>
          </cell>
          <cell r="G100">
            <v>129.33000000000001</v>
          </cell>
          <cell r="H100">
            <v>129.33000000000001</v>
          </cell>
          <cell r="I100">
            <v>129.33000000000001</v>
          </cell>
          <cell r="J100">
            <v>129.33000000000001</v>
          </cell>
          <cell r="K100">
            <v>129.33000000000001</v>
          </cell>
          <cell r="L100">
            <v>129.33000000000001</v>
          </cell>
          <cell r="M100">
            <v>86.22</v>
          </cell>
          <cell r="N100">
            <v>129.33000000000001</v>
          </cell>
          <cell r="O100">
            <v>129.33000000000001</v>
          </cell>
        </row>
        <row r="101">
          <cell r="B101" t="str">
            <v>R2YDEOW</v>
          </cell>
          <cell r="C101" t="str">
            <v>2YD CONT EOW SVC</v>
          </cell>
          <cell r="D101">
            <v>1216.1600000000001</v>
          </cell>
          <cell r="E101">
            <v>1216.1500000000001</v>
          </cell>
          <cell r="F101">
            <v>888.7299999999999</v>
          </cell>
          <cell r="G101">
            <v>935.5</v>
          </cell>
          <cell r="H101">
            <v>935.5</v>
          </cell>
          <cell r="I101">
            <v>935.5</v>
          </cell>
          <cell r="J101">
            <v>935.5</v>
          </cell>
          <cell r="K101">
            <v>795.18</v>
          </cell>
          <cell r="L101">
            <v>748.4</v>
          </cell>
          <cell r="M101">
            <v>935.5</v>
          </cell>
          <cell r="N101">
            <v>888.75</v>
          </cell>
          <cell r="O101">
            <v>748.4</v>
          </cell>
        </row>
        <row r="102">
          <cell r="B102" t="str">
            <v>R2YDRENTT</v>
          </cell>
          <cell r="C102" t="str">
            <v>2YD TEMP CONTAINER RENT</v>
          </cell>
          <cell r="D102">
            <v>8.1999999999999993</v>
          </cell>
          <cell r="E102">
            <v>8.1999999999999993</v>
          </cell>
          <cell r="F102">
            <v>8.1999999999999993</v>
          </cell>
          <cell r="G102">
            <v>8.1999999999999993</v>
          </cell>
          <cell r="H102">
            <v>8.1999999999999993</v>
          </cell>
          <cell r="I102">
            <v>8.1999999999999993</v>
          </cell>
          <cell r="J102">
            <v>8.1999999999999993</v>
          </cell>
          <cell r="K102">
            <v>8.1999999999999993</v>
          </cell>
          <cell r="L102">
            <v>0.82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R3YDEOW</v>
          </cell>
          <cell r="C103" t="str">
            <v>3YD CONT EOW SCV</v>
          </cell>
          <cell r="D103">
            <v>124.32</v>
          </cell>
          <cell r="E103">
            <v>124.32</v>
          </cell>
          <cell r="F103">
            <v>124.32</v>
          </cell>
          <cell r="G103">
            <v>124.32</v>
          </cell>
          <cell r="H103">
            <v>124.32</v>
          </cell>
          <cell r="I103">
            <v>62.16</v>
          </cell>
          <cell r="J103">
            <v>0</v>
          </cell>
          <cell r="K103">
            <v>0</v>
          </cell>
          <cell r="L103">
            <v>124.32</v>
          </cell>
          <cell r="M103">
            <v>124.32</v>
          </cell>
          <cell r="N103">
            <v>62.16</v>
          </cell>
          <cell r="O103">
            <v>0</v>
          </cell>
        </row>
        <row r="104">
          <cell r="B104" t="str">
            <v>R4YDEOW</v>
          </cell>
          <cell r="C104" t="str">
            <v>4 YD CONT EOW SVC</v>
          </cell>
          <cell r="D104">
            <v>169.85</v>
          </cell>
          <cell r="E104">
            <v>169.85</v>
          </cell>
          <cell r="F104">
            <v>169.85</v>
          </cell>
          <cell r="G104">
            <v>169.85</v>
          </cell>
          <cell r="H104">
            <v>169.85</v>
          </cell>
          <cell r="I104">
            <v>169.85</v>
          </cell>
          <cell r="J104">
            <v>169.85</v>
          </cell>
          <cell r="K104">
            <v>169.85</v>
          </cell>
          <cell r="L104">
            <v>169.85</v>
          </cell>
          <cell r="M104">
            <v>169.85</v>
          </cell>
          <cell r="N104">
            <v>169.85</v>
          </cell>
          <cell r="O104">
            <v>169.85</v>
          </cell>
        </row>
        <row r="105">
          <cell r="B105" t="str">
            <v>CTRIP</v>
          </cell>
          <cell r="C105" t="str">
            <v>RETURN TRIP CHARGE - CONT</v>
          </cell>
          <cell r="D105">
            <v>0</v>
          </cell>
          <cell r="E105">
            <v>0</v>
          </cell>
          <cell r="F105">
            <v>0</v>
          </cell>
          <cell r="G105">
            <v>9.8800000000000008</v>
          </cell>
          <cell r="H105">
            <v>0</v>
          </cell>
          <cell r="I105">
            <v>9.8800000000000008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R2YDRENTTD</v>
          </cell>
          <cell r="C106" t="str">
            <v>2 YD TEMP CONT RENT DAILY</v>
          </cell>
          <cell r="D106">
            <v>136.94</v>
          </cell>
          <cell r="E106">
            <v>106.6</v>
          </cell>
          <cell r="F106">
            <v>66.42</v>
          </cell>
          <cell r="G106">
            <v>91.84</v>
          </cell>
          <cell r="H106">
            <v>84.46</v>
          </cell>
          <cell r="I106">
            <v>91.019999999999982</v>
          </cell>
          <cell r="J106">
            <v>150.88</v>
          </cell>
          <cell r="K106">
            <v>124.64</v>
          </cell>
          <cell r="L106">
            <v>143.5</v>
          </cell>
          <cell r="M106">
            <v>133.66</v>
          </cell>
          <cell r="N106">
            <v>95.94</v>
          </cell>
          <cell r="O106">
            <v>82.82</v>
          </cell>
        </row>
        <row r="107">
          <cell r="B107" t="str">
            <v>R3YDRENTTD</v>
          </cell>
          <cell r="C107" t="str">
            <v>3 YD TEMP CONT RENT DAILY</v>
          </cell>
          <cell r="D107">
            <v>29.45</v>
          </cell>
          <cell r="E107">
            <v>41.8</v>
          </cell>
          <cell r="F107">
            <v>54.150000000000006</v>
          </cell>
          <cell r="G107">
            <v>99.75</v>
          </cell>
          <cell r="H107">
            <v>140.6</v>
          </cell>
          <cell r="I107">
            <v>91.2</v>
          </cell>
          <cell r="J107">
            <v>72.2</v>
          </cell>
          <cell r="K107">
            <v>121.6</v>
          </cell>
          <cell r="L107">
            <v>157.69999999999999</v>
          </cell>
          <cell r="M107">
            <v>108.3</v>
          </cell>
          <cell r="N107">
            <v>99.75</v>
          </cell>
          <cell r="O107">
            <v>108.3</v>
          </cell>
        </row>
        <row r="108">
          <cell r="B108" t="str">
            <v>R4YDRENTTD</v>
          </cell>
          <cell r="C108" t="str">
            <v>4 YD TEMP CONT RENT DAILY</v>
          </cell>
          <cell r="D108">
            <v>144.1</v>
          </cell>
          <cell r="E108">
            <v>133.1</v>
          </cell>
          <cell r="F108">
            <v>168.29999999999998</v>
          </cell>
          <cell r="G108">
            <v>115.5</v>
          </cell>
          <cell r="H108">
            <v>68</v>
          </cell>
          <cell r="I108">
            <v>100.1</v>
          </cell>
          <cell r="J108">
            <v>108.6</v>
          </cell>
          <cell r="K108">
            <v>79.2</v>
          </cell>
          <cell r="L108">
            <v>36.299999999999997</v>
          </cell>
          <cell r="M108">
            <v>63.8</v>
          </cell>
          <cell r="N108">
            <v>79.2</v>
          </cell>
          <cell r="O108">
            <v>75.900000000000006</v>
          </cell>
        </row>
        <row r="109">
          <cell r="B109" t="str">
            <v>R1.5YD1M</v>
          </cell>
          <cell r="C109" t="str">
            <v>1.5YD CONT 1X MONTH SVC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31.23</v>
          </cell>
          <cell r="N109">
            <v>31.23</v>
          </cell>
          <cell r="O109">
            <v>31.23</v>
          </cell>
        </row>
        <row r="110">
          <cell r="B110" t="str">
            <v>R1.5YDRENTT</v>
          </cell>
          <cell r="C110" t="str">
            <v>1.5YD TEMP CONTAINER RENT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6.93</v>
          </cell>
          <cell r="M110">
            <v>7.7</v>
          </cell>
          <cell r="N110">
            <v>7.7</v>
          </cell>
          <cell r="O110">
            <v>7.7</v>
          </cell>
        </row>
        <row r="111">
          <cell r="B111" t="str">
            <v>R1.5YDRENTTD</v>
          </cell>
          <cell r="C111" t="str">
            <v>1.5 YD TEMP CONT RENT DAI</v>
          </cell>
          <cell r="D111">
            <v>11.55</v>
          </cell>
          <cell r="E111">
            <v>0</v>
          </cell>
          <cell r="F111">
            <v>0</v>
          </cell>
          <cell r="G111">
            <v>22.33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14.63</v>
          </cell>
          <cell r="M111">
            <v>15.4</v>
          </cell>
          <cell r="N111">
            <v>23.1</v>
          </cell>
          <cell r="O111">
            <v>14.63</v>
          </cell>
        </row>
        <row r="112">
          <cell r="B112" t="str">
            <v>R1YDRENTTD</v>
          </cell>
          <cell r="C112" t="str">
            <v>1YD TEMP CONT RENT DAILY</v>
          </cell>
          <cell r="D112">
            <v>1.68</v>
          </cell>
          <cell r="E112">
            <v>15.68</v>
          </cell>
          <cell r="F112">
            <v>17.36</v>
          </cell>
          <cell r="G112">
            <v>16.8</v>
          </cell>
          <cell r="H112">
            <v>3.92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B113" t="str">
            <v>R4TC-COM</v>
          </cell>
          <cell r="C113" t="str">
            <v>4 YD TEMP CONT PICKUP</v>
          </cell>
          <cell r="D113">
            <v>78.27</v>
          </cell>
          <cell r="E113">
            <v>78.27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ROLLOUTOC</v>
          </cell>
          <cell r="C114" t="str">
            <v>ROLL OUT</v>
          </cell>
          <cell r="D114">
            <v>0</v>
          </cell>
          <cell r="E114">
            <v>3.52</v>
          </cell>
          <cell r="F114">
            <v>0</v>
          </cell>
          <cell r="G114">
            <v>4.7</v>
          </cell>
          <cell r="H114">
            <v>0</v>
          </cell>
          <cell r="I114">
            <v>4.7</v>
          </cell>
          <cell r="J114">
            <v>0</v>
          </cell>
          <cell r="K114">
            <v>4.7</v>
          </cell>
          <cell r="L114">
            <v>0</v>
          </cell>
          <cell r="M114">
            <v>4.7</v>
          </cell>
          <cell r="N114">
            <v>0</v>
          </cell>
          <cell r="O114">
            <v>4.7</v>
          </cell>
        </row>
        <row r="115">
          <cell r="B115" t="str">
            <v>SP60-COM</v>
          </cell>
          <cell r="C115" t="str">
            <v>SPECIAL PICKUP 60GL COM</v>
          </cell>
          <cell r="D115">
            <v>0</v>
          </cell>
          <cell r="E115">
            <v>0</v>
          </cell>
          <cell r="F115">
            <v>10.71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R1YDRENTT</v>
          </cell>
          <cell r="C116" t="str">
            <v>1YD TEMP CONT RENT</v>
          </cell>
          <cell r="D116">
            <v>0</v>
          </cell>
          <cell r="E116">
            <v>0</v>
          </cell>
          <cell r="F116">
            <v>0</v>
          </cell>
          <cell r="G116">
            <v>44.8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ADDTLPACK25</v>
          </cell>
          <cell r="C117" t="str">
            <v>OVER 25FT ROLLOUT FOR CONTAINERS</v>
          </cell>
          <cell r="D117">
            <v>0</v>
          </cell>
          <cell r="E117">
            <v>0</v>
          </cell>
          <cell r="F117">
            <v>0</v>
          </cell>
          <cell r="G117">
            <v>1.92</v>
          </cell>
          <cell r="H117">
            <v>0</v>
          </cell>
          <cell r="I117">
            <v>1.92</v>
          </cell>
          <cell r="J117">
            <v>0</v>
          </cell>
          <cell r="K117">
            <v>1.92</v>
          </cell>
          <cell r="L117">
            <v>0</v>
          </cell>
          <cell r="M117">
            <v>1.92</v>
          </cell>
          <cell r="N117">
            <v>0</v>
          </cell>
          <cell r="O117">
            <v>8.8000000000000007</v>
          </cell>
        </row>
        <row r="118">
          <cell r="B118" t="str">
            <v>DONATION-COM</v>
          </cell>
          <cell r="C118" t="str">
            <v>DONATED SERVICE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R6YDRENTM</v>
          </cell>
          <cell r="C119" t="str">
            <v>CONTAINER 6YD RENT MNTHLY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13.5</v>
          </cell>
          <cell r="M119">
            <v>13.5</v>
          </cell>
          <cell r="N119">
            <v>27</v>
          </cell>
          <cell r="O119">
            <v>27</v>
          </cell>
        </row>
        <row r="120">
          <cell r="B120" t="str">
            <v>R3TC-COM</v>
          </cell>
          <cell r="C120" t="str">
            <v>3 YD TEMP CONT PICKUP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114.58</v>
          </cell>
          <cell r="N120">
            <v>0</v>
          </cell>
          <cell r="O120">
            <v>0</v>
          </cell>
        </row>
        <row r="121">
          <cell r="B121" t="str">
            <v>COMMERCIAL RECYCLE</v>
          </cell>
        </row>
        <row r="122">
          <cell r="B122" t="str">
            <v>F2YDOCC1W</v>
          </cell>
          <cell r="C122" t="str">
            <v>2YD OCC RECYCLE 1X WK</v>
          </cell>
          <cell r="D122">
            <v>-21.69</v>
          </cell>
          <cell r="E122">
            <v>86.74</v>
          </cell>
          <cell r="F122">
            <v>86.74</v>
          </cell>
          <cell r="G122">
            <v>-700.6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F4YDOCC1W</v>
          </cell>
          <cell r="C123" t="str">
            <v>4YD OCC RECYCLE 1X WK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66.459999999999994</v>
          </cell>
          <cell r="J123">
            <v>132.91999999999999</v>
          </cell>
          <cell r="K123">
            <v>132.91999999999999</v>
          </cell>
          <cell r="L123">
            <v>-332.3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RDELBINS</v>
          </cell>
          <cell r="C124" t="str">
            <v>RE-DELIVERY FEE-RECY BINS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40.9</v>
          </cell>
          <cell r="M124">
            <v>20.45</v>
          </cell>
          <cell r="N124">
            <v>0</v>
          </cell>
          <cell r="O124">
            <v>0</v>
          </cell>
        </row>
        <row r="125">
          <cell r="B125" t="str">
            <v>RESIDENTIAL</v>
          </cell>
        </row>
        <row r="126">
          <cell r="B126" t="str">
            <v>20RW1</v>
          </cell>
          <cell r="C126" t="str">
            <v>1-20 GAL CAN WEEKLY SVC</v>
          </cell>
          <cell r="D126">
            <v>172.91</v>
          </cell>
          <cell r="E126">
            <v>185.57</v>
          </cell>
          <cell r="F126">
            <v>177.14</v>
          </cell>
          <cell r="G126">
            <v>168.7</v>
          </cell>
          <cell r="H126">
            <v>181.35</v>
          </cell>
          <cell r="I126">
            <v>181.35</v>
          </cell>
          <cell r="J126">
            <v>181.35</v>
          </cell>
          <cell r="K126">
            <v>177.14</v>
          </cell>
          <cell r="L126">
            <v>189.78</v>
          </cell>
          <cell r="M126">
            <v>181.35</v>
          </cell>
          <cell r="N126">
            <v>185.57</v>
          </cell>
          <cell r="O126">
            <v>0</v>
          </cell>
        </row>
        <row r="127">
          <cell r="C127" t="str">
            <v>1-20 GAL CART WEEKLY SVC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184.97</v>
          </cell>
        </row>
        <row r="128">
          <cell r="B128" t="str">
            <v>32RE1</v>
          </cell>
          <cell r="C128" t="str">
            <v>1-32 GAL CAN-EOW SVC</v>
          </cell>
          <cell r="D128">
            <v>12.73</v>
          </cell>
          <cell r="E128">
            <v>12.73</v>
          </cell>
          <cell r="F128">
            <v>12.73</v>
          </cell>
          <cell r="G128">
            <v>12.73</v>
          </cell>
          <cell r="H128">
            <v>12.73</v>
          </cell>
          <cell r="I128">
            <v>15.92</v>
          </cell>
          <cell r="J128">
            <v>15.91</v>
          </cell>
          <cell r="K128">
            <v>12.73</v>
          </cell>
          <cell r="L128">
            <v>12.73</v>
          </cell>
          <cell r="M128">
            <v>12.73</v>
          </cell>
          <cell r="N128">
            <v>19.100000000000001</v>
          </cell>
          <cell r="O128">
            <v>25.36</v>
          </cell>
        </row>
        <row r="129">
          <cell r="B129" t="str">
            <v>32RW1</v>
          </cell>
          <cell r="C129" t="str">
            <v>1-32 GAL CAN-WEEKLY SVC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5.15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35RW1</v>
          </cell>
          <cell r="C130" t="str">
            <v>1-35 GAL CART WEEKLY SVC</v>
          </cell>
          <cell r="D130">
            <v>42731.43</v>
          </cell>
          <cell r="E130">
            <v>41889.94</v>
          </cell>
          <cell r="F130">
            <v>41883.229999999996</v>
          </cell>
          <cell r="G130">
            <v>42631.92</v>
          </cell>
          <cell r="H130">
            <v>43305.119999999995</v>
          </cell>
          <cell r="I130">
            <v>43363.26</v>
          </cell>
          <cell r="J130">
            <v>43648.28</v>
          </cell>
          <cell r="K130">
            <v>42880.800000000003</v>
          </cell>
          <cell r="L130">
            <v>43453.21</v>
          </cell>
          <cell r="M130">
            <v>42520.21</v>
          </cell>
          <cell r="N130">
            <v>43318.259999999995</v>
          </cell>
          <cell r="O130">
            <v>41320.050000000003</v>
          </cell>
        </row>
        <row r="131">
          <cell r="B131" t="str">
            <v>96RW1</v>
          </cell>
          <cell r="C131" t="str">
            <v>1-96 GAL CART WEEKLY SVC</v>
          </cell>
          <cell r="D131">
            <v>24427.620000000003</v>
          </cell>
          <cell r="E131">
            <v>24136.61</v>
          </cell>
          <cell r="F131">
            <v>24178.2</v>
          </cell>
          <cell r="G131">
            <v>25223.58</v>
          </cell>
          <cell r="H131">
            <v>26158.460000000003</v>
          </cell>
          <cell r="I131">
            <v>27093.279999999999</v>
          </cell>
          <cell r="J131">
            <v>26206.52</v>
          </cell>
          <cell r="K131">
            <v>28442.45</v>
          </cell>
          <cell r="L131">
            <v>28390.560000000001</v>
          </cell>
          <cell r="M131">
            <v>27915.719999999998</v>
          </cell>
          <cell r="N131">
            <v>28570.43</v>
          </cell>
          <cell r="O131">
            <v>27827.22</v>
          </cell>
        </row>
        <row r="132">
          <cell r="B132" t="str">
            <v>CARRYRE</v>
          </cell>
          <cell r="C132" t="str">
            <v>CARRYOUT PER CAN-EOW</v>
          </cell>
          <cell r="D132">
            <v>3.04</v>
          </cell>
          <cell r="E132">
            <v>3.04</v>
          </cell>
          <cell r="F132">
            <v>3.04</v>
          </cell>
          <cell r="G132">
            <v>3.04</v>
          </cell>
          <cell r="H132">
            <v>3.04</v>
          </cell>
          <cell r="I132">
            <v>3.8</v>
          </cell>
          <cell r="J132">
            <v>3.8</v>
          </cell>
          <cell r="K132">
            <v>3.04</v>
          </cell>
          <cell r="L132">
            <v>3.04</v>
          </cell>
          <cell r="M132">
            <v>3.04</v>
          </cell>
          <cell r="N132">
            <v>3.04</v>
          </cell>
          <cell r="O132">
            <v>3.04</v>
          </cell>
        </row>
        <row r="133">
          <cell r="B133" t="str">
            <v>CARRYRW</v>
          </cell>
          <cell r="C133" t="str">
            <v>CARRYOUT PER CAN-WKLY</v>
          </cell>
          <cell r="D133">
            <v>18.149999999999999</v>
          </cell>
          <cell r="E133">
            <v>18.149999999999999</v>
          </cell>
          <cell r="F133">
            <v>18.149999999999999</v>
          </cell>
          <cell r="G133">
            <v>18.149999999999999</v>
          </cell>
          <cell r="H133">
            <v>18.149999999999999</v>
          </cell>
          <cell r="I133">
            <v>18.149999999999999</v>
          </cell>
          <cell r="J133">
            <v>18.149999999999999</v>
          </cell>
          <cell r="K133">
            <v>16.5</v>
          </cell>
          <cell r="L133">
            <v>16.5</v>
          </cell>
          <cell r="M133">
            <v>16.5</v>
          </cell>
          <cell r="N133">
            <v>16.5</v>
          </cell>
          <cell r="O133">
            <v>16.5</v>
          </cell>
        </row>
        <row r="134">
          <cell r="B134" t="str">
            <v>EXTRAR</v>
          </cell>
          <cell r="C134" t="str">
            <v>EXTRA CAN/BAGS</v>
          </cell>
          <cell r="D134">
            <v>1472.78</v>
          </cell>
          <cell r="E134">
            <v>216.38</v>
          </cell>
          <cell r="F134">
            <v>1193.57</v>
          </cell>
          <cell r="G134">
            <v>1647.28</v>
          </cell>
          <cell r="H134">
            <v>2058.88</v>
          </cell>
          <cell r="I134">
            <v>2142.86</v>
          </cell>
          <cell r="J134">
            <v>2778.04</v>
          </cell>
          <cell r="K134">
            <v>1990.29</v>
          </cell>
          <cell r="L134">
            <v>1263.3600000000001</v>
          </cell>
          <cell r="M134">
            <v>1242.44</v>
          </cell>
          <cell r="N134">
            <v>1012.1</v>
          </cell>
          <cell r="O134">
            <v>1291.3</v>
          </cell>
        </row>
        <row r="135">
          <cell r="B135" t="str">
            <v>OFOWR</v>
          </cell>
          <cell r="C135" t="str">
            <v>OVERFILL/OVERWEIGHT CHG</v>
          </cell>
          <cell r="D135">
            <v>779.22</v>
          </cell>
          <cell r="E135">
            <v>209.6</v>
          </cell>
          <cell r="F135">
            <v>962.85</v>
          </cell>
          <cell r="G135">
            <v>1427.8999999999999</v>
          </cell>
          <cell r="H135">
            <v>1394.93</v>
          </cell>
          <cell r="I135">
            <v>1264.1500000000001</v>
          </cell>
          <cell r="J135">
            <v>1893.68</v>
          </cell>
          <cell r="K135">
            <v>1061.0999999999999</v>
          </cell>
          <cell r="L135">
            <v>615.69999999999993</v>
          </cell>
          <cell r="M135">
            <v>406.52000000000004</v>
          </cell>
          <cell r="N135">
            <v>451.95000000000005</v>
          </cell>
          <cell r="O135">
            <v>707.82999999999993</v>
          </cell>
        </row>
        <row r="136">
          <cell r="B136" t="str">
            <v>RDELCART</v>
          </cell>
          <cell r="C136" t="str">
            <v>RE-DELIVERY FEE-CART</v>
          </cell>
          <cell r="D136">
            <v>388.55</v>
          </cell>
          <cell r="E136">
            <v>204.5</v>
          </cell>
          <cell r="F136">
            <v>853.90000000000009</v>
          </cell>
          <cell r="G136">
            <v>1390.6</v>
          </cell>
          <cell r="H136">
            <v>1083.8499999999999</v>
          </cell>
          <cell r="I136">
            <v>368.1</v>
          </cell>
          <cell r="J136">
            <v>777.1</v>
          </cell>
          <cell r="K136">
            <v>184.05</v>
          </cell>
          <cell r="L136">
            <v>388.55</v>
          </cell>
          <cell r="M136">
            <v>20.45</v>
          </cell>
          <cell r="N136">
            <v>552.15</v>
          </cell>
          <cell r="O136">
            <v>40.9</v>
          </cell>
        </row>
        <row r="137">
          <cell r="B137" t="str">
            <v>recyonlypre</v>
          </cell>
          <cell r="C137" t="str">
            <v>RECYCLE SERVICE ONLY</v>
          </cell>
          <cell r="D137">
            <v>308.94</v>
          </cell>
          <cell r="E137">
            <v>314.36</v>
          </cell>
          <cell r="F137">
            <v>314.36</v>
          </cell>
          <cell r="G137">
            <v>325.2</v>
          </cell>
          <cell r="H137">
            <v>319.77999999999997</v>
          </cell>
          <cell r="I137">
            <v>317.07</v>
          </cell>
          <cell r="J137">
            <v>327.90999999999997</v>
          </cell>
          <cell r="K137">
            <v>355.01</v>
          </cell>
          <cell r="L137">
            <v>311.64999999999998</v>
          </cell>
          <cell r="M137">
            <v>338.75</v>
          </cell>
          <cell r="N137">
            <v>338.75</v>
          </cell>
          <cell r="O137">
            <v>352.3</v>
          </cell>
        </row>
        <row r="138">
          <cell r="B138" t="str">
            <v>RECYPERUNIT</v>
          </cell>
          <cell r="C138" t="str">
            <v>RECYCLE SERVICE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B139" t="str">
            <v>RESTART</v>
          </cell>
          <cell r="C139" t="str">
            <v>SERVICE RESTART FEE</v>
          </cell>
          <cell r="D139">
            <v>255.5</v>
          </cell>
          <cell r="E139">
            <v>153.30000000000001</v>
          </cell>
          <cell r="F139">
            <v>367.92</v>
          </cell>
          <cell r="G139">
            <v>183.96</v>
          </cell>
          <cell r="H139">
            <v>224.84</v>
          </cell>
          <cell r="I139">
            <v>153.30000000000001</v>
          </cell>
          <cell r="J139">
            <v>531.44000000000005</v>
          </cell>
          <cell r="K139">
            <v>245.28000000000003</v>
          </cell>
          <cell r="L139">
            <v>265.72000000000003</v>
          </cell>
          <cell r="M139">
            <v>214.62</v>
          </cell>
          <cell r="N139">
            <v>286.16000000000003</v>
          </cell>
          <cell r="O139">
            <v>102.2</v>
          </cell>
        </row>
        <row r="140">
          <cell r="B140" t="str">
            <v>TRIPRCANS</v>
          </cell>
          <cell r="C140" t="str">
            <v>RETURN TRIP CHARGE - CANS</v>
          </cell>
          <cell r="D140">
            <v>12.3</v>
          </cell>
          <cell r="E140">
            <v>12.3</v>
          </cell>
          <cell r="F140">
            <v>12.3</v>
          </cell>
          <cell r="G140">
            <v>30.75</v>
          </cell>
          <cell r="H140">
            <v>12.3</v>
          </cell>
          <cell r="I140">
            <v>30.75</v>
          </cell>
          <cell r="J140">
            <v>30.75</v>
          </cell>
          <cell r="K140">
            <v>30.75</v>
          </cell>
          <cell r="L140">
            <v>0</v>
          </cell>
          <cell r="M140">
            <v>6.15</v>
          </cell>
          <cell r="N140">
            <v>30.75</v>
          </cell>
          <cell r="O140">
            <v>36.9</v>
          </cell>
        </row>
        <row r="141">
          <cell r="B141" t="str">
            <v>EMPLOYEER</v>
          </cell>
          <cell r="C141" t="str">
            <v>EMPLOYEE SERVICE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60RW1</v>
          </cell>
          <cell r="C142" t="str">
            <v>1-60 GAL CART WEEKLY SVC</v>
          </cell>
          <cell r="D142">
            <v>103283.51000000001</v>
          </cell>
          <cell r="E142">
            <v>101898.82</v>
          </cell>
          <cell r="F142">
            <v>102409.03000000001</v>
          </cell>
          <cell r="G142">
            <v>103197.36</v>
          </cell>
          <cell r="H142">
            <v>104202.84</v>
          </cell>
          <cell r="I142">
            <v>104111.06999999999</v>
          </cell>
          <cell r="J142">
            <v>106500.89</v>
          </cell>
          <cell r="K142">
            <v>105683.13</v>
          </cell>
          <cell r="L142">
            <v>106699.07</v>
          </cell>
          <cell r="M142">
            <v>104697.86</v>
          </cell>
          <cell r="N142">
            <v>104565.11</v>
          </cell>
          <cell r="O142">
            <v>103544.32000000001</v>
          </cell>
        </row>
        <row r="143">
          <cell r="B143" t="str">
            <v>35RE1</v>
          </cell>
          <cell r="C143" t="str">
            <v>1-35 GAL CART EOW SVC</v>
          </cell>
          <cell r="D143">
            <v>14967.189999999999</v>
          </cell>
          <cell r="E143">
            <v>14799.65</v>
          </cell>
          <cell r="F143">
            <v>14769.109999999999</v>
          </cell>
          <cell r="G143">
            <v>14787.91</v>
          </cell>
          <cell r="H143">
            <v>15126.62</v>
          </cell>
          <cell r="I143">
            <v>14985.37</v>
          </cell>
          <cell r="J143">
            <v>15141.24</v>
          </cell>
          <cell r="K143">
            <v>15040.48</v>
          </cell>
          <cell r="L143">
            <v>15262.789999999999</v>
          </cell>
          <cell r="M143">
            <v>15086.59</v>
          </cell>
          <cell r="N143">
            <v>15169.99</v>
          </cell>
          <cell r="O143">
            <v>14935.89</v>
          </cell>
        </row>
        <row r="144">
          <cell r="B144" t="str">
            <v>35RM1</v>
          </cell>
          <cell r="C144" t="str">
            <v>1-35 GAL CART MONTHLY SVC</v>
          </cell>
          <cell r="D144">
            <v>1462.78</v>
          </cell>
          <cell r="E144">
            <v>1458.47</v>
          </cell>
          <cell r="F144">
            <v>1484.3600000000001</v>
          </cell>
          <cell r="G144">
            <v>1467.1</v>
          </cell>
          <cell r="H144">
            <v>1546.9299999999998</v>
          </cell>
          <cell r="I144">
            <v>1436.9</v>
          </cell>
          <cell r="J144">
            <v>1445.5200000000002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C145" t="str">
            <v>1-32 GL/MONTH SVC WALK IN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1402.3799999999999</v>
          </cell>
          <cell r="L145">
            <v>1402.37</v>
          </cell>
          <cell r="M145">
            <v>0</v>
          </cell>
          <cell r="N145">
            <v>0</v>
          </cell>
          <cell r="O145">
            <v>0</v>
          </cell>
        </row>
        <row r="146">
          <cell r="C146" t="str">
            <v>1-35 GAL MONTHLY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1324.71</v>
          </cell>
          <cell r="N146">
            <v>1367.8500000000001</v>
          </cell>
          <cell r="O146">
            <v>1356.05</v>
          </cell>
        </row>
        <row r="147">
          <cell r="B147" t="str">
            <v>60RE1</v>
          </cell>
          <cell r="C147" t="str">
            <v>1-60GAL CART EOW SVC</v>
          </cell>
          <cell r="D147">
            <v>35073.06</v>
          </cell>
          <cell r="E147">
            <v>35044.000000000007</v>
          </cell>
          <cell r="F147">
            <v>35208.060000000005</v>
          </cell>
          <cell r="G147">
            <v>35743.270000000004</v>
          </cell>
          <cell r="H147">
            <v>36210.079999999994</v>
          </cell>
          <cell r="I147">
            <v>36693.15</v>
          </cell>
          <cell r="J147">
            <v>37040.35</v>
          </cell>
          <cell r="K147">
            <v>36610.480000000003</v>
          </cell>
          <cell r="L147">
            <v>37263.670000000006</v>
          </cell>
          <cell r="M147">
            <v>36878.490000000005</v>
          </cell>
          <cell r="N147">
            <v>37435.769999999997</v>
          </cell>
          <cell r="O147">
            <v>36723.370000000003</v>
          </cell>
        </row>
        <row r="148">
          <cell r="B148" t="str">
            <v>60RE2</v>
          </cell>
          <cell r="C148" t="str">
            <v>2-60 GAL CARTS EOW SVC</v>
          </cell>
          <cell r="D148">
            <v>73.08</v>
          </cell>
          <cell r="E148">
            <v>73.08</v>
          </cell>
          <cell r="F148">
            <v>73.08</v>
          </cell>
          <cell r="G148">
            <v>73.08</v>
          </cell>
          <cell r="H148">
            <v>73.08</v>
          </cell>
          <cell r="I148">
            <v>73.08</v>
          </cell>
          <cell r="J148">
            <v>73.08</v>
          </cell>
          <cell r="K148">
            <v>73.08</v>
          </cell>
          <cell r="L148">
            <v>73.08</v>
          </cell>
          <cell r="M148">
            <v>73.08</v>
          </cell>
          <cell r="N148">
            <v>73.08</v>
          </cell>
          <cell r="O148">
            <v>45.55</v>
          </cell>
        </row>
        <row r="149">
          <cell r="B149" t="str">
            <v>60RM1</v>
          </cell>
          <cell r="C149" t="str">
            <v>1-60 GAL CART MONTHLY SVC</v>
          </cell>
          <cell r="D149">
            <v>2163</v>
          </cell>
          <cell r="E149">
            <v>2150.6400000000003</v>
          </cell>
          <cell r="F149">
            <v>2163</v>
          </cell>
          <cell r="G149">
            <v>2119.7399999999998</v>
          </cell>
          <cell r="H149">
            <v>2119.7399999999998</v>
          </cell>
          <cell r="I149">
            <v>2119.7399999999998</v>
          </cell>
          <cell r="J149">
            <v>2132.1</v>
          </cell>
          <cell r="K149">
            <v>2119.7399999999998</v>
          </cell>
          <cell r="L149">
            <v>2169.1799999999998</v>
          </cell>
          <cell r="M149">
            <v>2113.56</v>
          </cell>
          <cell r="N149">
            <v>2187.7199999999998</v>
          </cell>
          <cell r="O149">
            <v>2157.81</v>
          </cell>
        </row>
        <row r="150">
          <cell r="B150" t="str">
            <v>60RW2</v>
          </cell>
          <cell r="C150" t="str">
            <v>2-60 GAL CARTS WEEKLY SVC</v>
          </cell>
          <cell r="D150">
            <v>191.52</v>
          </cell>
          <cell r="E150">
            <v>191.52</v>
          </cell>
          <cell r="F150">
            <v>207.48000000000002</v>
          </cell>
          <cell r="G150">
            <v>255.36</v>
          </cell>
          <cell r="H150">
            <v>255.36</v>
          </cell>
          <cell r="I150">
            <v>287.27999999999997</v>
          </cell>
          <cell r="J150">
            <v>414.96</v>
          </cell>
          <cell r="K150">
            <v>494.76</v>
          </cell>
          <cell r="L150">
            <v>367.08</v>
          </cell>
          <cell r="M150">
            <v>638.40000000000009</v>
          </cell>
          <cell r="N150">
            <v>526.68000000000006</v>
          </cell>
          <cell r="O150">
            <v>508.9</v>
          </cell>
        </row>
        <row r="151">
          <cell r="B151" t="str">
            <v>96RE1</v>
          </cell>
          <cell r="C151" t="str">
            <v>1-96 GAL EOW</v>
          </cell>
          <cell r="D151">
            <v>6103.35</v>
          </cell>
          <cell r="E151">
            <v>6153.84</v>
          </cell>
          <cell r="F151">
            <v>6355.8</v>
          </cell>
          <cell r="G151">
            <v>6433.02</v>
          </cell>
          <cell r="H151">
            <v>6575</v>
          </cell>
          <cell r="I151">
            <v>6801.3</v>
          </cell>
          <cell r="J151">
            <v>6854.76</v>
          </cell>
          <cell r="K151">
            <v>7021.8499999999995</v>
          </cell>
          <cell r="L151">
            <v>7651.48</v>
          </cell>
          <cell r="M151">
            <v>7822.98</v>
          </cell>
          <cell r="N151">
            <v>8019.0999999999995</v>
          </cell>
          <cell r="O151">
            <v>8091.62</v>
          </cell>
        </row>
        <row r="152">
          <cell r="B152" t="str">
            <v>96RM1</v>
          </cell>
          <cell r="C152" t="str">
            <v>1-96 GAL MONTHLY</v>
          </cell>
          <cell r="D152">
            <v>455.71</v>
          </cell>
          <cell r="E152">
            <v>447.72</v>
          </cell>
          <cell r="F152">
            <v>447.72</v>
          </cell>
          <cell r="G152">
            <v>471.71</v>
          </cell>
          <cell r="H152">
            <v>471.7</v>
          </cell>
          <cell r="I152">
            <v>423.74</v>
          </cell>
          <cell r="J152">
            <v>407.74</v>
          </cell>
          <cell r="K152">
            <v>399.75</v>
          </cell>
          <cell r="L152">
            <v>463.71</v>
          </cell>
          <cell r="M152">
            <v>415.74</v>
          </cell>
          <cell r="N152">
            <v>415.74</v>
          </cell>
          <cell r="O152">
            <v>478.35</v>
          </cell>
        </row>
        <row r="153">
          <cell r="B153" t="str">
            <v>DRVNRE1</v>
          </cell>
          <cell r="C153" t="str">
            <v>DRIVE IN UP TO 250'-EOW</v>
          </cell>
          <cell r="D153">
            <v>17.39</v>
          </cell>
          <cell r="E153">
            <v>17.400000000000002</v>
          </cell>
          <cell r="F153">
            <v>17.39</v>
          </cell>
          <cell r="G153">
            <v>17.400000000000002</v>
          </cell>
          <cell r="H153">
            <v>18.63</v>
          </cell>
          <cell r="I153">
            <v>19.88</v>
          </cell>
          <cell r="J153">
            <v>19.88</v>
          </cell>
          <cell r="K153">
            <v>19.88</v>
          </cell>
          <cell r="L153">
            <v>19.88</v>
          </cell>
          <cell r="M153">
            <v>19.88</v>
          </cell>
          <cell r="N153">
            <v>19.88</v>
          </cell>
          <cell r="O153">
            <v>22.37</v>
          </cell>
        </row>
        <row r="154">
          <cell r="B154" t="str">
            <v>DRVNRE2</v>
          </cell>
          <cell r="C154" t="str">
            <v>DRIVE IN OVER 250'-EOW</v>
          </cell>
          <cell r="D154">
            <v>24.85</v>
          </cell>
          <cell r="E154">
            <v>24.85</v>
          </cell>
          <cell r="F154">
            <v>24.85</v>
          </cell>
          <cell r="G154">
            <v>24.85</v>
          </cell>
          <cell r="H154">
            <v>24.85</v>
          </cell>
          <cell r="I154">
            <v>24.85</v>
          </cell>
          <cell r="J154">
            <v>24.85</v>
          </cell>
          <cell r="K154">
            <v>32.93</v>
          </cell>
          <cell r="L154">
            <v>32.93</v>
          </cell>
          <cell r="M154">
            <v>39.76</v>
          </cell>
          <cell r="N154">
            <v>39.76</v>
          </cell>
          <cell r="O154">
            <v>39.76</v>
          </cell>
        </row>
        <row r="155">
          <cell r="B155" t="str">
            <v>DRVNRM1</v>
          </cell>
          <cell r="C155" t="str">
            <v>DRIVE IN UP TO 250'-MTHLY</v>
          </cell>
          <cell r="D155">
            <v>1.24</v>
          </cell>
          <cell r="E155">
            <v>1.24</v>
          </cell>
          <cell r="F155">
            <v>1.24</v>
          </cell>
          <cell r="G155">
            <v>1.24</v>
          </cell>
          <cell r="H155">
            <v>1.24</v>
          </cell>
          <cell r="I155">
            <v>1.24</v>
          </cell>
          <cell r="J155">
            <v>1.24</v>
          </cell>
          <cell r="K155">
            <v>1.24</v>
          </cell>
          <cell r="L155">
            <v>1.24</v>
          </cell>
          <cell r="M155">
            <v>1.24</v>
          </cell>
          <cell r="N155">
            <v>1.24</v>
          </cell>
          <cell r="O155">
            <v>1.24</v>
          </cell>
        </row>
        <row r="156">
          <cell r="B156" t="str">
            <v>DRVNRW1</v>
          </cell>
          <cell r="C156" t="str">
            <v>DRIVE IN UP TO 250'</v>
          </cell>
          <cell r="D156">
            <v>114.32</v>
          </cell>
          <cell r="E156">
            <v>107.6</v>
          </cell>
          <cell r="F156">
            <v>105.22</v>
          </cell>
          <cell r="G156">
            <v>117.69</v>
          </cell>
          <cell r="H156">
            <v>125.75999999999999</v>
          </cell>
          <cell r="I156">
            <v>102.22</v>
          </cell>
          <cell r="J156">
            <v>115.67</v>
          </cell>
          <cell r="K156">
            <v>116.97</v>
          </cell>
          <cell r="L156">
            <v>115.62</v>
          </cell>
          <cell r="M156">
            <v>112.67</v>
          </cell>
          <cell r="N156">
            <v>112.67</v>
          </cell>
          <cell r="O156">
            <v>110.29</v>
          </cell>
        </row>
        <row r="157">
          <cell r="B157" t="str">
            <v>DRVNRW2</v>
          </cell>
          <cell r="C157" t="str">
            <v>DRIVE IN OVER 250'</v>
          </cell>
          <cell r="D157">
            <v>363.15</v>
          </cell>
          <cell r="E157">
            <v>376.6</v>
          </cell>
          <cell r="F157">
            <v>371.22</v>
          </cell>
          <cell r="G157">
            <v>387.36</v>
          </cell>
          <cell r="H157">
            <v>387.36</v>
          </cell>
          <cell r="I157">
            <v>387.36</v>
          </cell>
          <cell r="J157">
            <v>355.08000000000004</v>
          </cell>
          <cell r="K157">
            <v>387.36</v>
          </cell>
          <cell r="L157">
            <v>387.36</v>
          </cell>
          <cell r="M157">
            <v>381.98</v>
          </cell>
          <cell r="N157">
            <v>349.87</v>
          </cell>
          <cell r="O157">
            <v>355.08</v>
          </cell>
        </row>
        <row r="158">
          <cell r="B158" t="str">
            <v>DRVNRW3</v>
          </cell>
          <cell r="C158" t="str">
            <v>RESI DRIVE IN OVER 250'</v>
          </cell>
          <cell r="D158">
            <v>21.04</v>
          </cell>
          <cell r="E158">
            <v>18.46</v>
          </cell>
          <cell r="F158">
            <v>18.45</v>
          </cell>
          <cell r="G158">
            <v>21.04</v>
          </cell>
          <cell r="H158">
            <v>21.04</v>
          </cell>
          <cell r="I158">
            <v>21.04</v>
          </cell>
          <cell r="J158">
            <v>21.04</v>
          </cell>
          <cell r="K158">
            <v>21.04</v>
          </cell>
          <cell r="L158">
            <v>21.04</v>
          </cell>
          <cell r="M158">
            <v>21.04</v>
          </cell>
          <cell r="N158">
            <v>21.04</v>
          </cell>
          <cell r="O158">
            <v>21.04</v>
          </cell>
        </row>
        <row r="159">
          <cell r="B159" t="str">
            <v>RCARRYOUT 5-25</v>
          </cell>
          <cell r="C159" t="str">
            <v>RESI CARRYOUT FEE 5-25 FT</v>
          </cell>
          <cell r="D159">
            <v>39.379999999999995</v>
          </cell>
          <cell r="E159">
            <v>30.51</v>
          </cell>
          <cell r="F159">
            <v>31.310000000000002</v>
          </cell>
          <cell r="G159">
            <v>35.42</v>
          </cell>
          <cell r="H159">
            <v>35.42</v>
          </cell>
          <cell r="I159">
            <v>35.42</v>
          </cell>
          <cell r="J159">
            <v>35.42</v>
          </cell>
          <cell r="K159">
            <v>32.299999999999997</v>
          </cell>
          <cell r="L159">
            <v>32.299999999999997</v>
          </cell>
          <cell r="M159">
            <v>30.59</v>
          </cell>
          <cell r="N159">
            <v>30.59</v>
          </cell>
          <cell r="O159">
            <v>30.59</v>
          </cell>
        </row>
        <row r="160">
          <cell r="B160" t="str">
            <v>RCARRYOUT OVER 25</v>
          </cell>
          <cell r="C160" t="str">
            <v>RESI CARRYOUT FEE 25+ FT</v>
          </cell>
          <cell r="D160">
            <v>28.330000000000002</v>
          </cell>
          <cell r="E160">
            <v>14.54</v>
          </cell>
          <cell r="F160">
            <v>7.1999999999999993</v>
          </cell>
          <cell r="G160">
            <v>26.73</v>
          </cell>
          <cell r="H160">
            <v>26.73</v>
          </cell>
          <cell r="I160">
            <v>26.73</v>
          </cell>
          <cell r="J160">
            <v>26.73</v>
          </cell>
          <cell r="K160">
            <v>26.7</v>
          </cell>
          <cell r="L160">
            <v>26.7</v>
          </cell>
          <cell r="M160">
            <v>25.11</v>
          </cell>
          <cell r="N160">
            <v>25.11</v>
          </cell>
          <cell r="O160">
            <v>25.11</v>
          </cell>
        </row>
        <row r="161">
          <cell r="B161" t="str">
            <v>32ROCPU</v>
          </cell>
          <cell r="C161" t="str">
            <v>1-32 GAL CAN-ON CALL SVC</v>
          </cell>
          <cell r="D161">
            <v>42.82</v>
          </cell>
          <cell r="E161">
            <v>0</v>
          </cell>
          <cell r="F161">
            <v>25.56</v>
          </cell>
          <cell r="G161">
            <v>25.56</v>
          </cell>
          <cell r="H161">
            <v>42.6</v>
          </cell>
          <cell r="I161">
            <v>17.04</v>
          </cell>
          <cell r="J161">
            <v>42.6</v>
          </cell>
          <cell r="K161">
            <v>42.6</v>
          </cell>
          <cell r="L161">
            <v>17.04</v>
          </cell>
          <cell r="M161">
            <v>17.04</v>
          </cell>
          <cell r="N161">
            <v>8.52</v>
          </cell>
          <cell r="O161">
            <v>34.08</v>
          </cell>
        </row>
        <row r="162">
          <cell r="B162" t="str">
            <v>SP35-RES</v>
          </cell>
          <cell r="C162" t="str">
            <v>SPECIAL PICKUP 35GL RES</v>
          </cell>
          <cell r="D162">
            <v>76.680000000000007</v>
          </cell>
          <cell r="E162">
            <v>34.08</v>
          </cell>
          <cell r="F162">
            <v>34.08</v>
          </cell>
          <cell r="G162">
            <v>25.56</v>
          </cell>
          <cell r="H162">
            <v>76.680000000000007</v>
          </cell>
          <cell r="I162">
            <v>102.24</v>
          </cell>
          <cell r="J162">
            <v>127.8</v>
          </cell>
          <cell r="K162">
            <v>85.2</v>
          </cell>
          <cell r="L162">
            <v>102.24</v>
          </cell>
          <cell r="M162">
            <v>85.2</v>
          </cell>
          <cell r="N162">
            <v>76.680000000000007</v>
          </cell>
          <cell r="O162">
            <v>85.2</v>
          </cell>
        </row>
        <row r="163">
          <cell r="B163" t="str">
            <v>SP60-RES</v>
          </cell>
          <cell r="C163" t="str">
            <v>SPECIAL PICKUP 60GL RES</v>
          </cell>
          <cell r="D163">
            <v>195.96</v>
          </cell>
          <cell r="E163">
            <v>42.6</v>
          </cell>
          <cell r="F163">
            <v>85.2</v>
          </cell>
          <cell r="G163">
            <v>144.84</v>
          </cell>
          <cell r="H163">
            <v>281.16000000000003</v>
          </cell>
          <cell r="I163">
            <v>400.44</v>
          </cell>
          <cell r="J163">
            <v>417.48</v>
          </cell>
          <cell r="K163">
            <v>281.16000000000003</v>
          </cell>
          <cell r="L163">
            <v>187.44</v>
          </cell>
          <cell r="M163">
            <v>187.44</v>
          </cell>
          <cell r="N163">
            <v>170.4</v>
          </cell>
          <cell r="O163">
            <v>255.6</v>
          </cell>
        </row>
        <row r="164">
          <cell r="B164" t="str">
            <v>SP96-RES</v>
          </cell>
          <cell r="C164" t="str">
            <v>SPECIAL PICKUP 96GL RES</v>
          </cell>
          <cell r="D164">
            <v>25.56</v>
          </cell>
          <cell r="E164">
            <v>0</v>
          </cell>
          <cell r="F164">
            <v>34.08</v>
          </cell>
          <cell r="G164">
            <v>51.12</v>
          </cell>
          <cell r="H164">
            <v>102.24</v>
          </cell>
          <cell r="I164">
            <v>68.16</v>
          </cell>
          <cell r="J164">
            <v>110.76</v>
          </cell>
          <cell r="K164">
            <v>42.6</v>
          </cell>
          <cell r="L164">
            <v>76.680000000000007</v>
          </cell>
          <cell r="M164">
            <v>34.08</v>
          </cell>
          <cell r="N164">
            <v>25.56</v>
          </cell>
          <cell r="O164">
            <v>34.08</v>
          </cell>
        </row>
        <row r="165">
          <cell r="B165" t="str">
            <v>RGATE</v>
          </cell>
          <cell r="C165" t="str">
            <v>RESI GATE CHARGE</v>
          </cell>
          <cell r="D165">
            <v>0</v>
          </cell>
          <cell r="E165">
            <v>5.04</v>
          </cell>
          <cell r="F165">
            <v>1.41</v>
          </cell>
          <cell r="G165">
            <v>10.08</v>
          </cell>
          <cell r="H165">
            <v>0</v>
          </cell>
          <cell r="I165">
            <v>10.08</v>
          </cell>
          <cell r="J165">
            <v>0</v>
          </cell>
          <cell r="K165">
            <v>10.08</v>
          </cell>
          <cell r="L165">
            <v>0</v>
          </cell>
          <cell r="M165">
            <v>10.08</v>
          </cell>
          <cell r="N165">
            <v>0</v>
          </cell>
          <cell r="O165">
            <v>5.04</v>
          </cell>
        </row>
        <row r="166">
          <cell r="B166" t="str">
            <v>SP32-RES</v>
          </cell>
          <cell r="C166" t="str">
            <v xml:space="preserve">SPECIAL PICKUP 32GAL 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recyrpre</v>
          </cell>
          <cell r="C167" t="str">
            <v>RECYCLE PROGRAM WITH BINS</v>
          </cell>
          <cell r="D167">
            <v>29463.089999999997</v>
          </cell>
          <cell r="E167">
            <v>29245.679999999997</v>
          </cell>
          <cell r="F167">
            <v>29461.999999999996</v>
          </cell>
          <cell r="G167">
            <v>30068.42</v>
          </cell>
          <cell r="H167">
            <v>30672.48</v>
          </cell>
          <cell r="I167">
            <v>31192.03</v>
          </cell>
          <cell r="J167">
            <v>31831.829999999998</v>
          </cell>
          <cell r="K167">
            <v>32277.24</v>
          </cell>
          <cell r="L167">
            <v>33025.340000000004</v>
          </cell>
          <cell r="M167">
            <v>33040.640000000007</v>
          </cell>
          <cell r="N167">
            <v>33290.92</v>
          </cell>
          <cell r="O167">
            <v>33182.900000000009</v>
          </cell>
        </row>
        <row r="168">
          <cell r="B168" t="str">
            <v>ROLLE-RESI</v>
          </cell>
          <cell r="C168" t="str">
            <v>ROLLOUT RESI EOW UP TO 25</v>
          </cell>
          <cell r="D168">
            <v>0</v>
          </cell>
          <cell r="E168">
            <v>0</v>
          </cell>
          <cell r="F168">
            <v>0</v>
          </cell>
          <cell r="G168">
            <v>4.84</v>
          </cell>
          <cell r="H168">
            <v>0</v>
          </cell>
          <cell r="I168">
            <v>4.84</v>
          </cell>
          <cell r="J168">
            <v>1.21</v>
          </cell>
          <cell r="K168">
            <v>7.26</v>
          </cell>
          <cell r="L168">
            <v>0</v>
          </cell>
          <cell r="M168">
            <v>7.26</v>
          </cell>
          <cell r="N168">
            <v>0</v>
          </cell>
          <cell r="O168">
            <v>6.06</v>
          </cell>
        </row>
        <row r="169">
          <cell r="B169" t="str">
            <v>ROLLM-RESI</v>
          </cell>
          <cell r="C169" t="str">
            <v xml:space="preserve">ROLLOUT RESI MTHLY UP TO 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1.1200000000000001</v>
          </cell>
          <cell r="O169">
            <v>2.2400000000000002</v>
          </cell>
        </row>
        <row r="170">
          <cell r="B170" t="str">
            <v>ROLLW-RESI</v>
          </cell>
          <cell r="C170" t="str">
            <v>ROLLOUT RESI WKLY UP TO 2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7.28</v>
          </cell>
          <cell r="L170">
            <v>0</v>
          </cell>
          <cell r="M170">
            <v>9.6999999999999993</v>
          </cell>
          <cell r="N170">
            <v>0</v>
          </cell>
          <cell r="O170">
            <v>9.6999999999999993</v>
          </cell>
        </row>
        <row r="171">
          <cell r="B171" t="str">
            <v>ROLLOFF</v>
          </cell>
        </row>
        <row r="172">
          <cell r="B172" t="str">
            <v>CONNECTFEE</v>
          </cell>
          <cell r="C172" t="str">
            <v>CONNECT/DISCONNECT</v>
          </cell>
          <cell r="D172">
            <v>66</v>
          </cell>
          <cell r="E172">
            <v>48</v>
          </cell>
          <cell r="F172">
            <v>60</v>
          </cell>
          <cell r="G172">
            <v>54</v>
          </cell>
          <cell r="H172">
            <v>54</v>
          </cell>
          <cell r="I172">
            <v>60</v>
          </cell>
          <cell r="J172">
            <v>66</v>
          </cell>
          <cell r="K172">
            <v>54</v>
          </cell>
          <cell r="L172">
            <v>54</v>
          </cell>
          <cell r="M172">
            <v>66</v>
          </cell>
          <cell r="N172">
            <v>54</v>
          </cell>
          <cell r="O172">
            <v>66</v>
          </cell>
        </row>
        <row r="173">
          <cell r="B173" t="str">
            <v>CPHAUL20</v>
          </cell>
          <cell r="C173" t="str">
            <v>20YD COMPACTOR-HAUL</v>
          </cell>
          <cell r="D173">
            <v>1299.5999999999999</v>
          </cell>
          <cell r="E173">
            <v>1010.8</v>
          </cell>
          <cell r="F173">
            <v>1155.2</v>
          </cell>
          <cell r="G173">
            <v>1155.2</v>
          </cell>
          <cell r="H173">
            <v>1155.2</v>
          </cell>
          <cell r="I173">
            <v>1155.2</v>
          </cell>
          <cell r="J173">
            <v>1444</v>
          </cell>
          <cell r="K173">
            <v>1010.8</v>
          </cell>
          <cell r="L173">
            <v>1155.2</v>
          </cell>
          <cell r="M173">
            <v>1299.5999999999999</v>
          </cell>
          <cell r="N173">
            <v>1155.2</v>
          </cell>
          <cell r="O173">
            <v>1444</v>
          </cell>
        </row>
        <row r="174">
          <cell r="B174" t="str">
            <v>CPHAUL30</v>
          </cell>
          <cell r="C174" t="str">
            <v>30YD COMPACTOR-HAUL</v>
          </cell>
          <cell r="D174">
            <v>412.5</v>
          </cell>
          <cell r="E174">
            <v>206.25</v>
          </cell>
          <cell r="F174">
            <v>412.5</v>
          </cell>
          <cell r="G174">
            <v>206.25</v>
          </cell>
          <cell r="H174">
            <v>206.25</v>
          </cell>
          <cell r="I174">
            <v>412.5</v>
          </cell>
          <cell r="J174">
            <v>206.25</v>
          </cell>
          <cell r="K174">
            <v>412.5</v>
          </cell>
          <cell r="L174">
            <v>206.25</v>
          </cell>
          <cell r="M174">
            <v>412.5</v>
          </cell>
          <cell r="N174">
            <v>206.25</v>
          </cell>
          <cell r="O174">
            <v>206.25</v>
          </cell>
        </row>
        <row r="175">
          <cell r="B175" t="str">
            <v>DISP</v>
          </cell>
          <cell r="C175" t="str">
            <v>Disposal Fee Per Ton</v>
          </cell>
          <cell r="D175">
            <v>37832.26</v>
          </cell>
          <cell r="E175">
            <v>39979.29</v>
          </cell>
          <cell r="F175">
            <v>34618.299999999996</v>
          </cell>
          <cell r="G175">
            <v>44882.26</v>
          </cell>
          <cell r="H175">
            <v>39685.910000000003</v>
          </cell>
          <cell r="I175">
            <v>45424.53</v>
          </cell>
          <cell r="J175">
            <v>42683.4</v>
          </cell>
          <cell r="K175">
            <v>40257.829999999994</v>
          </cell>
          <cell r="L175">
            <v>35577.17</v>
          </cell>
          <cell r="M175">
            <v>48934.69</v>
          </cell>
          <cell r="N175">
            <v>30371.919999999998</v>
          </cell>
          <cell r="O175">
            <v>30429.71</v>
          </cell>
        </row>
        <row r="176">
          <cell r="B176" t="str">
            <v>RODEL</v>
          </cell>
          <cell r="C176" t="str">
            <v>ROLL OFF-DELIVERY</v>
          </cell>
          <cell r="D176">
            <v>2493</v>
          </cell>
          <cell r="E176">
            <v>1662</v>
          </cell>
          <cell r="F176">
            <v>2659.2</v>
          </cell>
          <cell r="G176">
            <v>3656.3999999999996</v>
          </cell>
          <cell r="H176">
            <v>3822.6</v>
          </cell>
          <cell r="I176">
            <v>3656.3999999999996</v>
          </cell>
          <cell r="J176">
            <v>3656.3999999999996</v>
          </cell>
          <cell r="K176">
            <v>2991.6</v>
          </cell>
          <cell r="L176">
            <v>2991.6</v>
          </cell>
          <cell r="M176">
            <v>2659.2</v>
          </cell>
          <cell r="N176">
            <v>997.2</v>
          </cell>
          <cell r="O176">
            <v>997.2</v>
          </cell>
        </row>
        <row r="177">
          <cell r="B177" t="str">
            <v>ROHAUL20</v>
          </cell>
          <cell r="C177" t="str">
            <v>20YD ROLL OFF-HAUL</v>
          </cell>
          <cell r="D177">
            <v>638.88</v>
          </cell>
          <cell r="E177">
            <v>638.88</v>
          </cell>
          <cell r="F177">
            <v>958.32</v>
          </cell>
          <cell r="G177">
            <v>958.32</v>
          </cell>
          <cell r="H177">
            <v>851.84</v>
          </cell>
          <cell r="I177">
            <v>745.36</v>
          </cell>
          <cell r="J177">
            <v>958.32</v>
          </cell>
          <cell r="K177">
            <v>958.32</v>
          </cell>
          <cell r="L177">
            <v>745.36</v>
          </cell>
          <cell r="M177">
            <v>638.88</v>
          </cell>
          <cell r="N177">
            <v>638.88</v>
          </cell>
          <cell r="O177">
            <v>851.84</v>
          </cell>
        </row>
        <row r="178">
          <cell r="B178" t="str">
            <v>ROHAUL20T</v>
          </cell>
          <cell r="C178" t="str">
            <v>20YD ROLL OFF TEMP HAUL</v>
          </cell>
          <cell r="D178">
            <v>1223.2</v>
          </cell>
          <cell r="E178">
            <v>1223.2</v>
          </cell>
          <cell r="F178">
            <v>1223.2</v>
          </cell>
          <cell r="G178">
            <v>2293.5</v>
          </cell>
          <cell r="H178">
            <v>1529</v>
          </cell>
          <cell r="I178">
            <v>1987.7</v>
          </cell>
          <cell r="J178">
            <v>1987.7</v>
          </cell>
          <cell r="K178">
            <v>2293.5</v>
          </cell>
          <cell r="L178">
            <v>1987.7</v>
          </cell>
          <cell r="M178">
            <v>3058</v>
          </cell>
          <cell r="N178">
            <v>1223.2</v>
          </cell>
          <cell r="O178">
            <v>1223.2</v>
          </cell>
        </row>
        <row r="179">
          <cell r="B179" t="str">
            <v>ROHAUL30</v>
          </cell>
          <cell r="C179" t="str">
            <v>30YD ROLL OFF-HAUL</v>
          </cell>
          <cell r="D179">
            <v>5541.41</v>
          </cell>
          <cell r="E179">
            <v>4071.24</v>
          </cell>
          <cell r="F179">
            <v>5202.1400000000003</v>
          </cell>
          <cell r="G179">
            <v>5541.41</v>
          </cell>
          <cell r="H179">
            <v>5428.32</v>
          </cell>
          <cell r="I179">
            <v>5315.23</v>
          </cell>
          <cell r="J179">
            <v>6672.31</v>
          </cell>
          <cell r="K179">
            <v>14023.16</v>
          </cell>
          <cell r="L179">
            <v>6898.49</v>
          </cell>
          <cell r="M179">
            <v>7577.03</v>
          </cell>
          <cell r="N179">
            <v>6106.86</v>
          </cell>
          <cell r="O179">
            <v>5315.23</v>
          </cell>
        </row>
        <row r="180">
          <cell r="B180" t="str">
            <v>ROHAUL30T</v>
          </cell>
          <cell r="C180" t="str">
            <v>30YD ROLL OFF TEMP HAUL</v>
          </cell>
          <cell r="D180">
            <v>4103.8</v>
          </cell>
          <cell r="E180">
            <v>4828</v>
          </cell>
          <cell r="F180">
            <v>4586.6000000000004</v>
          </cell>
          <cell r="G180">
            <v>6276.4</v>
          </cell>
          <cell r="H180">
            <v>5069.3999999999996</v>
          </cell>
          <cell r="I180">
            <v>6517.7999999999993</v>
          </cell>
          <cell r="J180">
            <v>2655.4</v>
          </cell>
          <cell r="K180">
            <v>-11587.2</v>
          </cell>
          <cell r="L180">
            <v>1207</v>
          </cell>
          <cell r="M180">
            <v>4828</v>
          </cell>
          <cell r="N180">
            <v>1448.4</v>
          </cell>
          <cell r="O180">
            <v>724.2</v>
          </cell>
        </row>
        <row r="181">
          <cell r="B181" t="str">
            <v>ROMILE</v>
          </cell>
          <cell r="C181" t="str">
            <v>ROLL OFF-MILEAGE</v>
          </cell>
          <cell r="D181">
            <v>2378.4299999999998</v>
          </cell>
          <cell r="E181">
            <v>2481.84</v>
          </cell>
          <cell r="F181">
            <v>2550.7800000000002</v>
          </cell>
          <cell r="G181">
            <v>3914.2599999999998</v>
          </cell>
          <cell r="H181">
            <v>3431.68</v>
          </cell>
          <cell r="I181">
            <v>3087.75</v>
          </cell>
          <cell r="J181">
            <v>4213</v>
          </cell>
          <cell r="K181">
            <v>4258.96</v>
          </cell>
          <cell r="L181">
            <v>3627.01</v>
          </cell>
          <cell r="M181">
            <v>5105.3899999999994</v>
          </cell>
          <cell r="N181">
            <v>3554.24</v>
          </cell>
          <cell r="O181">
            <v>2328.64</v>
          </cell>
        </row>
        <row r="182">
          <cell r="B182" t="str">
            <v>RORELOCATE</v>
          </cell>
          <cell r="C182" t="str">
            <v>ROLL OFF RELOCATE</v>
          </cell>
          <cell r="D182">
            <v>122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122</v>
          </cell>
        </row>
        <row r="183">
          <cell r="B183" t="str">
            <v>RORENT</v>
          </cell>
          <cell r="C183" t="str">
            <v>ROLL OFF RENT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-139.13999999999999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RORENT20D</v>
          </cell>
          <cell r="C184" t="str">
            <v>20YD ROLL OFF-DAILY RENT</v>
          </cell>
          <cell r="D184">
            <v>1526.4</v>
          </cell>
          <cell r="E184">
            <v>1056</v>
          </cell>
          <cell r="F184">
            <v>1401.6</v>
          </cell>
          <cell r="G184">
            <v>1545.6000000000001</v>
          </cell>
          <cell r="H184">
            <v>1152</v>
          </cell>
          <cell r="I184">
            <v>1776</v>
          </cell>
          <cell r="J184">
            <v>1939.1999999999998</v>
          </cell>
          <cell r="K184">
            <v>2179.1999999999998</v>
          </cell>
          <cell r="L184">
            <v>2188.8000000000002</v>
          </cell>
          <cell r="M184">
            <v>2131.1999999999998</v>
          </cell>
          <cell r="N184">
            <v>1238.4000000000001</v>
          </cell>
          <cell r="O184">
            <v>1017.6</v>
          </cell>
        </row>
        <row r="185">
          <cell r="B185" t="str">
            <v>RORENT20M</v>
          </cell>
          <cell r="C185" t="str">
            <v>20YD ROLL OFF-MNTHLY RENT</v>
          </cell>
          <cell r="D185">
            <v>393.25</v>
          </cell>
          <cell r="E185">
            <v>533.70000000000005</v>
          </cell>
          <cell r="F185">
            <v>484.59</v>
          </cell>
          <cell r="G185">
            <v>471.9</v>
          </cell>
          <cell r="H185">
            <v>378.03</v>
          </cell>
          <cell r="I185">
            <v>393.25</v>
          </cell>
          <cell r="J185">
            <v>388.18</v>
          </cell>
          <cell r="K185">
            <v>312.06</v>
          </cell>
          <cell r="L185">
            <v>235.95</v>
          </cell>
          <cell r="M185">
            <v>235.95</v>
          </cell>
          <cell r="N185">
            <v>235.95</v>
          </cell>
          <cell r="O185">
            <v>271.47000000000003</v>
          </cell>
        </row>
        <row r="186">
          <cell r="B186" t="str">
            <v>RORENT30D</v>
          </cell>
          <cell r="C186" t="str">
            <v>30YD ROLL OFF-DAILY RENT</v>
          </cell>
          <cell r="D186">
            <v>3200</v>
          </cell>
          <cell r="E186">
            <v>2976</v>
          </cell>
          <cell r="F186">
            <v>4880</v>
          </cell>
          <cell r="G186">
            <v>5856</v>
          </cell>
          <cell r="H186">
            <v>6528</v>
          </cell>
          <cell r="I186">
            <v>8384</v>
          </cell>
          <cell r="J186">
            <v>2720</v>
          </cell>
          <cell r="K186">
            <v>-10112</v>
          </cell>
          <cell r="L186">
            <v>1696</v>
          </cell>
          <cell r="M186">
            <v>2496</v>
          </cell>
          <cell r="N186">
            <v>2176</v>
          </cell>
          <cell r="O186">
            <v>784</v>
          </cell>
        </row>
        <row r="187">
          <cell r="B187" t="str">
            <v>RORENT30M</v>
          </cell>
          <cell r="C187" t="str">
            <v>30YD ROLL OFF-MNTHLY RENT</v>
          </cell>
          <cell r="D187">
            <v>1310.4000000000001</v>
          </cell>
          <cell r="E187">
            <v>1404.68</v>
          </cell>
          <cell r="F187">
            <v>1410.79</v>
          </cell>
          <cell r="G187">
            <v>1392.3</v>
          </cell>
          <cell r="H187">
            <v>1461</v>
          </cell>
          <cell r="I187">
            <v>1714.4399999999998</v>
          </cell>
          <cell r="J187">
            <v>2052.79</v>
          </cell>
          <cell r="K187">
            <v>4126.7</v>
          </cell>
          <cell r="L187">
            <v>2192.19</v>
          </cell>
          <cell r="M187">
            <v>2095.06</v>
          </cell>
          <cell r="N187">
            <v>2047.5</v>
          </cell>
          <cell r="O187">
            <v>2102.98</v>
          </cell>
        </row>
        <row r="188">
          <cell r="B188" t="str">
            <v>ROWAIT</v>
          </cell>
          <cell r="C188" t="str">
            <v>TIME/STANDBY CHARGE</v>
          </cell>
          <cell r="D188">
            <v>60.38</v>
          </cell>
          <cell r="E188">
            <v>100.63</v>
          </cell>
          <cell r="F188">
            <v>60.38</v>
          </cell>
          <cell r="G188">
            <v>0</v>
          </cell>
          <cell r="H188">
            <v>462.89</v>
          </cell>
          <cell r="I188">
            <v>20.13</v>
          </cell>
          <cell r="J188">
            <v>20.13</v>
          </cell>
          <cell r="K188">
            <v>20.13</v>
          </cell>
          <cell r="L188">
            <v>0</v>
          </cell>
          <cell r="M188">
            <v>120.76</v>
          </cell>
          <cell r="N188">
            <v>20.13</v>
          </cell>
          <cell r="O188">
            <v>20.13</v>
          </cell>
        </row>
        <row r="189">
          <cell r="B189" t="str">
            <v>ROHAUL40CO</v>
          </cell>
          <cell r="C189" t="str">
            <v>40 YD CUST OWNED HAUL</v>
          </cell>
          <cell r="D189">
            <v>0</v>
          </cell>
          <cell r="E189">
            <v>0</v>
          </cell>
          <cell r="F189">
            <v>0</v>
          </cell>
          <cell r="G189">
            <v>114.65</v>
          </cell>
          <cell r="H189">
            <v>0</v>
          </cell>
          <cell r="I189">
            <v>0</v>
          </cell>
          <cell r="J189">
            <v>0</v>
          </cell>
          <cell r="K189">
            <v>114.65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ROHAUL10T</v>
          </cell>
          <cell r="C190" t="str">
            <v>ROHAUL10T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144.85</v>
          </cell>
          <cell r="L190">
            <v>434.55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RORENT10D</v>
          </cell>
          <cell r="C191" t="str">
            <v>10YD ROLL OFF DAILY RENT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48</v>
          </cell>
          <cell r="K191">
            <v>56</v>
          </cell>
          <cell r="L191">
            <v>96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ROHAUL10</v>
          </cell>
          <cell r="C192" t="str">
            <v>10YD ROLL OFF HAUL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>STORAGE</v>
          </cell>
        </row>
        <row r="194">
          <cell r="B194" t="str">
            <v>STORENT22</v>
          </cell>
          <cell r="C194" t="str">
            <v>PORTABLE STORAGE RENT 22</v>
          </cell>
          <cell r="D194">
            <v>91</v>
          </cell>
          <cell r="E194">
            <v>91</v>
          </cell>
          <cell r="F194">
            <v>91</v>
          </cell>
          <cell r="G194">
            <v>91</v>
          </cell>
          <cell r="H194">
            <v>91</v>
          </cell>
          <cell r="I194">
            <v>91</v>
          </cell>
          <cell r="J194">
            <v>91</v>
          </cell>
          <cell r="K194">
            <v>91</v>
          </cell>
          <cell r="L194">
            <v>91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STORMV</v>
          </cell>
          <cell r="C195" t="str">
            <v>PORTABLE STORAGE REMOVAL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58.13</v>
          </cell>
          <cell r="N195">
            <v>0</v>
          </cell>
          <cell r="O195">
            <v>0</v>
          </cell>
        </row>
        <row r="196">
          <cell r="D196">
            <v>428259.45000000019</v>
          </cell>
          <cell r="E196">
            <v>423610.83</v>
          </cell>
          <cell r="F196">
            <v>429151.13</v>
          </cell>
          <cell r="G196">
            <v>451144.82000000007</v>
          </cell>
          <cell r="H196">
            <v>456283.97999999992</v>
          </cell>
          <cell r="I196">
            <v>472443.89999999985</v>
          </cell>
          <cell r="J196">
            <v>471000.36</v>
          </cell>
          <cell r="K196">
            <v>445752.27999999985</v>
          </cell>
          <cell r="L196">
            <v>458431.3299999999</v>
          </cell>
          <cell r="M196">
            <v>475990.43000000017</v>
          </cell>
          <cell r="N196">
            <v>444294.25</v>
          </cell>
          <cell r="O196">
            <v>427741.95000000007</v>
          </cell>
        </row>
      </sheetData>
      <sheetData sheetId="19">
        <row r="1">
          <cell r="F1" t="str">
            <v>svc_code_alpha</v>
          </cell>
          <cell r="G1" t="str">
            <v>descript</v>
          </cell>
          <cell r="H1" t="str">
            <v>def_amount</v>
          </cell>
        </row>
        <row r="2">
          <cell r="F2" t="str">
            <v>20RW1</v>
          </cell>
          <cell r="G2" t="str">
            <v>1-20 GAL CAN WEEKLY SVC</v>
          </cell>
          <cell r="H2">
            <v>33.74</v>
          </cell>
        </row>
        <row r="3">
          <cell r="F3" t="str">
            <v>20YDHOOKLIFT</v>
          </cell>
          <cell r="G3" t="str">
            <v>20 YD HOOKLIFT PAPER/OCC</v>
          </cell>
          <cell r="H3">
            <v>100</v>
          </cell>
        </row>
        <row r="4">
          <cell r="F4" t="str">
            <v>32CW1</v>
          </cell>
          <cell r="G4" t="str">
            <v>1-32 GAL CAN WEEKLY SVC</v>
          </cell>
          <cell r="H4">
            <v>23.12</v>
          </cell>
        </row>
        <row r="5">
          <cell r="F5" t="str">
            <v>32CW2</v>
          </cell>
          <cell r="G5" t="str">
            <v>2-32 GAL CANS WKLY SVC</v>
          </cell>
          <cell r="H5">
            <v>46.24</v>
          </cell>
        </row>
        <row r="6">
          <cell r="F6" t="str">
            <v>32CW3</v>
          </cell>
          <cell r="G6" t="str">
            <v>3-32 GAL CANS WKLY SVC</v>
          </cell>
          <cell r="H6">
            <v>69.37</v>
          </cell>
        </row>
        <row r="7">
          <cell r="F7" t="str">
            <v>32RE1</v>
          </cell>
          <cell r="G7" t="str">
            <v>1-32 GAL CAN-EOW SVC</v>
          </cell>
          <cell r="H7">
            <v>25.46</v>
          </cell>
        </row>
        <row r="8">
          <cell r="F8" t="str">
            <v>32RE2</v>
          </cell>
          <cell r="G8" t="str">
            <v>2-32 GAL CAN-EOW SVC</v>
          </cell>
          <cell r="H8">
            <v>50.92</v>
          </cell>
        </row>
        <row r="9">
          <cell r="F9" t="str">
            <v>32RM1</v>
          </cell>
          <cell r="G9" t="str">
            <v>1-32 GAL CAN-MONTHLY SVC</v>
          </cell>
          <cell r="H9">
            <v>15.04</v>
          </cell>
        </row>
        <row r="10">
          <cell r="F10" t="str">
            <v>32RM2</v>
          </cell>
          <cell r="G10" t="str">
            <v>2-32 GAL CANS MONTHLY SVC</v>
          </cell>
          <cell r="H10">
            <v>30.08</v>
          </cell>
        </row>
        <row r="11">
          <cell r="F11" t="str">
            <v>32ROCPU</v>
          </cell>
          <cell r="G11" t="str">
            <v>1-32 GAL CAN-ON CALL SVC</v>
          </cell>
          <cell r="H11">
            <v>8.52</v>
          </cell>
        </row>
        <row r="12">
          <cell r="F12" t="str">
            <v>32RW1</v>
          </cell>
          <cell r="G12" t="str">
            <v>1-32 GAL CAN-WEEKLY SVC</v>
          </cell>
          <cell r="H12">
            <v>44.12</v>
          </cell>
        </row>
        <row r="13">
          <cell r="F13" t="str">
            <v>32RW2</v>
          </cell>
          <cell r="G13" t="str">
            <v>2-32 GAL CANS-WEEKLY SVC</v>
          </cell>
          <cell r="H13">
            <v>67.540000000000006</v>
          </cell>
        </row>
        <row r="14">
          <cell r="F14" t="str">
            <v>32RW3</v>
          </cell>
          <cell r="G14" t="str">
            <v>3-32 GAL CANS-WEEKLY SVC</v>
          </cell>
          <cell r="H14">
            <v>92.94</v>
          </cell>
        </row>
        <row r="15">
          <cell r="F15" t="str">
            <v>32RW4</v>
          </cell>
          <cell r="G15" t="str">
            <v>4-32 GAL CANS-WEEKLY SVC</v>
          </cell>
          <cell r="H15">
            <v>121.22</v>
          </cell>
        </row>
        <row r="16">
          <cell r="F16" t="str">
            <v>32RW5</v>
          </cell>
          <cell r="G16" t="str">
            <v>5-32 GAL CANS-WEEKLY SVC</v>
          </cell>
          <cell r="H16">
            <v>143.80000000000001</v>
          </cell>
        </row>
        <row r="17">
          <cell r="F17" t="str">
            <v>35CW1</v>
          </cell>
          <cell r="G17" t="str">
            <v>1-35 GAL CAN WEEKLY SVC</v>
          </cell>
          <cell r="H17">
            <v>26.11</v>
          </cell>
        </row>
        <row r="18">
          <cell r="F18" t="str">
            <v>35CW2</v>
          </cell>
          <cell r="G18" t="str">
            <v>2-35 GAL CAN WEEKLY SVC</v>
          </cell>
          <cell r="H18">
            <v>52.22</v>
          </cell>
        </row>
        <row r="19">
          <cell r="F19" t="str">
            <v>35CW3</v>
          </cell>
          <cell r="G19" t="str">
            <v>3-35 GAL CAN WEEKLY SVC</v>
          </cell>
          <cell r="H19">
            <v>78.33</v>
          </cell>
        </row>
        <row r="20">
          <cell r="F20" t="str">
            <v>35RE1</v>
          </cell>
          <cell r="G20" t="str">
            <v>1-35 GAL CART EOW SVC</v>
          </cell>
          <cell r="H20">
            <v>28.22</v>
          </cell>
        </row>
        <row r="21">
          <cell r="F21" t="str">
            <v>35RM1</v>
          </cell>
          <cell r="G21" t="str">
            <v>1-35 GAL CART MONTHLY SVC</v>
          </cell>
          <cell r="H21">
            <v>17.260000000000002</v>
          </cell>
        </row>
        <row r="22">
          <cell r="F22" t="str">
            <v>35RW1</v>
          </cell>
          <cell r="G22" t="str">
            <v>1-35 GAL CART WEEKLY SVC</v>
          </cell>
          <cell r="H22">
            <v>48.96</v>
          </cell>
        </row>
        <row r="23">
          <cell r="F23" t="str">
            <v>60CW1</v>
          </cell>
          <cell r="G23" t="str">
            <v xml:space="preserve">1-60 GAL CART CMML WKLY </v>
          </cell>
          <cell r="H23">
            <v>33.409999999999997</v>
          </cell>
        </row>
        <row r="24">
          <cell r="F24" t="str">
            <v>60CW2</v>
          </cell>
          <cell r="G24" t="str">
            <v>2-60 GAL CAN WEEKLY SVC</v>
          </cell>
          <cell r="H24">
            <v>66.77</v>
          </cell>
        </row>
        <row r="25">
          <cell r="F25" t="str">
            <v>60CW3</v>
          </cell>
          <cell r="G25" t="str">
            <v>3-60 GAL CAN WEEKLY SVC</v>
          </cell>
          <cell r="H25">
            <v>100.15</v>
          </cell>
        </row>
        <row r="26">
          <cell r="F26" t="str">
            <v>60RE1</v>
          </cell>
          <cell r="G26" t="str">
            <v>1-60GAL CART EOW SVC</v>
          </cell>
          <cell r="H26">
            <v>36.54</v>
          </cell>
        </row>
        <row r="27">
          <cell r="F27" t="str">
            <v>60RE2</v>
          </cell>
          <cell r="G27" t="str">
            <v>2-60 GAL CARTS EOW SVC</v>
          </cell>
          <cell r="H27">
            <v>73.08</v>
          </cell>
        </row>
        <row r="28">
          <cell r="F28" t="str">
            <v>60RM1</v>
          </cell>
          <cell r="G28" t="str">
            <v>1-60 GAL CART MONTHLY SVC</v>
          </cell>
          <cell r="H28">
            <v>24.72</v>
          </cell>
        </row>
        <row r="29">
          <cell r="F29" t="str">
            <v>60RW1</v>
          </cell>
          <cell r="G29" t="str">
            <v>1-60 GAL CART WEEKLY SVC</v>
          </cell>
          <cell r="H29">
            <v>63.84</v>
          </cell>
        </row>
        <row r="30">
          <cell r="F30" t="str">
            <v>60RW2</v>
          </cell>
          <cell r="G30" t="str">
            <v>2-60 GAL CARTS WEEKLY SVC</v>
          </cell>
          <cell r="H30">
            <v>127.68</v>
          </cell>
        </row>
        <row r="31">
          <cell r="F31" t="str">
            <v>96CM1</v>
          </cell>
          <cell r="G31" t="str">
            <v>1-96 GL CAN MONTHLY SVC</v>
          </cell>
          <cell r="H31">
            <v>43.46</v>
          </cell>
        </row>
        <row r="32">
          <cell r="F32" t="str">
            <v>96COMINGLEEOW</v>
          </cell>
          <cell r="G32" t="str">
            <v>96 GAL COMINGLE EOW</v>
          </cell>
          <cell r="H32">
            <v>21.48</v>
          </cell>
        </row>
        <row r="33">
          <cell r="F33" t="str">
            <v>96CW1</v>
          </cell>
          <cell r="G33" t="str">
            <v>1-96 GL CART WEEKLY SVC</v>
          </cell>
          <cell r="H33">
            <v>43.46</v>
          </cell>
        </row>
        <row r="34">
          <cell r="F34" t="str">
            <v>96RE1</v>
          </cell>
          <cell r="G34" t="str">
            <v>1-96 GAL EOW</v>
          </cell>
          <cell r="H34">
            <v>47.52</v>
          </cell>
        </row>
        <row r="35">
          <cell r="F35" t="str">
            <v>96RM1</v>
          </cell>
          <cell r="G35" t="str">
            <v>1-96 GAL MONTHLY</v>
          </cell>
          <cell r="H35">
            <v>31.98</v>
          </cell>
        </row>
        <row r="36">
          <cell r="F36" t="str">
            <v>96RW1</v>
          </cell>
          <cell r="G36" t="str">
            <v>1-96 GAL CART WEEKLY SVC</v>
          </cell>
          <cell r="H36">
            <v>83.14</v>
          </cell>
        </row>
        <row r="37">
          <cell r="F37" t="str">
            <v>ADDTLPACK</v>
          </cell>
          <cell r="G37" t="str">
            <v>ADDITIONAL PACKOUT FEE</v>
          </cell>
          <cell r="H37">
            <v>0</v>
          </cell>
        </row>
        <row r="38">
          <cell r="F38" t="str">
            <v>ADDTLPACK25</v>
          </cell>
          <cell r="G38" t="str">
            <v>OVER 25FT ROLLOUT FOR CONTAINERS</v>
          </cell>
          <cell r="H38">
            <v>0.16</v>
          </cell>
        </row>
        <row r="39">
          <cell r="F39" t="str">
            <v>ADDTLPACKA</v>
          </cell>
          <cell r="G39" t="str">
            <v>ROLL OUT FOR AUTO CARTS</v>
          </cell>
          <cell r="H39">
            <v>0</v>
          </cell>
        </row>
        <row r="40">
          <cell r="F40" t="str">
            <v>ADDTLPACKA25</v>
          </cell>
          <cell r="G40" t="str">
            <v>OVER 25FT ROLLOUT FOR AUTO CARTS</v>
          </cell>
          <cell r="H40">
            <v>0.11</v>
          </cell>
        </row>
        <row r="41">
          <cell r="F41" t="str">
            <v>CARRYRE</v>
          </cell>
          <cell r="G41" t="str">
            <v>CARRYOUT PER CAN-EOW</v>
          </cell>
          <cell r="H41">
            <v>1.52</v>
          </cell>
        </row>
        <row r="42">
          <cell r="F42" t="str">
            <v>CARRYRM</v>
          </cell>
          <cell r="G42" t="str">
            <v>CARRYOUT PER CAN -MONTHLY</v>
          </cell>
          <cell r="H42">
            <v>0.76</v>
          </cell>
        </row>
        <row r="43">
          <cell r="F43" t="str">
            <v>CARRYRW</v>
          </cell>
          <cell r="G43" t="str">
            <v>CARRYOUT PER CAN-WKLY</v>
          </cell>
          <cell r="H43">
            <v>3.3</v>
          </cell>
        </row>
        <row r="44">
          <cell r="F44" t="str">
            <v>CCARRYOUT 5-25</v>
          </cell>
          <cell r="G44" t="str">
            <v>COMM CARRYOUT FEE 5-25 FT</v>
          </cell>
          <cell r="H44">
            <v>1.65</v>
          </cell>
        </row>
        <row r="45">
          <cell r="F45" t="str">
            <v>CCLEAN</v>
          </cell>
          <cell r="G45" t="str">
            <v>CONTAINER CLEANING</v>
          </cell>
          <cell r="H45">
            <v>3.5</v>
          </cell>
        </row>
        <row r="46">
          <cell r="F46" t="str">
            <v>CEX</v>
          </cell>
          <cell r="G46" t="str">
            <v>EXTRA CANS</v>
          </cell>
          <cell r="H46">
            <v>6.65</v>
          </cell>
        </row>
        <row r="47">
          <cell r="F47" t="str">
            <v>CEXYD</v>
          </cell>
          <cell r="G47" t="str">
            <v>CMML EXTRA YARDAGE</v>
          </cell>
          <cell r="H47">
            <v>28.52</v>
          </cell>
        </row>
        <row r="48">
          <cell r="F48" t="str">
            <v>CGATE</v>
          </cell>
          <cell r="G48" t="str">
            <v>GATE CHARGE</v>
          </cell>
          <cell r="H48">
            <v>4.8499999999999996</v>
          </cell>
        </row>
        <row r="49">
          <cell r="F49" t="str">
            <v>CLOCKEOW</v>
          </cell>
          <cell r="G49" t="str">
            <v>LOCK CHARGE - CONT EOW</v>
          </cell>
          <cell r="H49">
            <v>2.4300000000000002</v>
          </cell>
        </row>
        <row r="50">
          <cell r="F50" t="str">
            <v>CLOCKWKLY</v>
          </cell>
          <cell r="G50" t="str">
            <v>LOCK CHARGE-CONTAINER WKL</v>
          </cell>
          <cell r="H50">
            <v>4.8499999999999996</v>
          </cell>
        </row>
        <row r="51">
          <cell r="F51" t="str">
            <v>CONNECTFEE</v>
          </cell>
          <cell r="G51" t="str">
            <v>CONNECT/DISCONNECT</v>
          </cell>
          <cell r="H51">
            <v>6</v>
          </cell>
        </row>
        <row r="52">
          <cell r="F52" t="str">
            <v>CPHAUL10</v>
          </cell>
          <cell r="G52" t="str">
            <v>10YD COMPACTOR-HAUL</v>
          </cell>
          <cell r="H52">
            <v>87.5</v>
          </cell>
        </row>
        <row r="53">
          <cell r="F53" t="str">
            <v>CPHAUL15</v>
          </cell>
          <cell r="G53" t="str">
            <v>15YD COMPACTOR-HAUL</v>
          </cell>
          <cell r="H53">
            <v>108.3</v>
          </cell>
        </row>
        <row r="54">
          <cell r="F54" t="str">
            <v>CPHAUL20</v>
          </cell>
          <cell r="G54" t="str">
            <v>20YD COMPACTOR-HAUL</v>
          </cell>
          <cell r="H54">
            <v>144.4</v>
          </cell>
        </row>
        <row r="55">
          <cell r="F55" t="str">
            <v>CPHAUL25</v>
          </cell>
          <cell r="G55" t="str">
            <v>25YD COMPACTOR-HAUL</v>
          </cell>
          <cell r="H55">
            <v>166.7</v>
          </cell>
        </row>
        <row r="56">
          <cell r="F56" t="str">
            <v>CPHAUL30</v>
          </cell>
          <cell r="G56" t="str">
            <v>30YD COMPACTOR-HAUL</v>
          </cell>
          <cell r="H56">
            <v>206.25</v>
          </cell>
        </row>
        <row r="57">
          <cell r="F57" t="str">
            <v>CPHAUL40</v>
          </cell>
          <cell r="G57" t="str">
            <v>40YD COMPACTOR - HAUL</v>
          </cell>
          <cell r="H57">
            <v>246</v>
          </cell>
        </row>
        <row r="58">
          <cell r="F58" t="str">
            <v>CROLL</v>
          </cell>
          <cell r="G58" t="str">
            <v>ROLLOUT CHARGE</v>
          </cell>
          <cell r="H58">
            <v>0</v>
          </cell>
        </row>
        <row r="59">
          <cell r="F59" t="str">
            <v>CTDEL</v>
          </cell>
          <cell r="G59" t="str">
            <v>TEMP CONTAINER DELIV</v>
          </cell>
          <cell r="H59">
            <v>35.130000000000003</v>
          </cell>
        </row>
        <row r="60">
          <cell r="F60" t="str">
            <v>CTIME</v>
          </cell>
          <cell r="G60" t="str">
            <v>COMMERCIAL TIME CHARGE</v>
          </cell>
          <cell r="H60">
            <v>57.9</v>
          </cell>
        </row>
        <row r="61">
          <cell r="F61" t="str">
            <v>CTRIP</v>
          </cell>
          <cell r="G61" t="str">
            <v>RETURN TRIP CHARGE - CONT</v>
          </cell>
          <cell r="H61">
            <v>9.8800000000000008</v>
          </cell>
        </row>
        <row r="62">
          <cell r="F62" t="str">
            <v>CTRIPCAN</v>
          </cell>
          <cell r="G62" t="str">
            <v>RETURN TRIP CHG - CANS</v>
          </cell>
          <cell r="H62">
            <v>6.15</v>
          </cell>
        </row>
        <row r="63">
          <cell r="F63" t="str">
            <v>DEL1.5TEMP-COM</v>
          </cell>
          <cell r="G63" t="str">
            <v>DELIVERY FEE 1.5YD TEMP</v>
          </cell>
          <cell r="H63">
            <v>25.97</v>
          </cell>
        </row>
        <row r="64">
          <cell r="F64" t="str">
            <v>DEL1TEMP-COM</v>
          </cell>
          <cell r="G64" t="str">
            <v>DELIVERY FEE 1YD TEMP</v>
          </cell>
          <cell r="H64">
            <v>19.73</v>
          </cell>
        </row>
        <row r="65">
          <cell r="F65" t="str">
            <v>DEL2TEMP-COM</v>
          </cell>
          <cell r="G65" t="str">
            <v>DELIVERY FEE 2YD TEMP</v>
          </cell>
          <cell r="H65">
            <v>35.17</v>
          </cell>
        </row>
        <row r="66">
          <cell r="F66" t="str">
            <v>DEL3TEMP-COM</v>
          </cell>
          <cell r="G66" t="str">
            <v>DELIVERY FEE 3YD TEMP</v>
          </cell>
          <cell r="H66">
            <v>45</v>
          </cell>
        </row>
        <row r="67">
          <cell r="F67" t="str">
            <v>DEL4TEMP-COM</v>
          </cell>
          <cell r="G67" t="str">
            <v>DELIVERY FEE 4YD TEMP</v>
          </cell>
          <cell r="H67">
            <v>45</v>
          </cell>
        </row>
        <row r="68">
          <cell r="F68" t="str">
            <v>DISP</v>
          </cell>
          <cell r="G68" t="str">
            <v>Disposal Fee Per Ton</v>
          </cell>
          <cell r="H68">
            <v>148.16999999999999</v>
          </cell>
        </row>
        <row r="69">
          <cell r="F69" t="str">
            <v>DRVNRE1</v>
          </cell>
          <cell r="G69" t="str">
            <v>DRIVE IN UP TO 250'-EOW</v>
          </cell>
          <cell r="H69">
            <v>4.97</v>
          </cell>
        </row>
        <row r="70">
          <cell r="F70" t="str">
            <v>DRVNRE2</v>
          </cell>
          <cell r="G70" t="str">
            <v>DRIVE IN OVER 250'-EOW</v>
          </cell>
          <cell r="H70">
            <v>9.94</v>
          </cell>
        </row>
        <row r="71">
          <cell r="F71" t="str">
            <v>DRVNRM1</v>
          </cell>
          <cell r="G71" t="str">
            <v>DRIVE IN UP TO 250'-MTHLY</v>
          </cell>
          <cell r="H71">
            <v>2.48</v>
          </cell>
        </row>
        <row r="72">
          <cell r="F72" t="str">
            <v>DRVNRM2</v>
          </cell>
          <cell r="G72" t="str">
            <v>DRIVE IN OVER 250'-MTHLY</v>
          </cell>
          <cell r="H72">
            <v>4.97</v>
          </cell>
        </row>
        <row r="73">
          <cell r="F73" t="str">
            <v>DRVNRW1</v>
          </cell>
          <cell r="G73" t="str">
            <v>DRIVE IN UP TO 250'</v>
          </cell>
          <cell r="H73">
            <v>10.76</v>
          </cell>
        </row>
        <row r="74">
          <cell r="F74" t="str">
            <v>DRVNRW2</v>
          </cell>
          <cell r="G74" t="str">
            <v>DRIVE IN OVER 250'</v>
          </cell>
          <cell r="H74">
            <v>21.52</v>
          </cell>
        </row>
        <row r="75">
          <cell r="F75" t="str">
            <v>EXTRAR</v>
          </cell>
          <cell r="G75" t="str">
            <v>EXTRA CAN/BAGS</v>
          </cell>
          <cell r="H75">
            <v>6.98</v>
          </cell>
        </row>
        <row r="76">
          <cell r="F76" t="str">
            <v>F1.5YD1M</v>
          </cell>
          <cell r="G76" t="str">
            <v>1.5YD CONT 1X MONTH SVC</v>
          </cell>
          <cell r="H76">
            <v>31.23</v>
          </cell>
        </row>
        <row r="77">
          <cell r="F77" t="str">
            <v>F1.5YD1W</v>
          </cell>
          <cell r="G77" t="str">
            <v>1.5YD CONT 1X WEEKLY</v>
          </cell>
          <cell r="H77">
            <v>135.22999999999999</v>
          </cell>
        </row>
        <row r="78">
          <cell r="F78" t="str">
            <v>F1.5YD2W</v>
          </cell>
          <cell r="G78" t="str">
            <v>1.5YD CONT 2X WEEKLY</v>
          </cell>
          <cell r="H78">
            <v>270.45</v>
          </cell>
        </row>
        <row r="79">
          <cell r="F79" t="str">
            <v>F1.5YD3W</v>
          </cell>
          <cell r="G79" t="str">
            <v>1.5YD CONT 3XWEEKLY SVC</v>
          </cell>
          <cell r="H79">
            <v>405.68</v>
          </cell>
        </row>
        <row r="80">
          <cell r="F80" t="str">
            <v>F1.5YDEOW</v>
          </cell>
          <cell r="G80" t="str">
            <v>1.5YD CONT EVERY OTHER WK</v>
          </cell>
          <cell r="H80">
            <v>67.77</v>
          </cell>
        </row>
        <row r="81">
          <cell r="F81" t="str">
            <v>F1.5YDEX</v>
          </cell>
          <cell r="G81" t="str">
            <v>1.5YD CONT EXTRA P/U</v>
          </cell>
          <cell r="H81">
            <v>34.229999999999997</v>
          </cell>
        </row>
        <row r="82">
          <cell r="F82" t="str">
            <v>F1.5YDRENTT</v>
          </cell>
          <cell r="G82" t="str">
            <v>1.5 YD RENTAL FEE</v>
          </cell>
          <cell r="H82">
            <v>7.7</v>
          </cell>
        </row>
        <row r="83">
          <cell r="F83" t="str">
            <v>F1.5YDTPU</v>
          </cell>
          <cell r="G83" t="str">
            <v>1.5YD TEMP CONT PU</v>
          </cell>
          <cell r="H83">
            <v>31.23</v>
          </cell>
        </row>
        <row r="84">
          <cell r="F84" t="str">
            <v>F1YD1M</v>
          </cell>
          <cell r="G84" t="str">
            <v>1YD CONT 1X MONTH SVC</v>
          </cell>
          <cell r="H84">
            <v>21.85</v>
          </cell>
        </row>
        <row r="85">
          <cell r="F85" t="str">
            <v>F1YD1W</v>
          </cell>
          <cell r="G85" t="str">
            <v>1YD CONT 1X WEEKLY</v>
          </cell>
          <cell r="H85">
            <v>94.61</v>
          </cell>
        </row>
        <row r="86">
          <cell r="F86" t="str">
            <v>F1YD2W</v>
          </cell>
          <cell r="G86" t="str">
            <v>1YD CONT 2X WEEKLY</v>
          </cell>
          <cell r="H86">
            <v>189.22</v>
          </cell>
        </row>
        <row r="87">
          <cell r="F87" t="str">
            <v>F1YD3W</v>
          </cell>
          <cell r="G87" t="str">
            <v>1YD CONT 3X WEEKLY</v>
          </cell>
          <cell r="H87">
            <v>283.83</v>
          </cell>
        </row>
        <row r="88">
          <cell r="F88" t="str">
            <v>F1YDEOW</v>
          </cell>
          <cell r="G88" t="str">
            <v>1YD CONT EVERY OTHER WK</v>
          </cell>
          <cell r="H88">
            <v>47.41</v>
          </cell>
        </row>
        <row r="89">
          <cell r="F89" t="str">
            <v>F1YDEX</v>
          </cell>
          <cell r="G89" t="str">
            <v>1YD CONT EXTRA P/U</v>
          </cell>
          <cell r="H89">
            <v>24.85</v>
          </cell>
        </row>
        <row r="90">
          <cell r="F90" t="str">
            <v>F1YDRENTT</v>
          </cell>
          <cell r="G90" t="str">
            <v>1 YD RENTAL FEE</v>
          </cell>
          <cell r="H90">
            <v>5.6</v>
          </cell>
        </row>
        <row r="91">
          <cell r="F91" t="str">
            <v>F1YDTPU</v>
          </cell>
          <cell r="G91" t="str">
            <v>1YD TEMP CONT PU</v>
          </cell>
          <cell r="H91">
            <v>26.86</v>
          </cell>
        </row>
        <row r="92">
          <cell r="F92" t="str">
            <v>F2YD1M</v>
          </cell>
          <cell r="G92" t="str">
            <v>2YD CONT 1X MONTH SVC</v>
          </cell>
          <cell r="H92">
            <v>43.11</v>
          </cell>
        </row>
        <row r="93">
          <cell r="F93" t="str">
            <v>F2YD1W</v>
          </cell>
          <cell r="G93" t="str">
            <v>2YD CONT 1X WEEKLY</v>
          </cell>
          <cell r="H93">
            <v>186.67</v>
          </cell>
        </row>
        <row r="94">
          <cell r="F94" t="str">
            <v>F2YD1WCO</v>
          </cell>
          <cell r="G94" t="str">
            <v>CUST OWN 2YD 1X WK</v>
          </cell>
          <cell r="H94">
            <v>186.67</v>
          </cell>
        </row>
        <row r="95">
          <cell r="F95" t="str">
            <v>F2YD2W</v>
          </cell>
          <cell r="G95" t="str">
            <v>2YD CONT 2X WEEKLY</v>
          </cell>
          <cell r="H95">
            <v>373.33</v>
          </cell>
        </row>
        <row r="96">
          <cell r="F96" t="str">
            <v>F2YD3W</v>
          </cell>
          <cell r="G96" t="str">
            <v>2YD CONT 3X WEEKLY</v>
          </cell>
          <cell r="H96">
            <v>560</v>
          </cell>
        </row>
        <row r="97">
          <cell r="F97" t="str">
            <v>F2YDEOW</v>
          </cell>
          <cell r="G97" t="str">
            <v>2YD CONT EVERY OTHER WK</v>
          </cell>
          <cell r="H97">
            <v>93.55</v>
          </cell>
        </row>
        <row r="98">
          <cell r="F98" t="str">
            <v>F2YDEX</v>
          </cell>
          <cell r="G98" t="str">
            <v>2YD CONT EXTRA P/U</v>
          </cell>
          <cell r="H98">
            <v>46.11</v>
          </cell>
        </row>
        <row r="99">
          <cell r="F99" t="str">
            <v>F2YDEXCO</v>
          </cell>
          <cell r="G99" t="str">
            <v>CUST OWN 2YD EXTRA PU</v>
          </cell>
          <cell r="H99">
            <v>46.11</v>
          </cell>
        </row>
        <row r="100">
          <cell r="F100" t="str">
            <v>F2YDOCC1W</v>
          </cell>
          <cell r="G100" t="str">
            <v>2YD OCC RECYCLE 1X WK</v>
          </cell>
          <cell r="H100">
            <v>76.739999999999995</v>
          </cell>
        </row>
        <row r="101">
          <cell r="F101" t="str">
            <v>F2YDRENTT</v>
          </cell>
          <cell r="G101" t="str">
            <v>2 YD RENTAL FEE</v>
          </cell>
          <cell r="H101">
            <v>8.1999999999999993</v>
          </cell>
        </row>
        <row r="102">
          <cell r="F102" t="str">
            <v>F2YDTPU</v>
          </cell>
          <cell r="G102" t="str">
            <v>2YD TEMP CONT PU</v>
          </cell>
          <cell r="H102">
            <v>40.659999999999997</v>
          </cell>
        </row>
        <row r="103">
          <cell r="F103" t="str">
            <v>F3TC-COM</v>
          </cell>
          <cell r="G103" t="str">
            <v>3 YD TEMP CONT PICKUP</v>
          </cell>
          <cell r="H103">
            <v>57.29</v>
          </cell>
        </row>
        <row r="104">
          <cell r="F104" t="str">
            <v>F3YD1M</v>
          </cell>
          <cell r="G104" t="str">
            <v>3YD CONT 1X MONTH SVC</v>
          </cell>
          <cell r="H104">
            <v>57.29</v>
          </cell>
        </row>
        <row r="105">
          <cell r="F105" t="str">
            <v>F3YD1W</v>
          </cell>
          <cell r="G105" t="str">
            <v>3YD CONT 1X WEEKLY SVC</v>
          </cell>
          <cell r="H105">
            <v>248.07</v>
          </cell>
        </row>
        <row r="106">
          <cell r="F106" t="str">
            <v>F3YD1WCO</v>
          </cell>
          <cell r="G106" t="str">
            <v>CUST OWN 3YD 1X WKLY SVC</v>
          </cell>
          <cell r="H106">
            <v>248.07</v>
          </cell>
        </row>
        <row r="107">
          <cell r="F107" t="str">
            <v>F3YD2W</v>
          </cell>
          <cell r="G107" t="str">
            <v>3YD CONT 2X WEEKLY SVC</v>
          </cell>
          <cell r="H107">
            <v>496.13</v>
          </cell>
        </row>
        <row r="108">
          <cell r="F108" t="str">
            <v>F3YD3W</v>
          </cell>
          <cell r="G108" t="str">
            <v>3YD CONT 3X WEEKLY SVC</v>
          </cell>
          <cell r="H108">
            <v>744.2</v>
          </cell>
        </row>
        <row r="109">
          <cell r="F109" t="str">
            <v>F3YDEOW</v>
          </cell>
          <cell r="G109" t="str">
            <v>3YD CONT EOW SVC</v>
          </cell>
          <cell r="H109">
            <v>124.32</v>
          </cell>
        </row>
        <row r="110">
          <cell r="F110" t="str">
            <v>F3YDEX</v>
          </cell>
          <cell r="G110" t="str">
            <v>3YD CONTAINER EXTRA PU</v>
          </cell>
          <cell r="H110">
            <v>60.29</v>
          </cell>
        </row>
        <row r="111">
          <cell r="F111" t="str">
            <v>F4TC-COM</v>
          </cell>
          <cell r="G111" t="str">
            <v>4 YD TEMP CONT PICKUP</v>
          </cell>
          <cell r="H111">
            <v>78.27</v>
          </cell>
        </row>
        <row r="112">
          <cell r="F112" t="str">
            <v>F4YD1M</v>
          </cell>
          <cell r="G112" t="str">
            <v>4YD CONT 1X MONTH SVC</v>
          </cell>
          <cell r="H112">
            <v>78.27</v>
          </cell>
        </row>
        <row r="113">
          <cell r="F113" t="str">
            <v>F4YD1W</v>
          </cell>
          <cell r="G113" t="str">
            <v>4YD CONT 1X WEEKLY SVC</v>
          </cell>
          <cell r="H113">
            <v>338.91</v>
          </cell>
        </row>
        <row r="114">
          <cell r="F114" t="str">
            <v>F4YD2W</v>
          </cell>
          <cell r="G114" t="str">
            <v>4YD CONT 2XWEEKLY SVC</v>
          </cell>
          <cell r="H114">
            <v>677.82</v>
          </cell>
        </row>
        <row r="115">
          <cell r="F115" t="str">
            <v>F4YD3W</v>
          </cell>
          <cell r="G115" t="str">
            <v>4YD CONT 3XWEEKLY SVC</v>
          </cell>
          <cell r="H115">
            <v>1016.73</v>
          </cell>
        </row>
        <row r="116">
          <cell r="F116" t="str">
            <v>F4YDEOW</v>
          </cell>
          <cell r="G116" t="str">
            <v>4YD CONT EOW SVC</v>
          </cell>
          <cell r="H116">
            <v>169.85</v>
          </cell>
        </row>
        <row r="117">
          <cell r="F117" t="str">
            <v>F4YDEX</v>
          </cell>
          <cell r="G117" t="str">
            <v>4YD CONTAINER EXTRA PU</v>
          </cell>
          <cell r="H117">
            <v>81.27</v>
          </cell>
        </row>
        <row r="118">
          <cell r="F118" t="str">
            <v>F4YDOCC1W</v>
          </cell>
          <cell r="G118" t="str">
            <v>4YD OCC RECYCLE 1X WK</v>
          </cell>
          <cell r="H118">
            <v>110.84</v>
          </cell>
        </row>
        <row r="119">
          <cell r="F119" t="str">
            <v>F4YDRNTL</v>
          </cell>
          <cell r="G119" t="str">
            <v>FRONTLOAD 4YD RENTAL</v>
          </cell>
          <cell r="H119">
            <v>11.25</v>
          </cell>
        </row>
        <row r="120">
          <cell r="F120" t="str">
            <v>F6YD1M</v>
          </cell>
          <cell r="G120" t="str">
            <v>6YD CONT 1X MONTH SVC</v>
          </cell>
          <cell r="H120">
            <v>109.42</v>
          </cell>
        </row>
        <row r="121">
          <cell r="F121" t="str">
            <v>F6YD1W</v>
          </cell>
          <cell r="G121" t="str">
            <v>6YD CONT 1X WEEKLY SVC</v>
          </cell>
          <cell r="H121">
            <v>473.79</v>
          </cell>
        </row>
        <row r="122">
          <cell r="F122" t="str">
            <v>F6YD2W</v>
          </cell>
          <cell r="G122" t="str">
            <v>6YD CONT 2XWEEKLY SVC</v>
          </cell>
          <cell r="H122">
            <v>947.58</v>
          </cell>
        </row>
        <row r="123">
          <cell r="F123" t="str">
            <v>F6YD3W</v>
          </cell>
          <cell r="G123" t="str">
            <v>6YD CONT 3X WEEKLY SVC</v>
          </cell>
          <cell r="H123">
            <v>1421.37</v>
          </cell>
        </row>
        <row r="124">
          <cell r="F124" t="str">
            <v>F6YDEOW</v>
          </cell>
          <cell r="G124" t="str">
            <v>6YD CONT EVERY OTHER WK</v>
          </cell>
          <cell r="H124">
            <v>237.44</v>
          </cell>
        </row>
        <row r="125">
          <cell r="F125" t="str">
            <v>F6YDEX</v>
          </cell>
          <cell r="G125" t="str">
            <v>6YD CONTAINER EXTRA PU</v>
          </cell>
          <cell r="H125">
            <v>112.42</v>
          </cell>
        </row>
        <row r="126">
          <cell r="F126" t="str">
            <v>F6YDOCC1W</v>
          </cell>
          <cell r="G126" t="str">
            <v>6YD OCC RECYCLE 1X WK</v>
          </cell>
          <cell r="H126">
            <v>144.93</v>
          </cell>
        </row>
        <row r="127">
          <cell r="F127" t="str">
            <v>F6YDRNTL</v>
          </cell>
          <cell r="G127" t="str">
            <v>6 YD RENTAL MONTHLY</v>
          </cell>
          <cell r="H127">
            <v>13.5</v>
          </cell>
        </row>
        <row r="128">
          <cell r="F128" t="str">
            <v>F8YD1M</v>
          </cell>
          <cell r="G128" t="str">
            <v>8YD CONT 1X MONTH SVC</v>
          </cell>
          <cell r="H128">
            <v>146.63</v>
          </cell>
        </row>
        <row r="129">
          <cell r="F129" t="str">
            <v>F8YD1W</v>
          </cell>
          <cell r="G129" t="str">
            <v>8YD CONT 1X WEEKLY</v>
          </cell>
          <cell r="H129">
            <v>634.91</v>
          </cell>
        </row>
        <row r="130">
          <cell r="F130" t="str">
            <v>F8YD2W</v>
          </cell>
          <cell r="G130" t="str">
            <v>8YD CONT 2XWEEKLY SVC</v>
          </cell>
          <cell r="H130">
            <v>1269.82</v>
          </cell>
        </row>
        <row r="131">
          <cell r="F131" t="str">
            <v>F8YD3W</v>
          </cell>
          <cell r="G131" t="str">
            <v>8YD CONT 3XWEEKLY SVC</v>
          </cell>
          <cell r="H131">
            <v>1904.72</v>
          </cell>
        </row>
        <row r="132">
          <cell r="F132" t="str">
            <v>F8YDEOW</v>
          </cell>
          <cell r="G132" t="str">
            <v>8YD CONT EVERY OTHER WEEK</v>
          </cell>
          <cell r="H132">
            <v>318.19</v>
          </cell>
        </row>
        <row r="133">
          <cell r="F133" t="str">
            <v>F8YDEX</v>
          </cell>
          <cell r="G133" t="str">
            <v>8YD CONTAINER EXTRA PU</v>
          </cell>
          <cell r="H133">
            <v>149.63</v>
          </cell>
        </row>
        <row r="134">
          <cell r="F134" t="str">
            <v>FCP4YD1W</v>
          </cell>
          <cell r="G134" t="str">
            <v>4 YD COMPACTOR 1X WK</v>
          </cell>
          <cell r="H134">
            <v>700.25</v>
          </cell>
        </row>
        <row r="135">
          <cell r="F135" t="str">
            <v>FL2C - OC</v>
          </cell>
          <cell r="G135" t="str">
            <v>1 FL 2 YD ON CALL - COMM</v>
          </cell>
          <cell r="H135">
            <v>0</v>
          </cell>
        </row>
        <row r="136">
          <cell r="F136" t="str">
            <v>FL3C - OC</v>
          </cell>
          <cell r="G136" t="str">
            <v>1 FL 3 YD ON CALL - COMM</v>
          </cell>
          <cell r="H136">
            <v>0</v>
          </cell>
        </row>
        <row r="137">
          <cell r="F137" t="str">
            <v>FL4C - OC</v>
          </cell>
          <cell r="G137" t="str">
            <v>1 FL 4 YD ON CALL - COMM</v>
          </cell>
          <cell r="H137">
            <v>0</v>
          </cell>
        </row>
        <row r="138">
          <cell r="F138" t="str">
            <v>FL6C - OC</v>
          </cell>
          <cell r="G138" t="str">
            <v>1 FL 6 YD ON CALL - COMM</v>
          </cell>
          <cell r="H138">
            <v>0</v>
          </cell>
        </row>
        <row r="139">
          <cell r="F139" t="str">
            <v>FL8C - OC</v>
          </cell>
          <cell r="G139" t="str">
            <v>1 FL 8 YD ON CALL - COMM</v>
          </cell>
          <cell r="H139">
            <v>149.63</v>
          </cell>
        </row>
        <row r="140">
          <cell r="F140" t="str">
            <v>NSF FEES</v>
          </cell>
          <cell r="G140" t="str">
            <v>RETURNED CHECK FEE</v>
          </cell>
          <cell r="H140">
            <v>20.45</v>
          </cell>
        </row>
        <row r="141">
          <cell r="F141" t="str">
            <v>OC-RES</v>
          </cell>
          <cell r="G141" t="str">
            <v>ON CALL SERVICE - RES</v>
          </cell>
          <cell r="H141">
            <v>8.52</v>
          </cell>
        </row>
        <row r="142">
          <cell r="F142" t="str">
            <v>OFOWR</v>
          </cell>
          <cell r="G142" t="str">
            <v>OVERFILL/OVERWEIGHT CHG</v>
          </cell>
          <cell r="H142">
            <v>6.55</v>
          </cell>
        </row>
        <row r="143">
          <cell r="F143" t="str">
            <v>R1.5YD1M</v>
          </cell>
          <cell r="G143" t="str">
            <v>1.5YD CONT 1X MONTH SVC</v>
          </cell>
          <cell r="H143">
            <v>31.23</v>
          </cell>
        </row>
        <row r="144">
          <cell r="F144" t="str">
            <v>R1.5YD1W</v>
          </cell>
          <cell r="G144" t="str">
            <v>1.5YD CONT 1xWEEKLY SVC</v>
          </cell>
          <cell r="H144">
            <v>135.22999999999999</v>
          </cell>
        </row>
        <row r="145">
          <cell r="F145" t="str">
            <v>R1.5YD2W</v>
          </cell>
          <cell r="G145" t="str">
            <v>1.5YD CONT 2xWEEKLY SVC</v>
          </cell>
          <cell r="H145">
            <v>270.45</v>
          </cell>
        </row>
        <row r="146">
          <cell r="F146" t="str">
            <v>R1.5YD3W</v>
          </cell>
          <cell r="G146" t="str">
            <v>1.5YD CONT 3xWEEKLY SVC</v>
          </cell>
          <cell r="H146">
            <v>405.68</v>
          </cell>
        </row>
        <row r="147">
          <cell r="F147" t="str">
            <v>R1.5YDEOW</v>
          </cell>
          <cell r="G147" t="str">
            <v>1.5YD CONT EOW SVC</v>
          </cell>
          <cell r="H147">
            <v>67.77</v>
          </cell>
        </row>
        <row r="148">
          <cell r="F148" t="str">
            <v>R1.5YDEX</v>
          </cell>
          <cell r="G148" t="str">
            <v>1.5YD CONTAINER EXTRA PU</v>
          </cell>
          <cell r="H148">
            <v>34.229999999999997</v>
          </cell>
        </row>
        <row r="149">
          <cell r="F149" t="str">
            <v>R1.5YDRENTM</v>
          </cell>
          <cell r="G149" t="str">
            <v>1.5YD CONTAINER RENT-MTH</v>
          </cell>
          <cell r="H149">
            <v>6.75</v>
          </cell>
        </row>
        <row r="150">
          <cell r="F150" t="str">
            <v>R1.5YDRENTT</v>
          </cell>
          <cell r="G150" t="str">
            <v>1.5YD TEMP CONTAINER RENT</v>
          </cell>
          <cell r="H150">
            <v>7.7</v>
          </cell>
        </row>
        <row r="151">
          <cell r="F151" t="str">
            <v>R1.5YDRENTTD</v>
          </cell>
          <cell r="G151" t="str">
            <v>1.5 YD TEMP CONT RENT DAI</v>
          </cell>
          <cell r="H151">
            <v>0.77</v>
          </cell>
        </row>
        <row r="152">
          <cell r="F152" t="str">
            <v>R1.5YDTPU</v>
          </cell>
          <cell r="G152" t="str">
            <v>1.5YD TEMP CONTAINER PU</v>
          </cell>
          <cell r="H152">
            <v>31.23</v>
          </cell>
        </row>
        <row r="153">
          <cell r="F153" t="str">
            <v>R1YD1M</v>
          </cell>
          <cell r="G153" t="str">
            <v>1YD CONTAINER 1X A MONTH</v>
          </cell>
          <cell r="H153">
            <v>21.85</v>
          </cell>
        </row>
        <row r="154">
          <cell r="F154" t="str">
            <v>R1YD1W</v>
          </cell>
          <cell r="G154" t="str">
            <v>1YD CONT 1xWEEKLY SVC</v>
          </cell>
          <cell r="H154">
            <v>94.61</v>
          </cell>
        </row>
        <row r="155">
          <cell r="F155" t="str">
            <v>R1YD2W</v>
          </cell>
          <cell r="G155" t="str">
            <v>1YD CONT 2xWEEKLY SVC</v>
          </cell>
          <cell r="H155">
            <v>189.22</v>
          </cell>
        </row>
        <row r="156">
          <cell r="F156" t="str">
            <v>R1YD3W</v>
          </cell>
          <cell r="G156" t="str">
            <v>1YD CONT 3xWEEKLY SVC</v>
          </cell>
          <cell r="H156">
            <v>283.83</v>
          </cell>
        </row>
        <row r="157">
          <cell r="F157" t="str">
            <v>R1YDEOW</v>
          </cell>
          <cell r="G157" t="str">
            <v>1YD CONT EOW SVC</v>
          </cell>
          <cell r="H157">
            <v>47.41</v>
          </cell>
        </row>
        <row r="158">
          <cell r="F158" t="str">
            <v>R1YDEX</v>
          </cell>
          <cell r="G158" t="str">
            <v>1YD CONTAINER EXTRA PU</v>
          </cell>
          <cell r="H158">
            <v>24.85</v>
          </cell>
        </row>
        <row r="159">
          <cell r="F159" t="str">
            <v>R1YDRENTM</v>
          </cell>
          <cell r="G159" t="str">
            <v>1YD CONTAINER RENT-MTHLY</v>
          </cell>
          <cell r="H159">
            <v>5.0599999999999996</v>
          </cell>
        </row>
        <row r="160">
          <cell r="F160" t="str">
            <v>R1YDRENTT</v>
          </cell>
          <cell r="G160" t="str">
            <v>1YD TEMP CONT RENT</v>
          </cell>
          <cell r="H160">
            <v>5.6</v>
          </cell>
        </row>
        <row r="161">
          <cell r="F161" t="str">
            <v>R1YDRENTTD</v>
          </cell>
          <cell r="G161" t="str">
            <v>1YD TEMP CONT RENT DAILY</v>
          </cell>
          <cell r="H161">
            <v>0.56000000000000005</v>
          </cell>
        </row>
        <row r="162">
          <cell r="F162" t="str">
            <v>R1YDTPU</v>
          </cell>
          <cell r="G162" t="str">
            <v>1YD TEMP CONT PU</v>
          </cell>
          <cell r="H162">
            <v>26.86</v>
          </cell>
        </row>
        <row r="163">
          <cell r="F163" t="str">
            <v>R2YD1M</v>
          </cell>
          <cell r="G163" t="str">
            <v>2YD CONT 1X MONTH SVC</v>
          </cell>
          <cell r="H163">
            <v>43.11</v>
          </cell>
        </row>
        <row r="164">
          <cell r="F164" t="str">
            <v>R2YD1W</v>
          </cell>
          <cell r="G164" t="str">
            <v>2YD CONT 1xWEEKLY SVC</v>
          </cell>
          <cell r="H164">
            <v>186.67</v>
          </cell>
        </row>
        <row r="165">
          <cell r="F165" t="str">
            <v>R2YD2W</v>
          </cell>
          <cell r="G165" t="str">
            <v>2YD CONT 2xWEEKLY SVC</v>
          </cell>
          <cell r="H165">
            <v>373.33</v>
          </cell>
        </row>
        <row r="166">
          <cell r="F166" t="str">
            <v>R2YD3W</v>
          </cell>
          <cell r="G166" t="str">
            <v>2YD CONT 3xWEEKLY SVC</v>
          </cell>
          <cell r="H166">
            <v>560</v>
          </cell>
        </row>
        <row r="167">
          <cell r="F167" t="str">
            <v>R2YDEOW</v>
          </cell>
          <cell r="G167" t="str">
            <v>2YD CONT EOW SVC</v>
          </cell>
          <cell r="H167">
            <v>93.55</v>
          </cell>
        </row>
        <row r="168">
          <cell r="F168" t="str">
            <v>R2YDEX</v>
          </cell>
          <cell r="G168" t="str">
            <v>2YD CONTAINER EXTRA PU</v>
          </cell>
          <cell r="H168">
            <v>46.11</v>
          </cell>
        </row>
        <row r="169">
          <cell r="F169" t="str">
            <v>R2YDOCC1W</v>
          </cell>
          <cell r="G169" t="str">
            <v>2YD OCC CONT 1X WKLY SVC</v>
          </cell>
          <cell r="H169">
            <v>76.739999999999995</v>
          </cell>
        </row>
        <row r="170">
          <cell r="F170" t="str">
            <v>R2YDOCC2W</v>
          </cell>
          <cell r="G170" t="str">
            <v>2YD OCC CONT 2X WKLY SVC</v>
          </cell>
          <cell r="H170">
            <v>147.56</v>
          </cell>
        </row>
        <row r="171">
          <cell r="F171" t="str">
            <v>R2YDOCCW</v>
          </cell>
          <cell r="G171" t="str">
            <v>2YD OCC-WEEKLY</v>
          </cell>
          <cell r="H171">
            <v>76.739999999999995</v>
          </cell>
        </row>
        <row r="172">
          <cell r="F172" t="str">
            <v>R2YDRENTM</v>
          </cell>
          <cell r="G172" t="str">
            <v>2YD CONTAINER RENT-MTHLY</v>
          </cell>
          <cell r="H172">
            <v>9.0299999999999994</v>
          </cell>
        </row>
        <row r="173">
          <cell r="F173" t="str">
            <v>R2YDRENTT</v>
          </cell>
          <cell r="G173" t="str">
            <v>2YD TEMP CONTAINER RENT</v>
          </cell>
          <cell r="H173">
            <v>8.1999999999999993</v>
          </cell>
        </row>
        <row r="174">
          <cell r="F174" t="str">
            <v>R2YDRENTTD</v>
          </cell>
          <cell r="G174" t="str">
            <v>2 YD TEMP CONT RENT DAILY</v>
          </cell>
          <cell r="H174">
            <v>0.82</v>
          </cell>
        </row>
        <row r="175">
          <cell r="F175" t="str">
            <v>R2YDTPU</v>
          </cell>
          <cell r="G175" t="str">
            <v>2YD TEMP CONTAINER PU</v>
          </cell>
          <cell r="H175">
            <v>40.659999999999997</v>
          </cell>
        </row>
        <row r="176">
          <cell r="F176" t="str">
            <v>R3TC-COM</v>
          </cell>
          <cell r="G176" t="str">
            <v>3 YD TEMP CONT PICKUP</v>
          </cell>
          <cell r="H176">
            <v>57.29</v>
          </cell>
        </row>
        <row r="177">
          <cell r="F177" t="str">
            <v>R3YD1M</v>
          </cell>
          <cell r="G177" t="str">
            <v>3YD CONT 1X MONTH SVC</v>
          </cell>
          <cell r="H177">
            <v>57.29</v>
          </cell>
        </row>
        <row r="178">
          <cell r="F178" t="str">
            <v>R3YD1W</v>
          </cell>
          <cell r="G178" t="str">
            <v>3YD CONT 1XWEEKLY SVC</v>
          </cell>
          <cell r="H178">
            <v>248.07</v>
          </cell>
        </row>
        <row r="179">
          <cell r="F179" t="str">
            <v>R3YD2W</v>
          </cell>
          <cell r="G179" t="str">
            <v>3YD CONT 2X WEEKLY SVC</v>
          </cell>
          <cell r="H179">
            <v>496.13</v>
          </cell>
        </row>
        <row r="180">
          <cell r="F180" t="str">
            <v>R3YD3W</v>
          </cell>
          <cell r="G180" t="str">
            <v>3YD CONT 3XWEEKLY SVC</v>
          </cell>
          <cell r="H180">
            <v>744.2</v>
          </cell>
        </row>
        <row r="181">
          <cell r="F181" t="str">
            <v>R3YDEOW</v>
          </cell>
          <cell r="G181" t="str">
            <v>3YD CONT EOW SCV</v>
          </cell>
          <cell r="H181">
            <v>124.32</v>
          </cell>
        </row>
        <row r="182">
          <cell r="F182" t="str">
            <v>R3YDEX</v>
          </cell>
          <cell r="G182" t="str">
            <v>3 YARD EXTRA PICKUP</v>
          </cell>
          <cell r="H182">
            <v>60.29</v>
          </cell>
        </row>
        <row r="183">
          <cell r="F183" t="str">
            <v>R3YDRENTM</v>
          </cell>
          <cell r="G183" t="str">
            <v>3YD CONTAINER RENT-MTHLY</v>
          </cell>
          <cell r="H183">
            <v>10.119999999999999</v>
          </cell>
        </row>
        <row r="184">
          <cell r="F184" t="str">
            <v>R3YDRENTT</v>
          </cell>
          <cell r="G184" t="str">
            <v>CONTAINER RENT 3 YD TEMP</v>
          </cell>
          <cell r="H184">
            <v>9.5</v>
          </cell>
        </row>
        <row r="185">
          <cell r="F185" t="str">
            <v>R3YDRENTTD</v>
          </cell>
          <cell r="G185" t="str">
            <v>3 YD TEMP CONT RENT DAILY</v>
          </cell>
          <cell r="H185">
            <v>0.95</v>
          </cell>
        </row>
        <row r="186">
          <cell r="F186" t="str">
            <v>R4TC-COM</v>
          </cell>
          <cell r="G186" t="str">
            <v>4 YD TEMP CONT PICKUP</v>
          </cell>
          <cell r="H186">
            <v>78.27</v>
          </cell>
        </row>
        <row r="187">
          <cell r="F187" t="str">
            <v>R4YD1M</v>
          </cell>
          <cell r="G187" t="str">
            <v>4 YD CONT 1X MONTH SVC</v>
          </cell>
          <cell r="H187">
            <v>78.27</v>
          </cell>
        </row>
        <row r="188">
          <cell r="F188" t="str">
            <v>R4YD1W</v>
          </cell>
          <cell r="G188" t="str">
            <v>4YD CONT 1XWEEKLY SVC</v>
          </cell>
          <cell r="H188">
            <v>338.91</v>
          </cell>
        </row>
        <row r="189">
          <cell r="F189" t="str">
            <v>R4YD2W</v>
          </cell>
          <cell r="G189" t="str">
            <v>4 YD ONT 2XWEEKLY SVC</v>
          </cell>
          <cell r="H189">
            <v>677.82</v>
          </cell>
        </row>
        <row r="190">
          <cell r="F190" t="str">
            <v>R4YD3W</v>
          </cell>
          <cell r="G190" t="str">
            <v>4 YD CONT 3XWEEKLY SVC</v>
          </cell>
          <cell r="H190">
            <v>1016.73</v>
          </cell>
        </row>
        <row r="191">
          <cell r="F191" t="str">
            <v>R4YDEOW</v>
          </cell>
          <cell r="G191" t="str">
            <v>4 YD CONT EOW SVC</v>
          </cell>
          <cell r="H191">
            <v>169.85</v>
          </cell>
        </row>
        <row r="192">
          <cell r="F192" t="str">
            <v>R4YDEX</v>
          </cell>
          <cell r="G192" t="str">
            <v>4YD CONTAINER EXTRA PU</v>
          </cell>
          <cell r="H192">
            <v>81.27</v>
          </cell>
        </row>
        <row r="193">
          <cell r="F193" t="str">
            <v>R4YDRENTM</v>
          </cell>
          <cell r="G193" t="str">
            <v>4YD CONTAINER RENT-MTHLY</v>
          </cell>
          <cell r="H193">
            <v>11.25</v>
          </cell>
        </row>
        <row r="194">
          <cell r="F194" t="str">
            <v>R4YDRENTT</v>
          </cell>
          <cell r="G194" t="str">
            <v>4 YD TEMP CONT RENT</v>
          </cell>
          <cell r="H194">
            <v>11</v>
          </cell>
        </row>
        <row r="195">
          <cell r="F195" t="str">
            <v>R4YDRENTTD</v>
          </cell>
          <cell r="G195" t="str">
            <v>4 YD TEMP CONT RENT DAILY</v>
          </cell>
          <cell r="H195">
            <v>1.1000000000000001</v>
          </cell>
        </row>
        <row r="196">
          <cell r="F196" t="str">
            <v>R6YD1M</v>
          </cell>
          <cell r="G196" t="str">
            <v>6YD CONT 1X MONTH SVC</v>
          </cell>
          <cell r="H196">
            <v>109.42</v>
          </cell>
        </row>
        <row r="197">
          <cell r="F197" t="str">
            <v>R6YD1W</v>
          </cell>
          <cell r="G197" t="str">
            <v>6YD CONT 1XWEEKLY SVC</v>
          </cell>
          <cell r="H197">
            <v>473.79</v>
          </cell>
        </row>
        <row r="198">
          <cell r="F198" t="str">
            <v>R6YD2W</v>
          </cell>
          <cell r="G198" t="str">
            <v>6YD CONT 2X WEEKLY SVC</v>
          </cell>
          <cell r="H198">
            <v>947.58</v>
          </cell>
        </row>
        <row r="199">
          <cell r="F199" t="str">
            <v>R6YD3W</v>
          </cell>
          <cell r="G199" t="str">
            <v>6YD CONT 3XWEEKLY SVC</v>
          </cell>
          <cell r="H199">
            <v>1421.37</v>
          </cell>
        </row>
        <row r="200">
          <cell r="F200" t="str">
            <v>R6YDEOW</v>
          </cell>
          <cell r="G200" t="str">
            <v>6YD CONT EOW SVC</v>
          </cell>
          <cell r="H200">
            <v>237.44</v>
          </cell>
        </row>
        <row r="201">
          <cell r="F201" t="str">
            <v>R6YDEX</v>
          </cell>
          <cell r="G201" t="str">
            <v>6 YARD EXTRA</v>
          </cell>
          <cell r="H201">
            <v>112.42</v>
          </cell>
        </row>
        <row r="202">
          <cell r="F202" t="str">
            <v>R6YDRENTM</v>
          </cell>
          <cell r="G202" t="str">
            <v>CONTAINER 6YD RENT MNTHLY</v>
          </cell>
          <cell r="H202">
            <v>13.5</v>
          </cell>
        </row>
        <row r="203">
          <cell r="F203" t="str">
            <v>R8YD1M</v>
          </cell>
          <cell r="G203" t="str">
            <v>8YD CONT 1X MONTH SVC</v>
          </cell>
          <cell r="H203">
            <v>146.63</v>
          </cell>
        </row>
        <row r="204">
          <cell r="F204" t="str">
            <v>R8YD1W</v>
          </cell>
          <cell r="G204" t="str">
            <v>8YD CONT 1XWEEKLY SVC</v>
          </cell>
          <cell r="H204">
            <v>634.91</v>
          </cell>
        </row>
        <row r="205">
          <cell r="F205" t="str">
            <v>R8YD2W</v>
          </cell>
          <cell r="G205" t="str">
            <v>8YD CONT 2XWEEKLY SVC</v>
          </cell>
          <cell r="H205">
            <v>1269.82</v>
          </cell>
        </row>
        <row r="206">
          <cell r="F206" t="str">
            <v>R8YD3W</v>
          </cell>
          <cell r="G206" t="str">
            <v>8YD CONT 3XWEEKLY SVC</v>
          </cell>
          <cell r="H206">
            <v>1904.72</v>
          </cell>
        </row>
        <row r="207">
          <cell r="F207" t="str">
            <v>R8YDEOW</v>
          </cell>
          <cell r="G207" t="str">
            <v>8 YD CONT EOW SVC</v>
          </cell>
          <cell r="H207">
            <v>318.19</v>
          </cell>
        </row>
        <row r="208">
          <cell r="F208" t="str">
            <v>R8YDEX</v>
          </cell>
          <cell r="G208" t="str">
            <v>8YD CONTAINER EXTRA PU</v>
          </cell>
          <cell r="H208">
            <v>149.63</v>
          </cell>
        </row>
        <row r="209">
          <cell r="F209" t="str">
            <v>R8YDRENTM</v>
          </cell>
          <cell r="G209" t="str">
            <v>CONTAINER 8 YD RENT MONTHLY</v>
          </cell>
          <cell r="H209">
            <v>15.75</v>
          </cell>
        </row>
        <row r="210">
          <cell r="F210" t="str">
            <v>RCLEAN</v>
          </cell>
          <cell r="G210" t="str">
            <v>CONTAINER CLEANING FEE</v>
          </cell>
          <cell r="H210">
            <v>3.5</v>
          </cell>
        </row>
        <row r="211">
          <cell r="F211" t="str">
            <v>RDELBINS</v>
          </cell>
          <cell r="G211" t="str">
            <v>RE-DELIVERY FEE-RECY BINS</v>
          </cell>
          <cell r="H211">
            <v>20.45</v>
          </cell>
        </row>
        <row r="212">
          <cell r="F212" t="str">
            <v>RDELCART</v>
          </cell>
          <cell r="G212" t="str">
            <v>RE-DELIVERY FEE-CART</v>
          </cell>
          <cell r="H212">
            <v>20.45</v>
          </cell>
        </row>
        <row r="213">
          <cell r="F213" t="str">
            <v>RDELOVER8</v>
          </cell>
          <cell r="G213" t="str">
            <v>REDELIVERY FEE OVER 8YDS</v>
          </cell>
          <cell r="H213">
            <v>61.38</v>
          </cell>
        </row>
        <row r="214">
          <cell r="F214" t="str">
            <v>RDELTO8</v>
          </cell>
          <cell r="G214" t="str">
            <v>REDELIVERY FEE UP TO 8YDS</v>
          </cell>
          <cell r="H214">
            <v>30.76</v>
          </cell>
        </row>
        <row r="215">
          <cell r="F215" t="str">
            <v>recyonlypre</v>
          </cell>
          <cell r="G215" t="str">
            <v>RECYCLE SERVICE ONLY</v>
          </cell>
          <cell r="H215">
            <v>21.68</v>
          </cell>
        </row>
        <row r="216">
          <cell r="F216" t="str">
            <v>recyrpre</v>
          </cell>
          <cell r="G216" t="str">
            <v>RECYCLE PROGRAM WITH BINS</v>
          </cell>
          <cell r="H216">
            <v>19.02</v>
          </cell>
        </row>
        <row r="217">
          <cell r="F217" t="str">
            <v>RESTART</v>
          </cell>
          <cell r="G217" t="str">
            <v>SERVICE RESTART FEE</v>
          </cell>
          <cell r="H217">
            <v>10.220000000000001</v>
          </cell>
        </row>
        <row r="218">
          <cell r="F218" t="str">
            <v>RGATE</v>
          </cell>
          <cell r="G218" t="str">
            <v>RESI GATE CHARGE</v>
          </cell>
          <cell r="H218">
            <v>5.04</v>
          </cell>
        </row>
        <row r="219">
          <cell r="F219" t="str">
            <v>RL2C - OC</v>
          </cell>
          <cell r="G219" t="str">
            <v>1 RL 2 YD ON CALL - COMM</v>
          </cell>
          <cell r="H219">
            <v>46.11</v>
          </cell>
        </row>
        <row r="220">
          <cell r="F220" t="str">
            <v>ROCLEAN</v>
          </cell>
          <cell r="G220" t="str">
            <v>ROLLOFF CLEANING PER YD</v>
          </cell>
          <cell r="H220">
            <v>3.5</v>
          </cell>
        </row>
        <row r="221">
          <cell r="F221" t="str">
            <v>RODEL</v>
          </cell>
          <cell r="G221" t="str">
            <v>ROLL OFF-DELIVERY</v>
          </cell>
          <cell r="H221">
            <v>166.2</v>
          </cell>
        </row>
        <row r="222">
          <cell r="F222" t="str">
            <v>ROHAUL10</v>
          </cell>
          <cell r="G222" t="str">
            <v>10YD ROLL OFF HAUL</v>
          </cell>
          <cell r="H222">
            <v>102.75</v>
          </cell>
        </row>
        <row r="223">
          <cell r="F223" t="str">
            <v>ROHAUL10T</v>
          </cell>
          <cell r="G223" t="str">
            <v>ROHAUL10T</v>
          </cell>
          <cell r="H223">
            <v>144.85</v>
          </cell>
        </row>
        <row r="224">
          <cell r="F224" t="str">
            <v>ROHAUL20</v>
          </cell>
          <cell r="G224" t="str">
            <v>20YD ROLL OFF-HAUL</v>
          </cell>
          <cell r="H224">
            <v>106.48</v>
          </cell>
        </row>
        <row r="225">
          <cell r="F225" t="str">
            <v>ROHAUL20T</v>
          </cell>
          <cell r="G225" t="str">
            <v>20YD ROLL OFF TEMP HAUL</v>
          </cell>
          <cell r="H225">
            <v>152.9</v>
          </cell>
        </row>
        <row r="226">
          <cell r="F226" t="str">
            <v>ROHAUL25</v>
          </cell>
          <cell r="G226" t="str">
            <v>25YD ROLL OFF - HAUL</v>
          </cell>
          <cell r="H226">
            <v>109.79</v>
          </cell>
        </row>
        <row r="227">
          <cell r="F227" t="str">
            <v>ROHAUL25T</v>
          </cell>
          <cell r="G227" t="str">
            <v>25YD ROLL OFF TEMP HAUL</v>
          </cell>
          <cell r="H227">
            <v>224</v>
          </cell>
        </row>
        <row r="228">
          <cell r="F228" t="str">
            <v>ROHAUL30</v>
          </cell>
          <cell r="G228" t="str">
            <v>30YD ROLL OFF-HAUL</v>
          </cell>
          <cell r="H228">
            <v>113.09</v>
          </cell>
        </row>
        <row r="229">
          <cell r="F229" t="str">
            <v>ROHAUL30CO</v>
          </cell>
          <cell r="G229" t="str">
            <v>30YD CUST OWNED R/O HAUL</v>
          </cell>
          <cell r="H229">
            <v>114.65</v>
          </cell>
        </row>
        <row r="230">
          <cell r="F230" t="str">
            <v>ROHAUL30T</v>
          </cell>
          <cell r="G230" t="str">
            <v>30YD ROLL OFF TEMP HAUL</v>
          </cell>
          <cell r="H230">
            <v>241.4</v>
          </cell>
        </row>
        <row r="231">
          <cell r="F231" t="str">
            <v>ROHAUL40</v>
          </cell>
          <cell r="G231" t="str">
            <v>40YD ROLL OFF-HAUL</v>
          </cell>
          <cell r="H231">
            <v>131.05000000000001</v>
          </cell>
        </row>
        <row r="232">
          <cell r="F232" t="str">
            <v>ROHAUL40CO</v>
          </cell>
          <cell r="G232" t="str">
            <v>40 YD CUST OWNED HAUL</v>
          </cell>
          <cell r="H232">
            <v>114.65</v>
          </cell>
        </row>
        <row r="233">
          <cell r="F233" t="str">
            <v>ROHAUL40T</v>
          </cell>
          <cell r="G233" t="str">
            <v>40YD ROLL OFF TEMP HAUL</v>
          </cell>
          <cell r="H233">
            <v>241.4</v>
          </cell>
        </row>
        <row r="234">
          <cell r="F234" t="str">
            <v>ROLLE-COMM</v>
          </cell>
          <cell r="G234" t="str">
            <v>ROLLOUT COMM EOW UP TO 25</v>
          </cell>
          <cell r="H234">
            <v>2.42</v>
          </cell>
        </row>
        <row r="235">
          <cell r="F235" t="str">
            <v>ROLLE-RESI</v>
          </cell>
          <cell r="G235" t="str">
            <v>ROLLOUT RESI EOW UP TO 25</v>
          </cell>
          <cell r="H235">
            <v>2.42</v>
          </cell>
        </row>
        <row r="236">
          <cell r="F236" t="str">
            <v>ROLLM-COMM</v>
          </cell>
          <cell r="G236" t="str">
            <v xml:space="preserve">ROLLOUT COMM MTHLY UP TO </v>
          </cell>
          <cell r="H236">
            <v>1.1200000000000001</v>
          </cell>
        </row>
        <row r="237">
          <cell r="F237" t="str">
            <v>ROLLM-RESI</v>
          </cell>
          <cell r="G237" t="str">
            <v xml:space="preserve">ROLLOUT RESI MTHLY UP TO </v>
          </cell>
          <cell r="H237">
            <v>1.1200000000000001</v>
          </cell>
        </row>
        <row r="238">
          <cell r="F238" t="str">
            <v>ROLLW-COMM</v>
          </cell>
          <cell r="G238" t="str">
            <v>ROLLOUT COMM WKLY UP TO 2</v>
          </cell>
          <cell r="H238">
            <v>4.8499999999999996</v>
          </cell>
        </row>
        <row r="239">
          <cell r="F239" t="str">
            <v>ROLLW-RESI</v>
          </cell>
          <cell r="G239" t="str">
            <v>ROLLOUT RESI WKLY UP TO 2</v>
          </cell>
          <cell r="H239">
            <v>4.8499999999999996</v>
          </cell>
        </row>
        <row r="240">
          <cell r="F240" t="str">
            <v>ROMILE</v>
          </cell>
          <cell r="G240" t="str">
            <v>ROLL OFF-MILEAGE</v>
          </cell>
          <cell r="H240">
            <v>3.83</v>
          </cell>
        </row>
        <row r="241">
          <cell r="F241" t="str">
            <v>RORELOCATE</v>
          </cell>
          <cell r="G241" t="str">
            <v>ROLL OFF RELOCATE</v>
          </cell>
          <cell r="H241">
            <v>122</v>
          </cell>
        </row>
        <row r="242">
          <cell r="F242" t="str">
            <v>RORENT10D</v>
          </cell>
          <cell r="G242" t="str">
            <v>10YD ROLL OFF DAILY RENT</v>
          </cell>
          <cell r="H242">
            <v>8</v>
          </cell>
        </row>
        <row r="243">
          <cell r="F243" t="str">
            <v>RORENT10M</v>
          </cell>
          <cell r="G243" t="str">
            <v>10YD ROLL OFF MTHLY RENT</v>
          </cell>
          <cell r="H243">
            <v>65.5</v>
          </cell>
        </row>
        <row r="244">
          <cell r="F244" t="str">
            <v>RORENT20D</v>
          </cell>
          <cell r="G244" t="str">
            <v>20YD ROLL OFF-DAILY RENT</v>
          </cell>
          <cell r="H244">
            <v>9.6</v>
          </cell>
        </row>
        <row r="245">
          <cell r="F245" t="str">
            <v>RORENT20M</v>
          </cell>
          <cell r="G245" t="str">
            <v>20YD ROLL OFF-MNTHLY RENT</v>
          </cell>
          <cell r="H245">
            <v>78.650000000000006</v>
          </cell>
        </row>
        <row r="246">
          <cell r="F246" t="str">
            <v>RORENT25D</v>
          </cell>
          <cell r="G246" t="str">
            <v>25 YD DAILY ROLL OFF RENT</v>
          </cell>
          <cell r="H246">
            <v>12</v>
          </cell>
        </row>
        <row r="247">
          <cell r="F247" t="str">
            <v>RORENT25M</v>
          </cell>
          <cell r="G247" t="str">
            <v>25YD ROLL OFF MNTHLY RENT</v>
          </cell>
          <cell r="H247">
            <v>81.900000000000006</v>
          </cell>
        </row>
        <row r="248">
          <cell r="F248" t="str">
            <v>RORENT30D</v>
          </cell>
          <cell r="G248" t="str">
            <v>30YD ROLL OFF-DAILY RENT</v>
          </cell>
          <cell r="H248">
            <v>16</v>
          </cell>
        </row>
        <row r="249">
          <cell r="F249" t="str">
            <v>RORENT30M</v>
          </cell>
          <cell r="G249" t="str">
            <v>30YD ROLL OFF-MNTHLY RENT</v>
          </cell>
          <cell r="H249">
            <v>81.900000000000006</v>
          </cell>
        </row>
        <row r="250">
          <cell r="F250" t="str">
            <v>RORENT40D</v>
          </cell>
          <cell r="G250" t="str">
            <v>40YD ROLL OFF-DAILY RENT</v>
          </cell>
          <cell r="H250">
            <v>16</v>
          </cell>
        </row>
        <row r="251">
          <cell r="F251" t="str">
            <v>RORENT40M</v>
          </cell>
          <cell r="G251" t="str">
            <v>40YD ROLL OFF-MNTHLY RENT</v>
          </cell>
          <cell r="H251">
            <v>81.900000000000006</v>
          </cell>
        </row>
        <row r="252">
          <cell r="F252" t="str">
            <v>ROTARP</v>
          </cell>
          <cell r="G252" t="str">
            <v>TARPING CHARGE</v>
          </cell>
          <cell r="H252">
            <v>40.5</v>
          </cell>
        </row>
        <row r="253">
          <cell r="F253" t="str">
            <v>ROWAIT</v>
          </cell>
          <cell r="G253" t="str">
            <v>TIME/STANDBY CHARGE</v>
          </cell>
          <cell r="H253">
            <v>80.5</v>
          </cell>
        </row>
        <row r="254">
          <cell r="F254" t="str">
            <v>SP1-COM</v>
          </cell>
          <cell r="G254" t="str">
            <v>SPECIAL PICKUP 1YD</v>
          </cell>
          <cell r="H254">
            <v>24.85</v>
          </cell>
        </row>
        <row r="255">
          <cell r="F255" t="str">
            <v>SP1.5-COM</v>
          </cell>
          <cell r="G255" t="str">
            <v>SPECIAL PICKUP 1.5YD</v>
          </cell>
          <cell r="H255">
            <v>34.229999999999997</v>
          </cell>
        </row>
        <row r="256">
          <cell r="F256" t="str">
            <v>SP2-COM</v>
          </cell>
          <cell r="G256" t="str">
            <v>SPECIAL PICKUP 2YD</v>
          </cell>
          <cell r="H256">
            <v>46.11</v>
          </cell>
        </row>
        <row r="257">
          <cell r="F257" t="str">
            <v>SP3-COM</v>
          </cell>
          <cell r="G257" t="str">
            <v>SPECIAL PICKUP 3YD</v>
          </cell>
          <cell r="H257">
            <v>60.29</v>
          </cell>
        </row>
        <row r="258">
          <cell r="F258" t="str">
            <v>SP35-COM</v>
          </cell>
          <cell r="G258" t="str">
            <v>SPECIAL PICKUP 35GL COM</v>
          </cell>
          <cell r="H258">
            <v>8.0299999999999994</v>
          </cell>
        </row>
        <row r="259">
          <cell r="F259" t="str">
            <v>SP35-RES</v>
          </cell>
          <cell r="G259" t="str">
            <v>SPECIAL PICKUP 35GL RES</v>
          </cell>
          <cell r="H259">
            <v>8.52</v>
          </cell>
        </row>
        <row r="260">
          <cell r="F260" t="str">
            <v>SP4-COM</v>
          </cell>
          <cell r="G260" t="str">
            <v>SPECIAL PICKUP 4YD</v>
          </cell>
          <cell r="H260">
            <v>81.27</v>
          </cell>
        </row>
        <row r="261">
          <cell r="F261" t="str">
            <v>SP6-COM</v>
          </cell>
          <cell r="G261" t="str">
            <v>SPECIAL PICKUP 6YD</v>
          </cell>
          <cell r="H261">
            <v>112.42</v>
          </cell>
        </row>
        <row r="262">
          <cell r="F262" t="str">
            <v>SP60-COM</v>
          </cell>
          <cell r="G262" t="str">
            <v>SPECIAL PICKUP 60GL COM</v>
          </cell>
          <cell r="H262">
            <v>10.71</v>
          </cell>
        </row>
        <row r="263">
          <cell r="F263" t="str">
            <v>SP60-RES</v>
          </cell>
          <cell r="G263" t="str">
            <v>SPECIAL PICKUP 60GL RES</v>
          </cell>
          <cell r="H263">
            <v>8.52</v>
          </cell>
        </row>
        <row r="264">
          <cell r="F264" t="str">
            <v>SP96-COM</v>
          </cell>
          <cell r="G264" t="str">
            <v>SPECIAL PICKUP 96GL COM</v>
          </cell>
          <cell r="H264">
            <v>13.03</v>
          </cell>
        </row>
        <row r="265">
          <cell r="F265" t="str">
            <v>SP96-RES</v>
          </cell>
          <cell r="G265" t="str">
            <v>SPECIAL PICKUP 96GL RES</v>
          </cell>
          <cell r="H265">
            <v>8.52</v>
          </cell>
        </row>
        <row r="266">
          <cell r="F266" t="str">
            <v>STODEL</v>
          </cell>
          <cell r="G266" t="str">
            <v>STORAGE CONT DELIVERY</v>
          </cell>
          <cell r="H266">
            <v>58.13</v>
          </cell>
        </row>
        <row r="267">
          <cell r="F267" t="str">
            <v>TIME-RES</v>
          </cell>
          <cell r="G267" t="str">
            <v>TIME CHARGE - RES</v>
          </cell>
          <cell r="H267">
            <v>57.9</v>
          </cell>
        </row>
        <row r="268">
          <cell r="F268" t="str">
            <v>TRIPRCANS</v>
          </cell>
          <cell r="G268" t="str">
            <v>RETURN TRIP CHARGE - CANS</v>
          </cell>
          <cell r="H268">
            <v>6.15</v>
          </cell>
        </row>
      </sheetData>
      <sheetData sheetId="20">
        <row r="2">
          <cell r="F2" t="str">
            <v>20RW1</v>
          </cell>
          <cell r="G2" t="str">
            <v>1-20 GAL CAN WEEKLY SVC</v>
          </cell>
          <cell r="H2">
            <v>36.380000000000003</v>
          </cell>
        </row>
        <row r="3">
          <cell r="F3" t="str">
            <v>20YDHOOKLIFT</v>
          </cell>
          <cell r="G3" t="str">
            <v>20 YD HOOKLIFT PAPER/OCC</v>
          </cell>
          <cell r="H3">
            <v>150</v>
          </cell>
        </row>
        <row r="4">
          <cell r="F4" t="str">
            <v>32CW1</v>
          </cell>
          <cell r="G4" t="str">
            <v>1-32 GAL CAN WEEKLY SVC</v>
          </cell>
          <cell r="H4">
            <v>24.57</v>
          </cell>
        </row>
        <row r="5">
          <cell r="F5" t="str">
            <v>32CW2</v>
          </cell>
          <cell r="G5" t="str">
            <v>2-32 GAL CANS WKLY SVC</v>
          </cell>
          <cell r="H5">
            <v>48.84</v>
          </cell>
        </row>
        <row r="6">
          <cell r="F6" t="str">
            <v>32CW3</v>
          </cell>
          <cell r="G6" t="str">
            <v>3-32 GAL CANS WKLY SVC</v>
          </cell>
          <cell r="H6">
            <v>73.260000000000005</v>
          </cell>
        </row>
        <row r="7">
          <cell r="F7" t="str">
            <v>32RE1</v>
          </cell>
          <cell r="G7" t="str">
            <v>1-32 GAL CAN-EOW SVC</v>
          </cell>
          <cell r="H7">
            <v>27.56</v>
          </cell>
        </row>
        <row r="8">
          <cell r="F8" t="str">
            <v>32RE2</v>
          </cell>
          <cell r="G8" t="str">
            <v>2-32 GAL CAN-EOW SVC</v>
          </cell>
          <cell r="H8">
            <v>55.12</v>
          </cell>
        </row>
        <row r="9">
          <cell r="F9" t="str">
            <v>32RM1</v>
          </cell>
          <cell r="G9" t="str">
            <v>1-32 GAL CAN-MONTHLY SVC</v>
          </cell>
          <cell r="H9">
            <v>16.760000000000002</v>
          </cell>
        </row>
        <row r="10">
          <cell r="F10" t="str">
            <v>32RM2</v>
          </cell>
          <cell r="G10" t="str">
            <v>2-32 GAL CANS MONTHLY SVC</v>
          </cell>
          <cell r="H10">
            <v>33.520000000000003</v>
          </cell>
        </row>
        <row r="11">
          <cell r="F11" t="str">
            <v>32ROCPU</v>
          </cell>
          <cell r="G11" t="str">
            <v>1-32 GAL CAN-ON CALL SVC</v>
          </cell>
          <cell r="H11">
            <v>8.3800000000000008</v>
          </cell>
        </row>
        <row r="12">
          <cell r="F12" t="str">
            <v>32RW1</v>
          </cell>
          <cell r="G12" t="str">
            <v>1-32 GAL CAN-WEEKLY SVC</v>
          </cell>
          <cell r="H12">
            <v>47.08</v>
          </cell>
        </row>
        <row r="13">
          <cell r="F13" t="str">
            <v>32RW2</v>
          </cell>
          <cell r="G13" t="str">
            <v>2-32 GAL CANS-WEEKLY SVC</v>
          </cell>
          <cell r="H13">
            <v>69.7</v>
          </cell>
        </row>
        <row r="14">
          <cell r="F14" t="str">
            <v>32RW3</v>
          </cell>
          <cell r="G14" t="str">
            <v>3-32 GAL CANS-WEEKLY SVC</v>
          </cell>
          <cell r="H14">
            <v>93.88</v>
          </cell>
        </row>
        <row r="15">
          <cell r="F15" t="str">
            <v>32RW4</v>
          </cell>
          <cell r="G15" t="str">
            <v>4-32 GAL CANS-WEEKLY SVC</v>
          </cell>
          <cell r="H15">
            <v>118.06</v>
          </cell>
        </row>
        <row r="16">
          <cell r="F16" t="str">
            <v>32RW5</v>
          </cell>
          <cell r="G16" t="str">
            <v>5-32 GAL CANS-WEEKLY SVC</v>
          </cell>
          <cell r="H16">
            <v>142.36000000000001</v>
          </cell>
        </row>
        <row r="17">
          <cell r="F17" t="str">
            <v>35CW1</v>
          </cell>
          <cell r="G17" t="str">
            <v>1-35 GAL CAN WEEKLY SVC</v>
          </cell>
          <cell r="H17">
            <v>26.8</v>
          </cell>
        </row>
        <row r="18">
          <cell r="F18" t="str">
            <v>35RE1</v>
          </cell>
          <cell r="G18" t="str">
            <v>1-35 GAL CART EOW SVC</v>
          </cell>
          <cell r="H18">
            <v>30.28</v>
          </cell>
        </row>
        <row r="19">
          <cell r="F19" t="str">
            <v>35RM1</v>
          </cell>
          <cell r="G19" t="str">
            <v>1-35 GAL CART MONTHLY SVC</v>
          </cell>
          <cell r="H19">
            <v>19</v>
          </cell>
        </row>
        <row r="20">
          <cell r="F20" t="str">
            <v>35RW1</v>
          </cell>
          <cell r="G20" t="str">
            <v>1-35 GAL CART WEEKLY SVC</v>
          </cell>
          <cell r="H20">
            <v>51.4</v>
          </cell>
        </row>
        <row r="21">
          <cell r="F21" t="str">
            <v>60CW1</v>
          </cell>
          <cell r="G21" t="str">
            <v xml:space="preserve">1-60 GAL CART CMML WKLY </v>
          </cell>
          <cell r="H21">
            <v>34.119999999999997</v>
          </cell>
        </row>
        <row r="22">
          <cell r="F22" t="str">
            <v>60RE1</v>
          </cell>
          <cell r="G22" t="str">
            <v>1-60GAL CART EOW SVC</v>
          </cell>
          <cell r="H22">
            <v>36.86</v>
          </cell>
        </row>
        <row r="23">
          <cell r="F23" t="str">
            <v>60RE2</v>
          </cell>
          <cell r="G23" t="str">
            <v>2-60 GAL CARTS EOW SVC</v>
          </cell>
          <cell r="H23">
            <v>73.72</v>
          </cell>
        </row>
        <row r="24">
          <cell r="F24" t="str">
            <v>60RM1</v>
          </cell>
          <cell r="G24" t="str">
            <v>1-60 GAL CART MONTHLY SVC</v>
          </cell>
          <cell r="H24">
            <v>24.92</v>
          </cell>
        </row>
        <row r="25">
          <cell r="F25" t="str">
            <v>60RW1</v>
          </cell>
          <cell r="G25" t="str">
            <v>1-60 GAL CART WEEKLY SVC</v>
          </cell>
          <cell r="H25">
            <v>66.2</v>
          </cell>
        </row>
        <row r="26">
          <cell r="F26" t="str">
            <v>60RW2</v>
          </cell>
          <cell r="G26" t="str">
            <v>2-60 GAL CARTS WEEKLY SVC</v>
          </cell>
          <cell r="H26">
            <v>132.4</v>
          </cell>
        </row>
        <row r="27">
          <cell r="F27" t="str">
            <v>96CW1</v>
          </cell>
          <cell r="G27" t="str">
            <v>1-96 GL CART WEEKLY SVC</v>
          </cell>
          <cell r="H27">
            <v>44.64</v>
          </cell>
        </row>
        <row r="28">
          <cell r="F28" t="str">
            <v>96RE1</v>
          </cell>
          <cell r="G28" t="str">
            <v>1-96 GAL EOW</v>
          </cell>
          <cell r="H28">
            <v>48.74</v>
          </cell>
        </row>
        <row r="29">
          <cell r="F29" t="str">
            <v>96RM1</v>
          </cell>
          <cell r="G29" t="str">
            <v>1-96 GAL MONTHLY</v>
          </cell>
          <cell r="H29">
            <v>32.56</v>
          </cell>
        </row>
        <row r="30">
          <cell r="F30" t="str">
            <v>96RW1</v>
          </cell>
          <cell r="G30" t="str">
            <v>1-96 GAL CART WEEKLY SVC</v>
          </cell>
          <cell r="H30">
            <v>86.22</v>
          </cell>
        </row>
        <row r="31">
          <cell r="F31" t="str">
            <v>ADDTLPACK</v>
          </cell>
          <cell r="G31" t="str">
            <v>ADDITIONAL PACKOUT FEE</v>
          </cell>
          <cell r="H31">
            <v>0</v>
          </cell>
        </row>
        <row r="32">
          <cell r="F32" t="str">
            <v>ADDTLPACK25</v>
          </cell>
          <cell r="G32" t="str">
            <v>OVER 25FT ROLLOUT FOR CONTAINERS</v>
          </cell>
          <cell r="H32">
            <v>0.16</v>
          </cell>
        </row>
        <row r="33">
          <cell r="F33" t="str">
            <v>ADDTLPACKA</v>
          </cell>
          <cell r="G33" t="str">
            <v>ROLL OUT FOR AUTO CARTS</v>
          </cell>
          <cell r="H33">
            <v>0</v>
          </cell>
        </row>
        <row r="34">
          <cell r="F34" t="str">
            <v>ADDTLPACKA25</v>
          </cell>
          <cell r="G34" t="str">
            <v>OVER 25FT ROLLOUT FOR AUTO CARTS</v>
          </cell>
          <cell r="H34">
            <v>0.11</v>
          </cell>
        </row>
        <row r="35">
          <cell r="F35" t="str">
            <v>CARRYRE</v>
          </cell>
          <cell r="G35" t="str">
            <v>CARRYOUT PER CAN-EOW</v>
          </cell>
          <cell r="H35">
            <v>1.52</v>
          </cell>
        </row>
        <row r="36">
          <cell r="F36" t="str">
            <v>CARRYRM</v>
          </cell>
          <cell r="G36" t="str">
            <v>CARRYOUT PER CAN -MONTHLY</v>
          </cell>
          <cell r="H36">
            <v>0.76</v>
          </cell>
        </row>
        <row r="37">
          <cell r="F37" t="str">
            <v>CARRYRW</v>
          </cell>
          <cell r="G37" t="str">
            <v>CARRYOUT PER CAN-WKLY</v>
          </cell>
          <cell r="H37">
            <v>3.3</v>
          </cell>
        </row>
        <row r="38">
          <cell r="F38" t="str">
            <v>CCLEAN</v>
          </cell>
          <cell r="G38" t="str">
            <v>CONTAINER CLEANING</v>
          </cell>
          <cell r="H38">
            <v>3.5</v>
          </cell>
        </row>
        <row r="39">
          <cell r="F39" t="str">
            <v>CEX</v>
          </cell>
          <cell r="G39" t="str">
            <v>EXTRA CANS</v>
          </cell>
          <cell r="H39">
            <v>7.63</v>
          </cell>
        </row>
        <row r="40">
          <cell r="F40" t="str">
            <v>CEXYD</v>
          </cell>
          <cell r="G40" t="str">
            <v>CMML EXTRA YARDAGE</v>
          </cell>
          <cell r="H40">
            <v>27.79</v>
          </cell>
        </row>
        <row r="41">
          <cell r="F41" t="str">
            <v>CLOCKEOW</v>
          </cell>
          <cell r="G41" t="str">
            <v>LOCK CHARGE - CONT EOW</v>
          </cell>
          <cell r="H41">
            <v>2.4300000000000002</v>
          </cell>
        </row>
        <row r="42">
          <cell r="F42" t="str">
            <v>CLOCKWKLY</v>
          </cell>
          <cell r="G42" t="str">
            <v>LOCK CHARGE-CONTAINER WKL</v>
          </cell>
          <cell r="H42">
            <v>4.8499999999999996</v>
          </cell>
        </row>
        <row r="43">
          <cell r="F43" t="str">
            <v>CONNECTFEE</v>
          </cell>
          <cell r="G43" t="str">
            <v>CONNECT/DISCONNECT</v>
          </cell>
          <cell r="H43">
            <v>6</v>
          </cell>
        </row>
        <row r="44">
          <cell r="F44" t="str">
            <v>CPHAUL10</v>
          </cell>
          <cell r="G44" t="str">
            <v>10YD COMPACTOR-HAUL</v>
          </cell>
          <cell r="H44">
            <v>87.5</v>
          </cell>
        </row>
        <row r="45">
          <cell r="F45" t="str">
            <v>CPHAUL15</v>
          </cell>
          <cell r="G45" t="str">
            <v>15YD COMPACTOR-HAUL</v>
          </cell>
          <cell r="H45">
            <v>113.5</v>
          </cell>
        </row>
        <row r="46">
          <cell r="F46" t="str">
            <v>CPHAUL20</v>
          </cell>
          <cell r="G46" t="str">
            <v>20YD COMPACTOR-HAUL</v>
          </cell>
          <cell r="H46">
            <v>144.4</v>
          </cell>
        </row>
        <row r="47">
          <cell r="F47" t="str">
            <v>CPHAUL25</v>
          </cell>
          <cell r="G47" t="str">
            <v>25YD COMPACTOR-HAUL</v>
          </cell>
          <cell r="H47">
            <v>166.7</v>
          </cell>
        </row>
        <row r="48">
          <cell r="F48" t="str">
            <v>CPHAUL30</v>
          </cell>
          <cell r="G48" t="str">
            <v>30YD COMPACTOR-HAUL</v>
          </cell>
          <cell r="H48">
            <v>206.25</v>
          </cell>
        </row>
        <row r="49">
          <cell r="F49" t="str">
            <v>CPHAUL40</v>
          </cell>
          <cell r="G49" t="str">
            <v>40YD COMPACTOR - HAUL</v>
          </cell>
          <cell r="H49">
            <v>246</v>
          </cell>
        </row>
        <row r="50">
          <cell r="F50" t="str">
            <v>CROLL</v>
          </cell>
          <cell r="G50" t="str">
            <v>ROLLOUT CHARGE</v>
          </cell>
          <cell r="H50">
            <v>0</v>
          </cell>
        </row>
        <row r="51">
          <cell r="F51" t="str">
            <v>CTDEL</v>
          </cell>
          <cell r="G51" t="str">
            <v>TEMP CONTAINER DELIV</v>
          </cell>
          <cell r="H51">
            <v>42.73</v>
          </cell>
        </row>
        <row r="52">
          <cell r="F52" t="str">
            <v>CTIME</v>
          </cell>
          <cell r="G52" t="str">
            <v>COMMERCIAL TIME CHARGE</v>
          </cell>
          <cell r="H52">
            <v>57.9</v>
          </cell>
        </row>
        <row r="53">
          <cell r="F53" t="str">
            <v>CTRIP</v>
          </cell>
          <cell r="G53" t="str">
            <v>RETURN TRIP CHARGE - CONT</v>
          </cell>
          <cell r="H53">
            <v>9.8800000000000008</v>
          </cell>
        </row>
        <row r="54">
          <cell r="F54" t="str">
            <v>CTRIPCAN</v>
          </cell>
          <cell r="G54" t="str">
            <v>RETURN TRIP CHG - CANS</v>
          </cell>
          <cell r="H54">
            <v>6.15</v>
          </cell>
        </row>
        <row r="55">
          <cell r="F55" t="str">
            <v>DEL1.5TEMP-COM</v>
          </cell>
          <cell r="G55" t="str">
            <v>DELIVERY FEE 1.5YD TEMP</v>
          </cell>
          <cell r="H55">
            <v>31.56</v>
          </cell>
        </row>
        <row r="56">
          <cell r="F56" t="str">
            <v>DEL1TEMP-COM</v>
          </cell>
          <cell r="G56" t="str">
            <v>DELIVERY FEE 1YD TEMP</v>
          </cell>
          <cell r="H56">
            <v>24</v>
          </cell>
        </row>
        <row r="57">
          <cell r="F57" t="str">
            <v>DEL2TEMP-COM</v>
          </cell>
          <cell r="G57" t="str">
            <v>DELIVERY FEE 2YD TEMP</v>
          </cell>
          <cell r="H57">
            <v>42.73</v>
          </cell>
        </row>
        <row r="58">
          <cell r="F58" t="str">
            <v>DEL3TEMP-COM</v>
          </cell>
          <cell r="G58" t="str">
            <v>DELIVERY FEE 3YD TEMP</v>
          </cell>
          <cell r="H58">
            <v>45</v>
          </cell>
        </row>
        <row r="59">
          <cell r="F59" t="str">
            <v>DEL4TEMP-COM</v>
          </cell>
          <cell r="G59" t="str">
            <v>DELIVERY FEE 4YD TEMP</v>
          </cell>
          <cell r="H59">
            <v>45</v>
          </cell>
        </row>
        <row r="60">
          <cell r="F60" t="str">
            <v>DISP</v>
          </cell>
          <cell r="G60" t="str">
            <v>Disposal Fee Per Ton</v>
          </cell>
          <cell r="H60">
            <v>157.27000000000001</v>
          </cell>
        </row>
        <row r="61">
          <cell r="F61" t="str">
            <v>DRVNRE1</v>
          </cell>
          <cell r="G61" t="str">
            <v>DRIVE IN UP TO 250'-EOW</v>
          </cell>
          <cell r="H61">
            <v>4.97</v>
          </cell>
        </row>
        <row r="62">
          <cell r="F62" t="str">
            <v>DRVNRE2</v>
          </cell>
          <cell r="G62" t="str">
            <v>DRIVE IN OVER 250'-EOW</v>
          </cell>
          <cell r="H62">
            <v>9.94</v>
          </cell>
        </row>
        <row r="63">
          <cell r="F63" t="str">
            <v>DRVNRM1</v>
          </cell>
          <cell r="G63" t="str">
            <v>DRIVE IN UP TO 250'-MTHLY</v>
          </cell>
          <cell r="H63">
            <v>2.48</v>
          </cell>
        </row>
        <row r="64">
          <cell r="F64" t="str">
            <v>DRVNRM2</v>
          </cell>
          <cell r="G64" t="str">
            <v>DRIVE IN OVER 250'-MTHLY</v>
          </cell>
          <cell r="H64">
            <v>4.97</v>
          </cell>
        </row>
        <row r="65">
          <cell r="F65" t="str">
            <v>DRVNRW1</v>
          </cell>
          <cell r="G65" t="str">
            <v>DRIVE IN UP TO 250'</v>
          </cell>
          <cell r="H65">
            <v>10.76</v>
          </cell>
        </row>
        <row r="66">
          <cell r="F66" t="str">
            <v>DRVNRW2</v>
          </cell>
          <cell r="G66" t="str">
            <v>DRIVE IN OVER 250'</v>
          </cell>
          <cell r="H66">
            <v>21.52</v>
          </cell>
        </row>
        <row r="67">
          <cell r="F67" t="str">
            <v>EXTRAR</v>
          </cell>
          <cell r="G67" t="str">
            <v>EXTRA CAN/BAGS</v>
          </cell>
          <cell r="H67">
            <v>7.73</v>
          </cell>
        </row>
        <row r="68">
          <cell r="F68" t="str">
            <v>F1.5YD1W</v>
          </cell>
          <cell r="G68" t="str">
            <v>1.5YD CONT 1X WEEKLY</v>
          </cell>
          <cell r="H68">
            <v>139.72999999999999</v>
          </cell>
        </row>
        <row r="69">
          <cell r="F69" t="str">
            <v>F1.5YD2W</v>
          </cell>
          <cell r="G69" t="str">
            <v>1.5YD CONT 2X WEEKLY</v>
          </cell>
          <cell r="H69">
            <v>279.45999999999998</v>
          </cell>
        </row>
        <row r="70">
          <cell r="F70" t="str">
            <v>F1.5YDEOW</v>
          </cell>
          <cell r="G70" t="str">
            <v>1.5YD CONT EVERY OTHER WK</v>
          </cell>
          <cell r="H70">
            <v>70.03</v>
          </cell>
        </row>
        <row r="71">
          <cell r="F71" t="str">
            <v>F1.5YDEX</v>
          </cell>
          <cell r="G71" t="str">
            <v>1.5YD CONT EXTRA P/U</v>
          </cell>
          <cell r="H71">
            <v>35.270000000000003</v>
          </cell>
        </row>
        <row r="72">
          <cell r="F72" t="str">
            <v>F1YD1M</v>
          </cell>
          <cell r="G72" t="str">
            <v>1YD CONT 1X MONTH SVC</v>
          </cell>
          <cell r="H72">
            <v>23.02</v>
          </cell>
        </row>
        <row r="73">
          <cell r="F73" t="str">
            <v>F1YD1W</v>
          </cell>
          <cell r="G73" t="str">
            <v>1YD CONT 1X WEEKLY</v>
          </cell>
          <cell r="H73">
            <v>99.68</v>
          </cell>
        </row>
        <row r="74">
          <cell r="F74" t="str">
            <v>F1YD2W</v>
          </cell>
          <cell r="G74" t="str">
            <v>1YD CONT 2X WEEKLY</v>
          </cell>
          <cell r="H74">
            <v>199.35</v>
          </cell>
        </row>
        <row r="75">
          <cell r="F75" t="str">
            <v>F1YD3W</v>
          </cell>
          <cell r="G75" t="str">
            <v>1YD CONT 3X WEEKLY</v>
          </cell>
          <cell r="H75">
            <v>299.02999999999997</v>
          </cell>
        </row>
        <row r="76">
          <cell r="F76" t="str">
            <v>F1YDEOW</v>
          </cell>
          <cell r="G76" t="str">
            <v>1YD CONT EVERY OTHER WK</v>
          </cell>
          <cell r="H76">
            <v>49.95</v>
          </cell>
        </row>
        <row r="77">
          <cell r="F77" t="str">
            <v>F1YDEX</v>
          </cell>
          <cell r="G77" t="str">
            <v>1YD CONT EXTRA P/U</v>
          </cell>
          <cell r="H77">
            <v>26.02</v>
          </cell>
        </row>
        <row r="78">
          <cell r="F78" t="str">
            <v>F2YD1W</v>
          </cell>
          <cell r="G78" t="str">
            <v>2YD CONT 1X WEEKLY</v>
          </cell>
          <cell r="H78">
            <v>195.33</v>
          </cell>
        </row>
        <row r="79">
          <cell r="F79" t="str">
            <v>F2YD1WCO</v>
          </cell>
          <cell r="G79" t="str">
            <v>CUST OWN 2YD 1X WK</v>
          </cell>
          <cell r="H79">
            <v>195.33</v>
          </cell>
        </row>
        <row r="80">
          <cell r="F80" t="str">
            <v>F2YD2W</v>
          </cell>
          <cell r="G80" t="str">
            <v>2YD CONT 2X WEEKLY</v>
          </cell>
          <cell r="H80">
            <v>390.65</v>
          </cell>
        </row>
        <row r="81">
          <cell r="F81" t="str">
            <v>F2YD3W</v>
          </cell>
          <cell r="G81" t="str">
            <v>2YD CONT 3X WEEKLY</v>
          </cell>
          <cell r="H81">
            <v>585.98</v>
          </cell>
        </row>
        <row r="82">
          <cell r="F82" t="str">
            <v>F2YDEOW</v>
          </cell>
          <cell r="G82" t="str">
            <v>2YD CONT EVERY OTHER WK</v>
          </cell>
          <cell r="H82">
            <v>97.89</v>
          </cell>
        </row>
        <row r="83">
          <cell r="F83" t="str">
            <v>F2YDEX</v>
          </cell>
          <cell r="G83" t="str">
            <v>2YD CONT EXTRA P/U</v>
          </cell>
          <cell r="H83">
            <v>50.11</v>
          </cell>
        </row>
        <row r="84">
          <cell r="F84" t="str">
            <v>F2YDEXCO</v>
          </cell>
          <cell r="G84" t="str">
            <v>CUST OWN 2YD EXTRA PU</v>
          </cell>
          <cell r="H84">
            <v>50.11</v>
          </cell>
        </row>
        <row r="85">
          <cell r="F85" t="str">
            <v>F3TC-COM</v>
          </cell>
          <cell r="G85" t="str">
            <v>3 YD TEMP CONT PICKUP</v>
          </cell>
          <cell r="H85">
            <v>59.21</v>
          </cell>
        </row>
        <row r="86">
          <cell r="F86" t="str">
            <v>F3YD1M</v>
          </cell>
          <cell r="G86" t="str">
            <v>3YD CONT 1X MONTH SVC</v>
          </cell>
          <cell r="H86">
            <v>59.21</v>
          </cell>
        </row>
        <row r="87">
          <cell r="F87" t="str">
            <v>F3YD1W</v>
          </cell>
          <cell r="G87" t="str">
            <v>3YD CONT 1X WEEKLY SVC</v>
          </cell>
          <cell r="H87">
            <v>256.38</v>
          </cell>
        </row>
        <row r="88">
          <cell r="F88" t="str">
            <v>F3YD1WCO</v>
          </cell>
          <cell r="G88" t="str">
            <v>CUST OWN 3YD 1X WKLY SVC</v>
          </cell>
          <cell r="H88">
            <v>256.38</v>
          </cell>
        </row>
        <row r="89">
          <cell r="F89" t="str">
            <v>F3YD2W</v>
          </cell>
          <cell r="G89" t="str">
            <v>3YD CONT 2X WEEKLY SVC</v>
          </cell>
          <cell r="H89">
            <v>512.76</v>
          </cell>
        </row>
        <row r="90">
          <cell r="F90" t="str">
            <v>F3YD3W</v>
          </cell>
          <cell r="G90" t="str">
            <v>3YD CONT 3X WEEKLY SVC</v>
          </cell>
          <cell r="H90">
            <v>769.14</v>
          </cell>
        </row>
        <row r="91">
          <cell r="F91" t="str">
            <v>F3YDEOW</v>
          </cell>
          <cell r="G91" t="str">
            <v>3YD CONT EOW SVC</v>
          </cell>
          <cell r="H91">
            <v>128.49</v>
          </cell>
        </row>
        <row r="92">
          <cell r="F92" t="str">
            <v>F4TC-COM</v>
          </cell>
          <cell r="G92" t="str">
            <v>4 YD TEMP CONT PICKUP</v>
          </cell>
          <cell r="H92">
            <v>80.77</v>
          </cell>
        </row>
        <row r="93">
          <cell r="F93" t="str">
            <v>F4YD1M</v>
          </cell>
          <cell r="G93" t="str">
            <v>4YD CONT 1X MONTH SVC</v>
          </cell>
          <cell r="H93">
            <v>80.77</v>
          </cell>
        </row>
        <row r="94">
          <cell r="F94" t="str">
            <v>F4YD1W</v>
          </cell>
          <cell r="G94" t="str">
            <v>4YD CONT 1X WEEKLY SVC</v>
          </cell>
          <cell r="H94">
            <v>349.73</v>
          </cell>
        </row>
        <row r="95">
          <cell r="F95" t="str">
            <v>F4YD2W</v>
          </cell>
          <cell r="G95" t="str">
            <v>4YD CONT 2XWEEKLY SVC</v>
          </cell>
          <cell r="H95">
            <v>699.47</v>
          </cell>
        </row>
        <row r="96">
          <cell r="F96" t="str">
            <v>F4YD3W</v>
          </cell>
          <cell r="G96" t="str">
            <v>4YD CONT 3XWEEKLY SVC</v>
          </cell>
          <cell r="H96">
            <v>1049.2</v>
          </cell>
        </row>
        <row r="97">
          <cell r="F97" t="str">
            <v>F4YDEOW</v>
          </cell>
          <cell r="G97" t="str">
            <v>4YD CONT EOW SVC</v>
          </cell>
          <cell r="H97">
            <v>175.27</v>
          </cell>
        </row>
        <row r="98">
          <cell r="F98" t="str">
            <v>F6YD1M</v>
          </cell>
          <cell r="G98" t="str">
            <v>6YD CONT 1X MONTH SVC</v>
          </cell>
          <cell r="H98">
            <v>121.92</v>
          </cell>
        </row>
        <row r="99">
          <cell r="F99" t="str">
            <v>F6YD1W</v>
          </cell>
          <cell r="G99" t="str">
            <v>6YD CONT 1X WEEKLY SVC</v>
          </cell>
          <cell r="H99">
            <v>527.91</v>
          </cell>
        </row>
        <row r="100">
          <cell r="F100" t="str">
            <v>F6YD2W</v>
          </cell>
          <cell r="G100" t="str">
            <v>6YD CONT 2XWEEKLY SVC</v>
          </cell>
          <cell r="H100">
            <v>1055.83</v>
          </cell>
        </row>
        <row r="101">
          <cell r="F101" t="str">
            <v>F6YD3W</v>
          </cell>
          <cell r="G101" t="str">
            <v>6YD CONT 3X WEEKLY SVC</v>
          </cell>
          <cell r="H101">
            <v>1583.74</v>
          </cell>
        </row>
        <row r="102">
          <cell r="F102" t="str">
            <v>F6YDEOW</v>
          </cell>
          <cell r="G102" t="str">
            <v>6YD CONT EVERY OTHER WK</v>
          </cell>
          <cell r="H102">
            <v>264.57</v>
          </cell>
        </row>
        <row r="103">
          <cell r="F103" t="str">
            <v>LOCCPU</v>
          </cell>
          <cell r="G103" t="str">
            <v>LOOSE OCC PU</v>
          </cell>
          <cell r="H103">
            <v>45</v>
          </cell>
        </row>
        <row r="104">
          <cell r="F104" t="str">
            <v>NSF FEES</v>
          </cell>
          <cell r="G104" t="str">
            <v>RETURNED CHECK FEE</v>
          </cell>
          <cell r="H104">
            <v>20.45</v>
          </cell>
        </row>
        <row r="105">
          <cell r="F105" t="str">
            <v>OC-RES</v>
          </cell>
          <cell r="G105" t="str">
            <v>ON CALL SERVICE - RES</v>
          </cell>
          <cell r="H105">
            <v>8.3800000000000008</v>
          </cell>
        </row>
        <row r="106">
          <cell r="F106" t="str">
            <v>OFOWR</v>
          </cell>
          <cell r="G106" t="str">
            <v>OVERFILL/OVERWEIGHT CHG</v>
          </cell>
          <cell r="H106">
            <v>7.28</v>
          </cell>
        </row>
        <row r="107">
          <cell r="F107" t="str">
            <v>PTPC</v>
          </cell>
          <cell r="G107" t="str">
            <v>PORT TOWNSEND PAPER</v>
          </cell>
          <cell r="H107">
            <v>412.84</v>
          </cell>
        </row>
        <row r="108">
          <cell r="F108" t="str">
            <v>R1.5YD1M</v>
          </cell>
          <cell r="G108" t="str">
            <v>1.5YD CONT 1X MONTH SVC</v>
          </cell>
          <cell r="H108">
            <v>32.270000000000003</v>
          </cell>
        </row>
        <row r="109">
          <cell r="F109" t="str">
            <v>R1.5YD1W</v>
          </cell>
          <cell r="G109" t="str">
            <v>1.5YD CONT 1xWEEKLY SVC</v>
          </cell>
          <cell r="H109">
            <v>139.72999999999999</v>
          </cell>
        </row>
        <row r="110">
          <cell r="F110" t="str">
            <v>R1.5YD2W</v>
          </cell>
          <cell r="G110" t="str">
            <v>1.5YD CONT 2xWEEKLY SVC</v>
          </cell>
          <cell r="H110">
            <v>279.45999999999998</v>
          </cell>
        </row>
        <row r="111">
          <cell r="F111" t="str">
            <v>R1.5YD3W</v>
          </cell>
          <cell r="G111" t="str">
            <v>1.5YD CONT 3xWEEKLY SVC</v>
          </cell>
          <cell r="H111">
            <v>419.19</v>
          </cell>
        </row>
        <row r="112">
          <cell r="F112" t="str">
            <v>R1.5YDEOW</v>
          </cell>
          <cell r="G112" t="str">
            <v>1.5YD CONT EOW SVC</v>
          </cell>
          <cell r="H112">
            <v>70.03</v>
          </cell>
        </row>
        <row r="113">
          <cell r="F113" t="str">
            <v>R1.5YDEX</v>
          </cell>
          <cell r="G113" t="str">
            <v>1.5YD CONTAINER EXTRA PU</v>
          </cell>
          <cell r="H113">
            <v>35.270000000000003</v>
          </cell>
        </row>
        <row r="114">
          <cell r="F114" t="str">
            <v>R1.5YDRENTM</v>
          </cell>
          <cell r="G114" t="str">
            <v>1.5YD CONTAINER RENT-MTH</v>
          </cell>
          <cell r="H114">
            <v>7.7</v>
          </cell>
        </row>
        <row r="115">
          <cell r="F115" t="str">
            <v>R1.5YDRENTT</v>
          </cell>
          <cell r="G115" t="str">
            <v>1.5YD TEMP CONTAINER RENT</v>
          </cell>
          <cell r="H115">
            <v>7.7</v>
          </cell>
        </row>
        <row r="116">
          <cell r="F116" t="str">
            <v>R1.5YDRENTTD</v>
          </cell>
          <cell r="G116" t="str">
            <v>1.5 YD TEMP CONT RENT DAI</v>
          </cell>
          <cell r="H116">
            <v>0.77</v>
          </cell>
        </row>
        <row r="117">
          <cell r="F117" t="str">
            <v>R1.5YDTPU</v>
          </cell>
          <cell r="G117" t="str">
            <v>1.5YD TEMP CONTAINER PU</v>
          </cell>
          <cell r="H117">
            <v>36.520000000000003</v>
          </cell>
        </row>
        <row r="118">
          <cell r="F118" t="str">
            <v>R1YD1M</v>
          </cell>
          <cell r="G118" t="str">
            <v>1YD CONTAINER 1X A MONTH</v>
          </cell>
          <cell r="H118">
            <v>23.02</v>
          </cell>
        </row>
        <row r="119">
          <cell r="F119" t="str">
            <v>R1YD1W</v>
          </cell>
          <cell r="G119" t="str">
            <v>1YD CONT 1xWEEKLY SVC</v>
          </cell>
          <cell r="H119">
            <v>99.68</v>
          </cell>
        </row>
        <row r="120">
          <cell r="F120" t="str">
            <v>R1YD2W</v>
          </cell>
          <cell r="G120" t="str">
            <v>1YD CONT 2xWEEKLY SVC</v>
          </cell>
          <cell r="H120">
            <v>199.35</v>
          </cell>
        </row>
        <row r="121">
          <cell r="F121" t="str">
            <v>R1YD3W</v>
          </cell>
          <cell r="G121" t="str">
            <v>1YD CONT 3xWEEKLY SVC</v>
          </cell>
          <cell r="H121">
            <v>299.02999999999997</v>
          </cell>
        </row>
        <row r="122">
          <cell r="F122" t="str">
            <v>R1YDEOW</v>
          </cell>
          <cell r="G122" t="str">
            <v>1YD CONT EOW SVC</v>
          </cell>
          <cell r="H122">
            <v>49.95</v>
          </cell>
        </row>
        <row r="123">
          <cell r="F123" t="str">
            <v>R1YDEX</v>
          </cell>
          <cell r="G123" t="str">
            <v>1YD CONTAINER EXTRA PU</v>
          </cell>
          <cell r="H123">
            <v>26.02</v>
          </cell>
        </row>
        <row r="124">
          <cell r="F124" t="str">
            <v>R1YDRENTM</v>
          </cell>
          <cell r="G124" t="str">
            <v>1YD CONTAINER RENT-MTHLY</v>
          </cell>
          <cell r="H124">
            <v>5.6</v>
          </cell>
        </row>
        <row r="125">
          <cell r="F125" t="str">
            <v>R1YDRENTT</v>
          </cell>
          <cell r="G125" t="str">
            <v>1YD TEMP CONT RENT</v>
          </cell>
          <cell r="H125">
            <v>5.6</v>
          </cell>
        </row>
        <row r="126">
          <cell r="F126" t="str">
            <v>R1YDRENTTD</v>
          </cell>
          <cell r="G126" t="str">
            <v>1YD TEMP CONT RENT DAILY</v>
          </cell>
          <cell r="H126">
            <v>0.56000000000000005</v>
          </cell>
        </row>
        <row r="127">
          <cell r="F127" t="str">
            <v>R1YDTPU</v>
          </cell>
          <cell r="G127" t="str">
            <v>1YD TEMP CONT PU</v>
          </cell>
          <cell r="H127">
            <v>26.02</v>
          </cell>
        </row>
        <row r="128">
          <cell r="F128" t="str">
            <v>R2YD1M</v>
          </cell>
          <cell r="G128" t="str">
            <v>2YD CONT 1X MONTH SVC</v>
          </cell>
          <cell r="H128">
            <v>45.11</v>
          </cell>
        </row>
        <row r="129">
          <cell r="F129" t="str">
            <v>R2YD1W</v>
          </cell>
          <cell r="G129" t="str">
            <v>2YD CONT 1xWEEKLY SVC</v>
          </cell>
          <cell r="H129">
            <v>195.33</v>
          </cell>
        </row>
        <row r="130">
          <cell r="F130" t="str">
            <v>R2YD2W</v>
          </cell>
          <cell r="G130" t="str">
            <v>2YD CONT 2xWEEKLY SVC</v>
          </cell>
          <cell r="H130">
            <v>390.65</v>
          </cell>
        </row>
        <row r="131">
          <cell r="F131" t="str">
            <v>R2YD3W</v>
          </cell>
          <cell r="G131" t="str">
            <v>2YD CONT 3xWEEKLY SVC</v>
          </cell>
          <cell r="H131">
            <v>585.98</v>
          </cell>
        </row>
        <row r="132">
          <cell r="F132" t="str">
            <v>R2YDEOW</v>
          </cell>
          <cell r="G132" t="str">
            <v>2YD CONT EOW SVC</v>
          </cell>
          <cell r="H132">
            <v>97.89</v>
          </cell>
        </row>
        <row r="133">
          <cell r="F133" t="str">
            <v>R2YDEX</v>
          </cell>
          <cell r="G133" t="str">
            <v>2YD CONTAINER EXTRA PU</v>
          </cell>
          <cell r="H133">
            <v>50.11</v>
          </cell>
        </row>
        <row r="134">
          <cell r="F134" t="str">
            <v>R2YDOCC1W</v>
          </cell>
          <cell r="G134" t="str">
            <v>2YD OCC CONT 1X WKLY SVC</v>
          </cell>
          <cell r="H134">
            <v>95.41</v>
          </cell>
        </row>
        <row r="135">
          <cell r="F135" t="str">
            <v>R2YDOCC2W</v>
          </cell>
          <cell r="G135" t="str">
            <v>2YD OCC CONT 2X WKLY SVC</v>
          </cell>
          <cell r="H135">
            <v>162.32</v>
          </cell>
        </row>
        <row r="136">
          <cell r="F136" t="str">
            <v>R2YDOCCW</v>
          </cell>
          <cell r="G136" t="str">
            <v>2YD OCC-WEEKLY</v>
          </cell>
          <cell r="H136">
            <v>95.41</v>
          </cell>
        </row>
        <row r="137">
          <cell r="F137" t="str">
            <v>R2YDRENTM</v>
          </cell>
          <cell r="G137" t="str">
            <v>2YD CONTAINER RENT-MTHLY</v>
          </cell>
          <cell r="H137">
            <v>8.1999999999999993</v>
          </cell>
        </row>
        <row r="138">
          <cell r="F138" t="str">
            <v>R2YDRENTT</v>
          </cell>
          <cell r="G138" t="str">
            <v>2YD TEMP CONTAINER RENT</v>
          </cell>
          <cell r="H138">
            <v>8.1999999999999993</v>
          </cell>
        </row>
        <row r="139">
          <cell r="F139" t="str">
            <v>R2YDRENTTD</v>
          </cell>
          <cell r="G139" t="str">
            <v>2 YD TEMP CONT RENT DAILY</v>
          </cell>
          <cell r="H139">
            <v>0.82</v>
          </cell>
        </row>
        <row r="140">
          <cell r="F140" t="str">
            <v>R2YDTPU</v>
          </cell>
          <cell r="G140" t="str">
            <v>2YD TEMP CONTAINER PU</v>
          </cell>
          <cell r="H140">
            <v>51.43</v>
          </cell>
        </row>
        <row r="141">
          <cell r="F141" t="str">
            <v>R3TC-COM</v>
          </cell>
          <cell r="G141" t="str">
            <v>3 YD TEMP CONT PICKUP</v>
          </cell>
          <cell r="H141">
            <v>59.21</v>
          </cell>
        </row>
        <row r="142">
          <cell r="F142" t="str">
            <v>R3YDRENTM</v>
          </cell>
          <cell r="G142" t="str">
            <v>3YD CONTAINER RENT-MTHLY</v>
          </cell>
          <cell r="H142">
            <v>10.119999999999999</v>
          </cell>
        </row>
        <row r="143">
          <cell r="F143" t="str">
            <v>R3YDRENTT</v>
          </cell>
          <cell r="G143" t="str">
            <v>CONTAINER RENT 3 YD TEMP</v>
          </cell>
          <cell r="H143">
            <v>9.5</v>
          </cell>
        </row>
        <row r="144">
          <cell r="F144" t="str">
            <v>R3YDRENTTD</v>
          </cell>
          <cell r="G144" t="str">
            <v>3 YD TEMP CONT RENT DAILY</v>
          </cell>
          <cell r="H144">
            <v>0.95</v>
          </cell>
        </row>
        <row r="145">
          <cell r="F145" t="str">
            <v>R4TC-COM</v>
          </cell>
          <cell r="G145" t="str">
            <v>4 YD TEMP CONT PICKUP</v>
          </cell>
          <cell r="H145">
            <v>80.77</v>
          </cell>
        </row>
        <row r="146">
          <cell r="F146" t="str">
            <v>R4YDRENTM</v>
          </cell>
          <cell r="G146" t="str">
            <v>4YD CONTAINER RENT-MTHLY</v>
          </cell>
          <cell r="H146">
            <v>11.25</v>
          </cell>
        </row>
        <row r="147">
          <cell r="F147" t="str">
            <v>R4YDRENTT</v>
          </cell>
          <cell r="G147" t="str">
            <v>4 YD TEMP CONT RENT</v>
          </cell>
          <cell r="H147">
            <v>11</v>
          </cell>
        </row>
        <row r="148">
          <cell r="F148" t="str">
            <v>R4YDRENTTD</v>
          </cell>
          <cell r="G148" t="str">
            <v>4 YD TEMP CONT RENT DAILY</v>
          </cell>
          <cell r="H148">
            <v>1.1000000000000001</v>
          </cell>
        </row>
        <row r="149">
          <cell r="F149" t="str">
            <v>R6YDRENTM</v>
          </cell>
          <cell r="G149" t="str">
            <v>CONTAINER 6YD RENT MNTHLY</v>
          </cell>
          <cell r="H149">
            <v>13.5</v>
          </cell>
        </row>
        <row r="150">
          <cell r="F150" t="str">
            <v>RABANCO</v>
          </cell>
          <cell r="G150" t="str">
            <v>RABANCO PER TON</v>
          </cell>
          <cell r="H150">
            <v>15.98</v>
          </cell>
        </row>
        <row r="151">
          <cell r="F151" t="str">
            <v>RABANCO Hourly</v>
          </cell>
          <cell r="G151" t="str">
            <v>RABANCO PER TON HOURLY</v>
          </cell>
          <cell r="H151">
            <v>76.63</v>
          </cell>
        </row>
        <row r="152">
          <cell r="F152" t="str">
            <v>RCLEAN</v>
          </cell>
          <cell r="G152" t="str">
            <v>CONTAINER CLEANING FEE</v>
          </cell>
          <cell r="H152">
            <v>3.5</v>
          </cell>
        </row>
        <row r="153">
          <cell r="F153" t="str">
            <v>RDELBINS</v>
          </cell>
          <cell r="G153" t="str">
            <v>RE-DELIVERY FEE-RECY BINS</v>
          </cell>
          <cell r="H153">
            <v>20.45</v>
          </cell>
        </row>
        <row r="154">
          <cell r="F154" t="str">
            <v>RDELCART</v>
          </cell>
          <cell r="G154" t="str">
            <v>RE-DELIVERY FEE-CART</v>
          </cell>
          <cell r="H154">
            <v>20.45</v>
          </cell>
        </row>
        <row r="155">
          <cell r="F155" t="str">
            <v>RDELOVER8</v>
          </cell>
          <cell r="G155" t="str">
            <v>REDELIVERY FEE OVER 8YDS</v>
          </cell>
          <cell r="H155">
            <v>61.38</v>
          </cell>
        </row>
        <row r="156">
          <cell r="F156" t="str">
            <v>RDELTO8</v>
          </cell>
          <cell r="G156" t="str">
            <v>REDELIVERY FEE UP TO 8YDS</v>
          </cell>
          <cell r="H156">
            <v>30.76</v>
          </cell>
        </row>
        <row r="157">
          <cell r="F157" t="str">
            <v>recyonlypre</v>
          </cell>
          <cell r="G157" t="str">
            <v>RECYCLE SERVICE ONLY</v>
          </cell>
          <cell r="H157">
            <v>21.68</v>
          </cell>
        </row>
        <row r="158">
          <cell r="F158" t="str">
            <v>recyrpre</v>
          </cell>
          <cell r="G158" t="str">
            <v>RECYCLE PROGRAM WITH BINS</v>
          </cell>
          <cell r="H158">
            <v>19.02</v>
          </cell>
        </row>
        <row r="159">
          <cell r="F159" t="str">
            <v>RESTART</v>
          </cell>
          <cell r="G159" t="str">
            <v>SERVICE RESTART FEE</v>
          </cell>
          <cell r="H159">
            <v>10.220000000000001</v>
          </cell>
        </row>
        <row r="160">
          <cell r="F160" t="str">
            <v>RGATE</v>
          </cell>
          <cell r="G160" t="str">
            <v>RESI GATE CHARGE</v>
          </cell>
          <cell r="H160">
            <v>5.04</v>
          </cell>
        </row>
        <row r="161">
          <cell r="F161" t="str">
            <v>ROCLEAN</v>
          </cell>
          <cell r="G161" t="str">
            <v>ROLLOFF CLEANING PER YD</v>
          </cell>
          <cell r="H161">
            <v>3.5</v>
          </cell>
        </row>
        <row r="162">
          <cell r="F162" t="str">
            <v>RODEL</v>
          </cell>
          <cell r="G162" t="str">
            <v>ROLL OFF-DELIVERY</v>
          </cell>
          <cell r="H162">
            <v>166.2</v>
          </cell>
        </row>
        <row r="163">
          <cell r="F163" t="str">
            <v>ROHAUL20</v>
          </cell>
          <cell r="G163" t="str">
            <v>20YD ROLL OFF-HAUL</v>
          </cell>
          <cell r="H163">
            <v>106.48</v>
          </cell>
        </row>
        <row r="164">
          <cell r="F164" t="str">
            <v>ROHAUL20T</v>
          </cell>
          <cell r="G164" t="str">
            <v>20YD ROLL OFF TEMP HAUL</v>
          </cell>
          <cell r="H164">
            <v>152.9</v>
          </cell>
        </row>
        <row r="165">
          <cell r="F165" t="str">
            <v>ROHAUL25</v>
          </cell>
          <cell r="G165" t="str">
            <v>25YD ROLL OFF - HAUL</v>
          </cell>
          <cell r="H165">
            <v>109.79</v>
          </cell>
        </row>
        <row r="166">
          <cell r="F166" t="str">
            <v>ROHAUL25T</v>
          </cell>
          <cell r="G166" t="str">
            <v>25YD ROLL OFF TEMP HAUL</v>
          </cell>
          <cell r="H166">
            <v>197.15</v>
          </cell>
        </row>
        <row r="167">
          <cell r="F167" t="str">
            <v>ROHAUL30</v>
          </cell>
          <cell r="G167" t="str">
            <v>30YD ROLL OFF-HAUL</v>
          </cell>
          <cell r="H167">
            <v>113.09</v>
          </cell>
        </row>
        <row r="168">
          <cell r="F168" t="str">
            <v>ROHAUL30CO</v>
          </cell>
          <cell r="G168" t="str">
            <v>30YD CUST OWNED R/O HAUL</v>
          </cell>
          <cell r="H168">
            <v>114.65</v>
          </cell>
        </row>
        <row r="169">
          <cell r="F169" t="str">
            <v>ROHAUL30T</v>
          </cell>
          <cell r="G169" t="str">
            <v>30YD ROLL OFF TEMP HAUL</v>
          </cell>
          <cell r="H169">
            <v>241.4</v>
          </cell>
        </row>
        <row r="170">
          <cell r="F170" t="str">
            <v>ROHAUL40</v>
          </cell>
          <cell r="G170" t="str">
            <v>40YD ROLL OFF-HAUL</v>
          </cell>
          <cell r="H170">
            <v>131.05000000000001</v>
          </cell>
        </row>
        <row r="171">
          <cell r="F171" t="str">
            <v>ROHAUL40CO</v>
          </cell>
          <cell r="G171" t="str">
            <v>40 YD CUST OWNED HAUL</v>
          </cell>
          <cell r="H171">
            <v>114.65</v>
          </cell>
        </row>
        <row r="172">
          <cell r="F172" t="str">
            <v>ROHAUL40T</v>
          </cell>
          <cell r="G172" t="str">
            <v>40YD ROLL OFF TEMP HAUL</v>
          </cell>
          <cell r="H172">
            <v>241.4</v>
          </cell>
        </row>
        <row r="173">
          <cell r="F173" t="str">
            <v>ROLLE-COMM</v>
          </cell>
          <cell r="G173" t="str">
            <v>ROLLOUT COMM EOW UP TO 25</v>
          </cell>
          <cell r="H173">
            <v>2.42</v>
          </cell>
        </row>
        <row r="174">
          <cell r="F174" t="str">
            <v>ROLLE-RESI</v>
          </cell>
          <cell r="G174" t="str">
            <v>ROLLOUT RESI EOW UP TO 25</v>
          </cell>
          <cell r="H174">
            <v>2.42</v>
          </cell>
        </row>
        <row r="175">
          <cell r="F175" t="str">
            <v>ROLLM-COMM</v>
          </cell>
          <cell r="G175" t="str">
            <v xml:space="preserve">ROLLOUT COMM MTHLY UP TO </v>
          </cell>
          <cell r="H175">
            <v>1.1200000000000001</v>
          </cell>
        </row>
        <row r="176">
          <cell r="F176" t="str">
            <v>ROLLM-RESI</v>
          </cell>
          <cell r="G176" t="str">
            <v xml:space="preserve">ROLLOUT RESI MTHLY UP TO </v>
          </cell>
          <cell r="H176">
            <v>1.1200000000000001</v>
          </cell>
        </row>
        <row r="177">
          <cell r="F177" t="str">
            <v>ROLLW-COMM</v>
          </cell>
          <cell r="G177" t="str">
            <v>ROLLOUT COMM WKLY UP TO 2</v>
          </cell>
          <cell r="H177">
            <v>4.8499999999999996</v>
          </cell>
        </row>
        <row r="178">
          <cell r="F178" t="str">
            <v>ROLLW-RESI</v>
          </cell>
          <cell r="G178" t="str">
            <v>ROLLOUT RESI WKLY UP TO 2</v>
          </cell>
          <cell r="H178">
            <v>4.8499999999999996</v>
          </cell>
        </row>
        <row r="179">
          <cell r="F179" t="str">
            <v>ROMILE</v>
          </cell>
          <cell r="G179" t="str">
            <v>ROLL OFF-MILEAGE</v>
          </cell>
          <cell r="H179">
            <v>3.83</v>
          </cell>
        </row>
        <row r="180">
          <cell r="F180" t="str">
            <v>RORELOCATE</v>
          </cell>
          <cell r="G180" t="str">
            <v>ROLL OFF RELOCATE</v>
          </cell>
          <cell r="H180">
            <v>122</v>
          </cell>
        </row>
        <row r="181">
          <cell r="F181" t="str">
            <v>RORENT10D</v>
          </cell>
          <cell r="G181" t="str">
            <v>10YD ROLL OFF DAILY RENT</v>
          </cell>
          <cell r="H181">
            <v>8</v>
          </cell>
        </row>
        <row r="182">
          <cell r="F182" t="str">
            <v>RORENT10M</v>
          </cell>
          <cell r="G182" t="str">
            <v>10YD ROLL OFF MTHLY RENT</v>
          </cell>
          <cell r="H182">
            <v>65.5</v>
          </cell>
        </row>
        <row r="183">
          <cell r="F183" t="str">
            <v>RORENT20D</v>
          </cell>
          <cell r="G183" t="str">
            <v>20YD ROLL OFF-DAILY RENT</v>
          </cell>
          <cell r="H183">
            <v>9.6</v>
          </cell>
        </row>
        <row r="184">
          <cell r="F184" t="str">
            <v>RORENT20M</v>
          </cell>
          <cell r="G184" t="str">
            <v>20YD ROLL OFF-MNTHLY RENT</v>
          </cell>
          <cell r="H184">
            <v>78.650000000000006</v>
          </cell>
        </row>
        <row r="185">
          <cell r="F185" t="str">
            <v>RORENT25D</v>
          </cell>
          <cell r="G185" t="str">
            <v>25 YD DAILY ROLL OFF RENT</v>
          </cell>
          <cell r="H185">
            <v>12</v>
          </cell>
        </row>
        <row r="186">
          <cell r="F186" t="str">
            <v>RORENT25M</v>
          </cell>
          <cell r="G186" t="str">
            <v>25YD ROLL OFF MNTHLY RENT</v>
          </cell>
          <cell r="H186">
            <v>81.900000000000006</v>
          </cell>
        </row>
        <row r="187">
          <cell r="F187" t="str">
            <v>RORENT30D</v>
          </cell>
          <cell r="G187" t="str">
            <v>30YD ROLL OFF-DAILY RENT</v>
          </cell>
          <cell r="H187">
            <v>16</v>
          </cell>
        </row>
        <row r="188">
          <cell r="F188" t="str">
            <v>RORENT30M</v>
          </cell>
          <cell r="G188" t="str">
            <v>30YD ROLL OFF-MNTHLY RENT</v>
          </cell>
          <cell r="H188">
            <v>81.900000000000006</v>
          </cell>
        </row>
        <row r="189">
          <cell r="F189" t="str">
            <v>RORENT40D</v>
          </cell>
          <cell r="G189" t="str">
            <v>40YD ROLL OFF-DAILY RENT</v>
          </cell>
          <cell r="H189">
            <v>16</v>
          </cell>
        </row>
        <row r="190">
          <cell r="F190" t="str">
            <v>RORENT40M</v>
          </cell>
          <cell r="G190" t="str">
            <v>40YD ROLL OFF-MNTHLY RENT</v>
          </cell>
          <cell r="H190">
            <v>81.900000000000006</v>
          </cell>
        </row>
        <row r="191">
          <cell r="F191" t="str">
            <v>ROTARP</v>
          </cell>
          <cell r="G191" t="str">
            <v>TARPING CHARGE</v>
          </cell>
          <cell r="H191">
            <v>40.5</v>
          </cell>
        </row>
        <row r="192">
          <cell r="F192" t="str">
            <v>ROWAIT</v>
          </cell>
          <cell r="G192" t="str">
            <v>TIME/STANDBY CHARGE</v>
          </cell>
          <cell r="H192">
            <v>80.5</v>
          </cell>
        </row>
        <row r="193">
          <cell r="F193" t="str">
            <v>ROWKND</v>
          </cell>
          <cell r="G193" t="str">
            <v>WEEKEND/HOLIDAY RO SVC</v>
          </cell>
          <cell r="H193">
            <v>250</v>
          </cell>
        </row>
        <row r="194">
          <cell r="F194" t="str">
            <v>SP1-COM</v>
          </cell>
          <cell r="G194" t="str">
            <v>SPECIAL PICKUP 1YD</v>
          </cell>
          <cell r="H194">
            <v>26.02</v>
          </cell>
        </row>
        <row r="195">
          <cell r="F195" t="str">
            <v>SP1.5-COM</v>
          </cell>
          <cell r="G195" t="str">
            <v>SPECIAL PICKUP 1.5YD</v>
          </cell>
          <cell r="H195">
            <v>35.270000000000003</v>
          </cell>
        </row>
        <row r="196">
          <cell r="F196" t="str">
            <v>SP2-COM</v>
          </cell>
          <cell r="G196" t="str">
            <v>SPECIAL PICKUP 2YD</v>
          </cell>
          <cell r="H196">
            <v>50.11</v>
          </cell>
        </row>
        <row r="197">
          <cell r="F197" t="str">
            <v>SP3-COM</v>
          </cell>
          <cell r="G197" t="str">
            <v>SPECIAL PICKUP 3YD</v>
          </cell>
          <cell r="H197">
            <v>62.21</v>
          </cell>
        </row>
        <row r="198">
          <cell r="F198" t="str">
            <v>SP32-RES</v>
          </cell>
          <cell r="G198" t="str">
            <v xml:space="preserve">SPECIAL PICKUP 32GAL </v>
          </cell>
          <cell r="H198">
            <v>8.3800000000000008</v>
          </cell>
        </row>
        <row r="199">
          <cell r="F199" t="str">
            <v>SP35-COM</v>
          </cell>
          <cell r="G199" t="str">
            <v>SPECIAL PICKUP 35GL COM</v>
          </cell>
          <cell r="H199">
            <v>9.19</v>
          </cell>
        </row>
        <row r="200">
          <cell r="F200" t="str">
            <v>SP35-RES</v>
          </cell>
          <cell r="G200" t="str">
            <v>SPECIAL PICKUP 35GL RES</v>
          </cell>
          <cell r="H200">
            <v>8.3800000000000008</v>
          </cell>
        </row>
        <row r="201">
          <cell r="F201" t="str">
            <v>SP4-COM</v>
          </cell>
          <cell r="G201" t="str">
            <v>SPECIAL PICKUP 4YD</v>
          </cell>
          <cell r="H201">
            <v>83.77</v>
          </cell>
        </row>
        <row r="202">
          <cell r="F202" t="str">
            <v>SP6-COM</v>
          </cell>
          <cell r="G202" t="str">
            <v>SPECIAL PICKUP 6YD</v>
          </cell>
          <cell r="H202">
            <v>127.92</v>
          </cell>
        </row>
        <row r="203">
          <cell r="F203" t="str">
            <v>SP60-COM</v>
          </cell>
          <cell r="G203" t="str">
            <v>SPECIAL PICKUP 60GL COM</v>
          </cell>
          <cell r="H203">
            <v>10.88</v>
          </cell>
        </row>
        <row r="204">
          <cell r="F204" t="str">
            <v>SP60-RES</v>
          </cell>
          <cell r="G204" t="str">
            <v>SPECIAL PICKUP 60GL RES</v>
          </cell>
          <cell r="H204">
            <v>8.3800000000000008</v>
          </cell>
        </row>
        <row r="205">
          <cell r="F205" t="str">
            <v>SP96-COM</v>
          </cell>
          <cell r="G205" t="str">
            <v>SPECIAL PICKUP 96GL COM</v>
          </cell>
          <cell r="H205">
            <v>13.31</v>
          </cell>
        </row>
        <row r="206">
          <cell r="F206" t="str">
            <v>SP96-RES</v>
          </cell>
          <cell r="G206" t="str">
            <v>SPECIAL PICKUP 96GL RES</v>
          </cell>
          <cell r="H206">
            <v>8.3800000000000008</v>
          </cell>
        </row>
        <row r="207">
          <cell r="F207" t="str">
            <v>STODEL</v>
          </cell>
          <cell r="G207" t="str">
            <v>STORAGE CONT DELIVERY</v>
          </cell>
          <cell r="H207">
            <v>58.13</v>
          </cell>
        </row>
        <row r="208">
          <cell r="F208" t="str">
            <v>TIME-RES</v>
          </cell>
          <cell r="G208" t="str">
            <v>TIME CHARGE - RES</v>
          </cell>
          <cell r="H208">
            <v>57.9</v>
          </cell>
        </row>
        <row r="209">
          <cell r="F209" t="str">
            <v>TRIPRCANS</v>
          </cell>
          <cell r="G209" t="str">
            <v>RETURN TRIP CHARGE - CANS</v>
          </cell>
          <cell r="H209">
            <v>6.15</v>
          </cell>
        </row>
      </sheetData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183 IS"/>
      <sheetName val="2184 IS"/>
      <sheetName val="2185 IS"/>
      <sheetName val="Consolidated IS"/>
      <sheetName val="Ratios Thurston"/>
      <sheetName val="2183 Pro forma"/>
      <sheetName val="2183 Ratios"/>
      <sheetName val="Restating Expl"/>
      <sheetName val="Pro forma Expl"/>
      <sheetName val="Pacific Regulated - Price Out"/>
      <sheetName val="Total Matrix"/>
      <sheetName val="Packer_RO Matrix"/>
      <sheetName val="COS Packer_RO"/>
      <sheetName val="Res YW Matix"/>
      <sheetName val="Res Recy Matrix"/>
      <sheetName val="MF Recy Matrix"/>
      <sheetName val="COS RR YW MFR"/>
      <sheetName val="Total Pac,Rural"/>
      <sheetName val="Rural"/>
      <sheetName val="LG-Pacific Pckr Rts"/>
      <sheetName val="LG-RO"/>
      <sheetName val="Res Recycl"/>
      <sheetName val="MF Recycl"/>
      <sheetName val="YW"/>
      <sheetName val="Depr Summary 2183"/>
      <sheetName val="Trucks 2183"/>
      <sheetName val="Containers 2183"/>
      <sheetName val="OTHER EQUIP 2183"/>
      <sheetName val="LeMay Global"/>
      <sheetName val="Fuel"/>
      <sheetName val="DF Schedule"/>
      <sheetName val="2183 Payroll"/>
      <sheetName val="2184 Payroll"/>
      <sheetName val="2185 Payroll"/>
      <sheetName val="Cust Cnt"/>
      <sheetName val="Unit Cnt"/>
      <sheetName val="70148 Summary"/>
      <sheetName val="Time Study"/>
      <sheetName val="Corp O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9">
          <cell r="M49">
            <v>8000432.4617248299</v>
          </cell>
        </row>
        <row r="50">
          <cell r="F50">
            <v>8158680.0299999993</v>
          </cell>
        </row>
        <row r="58">
          <cell r="M58">
            <v>2625393.5068796892</v>
          </cell>
        </row>
        <row r="59">
          <cell r="F59">
            <v>2119461.4499999997</v>
          </cell>
        </row>
        <row r="69">
          <cell r="M69">
            <v>1361744.4391882615</v>
          </cell>
        </row>
        <row r="70">
          <cell r="F70">
            <v>1347163.92</v>
          </cell>
        </row>
        <row r="213">
          <cell r="M213">
            <v>4757117.5866496488</v>
          </cell>
        </row>
        <row r="214">
          <cell r="F214">
            <v>4859462.2200000007</v>
          </cell>
        </row>
        <row r="221">
          <cell r="M221">
            <v>395543.82663328515</v>
          </cell>
        </row>
        <row r="222">
          <cell r="F222">
            <v>332798.89999999997</v>
          </cell>
        </row>
        <row r="281">
          <cell r="M281">
            <v>1187221.5155152699</v>
          </cell>
        </row>
        <row r="282">
          <cell r="F282">
            <v>744277.47999999975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183 IS"/>
      <sheetName val="2184 IS"/>
      <sheetName val="2185 IS"/>
      <sheetName val="Consolidated IS"/>
      <sheetName val="Ratios Thurston"/>
      <sheetName val="2183 Pro forma"/>
      <sheetName val="2183 Ratios"/>
      <sheetName val="Restating Expl"/>
      <sheetName val="Pro forma Expl"/>
      <sheetName val="Pacific Regulated - Price Out"/>
      <sheetName val="Total Matrix"/>
      <sheetName val="Packer_RO Matrix"/>
      <sheetName val="COS Packer_RO"/>
      <sheetName val="Res YW Matix"/>
      <sheetName val="Res Recy Matrix"/>
      <sheetName val="MF Recy Matrix"/>
      <sheetName val="COS RR YW MFR"/>
      <sheetName val="Total Pac,Rural"/>
      <sheetName val="Rural"/>
      <sheetName val="LG-Pacific Pckr Rts"/>
      <sheetName val="LG-RO"/>
      <sheetName val="Res Recycl"/>
      <sheetName val="MF Recycl"/>
      <sheetName val="YW"/>
      <sheetName val="Depr Summary 2183"/>
      <sheetName val="Trucks 2183"/>
      <sheetName val="Containers 2183"/>
      <sheetName val="OTHER EQUIP 2183"/>
      <sheetName val="LeMay Global"/>
      <sheetName val="Fuel"/>
      <sheetName val="DF Schedule"/>
      <sheetName val="2183 Payroll"/>
      <sheetName val="2184 Payroll"/>
      <sheetName val="2185 Payroll"/>
      <sheetName val="Cust Cnt"/>
      <sheetName val="Unit Cnt"/>
      <sheetName val="70148 Summary"/>
      <sheetName val="Time Study"/>
      <sheetName val="Corp O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9">
          <cell r="M49">
            <v>8000432.4617248299</v>
          </cell>
        </row>
        <row r="50">
          <cell r="F50">
            <v>8158680.0299999993</v>
          </cell>
        </row>
        <row r="58">
          <cell r="M58">
            <v>2625393.5068796892</v>
          </cell>
        </row>
        <row r="59">
          <cell r="F59">
            <v>2119461.4499999997</v>
          </cell>
        </row>
        <row r="69">
          <cell r="M69">
            <v>1361744.4391882615</v>
          </cell>
        </row>
        <row r="70">
          <cell r="F70">
            <v>1347163.92</v>
          </cell>
        </row>
        <row r="213">
          <cell r="M213">
            <v>4757117.5866496488</v>
          </cell>
        </row>
        <row r="214">
          <cell r="F214">
            <v>4859462.2200000007</v>
          </cell>
        </row>
        <row r="221">
          <cell r="M221">
            <v>395543.82663328515</v>
          </cell>
        </row>
        <row r="222">
          <cell r="F222">
            <v>332798.89999999997</v>
          </cell>
        </row>
        <row r="281">
          <cell r="M281">
            <v>1187221.5155152699</v>
          </cell>
        </row>
        <row r="282">
          <cell r="F282">
            <v>744277.47999999975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Class A IS"/>
      <sheetName val="2149 BS"/>
      <sheetName val="9-30-11 BS"/>
      <sheetName val="2149 IS"/>
      <sheetName val="Consolidated IS"/>
      <sheetName val="Ratios"/>
      <sheetName val="Restating Adj"/>
      <sheetName val="Restating Expl"/>
      <sheetName val="Pro forma Adj"/>
      <sheetName val="Pro-forma"/>
      <sheetName val="LG-Combined"/>
      <sheetName val="LG-Pckr,RO"/>
      <sheetName val="LG-Recycl"/>
      <sheetName val="Price Out"/>
      <sheetName val="Rate Sheet"/>
      <sheetName val="Pckr, RO, Matrix"/>
      <sheetName val="COS Packer,RO "/>
      <sheetName val="Recycl Matrix"/>
      <sheetName val="COS Recycle"/>
      <sheetName val="Disposal Calc"/>
      <sheetName val="Disposal Schedule"/>
      <sheetName val="Fuel"/>
      <sheetName val="PR Summary"/>
      <sheetName val="Depr Summary"/>
      <sheetName val="Depreciation"/>
      <sheetName val="Cust Count"/>
      <sheetName val="Rt Study Summary"/>
      <sheetName val="Recycl Tons, Commodity Value"/>
      <sheetName val="Tribal Cnts"/>
      <sheetName val="Corp OH"/>
      <sheetName val="Corp Debt Equity"/>
      <sheetName val="Balance Sheet"/>
      <sheetName val="P&amp;L"/>
      <sheetName val="70195 JE-WRRA Dues"/>
      <sheetName val="56095 JE"/>
      <sheetName val="Non-Reg Price Out"/>
      <sheetName val="30% Commodity Justification"/>
      <sheetName val="TRC Processing Justfication"/>
      <sheetName val="Orig Price Out"/>
      <sheetName val="Rate Sheet Dec 2012"/>
      <sheetName val="Orig COS Packer,RO "/>
      <sheetName val="LG-Pckr w DF"/>
      <sheetName val="LG-Pckr w-out DF"/>
      <sheetName val="LG-RO"/>
    </sheetNames>
    <sheetDataSet>
      <sheetData sheetId="0" refreshError="1">
        <row r="107">
          <cell r="L107">
            <v>1755086.2007667283</v>
          </cell>
        </row>
        <row r="214">
          <cell r="L214">
            <v>861493.18580596044</v>
          </cell>
        </row>
        <row r="278">
          <cell r="L278">
            <v>840474.49671344017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3">
          <cell r="L23">
            <v>2329.3388396454475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BON715"/>
  <sheetViews>
    <sheetView showGridLines="0" tabSelected="1" view="pageBreakPreview" zoomScaleNormal="100" zoomScaleSheetLayoutView="100" workbookViewId="0">
      <pane ySplit="9" topLeftCell="A187" activePane="bottomLeft" state="frozen"/>
      <selection pane="bottomLeft" activeCell="G41" sqref="G41"/>
    </sheetView>
  </sheetViews>
  <sheetFormatPr defaultColWidth="11.42578125" defaultRowHeight="10.5"/>
  <cols>
    <col min="1" max="1" width="29.85546875" style="27" customWidth="1"/>
    <col min="2" max="2" width="10.7109375" style="28" bestFit="1" customWidth="1"/>
    <col min="3" max="3" width="2.28515625" style="28" customWidth="1"/>
    <col min="4" max="4" width="1.5703125" style="27" customWidth="1"/>
    <col min="5" max="5" width="10.7109375" style="41" customWidth="1"/>
    <col min="6" max="6" width="1.5703125" style="42" customWidth="1"/>
    <col min="7" max="7" width="11.42578125" style="42" customWidth="1"/>
    <col min="8" max="8" width="4.5703125" style="27" customWidth="1"/>
    <col min="9" max="9" width="1.85546875" style="27" customWidth="1"/>
    <col min="10" max="10" width="8.7109375" style="27" bestFit="1" customWidth="1"/>
    <col min="11" max="11" width="32.7109375" style="27" customWidth="1"/>
    <col min="12" max="14" width="4.5703125" style="27" customWidth="1"/>
    <col min="15" max="250" width="11.42578125" style="27"/>
    <col min="251" max="251" width="24.28515625" style="27" customWidth="1"/>
    <col min="252" max="252" width="11.42578125" style="27" customWidth="1"/>
    <col min="253" max="253" width="1.5703125" style="27" customWidth="1"/>
    <col min="254" max="254" width="10.7109375" style="27" customWidth="1"/>
    <col min="255" max="255" width="1.5703125" style="27" customWidth="1"/>
    <col min="256" max="256" width="11.42578125" style="27" customWidth="1"/>
    <col min="257" max="257" width="11.7109375" style="27" customWidth="1"/>
    <col min="258" max="258" width="10.28515625" style="27" customWidth="1"/>
    <col min="259" max="259" width="10.7109375" style="27" customWidth="1"/>
    <col min="260" max="260" width="10.5703125" style="27" customWidth="1"/>
    <col min="261" max="261" width="8.7109375" style="27" customWidth="1"/>
    <col min="262" max="270" width="4.5703125" style="27" customWidth="1"/>
    <col min="271" max="506" width="11.42578125" style="27"/>
    <col min="507" max="507" width="24.28515625" style="27" customWidth="1"/>
    <col min="508" max="508" width="11.42578125" style="27" customWidth="1"/>
    <col min="509" max="509" width="1.5703125" style="27" customWidth="1"/>
    <col min="510" max="510" width="10.7109375" style="27" customWidth="1"/>
    <col min="511" max="511" width="1.5703125" style="27" customWidth="1"/>
    <col min="512" max="512" width="11.42578125" style="27" customWidth="1"/>
    <col min="513" max="513" width="11.7109375" style="27" customWidth="1"/>
    <col min="514" max="514" width="10.28515625" style="27" customWidth="1"/>
    <col min="515" max="515" width="10.7109375" style="27" customWidth="1"/>
    <col min="516" max="516" width="10.5703125" style="27" customWidth="1"/>
    <col min="517" max="517" width="8.7109375" style="27" customWidth="1"/>
    <col min="518" max="526" width="4.5703125" style="27" customWidth="1"/>
    <col min="527" max="762" width="11.42578125" style="27"/>
    <col min="763" max="763" width="24.28515625" style="27" customWidth="1"/>
    <col min="764" max="764" width="11.42578125" style="27" customWidth="1"/>
    <col min="765" max="765" width="1.5703125" style="27" customWidth="1"/>
    <col min="766" max="766" width="10.7109375" style="27" customWidth="1"/>
    <col min="767" max="767" width="1.5703125" style="27" customWidth="1"/>
    <col min="768" max="768" width="11.42578125" style="27" customWidth="1"/>
    <col min="769" max="769" width="11.7109375" style="27" customWidth="1"/>
    <col min="770" max="770" width="10.28515625" style="27" customWidth="1"/>
    <col min="771" max="771" width="10.7109375" style="27" customWidth="1"/>
    <col min="772" max="772" width="10.5703125" style="27" customWidth="1"/>
    <col min="773" max="773" width="8.7109375" style="27" customWidth="1"/>
    <col min="774" max="782" width="4.5703125" style="27" customWidth="1"/>
    <col min="783" max="1018" width="11.42578125" style="27"/>
    <col min="1019" max="1019" width="24.28515625" style="27" customWidth="1"/>
    <col min="1020" max="1020" width="11.42578125" style="27" customWidth="1"/>
    <col min="1021" max="1021" width="1.5703125" style="27" customWidth="1"/>
    <col min="1022" max="1022" width="10.7109375" style="27" customWidth="1"/>
    <col min="1023" max="1023" width="1.5703125" style="27" customWidth="1"/>
    <col min="1024" max="1024" width="11.42578125" style="27" customWidth="1"/>
    <col min="1025" max="1025" width="11.7109375" style="27" customWidth="1"/>
    <col min="1026" max="1026" width="10.28515625" style="27" customWidth="1"/>
    <col min="1027" max="1027" width="10.7109375" style="27" customWidth="1"/>
    <col min="1028" max="1028" width="10.5703125" style="27" customWidth="1"/>
    <col min="1029" max="1029" width="8.7109375" style="27" customWidth="1"/>
    <col min="1030" max="1038" width="4.5703125" style="27" customWidth="1"/>
    <col min="1039" max="1274" width="11.42578125" style="27"/>
    <col min="1275" max="1275" width="24.28515625" style="27" customWidth="1"/>
    <col min="1276" max="1276" width="11.42578125" style="27" customWidth="1"/>
    <col min="1277" max="1277" width="1.5703125" style="27" customWidth="1"/>
    <col min="1278" max="1278" width="10.7109375" style="27" customWidth="1"/>
    <col min="1279" max="1279" width="1.5703125" style="27" customWidth="1"/>
    <col min="1280" max="1280" width="11.42578125" style="27" customWidth="1"/>
    <col min="1281" max="1281" width="11.7109375" style="27" customWidth="1"/>
    <col min="1282" max="1282" width="10.28515625" style="27" customWidth="1"/>
    <col min="1283" max="1283" width="10.7109375" style="27" customWidth="1"/>
    <col min="1284" max="1284" width="10.5703125" style="27" customWidth="1"/>
    <col min="1285" max="1285" width="8.7109375" style="27" customWidth="1"/>
    <col min="1286" max="1294" width="4.5703125" style="27" customWidth="1"/>
    <col min="1295" max="1530" width="11.42578125" style="27"/>
    <col min="1531" max="1531" width="24.28515625" style="27" customWidth="1"/>
    <col min="1532" max="1532" width="11.42578125" style="27" customWidth="1"/>
    <col min="1533" max="1533" width="1.5703125" style="27" customWidth="1"/>
    <col min="1534" max="1534" width="10.7109375" style="27" customWidth="1"/>
    <col min="1535" max="1535" width="1.5703125" style="27" customWidth="1"/>
    <col min="1536" max="1536" width="11.42578125" style="27" customWidth="1"/>
    <col min="1537" max="1537" width="11.7109375" style="27" customWidth="1"/>
    <col min="1538" max="1538" width="10.28515625" style="27" customWidth="1"/>
    <col min="1539" max="1539" width="10.7109375" style="27" customWidth="1"/>
    <col min="1540" max="1540" width="10.5703125" style="27" customWidth="1"/>
    <col min="1541" max="1541" width="8.7109375" style="27" customWidth="1"/>
    <col min="1542" max="1550" width="4.5703125" style="27" customWidth="1"/>
    <col min="1551" max="1786" width="11.42578125" style="27"/>
    <col min="1787" max="1787" width="24.28515625" style="27" customWidth="1"/>
    <col min="1788" max="1788" width="11.42578125" style="27" customWidth="1"/>
    <col min="1789" max="1789" width="1.5703125" style="27" customWidth="1"/>
    <col min="1790" max="1790" width="10.7109375" style="27" customWidth="1"/>
    <col min="1791" max="1791" width="1.5703125" style="27" customWidth="1"/>
    <col min="1792" max="1792" width="11.42578125" style="27" customWidth="1"/>
    <col min="1793" max="1793" width="11.7109375" style="27" customWidth="1"/>
    <col min="1794" max="1794" width="10.28515625" style="27" customWidth="1"/>
    <col min="1795" max="1795" width="10.7109375" style="27" customWidth="1"/>
    <col min="1796" max="1796" width="10.5703125" style="27" customWidth="1"/>
    <col min="1797" max="1797" width="8.7109375" style="27" customWidth="1"/>
    <col min="1798" max="1806" width="4.5703125" style="27" customWidth="1"/>
    <col min="1807" max="2042" width="11.42578125" style="27"/>
    <col min="2043" max="2043" width="24.28515625" style="27" customWidth="1"/>
    <col min="2044" max="2044" width="11.42578125" style="27" customWidth="1"/>
    <col min="2045" max="2045" width="1.5703125" style="27" customWidth="1"/>
    <col min="2046" max="2046" width="10.7109375" style="27" customWidth="1"/>
    <col min="2047" max="2047" width="1.5703125" style="27" customWidth="1"/>
    <col min="2048" max="2048" width="11.42578125" style="27" customWidth="1"/>
    <col min="2049" max="2049" width="11.7109375" style="27" customWidth="1"/>
    <col min="2050" max="2050" width="10.28515625" style="27" customWidth="1"/>
    <col min="2051" max="2051" width="10.7109375" style="27" customWidth="1"/>
    <col min="2052" max="2052" width="10.5703125" style="27" customWidth="1"/>
    <col min="2053" max="2053" width="8.7109375" style="27" customWidth="1"/>
    <col min="2054" max="2062" width="4.5703125" style="27" customWidth="1"/>
    <col min="2063" max="2298" width="11.42578125" style="27"/>
    <col min="2299" max="2299" width="24.28515625" style="27" customWidth="1"/>
    <col min="2300" max="2300" width="11.42578125" style="27" customWidth="1"/>
    <col min="2301" max="2301" width="1.5703125" style="27" customWidth="1"/>
    <col min="2302" max="2302" width="10.7109375" style="27" customWidth="1"/>
    <col min="2303" max="2303" width="1.5703125" style="27" customWidth="1"/>
    <col min="2304" max="2304" width="11.42578125" style="27" customWidth="1"/>
    <col min="2305" max="2305" width="11.7109375" style="27" customWidth="1"/>
    <col min="2306" max="2306" width="10.28515625" style="27" customWidth="1"/>
    <col min="2307" max="2307" width="10.7109375" style="27" customWidth="1"/>
    <col min="2308" max="2308" width="10.5703125" style="27" customWidth="1"/>
    <col min="2309" max="2309" width="8.7109375" style="27" customWidth="1"/>
    <col min="2310" max="2318" width="4.5703125" style="27" customWidth="1"/>
    <col min="2319" max="2554" width="11.42578125" style="27"/>
    <col min="2555" max="2555" width="24.28515625" style="27" customWidth="1"/>
    <col min="2556" max="2556" width="11.42578125" style="27" customWidth="1"/>
    <col min="2557" max="2557" width="1.5703125" style="27" customWidth="1"/>
    <col min="2558" max="2558" width="10.7109375" style="27" customWidth="1"/>
    <col min="2559" max="2559" width="1.5703125" style="27" customWidth="1"/>
    <col min="2560" max="2560" width="11.42578125" style="27" customWidth="1"/>
    <col min="2561" max="2561" width="11.7109375" style="27" customWidth="1"/>
    <col min="2562" max="2562" width="10.28515625" style="27" customWidth="1"/>
    <col min="2563" max="2563" width="10.7109375" style="27" customWidth="1"/>
    <col min="2564" max="2564" width="10.5703125" style="27" customWidth="1"/>
    <col min="2565" max="2565" width="8.7109375" style="27" customWidth="1"/>
    <col min="2566" max="2574" width="4.5703125" style="27" customWidth="1"/>
    <col min="2575" max="2810" width="11.42578125" style="27"/>
    <col min="2811" max="2811" width="24.28515625" style="27" customWidth="1"/>
    <col min="2812" max="2812" width="11.42578125" style="27" customWidth="1"/>
    <col min="2813" max="2813" width="1.5703125" style="27" customWidth="1"/>
    <col min="2814" max="2814" width="10.7109375" style="27" customWidth="1"/>
    <col min="2815" max="2815" width="1.5703125" style="27" customWidth="1"/>
    <col min="2816" max="2816" width="11.42578125" style="27" customWidth="1"/>
    <col min="2817" max="2817" width="11.7109375" style="27" customWidth="1"/>
    <col min="2818" max="2818" width="10.28515625" style="27" customWidth="1"/>
    <col min="2819" max="2819" width="10.7109375" style="27" customWidth="1"/>
    <col min="2820" max="2820" width="10.5703125" style="27" customWidth="1"/>
    <col min="2821" max="2821" width="8.7109375" style="27" customWidth="1"/>
    <col min="2822" max="2830" width="4.5703125" style="27" customWidth="1"/>
    <col min="2831" max="3066" width="11.42578125" style="27"/>
    <col min="3067" max="3067" width="24.28515625" style="27" customWidth="1"/>
    <col min="3068" max="3068" width="11.42578125" style="27" customWidth="1"/>
    <col min="3069" max="3069" width="1.5703125" style="27" customWidth="1"/>
    <col min="3070" max="3070" width="10.7109375" style="27" customWidth="1"/>
    <col min="3071" max="3071" width="1.5703125" style="27" customWidth="1"/>
    <col min="3072" max="3072" width="11.42578125" style="27" customWidth="1"/>
    <col min="3073" max="3073" width="11.7109375" style="27" customWidth="1"/>
    <col min="3074" max="3074" width="10.28515625" style="27" customWidth="1"/>
    <col min="3075" max="3075" width="10.7109375" style="27" customWidth="1"/>
    <col min="3076" max="3076" width="10.5703125" style="27" customWidth="1"/>
    <col min="3077" max="3077" width="8.7109375" style="27" customWidth="1"/>
    <col min="3078" max="3086" width="4.5703125" style="27" customWidth="1"/>
    <col min="3087" max="3322" width="11.42578125" style="27"/>
    <col min="3323" max="3323" width="24.28515625" style="27" customWidth="1"/>
    <col min="3324" max="3324" width="11.42578125" style="27" customWidth="1"/>
    <col min="3325" max="3325" width="1.5703125" style="27" customWidth="1"/>
    <col min="3326" max="3326" width="10.7109375" style="27" customWidth="1"/>
    <col min="3327" max="3327" width="1.5703125" style="27" customWidth="1"/>
    <col min="3328" max="3328" width="11.42578125" style="27" customWidth="1"/>
    <col min="3329" max="3329" width="11.7109375" style="27" customWidth="1"/>
    <col min="3330" max="3330" width="10.28515625" style="27" customWidth="1"/>
    <col min="3331" max="3331" width="10.7109375" style="27" customWidth="1"/>
    <col min="3332" max="3332" width="10.5703125" style="27" customWidth="1"/>
    <col min="3333" max="3333" width="8.7109375" style="27" customWidth="1"/>
    <col min="3334" max="3342" width="4.5703125" style="27" customWidth="1"/>
    <col min="3343" max="3578" width="11.42578125" style="27"/>
    <col min="3579" max="3579" width="24.28515625" style="27" customWidth="1"/>
    <col min="3580" max="3580" width="11.42578125" style="27" customWidth="1"/>
    <col min="3581" max="3581" width="1.5703125" style="27" customWidth="1"/>
    <col min="3582" max="3582" width="10.7109375" style="27" customWidth="1"/>
    <col min="3583" max="3583" width="1.5703125" style="27" customWidth="1"/>
    <col min="3584" max="3584" width="11.42578125" style="27" customWidth="1"/>
    <col min="3585" max="3585" width="11.7109375" style="27" customWidth="1"/>
    <col min="3586" max="3586" width="10.28515625" style="27" customWidth="1"/>
    <col min="3587" max="3587" width="10.7109375" style="27" customWidth="1"/>
    <col min="3588" max="3588" width="10.5703125" style="27" customWidth="1"/>
    <col min="3589" max="3589" width="8.7109375" style="27" customWidth="1"/>
    <col min="3590" max="3598" width="4.5703125" style="27" customWidth="1"/>
    <col min="3599" max="3834" width="11.42578125" style="27"/>
    <col min="3835" max="3835" width="24.28515625" style="27" customWidth="1"/>
    <col min="3836" max="3836" width="11.42578125" style="27" customWidth="1"/>
    <col min="3837" max="3837" width="1.5703125" style="27" customWidth="1"/>
    <col min="3838" max="3838" width="10.7109375" style="27" customWidth="1"/>
    <col min="3839" max="3839" width="1.5703125" style="27" customWidth="1"/>
    <col min="3840" max="3840" width="11.42578125" style="27" customWidth="1"/>
    <col min="3841" max="3841" width="11.7109375" style="27" customWidth="1"/>
    <col min="3842" max="3842" width="10.28515625" style="27" customWidth="1"/>
    <col min="3843" max="3843" width="10.7109375" style="27" customWidth="1"/>
    <col min="3844" max="3844" width="10.5703125" style="27" customWidth="1"/>
    <col min="3845" max="3845" width="8.7109375" style="27" customWidth="1"/>
    <col min="3846" max="3854" width="4.5703125" style="27" customWidth="1"/>
    <col min="3855" max="4090" width="11.42578125" style="27"/>
    <col min="4091" max="4091" width="24.28515625" style="27" customWidth="1"/>
    <col min="4092" max="4092" width="11.42578125" style="27" customWidth="1"/>
    <col min="4093" max="4093" width="1.5703125" style="27" customWidth="1"/>
    <col min="4094" max="4094" width="10.7109375" style="27" customWidth="1"/>
    <col min="4095" max="4095" width="1.5703125" style="27" customWidth="1"/>
    <col min="4096" max="4096" width="11.42578125" style="27" customWidth="1"/>
    <col min="4097" max="4097" width="11.7109375" style="27" customWidth="1"/>
    <col min="4098" max="4098" width="10.28515625" style="27" customWidth="1"/>
    <col min="4099" max="4099" width="10.7109375" style="27" customWidth="1"/>
    <col min="4100" max="4100" width="10.5703125" style="27" customWidth="1"/>
    <col min="4101" max="4101" width="8.7109375" style="27" customWidth="1"/>
    <col min="4102" max="4110" width="4.5703125" style="27" customWidth="1"/>
    <col min="4111" max="4346" width="11.42578125" style="27"/>
    <col min="4347" max="4347" width="24.28515625" style="27" customWidth="1"/>
    <col min="4348" max="4348" width="11.42578125" style="27" customWidth="1"/>
    <col min="4349" max="4349" width="1.5703125" style="27" customWidth="1"/>
    <col min="4350" max="4350" width="10.7109375" style="27" customWidth="1"/>
    <col min="4351" max="4351" width="1.5703125" style="27" customWidth="1"/>
    <col min="4352" max="4352" width="11.42578125" style="27" customWidth="1"/>
    <col min="4353" max="4353" width="11.7109375" style="27" customWidth="1"/>
    <col min="4354" max="4354" width="10.28515625" style="27" customWidth="1"/>
    <col min="4355" max="4355" width="10.7109375" style="27" customWidth="1"/>
    <col min="4356" max="4356" width="10.5703125" style="27" customWidth="1"/>
    <col min="4357" max="4357" width="8.7109375" style="27" customWidth="1"/>
    <col min="4358" max="4366" width="4.5703125" style="27" customWidth="1"/>
    <col min="4367" max="4602" width="11.42578125" style="27"/>
    <col min="4603" max="4603" width="24.28515625" style="27" customWidth="1"/>
    <col min="4604" max="4604" width="11.42578125" style="27" customWidth="1"/>
    <col min="4605" max="4605" width="1.5703125" style="27" customWidth="1"/>
    <col min="4606" max="4606" width="10.7109375" style="27" customWidth="1"/>
    <col min="4607" max="4607" width="1.5703125" style="27" customWidth="1"/>
    <col min="4608" max="4608" width="11.42578125" style="27" customWidth="1"/>
    <col min="4609" max="4609" width="11.7109375" style="27" customWidth="1"/>
    <col min="4610" max="4610" width="10.28515625" style="27" customWidth="1"/>
    <col min="4611" max="4611" width="10.7109375" style="27" customWidth="1"/>
    <col min="4612" max="4612" width="10.5703125" style="27" customWidth="1"/>
    <col min="4613" max="4613" width="8.7109375" style="27" customWidth="1"/>
    <col min="4614" max="4622" width="4.5703125" style="27" customWidth="1"/>
    <col min="4623" max="4858" width="11.42578125" style="27"/>
    <col min="4859" max="4859" width="24.28515625" style="27" customWidth="1"/>
    <col min="4860" max="4860" width="11.42578125" style="27" customWidth="1"/>
    <col min="4861" max="4861" width="1.5703125" style="27" customWidth="1"/>
    <col min="4862" max="4862" width="10.7109375" style="27" customWidth="1"/>
    <col min="4863" max="4863" width="1.5703125" style="27" customWidth="1"/>
    <col min="4864" max="4864" width="11.42578125" style="27" customWidth="1"/>
    <col min="4865" max="4865" width="11.7109375" style="27" customWidth="1"/>
    <col min="4866" max="4866" width="10.28515625" style="27" customWidth="1"/>
    <col min="4867" max="4867" width="10.7109375" style="27" customWidth="1"/>
    <col min="4868" max="4868" width="10.5703125" style="27" customWidth="1"/>
    <col min="4869" max="4869" width="8.7109375" style="27" customWidth="1"/>
    <col min="4870" max="4878" width="4.5703125" style="27" customWidth="1"/>
    <col min="4879" max="5114" width="11.42578125" style="27"/>
    <col min="5115" max="5115" width="24.28515625" style="27" customWidth="1"/>
    <col min="5116" max="5116" width="11.42578125" style="27" customWidth="1"/>
    <col min="5117" max="5117" width="1.5703125" style="27" customWidth="1"/>
    <col min="5118" max="5118" width="10.7109375" style="27" customWidth="1"/>
    <col min="5119" max="5119" width="1.5703125" style="27" customWidth="1"/>
    <col min="5120" max="5120" width="11.42578125" style="27" customWidth="1"/>
    <col min="5121" max="5121" width="11.7109375" style="27" customWidth="1"/>
    <col min="5122" max="5122" width="10.28515625" style="27" customWidth="1"/>
    <col min="5123" max="5123" width="10.7109375" style="27" customWidth="1"/>
    <col min="5124" max="5124" width="10.5703125" style="27" customWidth="1"/>
    <col min="5125" max="5125" width="8.7109375" style="27" customWidth="1"/>
    <col min="5126" max="5134" width="4.5703125" style="27" customWidth="1"/>
    <col min="5135" max="5370" width="11.42578125" style="27"/>
    <col min="5371" max="5371" width="24.28515625" style="27" customWidth="1"/>
    <col min="5372" max="5372" width="11.42578125" style="27" customWidth="1"/>
    <col min="5373" max="5373" width="1.5703125" style="27" customWidth="1"/>
    <col min="5374" max="5374" width="10.7109375" style="27" customWidth="1"/>
    <col min="5375" max="5375" width="1.5703125" style="27" customWidth="1"/>
    <col min="5376" max="5376" width="11.42578125" style="27" customWidth="1"/>
    <col min="5377" max="5377" width="11.7109375" style="27" customWidth="1"/>
    <col min="5378" max="5378" width="10.28515625" style="27" customWidth="1"/>
    <col min="5379" max="5379" width="10.7109375" style="27" customWidth="1"/>
    <col min="5380" max="5380" width="10.5703125" style="27" customWidth="1"/>
    <col min="5381" max="5381" width="8.7109375" style="27" customWidth="1"/>
    <col min="5382" max="5390" width="4.5703125" style="27" customWidth="1"/>
    <col min="5391" max="5626" width="11.42578125" style="27"/>
    <col min="5627" max="5627" width="24.28515625" style="27" customWidth="1"/>
    <col min="5628" max="5628" width="11.42578125" style="27" customWidth="1"/>
    <col min="5629" max="5629" width="1.5703125" style="27" customWidth="1"/>
    <col min="5630" max="5630" width="10.7109375" style="27" customWidth="1"/>
    <col min="5631" max="5631" width="1.5703125" style="27" customWidth="1"/>
    <col min="5632" max="5632" width="11.42578125" style="27" customWidth="1"/>
    <col min="5633" max="5633" width="11.7109375" style="27" customWidth="1"/>
    <col min="5634" max="5634" width="10.28515625" style="27" customWidth="1"/>
    <col min="5635" max="5635" width="10.7109375" style="27" customWidth="1"/>
    <col min="5636" max="5636" width="10.5703125" style="27" customWidth="1"/>
    <col min="5637" max="5637" width="8.7109375" style="27" customWidth="1"/>
    <col min="5638" max="5646" width="4.5703125" style="27" customWidth="1"/>
    <col min="5647" max="5882" width="11.42578125" style="27"/>
    <col min="5883" max="5883" width="24.28515625" style="27" customWidth="1"/>
    <col min="5884" max="5884" width="11.42578125" style="27" customWidth="1"/>
    <col min="5885" max="5885" width="1.5703125" style="27" customWidth="1"/>
    <col min="5886" max="5886" width="10.7109375" style="27" customWidth="1"/>
    <col min="5887" max="5887" width="1.5703125" style="27" customWidth="1"/>
    <col min="5888" max="5888" width="11.42578125" style="27" customWidth="1"/>
    <col min="5889" max="5889" width="11.7109375" style="27" customWidth="1"/>
    <col min="5890" max="5890" width="10.28515625" style="27" customWidth="1"/>
    <col min="5891" max="5891" width="10.7109375" style="27" customWidth="1"/>
    <col min="5892" max="5892" width="10.5703125" style="27" customWidth="1"/>
    <col min="5893" max="5893" width="8.7109375" style="27" customWidth="1"/>
    <col min="5894" max="5902" width="4.5703125" style="27" customWidth="1"/>
    <col min="5903" max="6138" width="11.42578125" style="27"/>
    <col min="6139" max="6139" width="24.28515625" style="27" customWidth="1"/>
    <col min="6140" max="6140" width="11.42578125" style="27" customWidth="1"/>
    <col min="6141" max="6141" width="1.5703125" style="27" customWidth="1"/>
    <col min="6142" max="6142" width="10.7109375" style="27" customWidth="1"/>
    <col min="6143" max="6143" width="1.5703125" style="27" customWidth="1"/>
    <col min="6144" max="6144" width="11.42578125" style="27" customWidth="1"/>
    <col min="6145" max="6145" width="11.7109375" style="27" customWidth="1"/>
    <col min="6146" max="6146" width="10.28515625" style="27" customWidth="1"/>
    <col min="6147" max="6147" width="10.7109375" style="27" customWidth="1"/>
    <col min="6148" max="6148" width="10.5703125" style="27" customWidth="1"/>
    <col min="6149" max="6149" width="8.7109375" style="27" customWidth="1"/>
    <col min="6150" max="6158" width="4.5703125" style="27" customWidth="1"/>
    <col min="6159" max="6394" width="11.42578125" style="27"/>
    <col min="6395" max="6395" width="24.28515625" style="27" customWidth="1"/>
    <col min="6396" max="6396" width="11.42578125" style="27" customWidth="1"/>
    <col min="6397" max="6397" width="1.5703125" style="27" customWidth="1"/>
    <col min="6398" max="6398" width="10.7109375" style="27" customWidth="1"/>
    <col min="6399" max="6399" width="1.5703125" style="27" customWidth="1"/>
    <col min="6400" max="6400" width="11.42578125" style="27" customWidth="1"/>
    <col min="6401" max="6401" width="11.7109375" style="27" customWidth="1"/>
    <col min="6402" max="6402" width="10.28515625" style="27" customWidth="1"/>
    <col min="6403" max="6403" width="10.7109375" style="27" customWidth="1"/>
    <col min="6404" max="6404" width="10.5703125" style="27" customWidth="1"/>
    <col min="6405" max="6405" width="8.7109375" style="27" customWidth="1"/>
    <col min="6406" max="6414" width="4.5703125" style="27" customWidth="1"/>
    <col min="6415" max="6650" width="11.42578125" style="27"/>
    <col min="6651" max="6651" width="24.28515625" style="27" customWidth="1"/>
    <col min="6652" max="6652" width="11.42578125" style="27" customWidth="1"/>
    <col min="6653" max="6653" width="1.5703125" style="27" customWidth="1"/>
    <col min="6654" max="6654" width="10.7109375" style="27" customWidth="1"/>
    <col min="6655" max="6655" width="1.5703125" style="27" customWidth="1"/>
    <col min="6656" max="6656" width="11.42578125" style="27" customWidth="1"/>
    <col min="6657" max="6657" width="11.7109375" style="27" customWidth="1"/>
    <col min="6658" max="6658" width="10.28515625" style="27" customWidth="1"/>
    <col min="6659" max="6659" width="10.7109375" style="27" customWidth="1"/>
    <col min="6660" max="6660" width="10.5703125" style="27" customWidth="1"/>
    <col min="6661" max="6661" width="8.7109375" style="27" customWidth="1"/>
    <col min="6662" max="6670" width="4.5703125" style="27" customWidth="1"/>
    <col min="6671" max="6906" width="11.42578125" style="27"/>
    <col min="6907" max="6907" width="24.28515625" style="27" customWidth="1"/>
    <col min="6908" max="6908" width="11.42578125" style="27" customWidth="1"/>
    <col min="6909" max="6909" width="1.5703125" style="27" customWidth="1"/>
    <col min="6910" max="6910" width="10.7109375" style="27" customWidth="1"/>
    <col min="6911" max="6911" width="1.5703125" style="27" customWidth="1"/>
    <col min="6912" max="6912" width="11.42578125" style="27" customWidth="1"/>
    <col min="6913" max="6913" width="11.7109375" style="27" customWidth="1"/>
    <col min="6914" max="6914" width="10.28515625" style="27" customWidth="1"/>
    <col min="6915" max="6915" width="10.7109375" style="27" customWidth="1"/>
    <col min="6916" max="6916" width="10.5703125" style="27" customWidth="1"/>
    <col min="6917" max="6917" width="8.7109375" style="27" customWidth="1"/>
    <col min="6918" max="6926" width="4.5703125" style="27" customWidth="1"/>
    <col min="6927" max="7162" width="11.42578125" style="27"/>
    <col min="7163" max="7163" width="24.28515625" style="27" customWidth="1"/>
    <col min="7164" max="7164" width="11.42578125" style="27" customWidth="1"/>
    <col min="7165" max="7165" width="1.5703125" style="27" customWidth="1"/>
    <col min="7166" max="7166" width="10.7109375" style="27" customWidth="1"/>
    <col min="7167" max="7167" width="1.5703125" style="27" customWidth="1"/>
    <col min="7168" max="7168" width="11.42578125" style="27" customWidth="1"/>
    <col min="7169" max="7169" width="11.7109375" style="27" customWidth="1"/>
    <col min="7170" max="7170" width="10.28515625" style="27" customWidth="1"/>
    <col min="7171" max="7171" width="10.7109375" style="27" customWidth="1"/>
    <col min="7172" max="7172" width="10.5703125" style="27" customWidth="1"/>
    <col min="7173" max="7173" width="8.7109375" style="27" customWidth="1"/>
    <col min="7174" max="7182" width="4.5703125" style="27" customWidth="1"/>
    <col min="7183" max="7418" width="11.42578125" style="27"/>
    <col min="7419" max="7419" width="24.28515625" style="27" customWidth="1"/>
    <col min="7420" max="7420" width="11.42578125" style="27" customWidth="1"/>
    <col min="7421" max="7421" width="1.5703125" style="27" customWidth="1"/>
    <col min="7422" max="7422" width="10.7109375" style="27" customWidth="1"/>
    <col min="7423" max="7423" width="1.5703125" style="27" customWidth="1"/>
    <col min="7424" max="7424" width="11.42578125" style="27" customWidth="1"/>
    <col min="7425" max="7425" width="11.7109375" style="27" customWidth="1"/>
    <col min="7426" max="7426" width="10.28515625" style="27" customWidth="1"/>
    <col min="7427" max="7427" width="10.7109375" style="27" customWidth="1"/>
    <col min="7428" max="7428" width="10.5703125" style="27" customWidth="1"/>
    <col min="7429" max="7429" width="8.7109375" style="27" customWidth="1"/>
    <col min="7430" max="7438" width="4.5703125" style="27" customWidth="1"/>
    <col min="7439" max="7674" width="11.42578125" style="27"/>
    <col min="7675" max="7675" width="24.28515625" style="27" customWidth="1"/>
    <col min="7676" max="7676" width="11.42578125" style="27" customWidth="1"/>
    <col min="7677" max="7677" width="1.5703125" style="27" customWidth="1"/>
    <col min="7678" max="7678" width="10.7109375" style="27" customWidth="1"/>
    <col min="7679" max="7679" width="1.5703125" style="27" customWidth="1"/>
    <col min="7680" max="7680" width="11.42578125" style="27" customWidth="1"/>
    <col min="7681" max="7681" width="11.7109375" style="27" customWidth="1"/>
    <col min="7682" max="7682" width="10.28515625" style="27" customWidth="1"/>
    <col min="7683" max="7683" width="10.7109375" style="27" customWidth="1"/>
    <col min="7684" max="7684" width="10.5703125" style="27" customWidth="1"/>
    <col min="7685" max="7685" width="8.7109375" style="27" customWidth="1"/>
    <col min="7686" max="7694" width="4.5703125" style="27" customWidth="1"/>
    <col min="7695" max="7930" width="11.42578125" style="27"/>
    <col min="7931" max="7931" width="24.28515625" style="27" customWidth="1"/>
    <col min="7932" max="7932" width="11.42578125" style="27" customWidth="1"/>
    <col min="7933" max="7933" width="1.5703125" style="27" customWidth="1"/>
    <col min="7934" max="7934" width="10.7109375" style="27" customWidth="1"/>
    <col min="7935" max="7935" width="1.5703125" style="27" customWidth="1"/>
    <col min="7936" max="7936" width="11.42578125" style="27" customWidth="1"/>
    <col min="7937" max="7937" width="11.7109375" style="27" customWidth="1"/>
    <col min="7938" max="7938" width="10.28515625" style="27" customWidth="1"/>
    <col min="7939" max="7939" width="10.7109375" style="27" customWidth="1"/>
    <col min="7940" max="7940" width="10.5703125" style="27" customWidth="1"/>
    <col min="7941" max="7941" width="8.7109375" style="27" customWidth="1"/>
    <col min="7942" max="7950" width="4.5703125" style="27" customWidth="1"/>
    <col min="7951" max="8186" width="11.42578125" style="27"/>
    <col min="8187" max="8187" width="24.28515625" style="27" customWidth="1"/>
    <col min="8188" max="8188" width="11.42578125" style="27" customWidth="1"/>
    <col min="8189" max="8189" width="1.5703125" style="27" customWidth="1"/>
    <col min="8190" max="8190" width="10.7109375" style="27" customWidth="1"/>
    <col min="8191" max="8191" width="1.5703125" style="27" customWidth="1"/>
    <col min="8192" max="8192" width="11.42578125" style="27" customWidth="1"/>
    <col min="8193" max="8193" width="11.7109375" style="27" customWidth="1"/>
    <col min="8194" max="8194" width="10.28515625" style="27" customWidth="1"/>
    <col min="8195" max="8195" width="10.7109375" style="27" customWidth="1"/>
    <col min="8196" max="8196" width="10.5703125" style="27" customWidth="1"/>
    <col min="8197" max="8197" width="8.7109375" style="27" customWidth="1"/>
    <col min="8198" max="8206" width="4.5703125" style="27" customWidth="1"/>
    <col min="8207" max="8442" width="11.42578125" style="27"/>
    <col min="8443" max="8443" width="24.28515625" style="27" customWidth="1"/>
    <col min="8444" max="8444" width="11.42578125" style="27" customWidth="1"/>
    <col min="8445" max="8445" width="1.5703125" style="27" customWidth="1"/>
    <col min="8446" max="8446" width="10.7109375" style="27" customWidth="1"/>
    <col min="8447" max="8447" width="1.5703125" style="27" customWidth="1"/>
    <col min="8448" max="8448" width="11.42578125" style="27" customWidth="1"/>
    <col min="8449" max="8449" width="11.7109375" style="27" customWidth="1"/>
    <col min="8450" max="8450" width="10.28515625" style="27" customWidth="1"/>
    <col min="8451" max="8451" width="10.7109375" style="27" customWidth="1"/>
    <col min="8452" max="8452" width="10.5703125" style="27" customWidth="1"/>
    <col min="8453" max="8453" width="8.7109375" style="27" customWidth="1"/>
    <col min="8454" max="8462" width="4.5703125" style="27" customWidth="1"/>
    <col min="8463" max="8698" width="11.42578125" style="27"/>
    <col min="8699" max="8699" width="24.28515625" style="27" customWidth="1"/>
    <col min="8700" max="8700" width="11.42578125" style="27" customWidth="1"/>
    <col min="8701" max="8701" width="1.5703125" style="27" customWidth="1"/>
    <col min="8702" max="8702" width="10.7109375" style="27" customWidth="1"/>
    <col min="8703" max="8703" width="1.5703125" style="27" customWidth="1"/>
    <col min="8704" max="8704" width="11.42578125" style="27" customWidth="1"/>
    <col min="8705" max="8705" width="11.7109375" style="27" customWidth="1"/>
    <col min="8706" max="8706" width="10.28515625" style="27" customWidth="1"/>
    <col min="8707" max="8707" width="10.7109375" style="27" customWidth="1"/>
    <col min="8708" max="8708" width="10.5703125" style="27" customWidth="1"/>
    <col min="8709" max="8709" width="8.7109375" style="27" customWidth="1"/>
    <col min="8710" max="8718" width="4.5703125" style="27" customWidth="1"/>
    <col min="8719" max="8954" width="11.42578125" style="27"/>
    <col min="8955" max="8955" width="24.28515625" style="27" customWidth="1"/>
    <col min="8956" max="8956" width="11.42578125" style="27" customWidth="1"/>
    <col min="8957" max="8957" width="1.5703125" style="27" customWidth="1"/>
    <col min="8958" max="8958" width="10.7109375" style="27" customWidth="1"/>
    <col min="8959" max="8959" width="1.5703125" style="27" customWidth="1"/>
    <col min="8960" max="8960" width="11.42578125" style="27" customWidth="1"/>
    <col min="8961" max="8961" width="11.7109375" style="27" customWidth="1"/>
    <col min="8962" max="8962" width="10.28515625" style="27" customWidth="1"/>
    <col min="8963" max="8963" width="10.7109375" style="27" customWidth="1"/>
    <col min="8964" max="8964" width="10.5703125" style="27" customWidth="1"/>
    <col min="8965" max="8965" width="8.7109375" style="27" customWidth="1"/>
    <col min="8966" max="8974" width="4.5703125" style="27" customWidth="1"/>
    <col min="8975" max="9210" width="11.42578125" style="27"/>
    <col min="9211" max="9211" width="24.28515625" style="27" customWidth="1"/>
    <col min="9212" max="9212" width="11.42578125" style="27" customWidth="1"/>
    <col min="9213" max="9213" width="1.5703125" style="27" customWidth="1"/>
    <col min="9214" max="9214" width="10.7109375" style="27" customWidth="1"/>
    <col min="9215" max="9215" width="1.5703125" style="27" customWidth="1"/>
    <col min="9216" max="9216" width="11.42578125" style="27" customWidth="1"/>
    <col min="9217" max="9217" width="11.7109375" style="27" customWidth="1"/>
    <col min="9218" max="9218" width="10.28515625" style="27" customWidth="1"/>
    <col min="9219" max="9219" width="10.7109375" style="27" customWidth="1"/>
    <col min="9220" max="9220" width="10.5703125" style="27" customWidth="1"/>
    <col min="9221" max="9221" width="8.7109375" style="27" customWidth="1"/>
    <col min="9222" max="9230" width="4.5703125" style="27" customWidth="1"/>
    <col min="9231" max="9466" width="11.42578125" style="27"/>
    <col min="9467" max="9467" width="24.28515625" style="27" customWidth="1"/>
    <col min="9468" max="9468" width="11.42578125" style="27" customWidth="1"/>
    <col min="9469" max="9469" width="1.5703125" style="27" customWidth="1"/>
    <col min="9470" max="9470" width="10.7109375" style="27" customWidth="1"/>
    <col min="9471" max="9471" width="1.5703125" style="27" customWidth="1"/>
    <col min="9472" max="9472" width="11.42578125" style="27" customWidth="1"/>
    <col min="9473" max="9473" width="11.7109375" style="27" customWidth="1"/>
    <col min="9474" max="9474" width="10.28515625" style="27" customWidth="1"/>
    <col min="9475" max="9475" width="10.7109375" style="27" customWidth="1"/>
    <col min="9476" max="9476" width="10.5703125" style="27" customWidth="1"/>
    <col min="9477" max="9477" width="8.7109375" style="27" customWidth="1"/>
    <col min="9478" max="9486" width="4.5703125" style="27" customWidth="1"/>
    <col min="9487" max="9722" width="11.42578125" style="27"/>
    <col min="9723" max="9723" width="24.28515625" style="27" customWidth="1"/>
    <col min="9724" max="9724" width="11.42578125" style="27" customWidth="1"/>
    <col min="9725" max="9725" width="1.5703125" style="27" customWidth="1"/>
    <col min="9726" max="9726" width="10.7109375" style="27" customWidth="1"/>
    <col min="9727" max="9727" width="1.5703125" style="27" customWidth="1"/>
    <col min="9728" max="9728" width="11.42578125" style="27" customWidth="1"/>
    <col min="9729" max="9729" width="11.7109375" style="27" customWidth="1"/>
    <col min="9730" max="9730" width="10.28515625" style="27" customWidth="1"/>
    <col min="9731" max="9731" width="10.7109375" style="27" customWidth="1"/>
    <col min="9732" max="9732" width="10.5703125" style="27" customWidth="1"/>
    <col min="9733" max="9733" width="8.7109375" style="27" customWidth="1"/>
    <col min="9734" max="9742" width="4.5703125" style="27" customWidth="1"/>
    <col min="9743" max="9978" width="11.42578125" style="27"/>
    <col min="9979" max="9979" width="24.28515625" style="27" customWidth="1"/>
    <col min="9980" max="9980" width="11.42578125" style="27" customWidth="1"/>
    <col min="9981" max="9981" width="1.5703125" style="27" customWidth="1"/>
    <col min="9982" max="9982" width="10.7109375" style="27" customWidth="1"/>
    <col min="9983" max="9983" width="1.5703125" style="27" customWidth="1"/>
    <col min="9984" max="9984" width="11.42578125" style="27" customWidth="1"/>
    <col min="9985" max="9985" width="11.7109375" style="27" customWidth="1"/>
    <col min="9986" max="9986" width="10.28515625" style="27" customWidth="1"/>
    <col min="9987" max="9987" width="10.7109375" style="27" customWidth="1"/>
    <col min="9988" max="9988" width="10.5703125" style="27" customWidth="1"/>
    <col min="9989" max="9989" width="8.7109375" style="27" customWidth="1"/>
    <col min="9990" max="9998" width="4.5703125" style="27" customWidth="1"/>
    <col min="9999" max="10234" width="11.42578125" style="27"/>
    <col min="10235" max="10235" width="24.28515625" style="27" customWidth="1"/>
    <col min="10236" max="10236" width="11.42578125" style="27" customWidth="1"/>
    <col min="10237" max="10237" width="1.5703125" style="27" customWidth="1"/>
    <col min="10238" max="10238" width="10.7109375" style="27" customWidth="1"/>
    <col min="10239" max="10239" width="1.5703125" style="27" customWidth="1"/>
    <col min="10240" max="10240" width="11.42578125" style="27" customWidth="1"/>
    <col min="10241" max="10241" width="11.7109375" style="27" customWidth="1"/>
    <col min="10242" max="10242" width="10.28515625" style="27" customWidth="1"/>
    <col min="10243" max="10243" width="10.7109375" style="27" customWidth="1"/>
    <col min="10244" max="10244" width="10.5703125" style="27" customWidth="1"/>
    <col min="10245" max="10245" width="8.7109375" style="27" customWidth="1"/>
    <col min="10246" max="10254" width="4.5703125" style="27" customWidth="1"/>
    <col min="10255" max="10490" width="11.42578125" style="27"/>
    <col min="10491" max="10491" width="24.28515625" style="27" customWidth="1"/>
    <col min="10492" max="10492" width="11.42578125" style="27" customWidth="1"/>
    <col min="10493" max="10493" width="1.5703125" style="27" customWidth="1"/>
    <col min="10494" max="10494" width="10.7109375" style="27" customWidth="1"/>
    <col min="10495" max="10495" width="1.5703125" style="27" customWidth="1"/>
    <col min="10496" max="10496" width="11.42578125" style="27" customWidth="1"/>
    <col min="10497" max="10497" width="11.7109375" style="27" customWidth="1"/>
    <col min="10498" max="10498" width="10.28515625" style="27" customWidth="1"/>
    <col min="10499" max="10499" width="10.7109375" style="27" customWidth="1"/>
    <col min="10500" max="10500" width="10.5703125" style="27" customWidth="1"/>
    <col min="10501" max="10501" width="8.7109375" style="27" customWidth="1"/>
    <col min="10502" max="10510" width="4.5703125" style="27" customWidth="1"/>
    <col min="10511" max="10746" width="11.42578125" style="27"/>
    <col min="10747" max="10747" width="24.28515625" style="27" customWidth="1"/>
    <col min="10748" max="10748" width="11.42578125" style="27" customWidth="1"/>
    <col min="10749" max="10749" width="1.5703125" style="27" customWidth="1"/>
    <col min="10750" max="10750" width="10.7109375" style="27" customWidth="1"/>
    <col min="10751" max="10751" width="1.5703125" style="27" customWidth="1"/>
    <col min="10752" max="10752" width="11.42578125" style="27" customWidth="1"/>
    <col min="10753" max="10753" width="11.7109375" style="27" customWidth="1"/>
    <col min="10754" max="10754" width="10.28515625" style="27" customWidth="1"/>
    <col min="10755" max="10755" width="10.7109375" style="27" customWidth="1"/>
    <col min="10756" max="10756" width="10.5703125" style="27" customWidth="1"/>
    <col min="10757" max="10757" width="8.7109375" style="27" customWidth="1"/>
    <col min="10758" max="10766" width="4.5703125" style="27" customWidth="1"/>
    <col min="10767" max="11002" width="11.42578125" style="27"/>
    <col min="11003" max="11003" width="24.28515625" style="27" customWidth="1"/>
    <col min="11004" max="11004" width="11.42578125" style="27" customWidth="1"/>
    <col min="11005" max="11005" width="1.5703125" style="27" customWidth="1"/>
    <col min="11006" max="11006" width="10.7109375" style="27" customWidth="1"/>
    <col min="11007" max="11007" width="1.5703125" style="27" customWidth="1"/>
    <col min="11008" max="11008" width="11.42578125" style="27" customWidth="1"/>
    <col min="11009" max="11009" width="11.7109375" style="27" customWidth="1"/>
    <col min="11010" max="11010" width="10.28515625" style="27" customWidth="1"/>
    <col min="11011" max="11011" width="10.7109375" style="27" customWidth="1"/>
    <col min="11012" max="11012" width="10.5703125" style="27" customWidth="1"/>
    <col min="11013" max="11013" width="8.7109375" style="27" customWidth="1"/>
    <col min="11014" max="11022" width="4.5703125" style="27" customWidth="1"/>
    <col min="11023" max="11258" width="11.42578125" style="27"/>
    <col min="11259" max="11259" width="24.28515625" style="27" customWidth="1"/>
    <col min="11260" max="11260" width="11.42578125" style="27" customWidth="1"/>
    <col min="11261" max="11261" width="1.5703125" style="27" customWidth="1"/>
    <col min="11262" max="11262" width="10.7109375" style="27" customWidth="1"/>
    <col min="11263" max="11263" width="1.5703125" style="27" customWidth="1"/>
    <col min="11264" max="11264" width="11.42578125" style="27" customWidth="1"/>
    <col min="11265" max="11265" width="11.7109375" style="27" customWidth="1"/>
    <col min="11266" max="11266" width="10.28515625" style="27" customWidth="1"/>
    <col min="11267" max="11267" width="10.7109375" style="27" customWidth="1"/>
    <col min="11268" max="11268" width="10.5703125" style="27" customWidth="1"/>
    <col min="11269" max="11269" width="8.7109375" style="27" customWidth="1"/>
    <col min="11270" max="11278" width="4.5703125" style="27" customWidth="1"/>
    <col min="11279" max="11514" width="11.42578125" style="27"/>
    <col min="11515" max="11515" width="24.28515625" style="27" customWidth="1"/>
    <col min="11516" max="11516" width="11.42578125" style="27" customWidth="1"/>
    <col min="11517" max="11517" width="1.5703125" style="27" customWidth="1"/>
    <col min="11518" max="11518" width="10.7109375" style="27" customWidth="1"/>
    <col min="11519" max="11519" width="1.5703125" style="27" customWidth="1"/>
    <col min="11520" max="11520" width="11.42578125" style="27" customWidth="1"/>
    <col min="11521" max="11521" width="11.7109375" style="27" customWidth="1"/>
    <col min="11522" max="11522" width="10.28515625" style="27" customWidth="1"/>
    <col min="11523" max="11523" width="10.7109375" style="27" customWidth="1"/>
    <col min="11524" max="11524" width="10.5703125" style="27" customWidth="1"/>
    <col min="11525" max="11525" width="8.7109375" style="27" customWidth="1"/>
    <col min="11526" max="11534" width="4.5703125" style="27" customWidth="1"/>
    <col min="11535" max="11770" width="11.42578125" style="27"/>
    <col min="11771" max="11771" width="24.28515625" style="27" customWidth="1"/>
    <col min="11772" max="11772" width="11.42578125" style="27" customWidth="1"/>
    <col min="11773" max="11773" width="1.5703125" style="27" customWidth="1"/>
    <col min="11774" max="11774" width="10.7109375" style="27" customWidth="1"/>
    <col min="11775" max="11775" width="1.5703125" style="27" customWidth="1"/>
    <col min="11776" max="11776" width="11.42578125" style="27" customWidth="1"/>
    <col min="11777" max="11777" width="11.7109375" style="27" customWidth="1"/>
    <col min="11778" max="11778" width="10.28515625" style="27" customWidth="1"/>
    <col min="11779" max="11779" width="10.7109375" style="27" customWidth="1"/>
    <col min="11780" max="11780" width="10.5703125" style="27" customWidth="1"/>
    <col min="11781" max="11781" width="8.7109375" style="27" customWidth="1"/>
    <col min="11782" max="11790" width="4.5703125" style="27" customWidth="1"/>
    <col min="11791" max="12026" width="11.42578125" style="27"/>
    <col min="12027" max="12027" width="24.28515625" style="27" customWidth="1"/>
    <col min="12028" max="12028" width="11.42578125" style="27" customWidth="1"/>
    <col min="12029" max="12029" width="1.5703125" style="27" customWidth="1"/>
    <col min="12030" max="12030" width="10.7109375" style="27" customWidth="1"/>
    <col min="12031" max="12031" width="1.5703125" style="27" customWidth="1"/>
    <col min="12032" max="12032" width="11.42578125" style="27" customWidth="1"/>
    <col min="12033" max="12033" width="11.7109375" style="27" customWidth="1"/>
    <col min="12034" max="12034" width="10.28515625" style="27" customWidth="1"/>
    <col min="12035" max="12035" width="10.7109375" style="27" customWidth="1"/>
    <col min="12036" max="12036" width="10.5703125" style="27" customWidth="1"/>
    <col min="12037" max="12037" width="8.7109375" style="27" customWidth="1"/>
    <col min="12038" max="12046" width="4.5703125" style="27" customWidth="1"/>
    <col min="12047" max="12282" width="11.42578125" style="27"/>
    <col min="12283" max="12283" width="24.28515625" style="27" customWidth="1"/>
    <col min="12284" max="12284" width="11.42578125" style="27" customWidth="1"/>
    <col min="12285" max="12285" width="1.5703125" style="27" customWidth="1"/>
    <col min="12286" max="12286" width="10.7109375" style="27" customWidth="1"/>
    <col min="12287" max="12287" width="1.5703125" style="27" customWidth="1"/>
    <col min="12288" max="12288" width="11.42578125" style="27" customWidth="1"/>
    <col min="12289" max="12289" width="11.7109375" style="27" customWidth="1"/>
    <col min="12290" max="12290" width="10.28515625" style="27" customWidth="1"/>
    <col min="12291" max="12291" width="10.7109375" style="27" customWidth="1"/>
    <col min="12292" max="12292" width="10.5703125" style="27" customWidth="1"/>
    <col min="12293" max="12293" width="8.7109375" style="27" customWidth="1"/>
    <col min="12294" max="12302" width="4.5703125" style="27" customWidth="1"/>
    <col min="12303" max="12538" width="11.42578125" style="27"/>
    <col min="12539" max="12539" width="24.28515625" style="27" customWidth="1"/>
    <col min="12540" max="12540" width="11.42578125" style="27" customWidth="1"/>
    <col min="12541" max="12541" width="1.5703125" style="27" customWidth="1"/>
    <col min="12542" max="12542" width="10.7109375" style="27" customWidth="1"/>
    <col min="12543" max="12543" width="1.5703125" style="27" customWidth="1"/>
    <col min="12544" max="12544" width="11.42578125" style="27" customWidth="1"/>
    <col min="12545" max="12545" width="11.7109375" style="27" customWidth="1"/>
    <col min="12546" max="12546" width="10.28515625" style="27" customWidth="1"/>
    <col min="12547" max="12547" width="10.7109375" style="27" customWidth="1"/>
    <col min="12548" max="12548" width="10.5703125" style="27" customWidth="1"/>
    <col min="12549" max="12549" width="8.7109375" style="27" customWidth="1"/>
    <col min="12550" max="12558" width="4.5703125" style="27" customWidth="1"/>
    <col min="12559" max="12794" width="11.42578125" style="27"/>
    <col min="12795" max="12795" width="24.28515625" style="27" customWidth="1"/>
    <col min="12796" max="12796" width="11.42578125" style="27" customWidth="1"/>
    <col min="12797" max="12797" width="1.5703125" style="27" customWidth="1"/>
    <col min="12798" max="12798" width="10.7109375" style="27" customWidth="1"/>
    <col min="12799" max="12799" width="1.5703125" style="27" customWidth="1"/>
    <col min="12800" max="12800" width="11.42578125" style="27" customWidth="1"/>
    <col min="12801" max="12801" width="11.7109375" style="27" customWidth="1"/>
    <col min="12802" max="12802" width="10.28515625" style="27" customWidth="1"/>
    <col min="12803" max="12803" width="10.7109375" style="27" customWidth="1"/>
    <col min="12804" max="12804" width="10.5703125" style="27" customWidth="1"/>
    <col min="12805" max="12805" width="8.7109375" style="27" customWidth="1"/>
    <col min="12806" max="12814" width="4.5703125" style="27" customWidth="1"/>
    <col min="12815" max="13050" width="11.42578125" style="27"/>
    <col min="13051" max="13051" width="24.28515625" style="27" customWidth="1"/>
    <col min="13052" max="13052" width="11.42578125" style="27" customWidth="1"/>
    <col min="13053" max="13053" width="1.5703125" style="27" customWidth="1"/>
    <col min="13054" max="13054" width="10.7109375" style="27" customWidth="1"/>
    <col min="13055" max="13055" width="1.5703125" style="27" customWidth="1"/>
    <col min="13056" max="13056" width="11.42578125" style="27" customWidth="1"/>
    <col min="13057" max="13057" width="11.7109375" style="27" customWidth="1"/>
    <col min="13058" max="13058" width="10.28515625" style="27" customWidth="1"/>
    <col min="13059" max="13059" width="10.7109375" style="27" customWidth="1"/>
    <col min="13060" max="13060" width="10.5703125" style="27" customWidth="1"/>
    <col min="13061" max="13061" width="8.7109375" style="27" customWidth="1"/>
    <col min="13062" max="13070" width="4.5703125" style="27" customWidth="1"/>
    <col min="13071" max="13306" width="11.42578125" style="27"/>
    <col min="13307" max="13307" width="24.28515625" style="27" customWidth="1"/>
    <col min="13308" max="13308" width="11.42578125" style="27" customWidth="1"/>
    <col min="13309" max="13309" width="1.5703125" style="27" customWidth="1"/>
    <col min="13310" max="13310" width="10.7109375" style="27" customWidth="1"/>
    <col min="13311" max="13311" width="1.5703125" style="27" customWidth="1"/>
    <col min="13312" max="13312" width="11.42578125" style="27" customWidth="1"/>
    <col min="13313" max="13313" width="11.7109375" style="27" customWidth="1"/>
    <col min="13314" max="13314" width="10.28515625" style="27" customWidth="1"/>
    <col min="13315" max="13315" width="10.7109375" style="27" customWidth="1"/>
    <col min="13316" max="13316" width="10.5703125" style="27" customWidth="1"/>
    <col min="13317" max="13317" width="8.7109375" style="27" customWidth="1"/>
    <col min="13318" max="13326" width="4.5703125" style="27" customWidth="1"/>
    <col min="13327" max="13562" width="11.42578125" style="27"/>
    <col min="13563" max="13563" width="24.28515625" style="27" customWidth="1"/>
    <col min="13564" max="13564" width="11.42578125" style="27" customWidth="1"/>
    <col min="13565" max="13565" width="1.5703125" style="27" customWidth="1"/>
    <col min="13566" max="13566" width="10.7109375" style="27" customWidth="1"/>
    <col min="13567" max="13567" width="1.5703125" style="27" customWidth="1"/>
    <col min="13568" max="13568" width="11.42578125" style="27" customWidth="1"/>
    <col min="13569" max="13569" width="11.7109375" style="27" customWidth="1"/>
    <col min="13570" max="13570" width="10.28515625" style="27" customWidth="1"/>
    <col min="13571" max="13571" width="10.7109375" style="27" customWidth="1"/>
    <col min="13572" max="13572" width="10.5703125" style="27" customWidth="1"/>
    <col min="13573" max="13573" width="8.7109375" style="27" customWidth="1"/>
    <col min="13574" max="13582" width="4.5703125" style="27" customWidth="1"/>
    <col min="13583" max="13818" width="11.42578125" style="27"/>
    <col min="13819" max="13819" width="24.28515625" style="27" customWidth="1"/>
    <col min="13820" max="13820" width="11.42578125" style="27" customWidth="1"/>
    <col min="13821" max="13821" width="1.5703125" style="27" customWidth="1"/>
    <col min="13822" max="13822" width="10.7109375" style="27" customWidth="1"/>
    <col min="13823" max="13823" width="1.5703125" style="27" customWidth="1"/>
    <col min="13824" max="13824" width="11.42578125" style="27" customWidth="1"/>
    <col min="13825" max="13825" width="11.7109375" style="27" customWidth="1"/>
    <col min="13826" max="13826" width="10.28515625" style="27" customWidth="1"/>
    <col min="13827" max="13827" width="10.7109375" style="27" customWidth="1"/>
    <col min="13828" max="13828" width="10.5703125" style="27" customWidth="1"/>
    <col min="13829" max="13829" width="8.7109375" style="27" customWidth="1"/>
    <col min="13830" max="13838" width="4.5703125" style="27" customWidth="1"/>
    <col min="13839" max="14074" width="11.42578125" style="27"/>
    <col min="14075" max="14075" width="24.28515625" style="27" customWidth="1"/>
    <col min="14076" max="14076" width="11.42578125" style="27" customWidth="1"/>
    <col min="14077" max="14077" width="1.5703125" style="27" customWidth="1"/>
    <col min="14078" max="14078" width="10.7109375" style="27" customWidth="1"/>
    <col min="14079" max="14079" width="1.5703125" style="27" customWidth="1"/>
    <col min="14080" max="14080" width="11.42578125" style="27" customWidth="1"/>
    <col min="14081" max="14081" width="11.7109375" style="27" customWidth="1"/>
    <col min="14082" max="14082" width="10.28515625" style="27" customWidth="1"/>
    <col min="14083" max="14083" width="10.7109375" style="27" customWidth="1"/>
    <col min="14084" max="14084" width="10.5703125" style="27" customWidth="1"/>
    <col min="14085" max="14085" width="8.7109375" style="27" customWidth="1"/>
    <col min="14086" max="14094" width="4.5703125" style="27" customWidth="1"/>
    <col min="14095" max="14330" width="11.42578125" style="27"/>
    <col min="14331" max="14331" width="24.28515625" style="27" customWidth="1"/>
    <col min="14332" max="14332" width="11.42578125" style="27" customWidth="1"/>
    <col min="14333" max="14333" width="1.5703125" style="27" customWidth="1"/>
    <col min="14334" max="14334" width="10.7109375" style="27" customWidth="1"/>
    <col min="14335" max="14335" width="1.5703125" style="27" customWidth="1"/>
    <col min="14336" max="14336" width="11.42578125" style="27" customWidth="1"/>
    <col min="14337" max="14337" width="11.7109375" style="27" customWidth="1"/>
    <col min="14338" max="14338" width="10.28515625" style="27" customWidth="1"/>
    <col min="14339" max="14339" width="10.7109375" style="27" customWidth="1"/>
    <col min="14340" max="14340" width="10.5703125" style="27" customWidth="1"/>
    <col min="14341" max="14341" width="8.7109375" style="27" customWidth="1"/>
    <col min="14342" max="14350" width="4.5703125" style="27" customWidth="1"/>
    <col min="14351" max="14586" width="11.42578125" style="27"/>
    <col min="14587" max="14587" width="24.28515625" style="27" customWidth="1"/>
    <col min="14588" max="14588" width="11.42578125" style="27" customWidth="1"/>
    <col min="14589" max="14589" width="1.5703125" style="27" customWidth="1"/>
    <col min="14590" max="14590" width="10.7109375" style="27" customWidth="1"/>
    <col min="14591" max="14591" width="1.5703125" style="27" customWidth="1"/>
    <col min="14592" max="14592" width="11.42578125" style="27" customWidth="1"/>
    <col min="14593" max="14593" width="11.7109375" style="27" customWidth="1"/>
    <col min="14594" max="14594" width="10.28515625" style="27" customWidth="1"/>
    <col min="14595" max="14595" width="10.7109375" style="27" customWidth="1"/>
    <col min="14596" max="14596" width="10.5703125" style="27" customWidth="1"/>
    <col min="14597" max="14597" width="8.7109375" style="27" customWidth="1"/>
    <col min="14598" max="14606" width="4.5703125" style="27" customWidth="1"/>
    <col min="14607" max="14842" width="11.42578125" style="27"/>
    <col min="14843" max="14843" width="24.28515625" style="27" customWidth="1"/>
    <col min="14844" max="14844" width="11.42578125" style="27" customWidth="1"/>
    <col min="14845" max="14845" width="1.5703125" style="27" customWidth="1"/>
    <col min="14846" max="14846" width="10.7109375" style="27" customWidth="1"/>
    <col min="14847" max="14847" width="1.5703125" style="27" customWidth="1"/>
    <col min="14848" max="14848" width="11.42578125" style="27" customWidth="1"/>
    <col min="14849" max="14849" width="11.7109375" style="27" customWidth="1"/>
    <col min="14850" max="14850" width="10.28515625" style="27" customWidth="1"/>
    <col min="14851" max="14851" width="10.7109375" style="27" customWidth="1"/>
    <col min="14852" max="14852" width="10.5703125" style="27" customWidth="1"/>
    <col min="14853" max="14853" width="8.7109375" style="27" customWidth="1"/>
    <col min="14854" max="14862" width="4.5703125" style="27" customWidth="1"/>
    <col min="14863" max="15098" width="11.42578125" style="27"/>
    <col min="15099" max="15099" width="24.28515625" style="27" customWidth="1"/>
    <col min="15100" max="15100" width="11.42578125" style="27" customWidth="1"/>
    <col min="15101" max="15101" width="1.5703125" style="27" customWidth="1"/>
    <col min="15102" max="15102" width="10.7109375" style="27" customWidth="1"/>
    <col min="15103" max="15103" width="1.5703125" style="27" customWidth="1"/>
    <col min="15104" max="15104" width="11.42578125" style="27" customWidth="1"/>
    <col min="15105" max="15105" width="11.7109375" style="27" customWidth="1"/>
    <col min="15106" max="15106" width="10.28515625" style="27" customWidth="1"/>
    <col min="15107" max="15107" width="10.7109375" style="27" customWidth="1"/>
    <col min="15108" max="15108" width="10.5703125" style="27" customWidth="1"/>
    <col min="15109" max="15109" width="8.7109375" style="27" customWidth="1"/>
    <col min="15110" max="15118" width="4.5703125" style="27" customWidth="1"/>
    <col min="15119" max="15354" width="11.42578125" style="27"/>
    <col min="15355" max="15355" width="24.28515625" style="27" customWidth="1"/>
    <col min="15356" max="15356" width="11.42578125" style="27" customWidth="1"/>
    <col min="15357" max="15357" width="1.5703125" style="27" customWidth="1"/>
    <col min="15358" max="15358" width="10.7109375" style="27" customWidth="1"/>
    <col min="15359" max="15359" width="1.5703125" style="27" customWidth="1"/>
    <col min="15360" max="15360" width="11.42578125" style="27" customWidth="1"/>
    <col min="15361" max="15361" width="11.7109375" style="27" customWidth="1"/>
    <col min="15362" max="15362" width="10.28515625" style="27" customWidth="1"/>
    <col min="15363" max="15363" width="10.7109375" style="27" customWidth="1"/>
    <col min="15364" max="15364" width="10.5703125" style="27" customWidth="1"/>
    <col min="15365" max="15365" width="8.7109375" style="27" customWidth="1"/>
    <col min="15366" max="15374" width="4.5703125" style="27" customWidth="1"/>
    <col min="15375" max="15610" width="11.42578125" style="27"/>
    <col min="15611" max="15611" width="24.28515625" style="27" customWidth="1"/>
    <col min="15612" max="15612" width="11.42578125" style="27" customWidth="1"/>
    <col min="15613" max="15613" width="1.5703125" style="27" customWidth="1"/>
    <col min="15614" max="15614" width="10.7109375" style="27" customWidth="1"/>
    <col min="15615" max="15615" width="1.5703125" style="27" customWidth="1"/>
    <col min="15616" max="15616" width="11.42578125" style="27" customWidth="1"/>
    <col min="15617" max="15617" width="11.7109375" style="27" customWidth="1"/>
    <col min="15618" max="15618" width="10.28515625" style="27" customWidth="1"/>
    <col min="15619" max="15619" width="10.7109375" style="27" customWidth="1"/>
    <col min="15620" max="15620" width="10.5703125" style="27" customWidth="1"/>
    <col min="15621" max="15621" width="8.7109375" style="27" customWidth="1"/>
    <col min="15622" max="15630" width="4.5703125" style="27" customWidth="1"/>
    <col min="15631" max="15866" width="11.42578125" style="27"/>
    <col min="15867" max="15867" width="24.28515625" style="27" customWidth="1"/>
    <col min="15868" max="15868" width="11.42578125" style="27" customWidth="1"/>
    <col min="15869" max="15869" width="1.5703125" style="27" customWidth="1"/>
    <col min="15870" max="15870" width="10.7109375" style="27" customWidth="1"/>
    <col min="15871" max="15871" width="1.5703125" style="27" customWidth="1"/>
    <col min="15872" max="15872" width="11.42578125" style="27" customWidth="1"/>
    <col min="15873" max="15873" width="11.7109375" style="27" customWidth="1"/>
    <col min="15874" max="15874" width="10.28515625" style="27" customWidth="1"/>
    <col min="15875" max="15875" width="10.7109375" style="27" customWidth="1"/>
    <col min="15876" max="15876" width="10.5703125" style="27" customWidth="1"/>
    <col min="15877" max="15877" width="8.7109375" style="27" customWidth="1"/>
    <col min="15878" max="15886" width="4.5703125" style="27" customWidth="1"/>
    <col min="15887" max="16122" width="11.42578125" style="27"/>
    <col min="16123" max="16123" width="24.28515625" style="27" customWidth="1"/>
    <col min="16124" max="16124" width="11.42578125" style="27" customWidth="1"/>
    <col min="16125" max="16125" width="1.5703125" style="27" customWidth="1"/>
    <col min="16126" max="16126" width="10.7109375" style="27" customWidth="1"/>
    <col min="16127" max="16127" width="1.5703125" style="27" customWidth="1"/>
    <col min="16128" max="16128" width="11.42578125" style="27" customWidth="1"/>
    <col min="16129" max="16129" width="11.7109375" style="27" customWidth="1"/>
    <col min="16130" max="16130" width="10.28515625" style="27" customWidth="1"/>
    <col min="16131" max="16131" width="10.7109375" style="27" customWidth="1"/>
    <col min="16132" max="16132" width="10.5703125" style="27" customWidth="1"/>
    <col min="16133" max="16133" width="8.7109375" style="27" customWidth="1"/>
    <col min="16134" max="16142" width="4.5703125" style="27" customWidth="1"/>
    <col min="16143" max="16384" width="11.42578125" style="27"/>
  </cols>
  <sheetData>
    <row r="1" spans="1:12" s="2" customFormat="1" ht="12.75">
      <c r="A1" s="82" t="s">
        <v>205</v>
      </c>
      <c r="B1" s="1"/>
      <c r="C1" s="1"/>
      <c r="E1" s="3" t="s">
        <v>0</v>
      </c>
      <c r="F1" s="4"/>
    </row>
    <row r="2" spans="1:12" s="2" customFormat="1" ht="15">
      <c r="A2" s="5" t="s">
        <v>91</v>
      </c>
      <c r="B2" s="1"/>
      <c r="C2" s="1"/>
      <c r="E2" s="3" t="s">
        <v>1</v>
      </c>
      <c r="F2" s="4"/>
      <c r="G2" s="75">
        <f>+J5</f>
        <v>2.7873913448189401E-3</v>
      </c>
      <c r="J2" s="76">
        <v>2.5000000000000001E-3</v>
      </c>
      <c r="K2" s="77" t="s">
        <v>2</v>
      </c>
    </row>
    <row r="3" spans="1:12" s="2" customFormat="1" ht="15">
      <c r="B3" s="6"/>
      <c r="C3" s="6"/>
      <c r="E3" s="3"/>
      <c r="F3" s="4"/>
      <c r="G3" s="7"/>
      <c r="J3" s="78">
        <f>1-J2</f>
        <v>0.99750000000000005</v>
      </c>
      <c r="K3" s="77" t="s">
        <v>3</v>
      </c>
    </row>
    <row r="4" spans="1:12" s="2" customFormat="1" ht="15">
      <c r="A4" s="87" t="s">
        <v>212</v>
      </c>
      <c r="B4" s="8"/>
      <c r="C4" s="8"/>
      <c r="E4" s="3"/>
      <c r="F4" s="4"/>
      <c r="G4" s="7"/>
      <c r="J4" s="79">
        <f>+J2/J3</f>
        <v>2.5062656641604009E-3</v>
      </c>
      <c r="K4" s="89" t="s">
        <v>4</v>
      </c>
    </row>
    <row r="5" spans="1:12" s="2" customFormat="1" ht="15.75" thickBot="1">
      <c r="A5" s="88" t="s">
        <v>213</v>
      </c>
      <c r="B5" s="8"/>
      <c r="C5" s="8"/>
      <c r="E5" s="9"/>
      <c r="F5" s="4"/>
      <c r="J5" s="81">
        <f>+J4/('[29]LG-Pckr Rts with DF'!$H$15/100)</f>
        <v>2.7873913448189401E-3</v>
      </c>
      <c r="K5" s="80" t="s">
        <v>5</v>
      </c>
      <c r="L5" s="10"/>
    </row>
    <row r="6" spans="1:12" s="2" customFormat="1" ht="12.75">
      <c r="A6" s="94"/>
      <c r="B6" s="95">
        <v>40695</v>
      </c>
      <c r="C6" s="95"/>
      <c r="D6" s="96"/>
      <c r="E6" s="95"/>
      <c r="F6" s="95"/>
      <c r="G6" s="97">
        <v>44075</v>
      </c>
    </row>
    <row r="7" spans="1:12" s="2" customFormat="1" ht="12.75">
      <c r="A7" s="98"/>
      <c r="B7" s="61" t="s">
        <v>6</v>
      </c>
      <c r="C7" s="61"/>
      <c r="D7" s="13"/>
      <c r="E7" s="61" t="s">
        <v>7</v>
      </c>
      <c r="F7" s="61"/>
      <c r="G7" s="100" t="s">
        <v>7</v>
      </c>
    </row>
    <row r="8" spans="1:12" s="2" customFormat="1" ht="12.75">
      <c r="A8" s="99"/>
      <c r="B8" s="12" t="s">
        <v>8</v>
      </c>
      <c r="C8" s="12"/>
      <c r="D8" s="13"/>
      <c r="E8" s="12" t="s">
        <v>9</v>
      </c>
      <c r="F8" s="12"/>
      <c r="G8" s="100" t="s">
        <v>8</v>
      </c>
    </row>
    <row r="9" spans="1:12" s="2" customFormat="1" ht="13.5" thickBot="1">
      <c r="A9" s="101"/>
      <c r="B9" s="102" t="s">
        <v>10</v>
      </c>
      <c r="C9" s="102"/>
      <c r="D9" s="103"/>
      <c r="E9" s="102" t="s">
        <v>11</v>
      </c>
      <c r="F9" s="102"/>
      <c r="G9" s="104" t="s">
        <v>10</v>
      </c>
    </row>
    <row r="10" spans="1:12" s="2" customFormat="1" ht="12.75">
      <c r="A10" s="11" t="s">
        <v>12</v>
      </c>
      <c r="B10" s="12"/>
      <c r="C10" s="12"/>
      <c r="D10" s="13"/>
      <c r="E10" s="12"/>
      <c r="F10" s="12"/>
      <c r="G10" s="12"/>
    </row>
    <row r="11" spans="1:12" s="2" customFormat="1" ht="12.75">
      <c r="A11" s="15" t="s">
        <v>13</v>
      </c>
      <c r="B11" s="49">
        <v>20.45</v>
      </c>
      <c r="C11" s="16"/>
      <c r="D11" s="3"/>
      <c r="E11" s="65">
        <f>ROUND(B11*$G$2,2)</f>
        <v>0.06</v>
      </c>
      <c r="F11" s="16"/>
      <c r="G11" s="16">
        <f>B11+E11</f>
        <v>20.509999999999998</v>
      </c>
      <c r="H11" s="2" t="s">
        <v>14</v>
      </c>
    </row>
    <row r="12" spans="1:12" s="2" customFormat="1" ht="12.75">
      <c r="A12" s="17"/>
      <c r="B12" s="58"/>
      <c r="C12" s="18"/>
      <c r="D12" s="3"/>
      <c r="E12" s="66"/>
      <c r="F12" s="18"/>
      <c r="G12" s="18"/>
    </row>
    <row r="13" spans="1:12" s="2" customFormat="1" ht="12.75">
      <c r="A13" s="11" t="s">
        <v>15</v>
      </c>
      <c r="B13" s="19"/>
      <c r="C13" s="19"/>
      <c r="D13" s="13"/>
      <c r="E13" s="19"/>
      <c r="F13" s="19"/>
      <c r="G13" s="19"/>
    </row>
    <row r="14" spans="1:12" s="2" customFormat="1" ht="12.75">
      <c r="A14" s="15" t="s">
        <v>16</v>
      </c>
      <c r="B14" s="49">
        <v>10.220000000000001</v>
      </c>
      <c r="C14" s="16"/>
      <c r="D14" s="3"/>
      <c r="E14" s="65">
        <f>ROUND(B14*$G$2,2)</f>
        <v>0.03</v>
      </c>
      <c r="F14" s="16"/>
      <c r="G14" s="16">
        <f>B14+E14</f>
        <v>10.25</v>
      </c>
      <c r="H14" s="2" t="s">
        <v>14</v>
      </c>
    </row>
    <row r="15" spans="1:12" s="2" customFormat="1" ht="12.75">
      <c r="A15" s="17"/>
      <c r="B15" s="58"/>
      <c r="C15" s="18"/>
      <c r="D15" s="3"/>
      <c r="E15" s="66"/>
      <c r="F15" s="18"/>
      <c r="G15" s="18"/>
    </row>
    <row r="16" spans="1:12" s="2" customFormat="1" ht="12.75">
      <c r="A16" s="11" t="s">
        <v>17</v>
      </c>
      <c r="B16" s="19"/>
      <c r="C16" s="19"/>
      <c r="D16" s="13"/>
      <c r="E16" s="19"/>
      <c r="F16" s="19"/>
      <c r="G16" s="19"/>
    </row>
    <row r="17" spans="1:8" s="2" customFormat="1" ht="12.75">
      <c r="A17" s="15" t="s">
        <v>18</v>
      </c>
      <c r="B17" s="49"/>
      <c r="C17" s="16"/>
      <c r="D17" s="3"/>
      <c r="E17" s="65"/>
      <c r="F17" s="16"/>
      <c r="G17" s="16"/>
    </row>
    <row r="18" spans="1:8" s="2" customFormat="1" ht="12.75">
      <c r="A18" s="15" t="s">
        <v>92</v>
      </c>
      <c r="B18" s="49">
        <v>30.76</v>
      </c>
      <c r="C18" s="16"/>
      <c r="D18" s="3"/>
      <c r="E18" s="65">
        <f t="shared" ref="E18:E22" si="0">ROUND(B18*$G$2,2)</f>
        <v>0.09</v>
      </c>
      <c r="F18" s="16"/>
      <c r="G18" s="16">
        <f t="shared" ref="G18:G19" si="1">B18+E18</f>
        <v>30.85</v>
      </c>
      <c r="H18" s="2" t="s">
        <v>14</v>
      </c>
    </row>
    <row r="19" spans="1:8" s="2" customFormat="1" ht="12.75">
      <c r="A19" s="15" t="s">
        <v>93</v>
      </c>
      <c r="B19" s="49">
        <v>61.38</v>
      </c>
      <c r="C19" s="16"/>
      <c r="D19" s="3"/>
      <c r="E19" s="65">
        <f t="shared" si="0"/>
        <v>0.17</v>
      </c>
      <c r="F19" s="16"/>
      <c r="G19" s="16">
        <f t="shared" si="1"/>
        <v>61.550000000000004</v>
      </c>
      <c r="H19" s="2" t="s">
        <v>14</v>
      </c>
    </row>
    <row r="20" spans="1:8" s="2" customFormat="1" ht="12.75">
      <c r="A20" s="15"/>
      <c r="B20" s="49"/>
      <c r="C20" s="16"/>
      <c r="D20" s="3"/>
      <c r="E20" s="65"/>
      <c r="F20" s="16"/>
      <c r="G20" s="16"/>
    </row>
    <row r="21" spans="1:8" s="2" customFormat="1" ht="12.75">
      <c r="A21" s="15" t="s">
        <v>94</v>
      </c>
      <c r="B21" s="49">
        <v>20.45</v>
      </c>
      <c r="C21" s="16"/>
      <c r="D21" s="3"/>
      <c r="E21" s="65">
        <f t="shared" si="0"/>
        <v>0.06</v>
      </c>
      <c r="F21" s="16"/>
      <c r="G21" s="16">
        <f>B21+E21</f>
        <v>20.509999999999998</v>
      </c>
      <c r="H21" s="2" t="s">
        <v>14</v>
      </c>
    </row>
    <row r="22" spans="1:8" s="2" customFormat="1" ht="12.75">
      <c r="A22" s="15" t="s">
        <v>206</v>
      </c>
      <c r="B22" s="49">
        <v>30.76</v>
      </c>
      <c r="C22" s="16"/>
      <c r="D22" s="3"/>
      <c r="E22" s="65">
        <f t="shared" si="0"/>
        <v>0.09</v>
      </c>
      <c r="F22" s="16"/>
      <c r="G22" s="16">
        <f>B22+E22</f>
        <v>30.85</v>
      </c>
      <c r="H22" s="2" t="s">
        <v>14</v>
      </c>
    </row>
    <row r="23" spans="1:8" s="2" customFormat="1" ht="12.75">
      <c r="A23" s="17"/>
      <c r="B23" s="58"/>
      <c r="C23" s="18"/>
      <c r="D23" s="3"/>
      <c r="E23" s="66"/>
      <c r="F23" s="18"/>
      <c r="G23" s="18"/>
    </row>
    <row r="24" spans="1:8" s="2" customFormat="1" ht="12.75">
      <c r="A24" s="86" t="s">
        <v>207</v>
      </c>
      <c r="B24" s="63"/>
      <c r="C24" s="63"/>
      <c r="D24" s="84"/>
      <c r="E24" s="63"/>
      <c r="F24" s="63"/>
      <c r="G24" s="63"/>
    </row>
    <row r="25" spans="1:8" s="2" customFormat="1" ht="12.75">
      <c r="A25" s="2" t="s">
        <v>19</v>
      </c>
      <c r="B25" s="49">
        <v>7.28</v>
      </c>
      <c r="C25" s="16"/>
      <c r="D25" s="20"/>
      <c r="E25" s="65">
        <f t="shared" ref="E25" si="2">ROUND(B25*$G$2,2)</f>
        <v>0.02</v>
      </c>
      <c r="F25" s="16"/>
      <c r="G25" s="16">
        <f>B25+E25</f>
        <v>7.3</v>
      </c>
      <c r="H25" s="2" t="s">
        <v>14</v>
      </c>
    </row>
    <row r="26" spans="1:8" s="2" customFormat="1" ht="12.75">
      <c r="B26" s="49"/>
      <c r="C26" s="16"/>
      <c r="D26" s="20"/>
      <c r="E26" s="65"/>
      <c r="F26" s="16"/>
      <c r="G26" s="16"/>
    </row>
    <row r="27" spans="1:8" s="2" customFormat="1" ht="12.75">
      <c r="A27" s="86" t="s">
        <v>208</v>
      </c>
      <c r="B27" s="62"/>
      <c r="C27" s="62"/>
      <c r="D27" s="85"/>
      <c r="E27" s="62"/>
      <c r="F27" s="62"/>
      <c r="G27" s="62"/>
    </row>
    <row r="28" spans="1:8" s="2" customFormat="1" ht="12.75">
      <c r="A28" s="2" t="s">
        <v>20</v>
      </c>
      <c r="B28" s="49">
        <v>250</v>
      </c>
      <c r="C28" s="16"/>
      <c r="D28" s="20"/>
      <c r="E28" s="65">
        <f t="shared" ref="E28:E29" si="3">ROUND(B28*$G$2,2)</f>
        <v>0.7</v>
      </c>
      <c r="F28" s="16"/>
      <c r="G28" s="16">
        <f t="shared" ref="G28:G29" si="4">B28+E28</f>
        <v>250.7</v>
      </c>
      <c r="H28" s="2" t="s">
        <v>14</v>
      </c>
    </row>
    <row r="29" spans="1:8" s="2" customFormat="1" ht="12.75">
      <c r="A29" s="2" t="s">
        <v>21</v>
      </c>
      <c r="B29" s="49">
        <v>250</v>
      </c>
      <c r="C29" s="16"/>
      <c r="D29" s="20"/>
      <c r="E29" s="65">
        <f t="shared" si="3"/>
        <v>0.7</v>
      </c>
      <c r="F29" s="16"/>
      <c r="G29" s="16">
        <f t="shared" si="4"/>
        <v>250.7</v>
      </c>
      <c r="H29" s="2" t="s">
        <v>14</v>
      </c>
    </row>
    <row r="30" spans="1:8" s="2" customFormat="1" ht="12.75">
      <c r="B30" s="49"/>
      <c r="C30" s="16"/>
      <c r="D30" s="20"/>
      <c r="E30" s="65"/>
      <c r="F30" s="16"/>
      <c r="G30" s="16"/>
    </row>
    <row r="31" spans="1:8" s="2" customFormat="1" ht="12.75">
      <c r="A31" s="59" t="s">
        <v>209</v>
      </c>
      <c r="B31" s="60"/>
      <c r="C31" s="60"/>
      <c r="D31" s="50"/>
      <c r="E31" s="60"/>
      <c r="F31" s="60"/>
      <c r="G31" s="60"/>
    </row>
    <row r="32" spans="1:8" s="2" customFormat="1" ht="12.75">
      <c r="A32" s="2" t="s">
        <v>19</v>
      </c>
      <c r="B32" s="49">
        <v>6.51</v>
      </c>
      <c r="C32" s="16"/>
      <c r="D32" s="20"/>
      <c r="E32" s="65">
        <f t="shared" ref="E32" si="5">ROUND(B32*$G$2,2)</f>
        <v>0.02</v>
      </c>
      <c r="F32" s="16"/>
      <c r="G32" s="16">
        <f>B32+E32</f>
        <v>6.5299999999999994</v>
      </c>
      <c r="H32" s="2" t="s">
        <v>14</v>
      </c>
    </row>
    <row r="33" spans="1:10" s="2" customFormat="1" ht="12.75">
      <c r="B33" s="49"/>
      <c r="C33" s="16"/>
      <c r="D33" s="20"/>
      <c r="E33" s="65"/>
      <c r="F33" s="16"/>
      <c r="G33" s="16"/>
    </row>
    <row r="34" spans="1:10" s="2" customFormat="1" ht="12.75">
      <c r="A34" s="59" t="s">
        <v>210</v>
      </c>
      <c r="B34" s="51"/>
      <c r="C34" s="51"/>
      <c r="D34" s="52"/>
      <c r="E34" s="51"/>
      <c r="F34" s="51"/>
      <c r="G34" s="51"/>
    </row>
    <row r="35" spans="1:10" s="2" customFormat="1" ht="12.75">
      <c r="A35" s="2" t="s">
        <v>20</v>
      </c>
      <c r="B35" s="49">
        <v>250</v>
      </c>
      <c r="C35" s="16"/>
      <c r="D35" s="20"/>
      <c r="E35" s="65">
        <f t="shared" ref="E35:E36" si="6">ROUND(B35*$G$2,2)</f>
        <v>0.7</v>
      </c>
      <c r="F35" s="16"/>
      <c r="G35" s="16">
        <f t="shared" ref="G35:G36" si="7">B35+E35</f>
        <v>250.7</v>
      </c>
      <c r="H35" s="2" t="s">
        <v>14</v>
      </c>
    </row>
    <row r="36" spans="1:10" s="2" customFormat="1" ht="12.75">
      <c r="A36" s="2" t="s">
        <v>21</v>
      </c>
      <c r="B36" s="49">
        <v>250</v>
      </c>
      <c r="C36" s="16"/>
      <c r="D36" s="20"/>
      <c r="E36" s="65">
        <f t="shared" si="6"/>
        <v>0.7</v>
      </c>
      <c r="F36" s="16"/>
      <c r="G36" s="16">
        <f t="shared" si="7"/>
        <v>250.7</v>
      </c>
      <c r="H36" s="2" t="s">
        <v>14</v>
      </c>
    </row>
    <row r="37" spans="1:10" s="2" customFormat="1" ht="12.75">
      <c r="A37" s="3"/>
      <c r="B37" s="49"/>
      <c r="C37" s="16"/>
      <c r="D37" s="20"/>
      <c r="E37" s="65"/>
      <c r="F37" s="16"/>
      <c r="G37" s="16"/>
    </row>
    <row r="38" spans="1:10" s="2" customFormat="1" ht="12.75">
      <c r="A38" s="11" t="s">
        <v>22</v>
      </c>
      <c r="B38" s="19"/>
      <c r="C38" s="19"/>
      <c r="D38" s="21"/>
      <c r="E38" s="19"/>
      <c r="F38" s="19"/>
      <c r="G38" s="19"/>
    </row>
    <row r="39" spans="1:10" s="3" customFormat="1" ht="12.75">
      <c r="A39" s="3" t="s">
        <v>23</v>
      </c>
      <c r="B39" s="83"/>
      <c r="C39" s="22"/>
      <c r="D39" s="23"/>
      <c r="E39" s="67"/>
      <c r="F39" s="22"/>
      <c r="G39" s="22"/>
      <c r="H39" s="2"/>
      <c r="I39" s="2"/>
      <c r="J39" s="2"/>
    </row>
    <row r="40" spans="1:10" s="2" customFormat="1" ht="12.75">
      <c r="A40" s="2" t="s">
        <v>24</v>
      </c>
      <c r="B40" s="49">
        <v>6.15</v>
      </c>
      <c r="C40" s="16"/>
      <c r="D40" s="20"/>
      <c r="E40" s="65">
        <f t="shared" ref="E40:E47" si="8">ROUND(B40*$G$2,2)</f>
        <v>0.02</v>
      </c>
      <c r="F40" s="16"/>
      <c r="G40" s="16">
        <f t="shared" ref="G40:G47" si="9">B40+E40</f>
        <v>6.17</v>
      </c>
      <c r="H40" s="2" t="s">
        <v>14</v>
      </c>
    </row>
    <row r="41" spans="1:10" s="2" customFormat="1" ht="12.75">
      <c r="A41" s="2" t="s">
        <v>95</v>
      </c>
      <c r="B41" s="49">
        <v>6.15</v>
      </c>
      <c r="C41" s="16"/>
      <c r="D41" s="20"/>
      <c r="E41" s="65">
        <f t="shared" si="8"/>
        <v>0.02</v>
      </c>
      <c r="F41" s="16"/>
      <c r="G41" s="16">
        <f t="shared" si="9"/>
        <v>6.17</v>
      </c>
      <c r="H41" s="2" t="s">
        <v>14</v>
      </c>
    </row>
    <row r="42" spans="1:10" s="2" customFormat="1" ht="12.75">
      <c r="A42" s="2" t="s">
        <v>96</v>
      </c>
      <c r="B42" s="49">
        <v>6.15</v>
      </c>
      <c r="C42" s="16"/>
      <c r="D42" s="20"/>
      <c r="E42" s="65">
        <f t="shared" si="8"/>
        <v>0.02</v>
      </c>
      <c r="F42" s="16"/>
      <c r="G42" s="16">
        <f t="shared" si="9"/>
        <v>6.17</v>
      </c>
      <c r="H42" s="2" t="s">
        <v>14</v>
      </c>
    </row>
    <row r="43" spans="1:10" s="2" customFormat="1" ht="12.75">
      <c r="A43" s="2" t="s">
        <v>97</v>
      </c>
      <c r="B43" s="49">
        <v>6.15</v>
      </c>
      <c r="C43" s="16"/>
      <c r="D43" s="20"/>
      <c r="E43" s="65">
        <f t="shared" si="8"/>
        <v>0.02</v>
      </c>
      <c r="F43" s="16"/>
      <c r="G43" s="16">
        <f t="shared" si="9"/>
        <v>6.17</v>
      </c>
      <c r="H43" s="2" t="s">
        <v>14</v>
      </c>
    </row>
    <row r="44" spans="1:10" s="2" customFormat="1" ht="12.75">
      <c r="A44" s="2" t="s">
        <v>25</v>
      </c>
      <c r="B44" s="49">
        <v>122</v>
      </c>
      <c r="C44" s="16"/>
      <c r="D44" s="20"/>
      <c r="E44" s="65">
        <f t="shared" si="8"/>
        <v>0.34</v>
      </c>
      <c r="F44" s="16"/>
      <c r="G44" s="16">
        <f t="shared" si="9"/>
        <v>122.34</v>
      </c>
      <c r="H44" s="2" t="s">
        <v>14</v>
      </c>
    </row>
    <row r="45" spans="1:10" s="2" customFormat="1" ht="12.75">
      <c r="A45" s="2" t="s">
        <v>26</v>
      </c>
      <c r="B45" s="49">
        <v>9.8800000000000008</v>
      </c>
      <c r="C45" s="16"/>
      <c r="D45" s="20"/>
      <c r="E45" s="65">
        <f t="shared" si="8"/>
        <v>0.03</v>
      </c>
      <c r="F45" s="16"/>
      <c r="G45" s="16">
        <f t="shared" si="9"/>
        <v>9.91</v>
      </c>
      <c r="H45" s="2" t="s">
        <v>14</v>
      </c>
    </row>
    <row r="46" spans="1:10" s="2" customFormat="1" ht="12.75">
      <c r="A46" s="2" t="s">
        <v>98</v>
      </c>
      <c r="B46" s="49">
        <v>6.15</v>
      </c>
      <c r="C46" s="16"/>
      <c r="D46" s="20"/>
      <c r="E46" s="65">
        <f t="shared" si="8"/>
        <v>0.02</v>
      </c>
      <c r="F46" s="16"/>
      <c r="G46" s="16">
        <f t="shared" si="9"/>
        <v>6.17</v>
      </c>
      <c r="H46" s="2" t="s">
        <v>14</v>
      </c>
    </row>
    <row r="47" spans="1:10" s="2" customFormat="1" ht="12.75">
      <c r="A47" s="2" t="s">
        <v>99</v>
      </c>
      <c r="B47" s="49">
        <v>6.15</v>
      </c>
      <c r="C47" s="16"/>
      <c r="D47" s="20"/>
      <c r="E47" s="65">
        <f t="shared" si="8"/>
        <v>0.02</v>
      </c>
      <c r="F47" s="16"/>
      <c r="G47" s="16">
        <f t="shared" si="9"/>
        <v>6.17</v>
      </c>
      <c r="H47" s="2" t="s">
        <v>14</v>
      </c>
    </row>
    <row r="48" spans="1:10" s="2" customFormat="1" ht="12.75">
      <c r="B48" s="49"/>
      <c r="C48" s="16"/>
      <c r="D48" s="20"/>
      <c r="E48" s="65"/>
      <c r="F48" s="16"/>
      <c r="G48" s="16"/>
    </row>
    <row r="49" spans="1:10" s="2" customFormat="1" ht="12.75">
      <c r="A49" s="11" t="s">
        <v>27</v>
      </c>
      <c r="B49" s="19"/>
      <c r="C49" s="19"/>
      <c r="D49" s="21"/>
      <c r="E49" s="19"/>
      <c r="F49" s="19"/>
      <c r="G49" s="19"/>
    </row>
    <row r="50" spans="1:10" s="3" customFormat="1" ht="12.75">
      <c r="A50" s="3" t="s">
        <v>28</v>
      </c>
      <c r="B50" s="83"/>
      <c r="C50" s="22"/>
      <c r="D50" s="23"/>
      <c r="E50" s="67"/>
      <c r="F50" s="22"/>
      <c r="G50" s="22"/>
      <c r="H50" s="2"/>
      <c r="I50" s="2"/>
      <c r="J50" s="2"/>
    </row>
    <row r="51" spans="1:10" s="2" customFormat="1" ht="12.75">
      <c r="A51" s="2" t="s">
        <v>29</v>
      </c>
      <c r="B51" s="49"/>
      <c r="C51" s="16"/>
      <c r="D51" s="20"/>
      <c r="E51" s="65"/>
      <c r="F51" s="16"/>
      <c r="G51" s="16"/>
    </row>
    <row r="52" spans="1:10" s="2" customFormat="1" ht="12.75">
      <c r="A52" s="2" t="s">
        <v>30</v>
      </c>
      <c r="B52" s="49">
        <v>1.65</v>
      </c>
      <c r="C52" s="16"/>
      <c r="D52" s="20"/>
      <c r="E52" s="65">
        <f t="shared" ref="E52:E53" si="10">ROUND(B52*$G$2,2)</f>
        <v>0</v>
      </c>
      <c r="F52" s="16"/>
      <c r="G52" s="16">
        <f t="shared" ref="G52:G53" si="11">B52+E52</f>
        <v>1.65</v>
      </c>
      <c r="H52" s="10" t="s">
        <v>109</v>
      </c>
    </row>
    <row r="53" spans="1:10" s="2" customFormat="1" ht="12.75">
      <c r="A53" s="2" t="s">
        <v>32</v>
      </c>
      <c r="B53" s="49">
        <v>0.83</v>
      </c>
      <c r="C53" s="16"/>
      <c r="D53" s="20"/>
      <c r="E53" s="65">
        <f t="shared" si="10"/>
        <v>0</v>
      </c>
      <c r="F53" s="16"/>
      <c r="G53" s="16">
        <f t="shared" si="11"/>
        <v>0.83</v>
      </c>
      <c r="H53" s="10" t="s">
        <v>109</v>
      </c>
    </row>
    <row r="54" spans="1:10" s="2" customFormat="1" ht="12.75">
      <c r="B54" s="49"/>
      <c r="C54" s="16"/>
      <c r="D54" s="20"/>
      <c r="E54" s="65"/>
      <c r="F54" s="16"/>
      <c r="G54" s="16"/>
    </row>
    <row r="55" spans="1:10" s="3" customFormat="1" ht="12.75">
      <c r="A55" s="3" t="s">
        <v>33</v>
      </c>
      <c r="B55" s="83"/>
      <c r="C55" s="22"/>
      <c r="D55" s="23"/>
      <c r="E55" s="67"/>
      <c r="F55" s="22"/>
      <c r="G55" s="22"/>
      <c r="H55" s="2"/>
      <c r="I55" s="2"/>
      <c r="J55" s="2"/>
    </row>
    <row r="56" spans="1:10" s="2" customFormat="1" ht="12.75">
      <c r="A56" s="2" t="s">
        <v>30</v>
      </c>
      <c r="B56" s="49">
        <v>1.65</v>
      </c>
      <c r="C56" s="16"/>
      <c r="D56" s="20"/>
      <c r="E56" s="65">
        <f t="shared" ref="E56:E57" si="12">ROUND(B56*$G$2,2)</f>
        <v>0</v>
      </c>
      <c r="F56" s="16"/>
      <c r="G56" s="16">
        <f t="shared" ref="G56:G57" si="13">B56+E56</f>
        <v>1.65</v>
      </c>
      <c r="H56" s="10" t="s">
        <v>109</v>
      </c>
    </row>
    <row r="57" spans="1:10" s="2" customFormat="1" ht="12.75">
      <c r="A57" s="2" t="s">
        <v>32</v>
      </c>
      <c r="B57" s="49">
        <v>0.83</v>
      </c>
      <c r="C57" s="16"/>
      <c r="D57" s="20"/>
      <c r="E57" s="65">
        <f t="shared" si="12"/>
        <v>0</v>
      </c>
      <c r="F57" s="16"/>
      <c r="G57" s="16">
        <f t="shared" si="13"/>
        <v>0.83</v>
      </c>
      <c r="H57" s="10" t="s">
        <v>109</v>
      </c>
    </row>
    <row r="58" spans="1:10" s="2" customFormat="1" ht="12.75">
      <c r="B58" s="49"/>
      <c r="C58" s="16"/>
      <c r="D58" s="20"/>
      <c r="E58" s="65"/>
      <c r="F58" s="16"/>
      <c r="G58" s="16"/>
    </row>
    <row r="59" spans="1:10" s="3" customFormat="1" ht="12.75">
      <c r="A59" s="3" t="s">
        <v>34</v>
      </c>
      <c r="B59" s="83"/>
      <c r="C59" s="22"/>
      <c r="D59" s="23"/>
      <c r="E59" s="67"/>
      <c r="F59" s="22"/>
      <c r="G59" s="22"/>
      <c r="H59" s="2"/>
      <c r="I59" s="2"/>
      <c r="J59" s="2"/>
    </row>
    <row r="60" spans="1:10" s="2" customFormat="1" ht="12.75">
      <c r="A60" s="2" t="s">
        <v>100</v>
      </c>
      <c r="B60" s="49">
        <v>5.38</v>
      </c>
      <c r="C60" s="16"/>
      <c r="D60" s="20"/>
      <c r="E60" s="65">
        <f t="shared" ref="E60:E62" si="14">ROUND(B60*$G$2,2)</f>
        <v>0.01</v>
      </c>
      <c r="F60" s="16"/>
      <c r="G60" s="16">
        <f t="shared" ref="G60:G62" si="15">B60+E60</f>
        <v>5.39</v>
      </c>
      <c r="H60" s="2" t="s">
        <v>14</v>
      </c>
    </row>
    <row r="61" spans="1:10" s="2" customFormat="1" ht="12.75">
      <c r="A61" s="2" t="s">
        <v>35</v>
      </c>
      <c r="B61" s="49">
        <v>5.38</v>
      </c>
      <c r="C61" s="16"/>
      <c r="D61" s="20"/>
      <c r="E61" s="65">
        <f t="shared" si="14"/>
        <v>0.01</v>
      </c>
      <c r="F61" s="16"/>
      <c r="G61" s="16">
        <f t="shared" si="15"/>
        <v>5.39</v>
      </c>
      <c r="H61" s="2" t="s">
        <v>14</v>
      </c>
    </row>
    <row r="62" spans="1:10" s="2" customFormat="1" ht="12.75">
      <c r="A62" s="2" t="s">
        <v>36</v>
      </c>
      <c r="B62" s="49">
        <v>5.38</v>
      </c>
      <c r="C62" s="16"/>
      <c r="D62" s="20"/>
      <c r="E62" s="65">
        <f t="shared" si="14"/>
        <v>0.01</v>
      </c>
      <c r="F62" s="16"/>
      <c r="G62" s="16">
        <f t="shared" si="15"/>
        <v>5.39</v>
      </c>
      <c r="H62" s="2" t="s">
        <v>14</v>
      </c>
    </row>
    <row r="63" spans="1:10" s="2" customFormat="1" ht="12.75">
      <c r="B63" s="49"/>
      <c r="C63" s="16"/>
      <c r="D63" s="20"/>
      <c r="E63" s="65"/>
      <c r="F63" s="16"/>
      <c r="G63" s="16"/>
    </row>
    <row r="64" spans="1:10" s="3" customFormat="1" ht="12.75">
      <c r="A64" s="3" t="s">
        <v>33</v>
      </c>
      <c r="B64" s="83"/>
      <c r="C64" s="22"/>
      <c r="D64" s="23"/>
      <c r="E64" s="67"/>
      <c r="F64" s="22"/>
      <c r="G64" s="22"/>
      <c r="H64" s="2"/>
      <c r="I64" s="2"/>
      <c r="J64" s="2"/>
    </row>
    <row r="65" spans="1:8" s="2" customFormat="1" ht="12.75">
      <c r="A65" s="2" t="s">
        <v>100</v>
      </c>
      <c r="B65" s="49">
        <v>5.38</v>
      </c>
      <c r="C65" s="16"/>
      <c r="D65" s="20"/>
      <c r="E65" s="65">
        <f t="shared" ref="E65:E67" si="16">ROUND(B65*$G$2,2)</f>
        <v>0.01</v>
      </c>
      <c r="F65" s="16"/>
      <c r="G65" s="16">
        <f t="shared" ref="G65:G67" si="17">B65+E65</f>
        <v>5.39</v>
      </c>
      <c r="H65" s="2" t="s">
        <v>14</v>
      </c>
    </row>
    <row r="66" spans="1:8" s="2" customFormat="1" ht="12.75">
      <c r="A66" s="2" t="s">
        <v>35</v>
      </c>
      <c r="B66" s="49">
        <v>5.38</v>
      </c>
      <c r="C66" s="16"/>
      <c r="D66" s="20"/>
      <c r="E66" s="65">
        <f t="shared" si="16"/>
        <v>0.01</v>
      </c>
      <c r="F66" s="16"/>
      <c r="G66" s="16">
        <f t="shared" si="17"/>
        <v>5.39</v>
      </c>
      <c r="H66" s="2" t="s">
        <v>14</v>
      </c>
    </row>
    <row r="67" spans="1:8" s="2" customFormat="1" ht="12.75">
      <c r="A67" s="2" t="s">
        <v>36</v>
      </c>
      <c r="B67" s="49">
        <v>5.38</v>
      </c>
      <c r="C67" s="16"/>
      <c r="D67" s="20"/>
      <c r="E67" s="65">
        <f t="shared" si="16"/>
        <v>0.01</v>
      </c>
      <c r="F67" s="16"/>
      <c r="G67" s="16">
        <f t="shared" si="17"/>
        <v>5.39</v>
      </c>
      <c r="H67" s="2" t="s">
        <v>14</v>
      </c>
    </row>
    <row r="68" spans="1:8" s="2" customFormat="1" ht="12.75">
      <c r="B68" s="49"/>
      <c r="C68" s="16"/>
      <c r="D68" s="20"/>
      <c r="E68" s="65"/>
      <c r="F68" s="16"/>
      <c r="G68" s="16"/>
      <c r="H68" s="10"/>
    </row>
    <row r="69" spans="1:8" s="2" customFormat="1" ht="12.75">
      <c r="A69" s="2" t="s">
        <v>211</v>
      </c>
      <c r="B69" s="49">
        <v>2.52</v>
      </c>
      <c r="C69" s="16"/>
      <c r="D69" s="20"/>
      <c r="E69" s="65">
        <f t="shared" ref="E69" si="18">ROUND(B69*$G$2,2)</f>
        <v>0.01</v>
      </c>
      <c r="F69" s="16"/>
      <c r="G69" s="16">
        <f t="shared" ref="G69" si="19">B69+E69</f>
        <v>2.5299999999999998</v>
      </c>
      <c r="H69" s="2" t="s">
        <v>14</v>
      </c>
    </row>
    <row r="70" spans="1:8" s="2" customFormat="1" ht="12.75">
      <c r="B70" s="49"/>
      <c r="C70" s="16"/>
      <c r="D70" s="20"/>
      <c r="E70" s="65"/>
      <c r="F70" s="16"/>
      <c r="G70" s="16"/>
    </row>
    <row r="71" spans="1:8" s="2" customFormat="1" ht="12.75">
      <c r="A71" s="11" t="s">
        <v>37</v>
      </c>
      <c r="B71" s="19"/>
      <c r="C71" s="19"/>
      <c r="D71" s="21"/>
      <c r="E71" s="19"/>
      <c r="F71" s="19"/>
      <c r="G71" s="19"/>
    </row>
    <row r="72" spans="1:8" s="2" customFormat="1" ht="12.75">
      <c r="A72" s="2" t="s">
        <v>38</v>
      </c>
      <c r="B72" s="49">
        <v>0.25</v>
      </c>
      <c r="C72" s="16"/>
      <c r="D72" s="20"/>
      <c r="E72" s="65">
        <f t="shared" ref="E72:E74" si="20">ROUND(B72*$G$2,2)</f>
        <v>0</v>
      </c>
      <c r="F72" s="16"/>
      <c r="G72" s="16">
        <f t="shared" ref="G72:G74" si="21">B72+E72</f>
        <v>0.25</v>
      </c>
      <c r="H72" s="10" t="s">
        <v>109</v>
      </c>
    </row>
    <row r="73" spans="1:8" s="2" customFormat="1" ht="12.75">
      <c r="A73" s="2" t="s">
        <v>39</v>
      </c>
      <c r="B73" s="49">
        <v>0.97</v>
      </c>
      <c r="C73" s="16"/>
      <c r="D73" s="20"/>
      <c r="E73" s="65">
        <f t="shared" si="20"/>
        <v>0</v>
      </c>
      <c r="F73" s="16"/>
      <c r="G73" s="16">
        <f t="shared" si="21"/>
        <v>0.97</v>
      </c>
      <c r="H73" s="10" t="s">
        <v>109</v>
      </c>
    </row>
    <row r="74" spans="1:8" s="2" customFormat="1" ht="12.75">
      <c r="A74" s="2" t="s">
        <v>40</v>
      </c>
      <c r="B74" s="49">
        <v>0.97</v>
      </c>
      <c r="C74" s="16"/>
      <c r="D74" s="20"/>
      <c r="E74" s="65">
        <f t="shared" si="20"/>
        <v>0</v>
      </c>
      <c r="F74" s="16"/>
      <c r="G74" s="16">
        <f t="shared" si="21"/>
        <v>0.97</v>
      </c>
      <c r="H74" s="10" t="s">
        <v>109</v>
      </c>
    </row>
    <row r="75" spans="1:8" s="2" customFormat="1" ht="12.75">
      <c r="B75" s="49"/>
      <c r="C75" s="16"/>
      <c r="D75" s="20"/>
      <c r="E75" s="65"/>
      <c r="F75" s="16"/>
      <c r="G75" s="16"/>
    </row>
    <row r="76" spans="1:8" s="2" customFormat="1" ht="12.75">
      <c r="A76" s="84" t="s">
        <v>214</v>
      </c>
      <c r="B76" s="62"/>
      <c r="C76" s="62"/>
      <c r="D76" s="85"/>
      <c r="E76" s="62"/>
      <c r="F76" s="62"/>
      <c r="G76" s="62"/>
    </row>
    <row r="77" spans="1:8" s="2" customFormat="1" ht="12.75">
      <c r="A77" s="3" t="s">
        <v>101</v>
      </c>
      <c r="B77" s="53"/>
      <c r="C77" s="1"/>
      <c r="E77" s="68"/>
      <c r="F77" s="1"/>
      <c r="G77" s="1"/>
    </row>
    <row r="78" spans="1:8" s="2" customFormat="1" ht="12.75">
      <c r="A78" s="2" t="s">
        <v>41</v>
      </c>
      <c r="B78" s="53">
        <v>18.190000000000001</v>
      </c>
      <c r="C78" s="1"/>
      <c r="E78" s="65">
        <f t="shared" ref="E78:E87" si="22">ROUND(B78*$G$2,2)</f>
        <v>0.05</v>
      </c>
      <c r="F78" s="1"/>
      <c r="G78" s="1">
        <f t="shared" ref="G78:G99" si="23">B78+E78</f>
        <v>18.240000000000002</v>
      </c>
      <c r="H78" s="2" t="s">
        <v>14</v>
      </c>
    </row>
    <row r="79" spans="1:8" s="2" customFormat="1" ht="12.75">
      <c r="A79" s="2" t="s">
        <v>224</v>
      </c>
      <c r="B79" s="53">
        <v>23.54</v>
      </c>
      <c r="C79" s="1"/>
      <c r="E79" s="65">
        <f t="shared" si="22"/>
        <v>7.0000000000000007E-2</v>
      </c>
      <c r="F79" s="1"/>
      <c r="G79" s="1">
        <f t="shared" ref="G79:G83" si="24">B79+E79</f>
        <v>23.61</v>
      </c>
      <c r="H79" s="2" t="s">
        <v>14</v>
      </c>
    </row>
    <row r="80" spans="1:8" s="2" customFormat="1" ht="12.75">
      <c r="A80" s="2" t="s">
        <v>225</v>
      </c>
      <c r="B80" s="53">
        <v>34.85</v>
      </c>
      <c r="C80" s="1"/>
      <c r="E80" s="65">
        <f t="shared" si="22"/>
        <v>0.1</v>
      </c>
      <c r="F80" s="1"/>
      <c r="G80" s="1">
        <f t="shared" si="24"/>
        <v>34.950000000000003</v>
      </c>
      <c r="H80" s="2" t="s">
        <v>14</v>
      </c>
    </row>
    <row r="81" spans="1:8" s="2" customFormat="1" ht="12.75">
      <c r="A81" s="2" t="s">
        <v>226</v>
      </c>
      <c r="B81" s="53">
        <v>46.94</v>
      </c>
      <c r="C81" s="1"/>
      <c r="E81" s="65">
        <f t="shared" si="22"/>
        <v>0.13</v>
      </c>
      <c r="F81" s="1"/>
      <c r="G81" s="1">
        <f t="shared" si="24"/>
        <v>47.07</v>
      </c>
      <c r="H81" s="2" t="s">
        <v>14</v>
      </c>
    </row>
    <row r="82" spans="1:8" s="2" customFormat="1" ht="12.75">
      <c r="A82" s="2" t="s">
        <v>227</v>
      </c>
      <c r="B82" s="53">
        <v>59.03</v>
      </c>
      <c r="C82" s="1"/>
      <c r="E82" s="65">
        <f t="shared" si="22"/>
        <v>0.16</v>
      </c>
      <c r="F82" s="1"/>
      <c r="G82" s="1">
        <f t="shared" si="24"/>
        <v>59.19</v>
      </c>
      <c r="H82" s="2" t="s">
        <v>14</v>
      </c>
    </row>
    <row r="83" spans="1:8" s="2" customFormat="1" ht="12.75">
      <c r="A83" s="2" t="s">
        <v>228</v>
      </c>
      <c r="B83" s="53">
        <v>71.180000000000007</v>
      </c>
      <c r="C83" s="1"/>
      <c r="E83" s="65">
        <f t="shared" si="22"/>
        <v>0.2</v>
      </c>
      <c r="F83" s="1"/>
      <c r="G83" s="1">
        <f t="shared" si="24"/>
        <v>71.38000000000001</v>
      </c>
      <c r="H83" s="2" t="s">
        <v>14</v>
      </c>
    </row>
    <row r="84" spans="1:8" s="2" customFormat="1" ht="12.75">
      <c r="B84" s="53"/>
      <c r="C84" s="1"/>
      <c r="E84" s="68"/>
      <c r="F84" s="1"/>
      <c r="G84" s="1"/>
    </row>
    <row r="85" spans="1:8" s="2" customFormat="1" ht="12.75">
      <c r="A85" s="2" t="s">
        <v>102</v>
      </c>
      <c r="B85" s="53">
        <v>25.7</v>
      </c>
      <c r="C85" s="1"/>
      <c r="E85" s="65">
        <f t="shared" si="22"/>
        <v>7.0000000000000007E-2</v>
      </c>
      <c r="F85" s="1"/>
      <c r="G85" s="1">
        <f t="shared" si="23"/>
        <v>25.77</v>
      </c>
      <c r="H85" s="2" t="s">
        <v>14</v>
      </c>
    </row>
    <row r="86" spans="1:8" s="2" customFormat="1" ht="12.75">
      <c r="A86" s="2" t="s">
        <v>229</v>
      </c>
      <c r="B86" s="53">
        <v>33.1</v>
      </c>
      <c r="C86" s="1"/>
      <c r="E86" s="65">
        <f t="shared" si="22"/>
        <v>0.09</v>
      </c>
      <c r="F86" s="1"/>
      <c r="G86" s="1">
        <f t="shared" si="23"/>
        <v>33.190000000000005</v>
      </c>
      <c r="H86" s="2" t="s">
        <v>14</v>
      </c>
    </row>
    <row r="87" spans="1:8" s="2" customFormat="1" ht="12.75">
      <c r="A87" s="2" t="s">
        <v>230</v>
      </c>
      <c r="B87" s="53">
        <v>43.11</v>
      </c>
      <c r="C87" s="1"/>
      <c r="E87" s="65">
        <f t="shared" si="22"/>
        <v>0.12</v>
      </c>
      <c r="F87" s="1"/>
      <c r="G87" s="1">
        <f t="shared" si="23"/>
        <v>43.23</v>
      </c>
      <c r="H87" s="2" t="s">
        <v>14</v>
      </c>
    </row>
    <row r="88" spans="1:8" s="2" customFormat="1" ht="12.75">
      <c r="B88" s="53"/>
      <c r="C88" s="1"/>
      <c r="E88" s="68"/>
      <c r="F88" s="1"/>
      <c r="G88" s="1"/>
    </row>
    <row r="89" spans="1:8" s="2" customFormat="1" ht="12.75">
      <c r="A89" s="3" t="s">
        <v>103</v>
      </c>
      <c r="B89" s="53"/>
      <c r="C89" s="1"/>
      <c r="E89" s="68"/>
      <c r="F89" s="1"/>
      <c r="G89" s="1"/>
    </row>
    <row r="90" spans="1:8" s="2" customFormat="1" ht="12.75">
      <c r="A90" s="2" t="s">
        <v>224</v>
      </c>
      <c r="B90" s="53">
        <v>13.78</v>
      </c>
      <c r="C90" s="1"/>
      <c r="E90" s="65">
        <f t="shared" ref="E90:E93" si="25">ROUND(B90*$G$2,2)</f>
        <v>0.04</v>
      </c>
      <c r="F90" s="1"/>
      <c r="G90" s="1">
        <f t="shared" ref="G90" si="26">B90+E90</f>
        <v>13.819999999999999</v>
      </c>
      <c r="H90" s="2" t="s">
        <v>14</v>
      </c>
    </row>
    <row r="91" spans="1:8" s="2" customFormat="1" ht="12.75">
      <c r="A91" s="2" t="s">
        <v>102</v>
      </c>
      <c r="B91" s="53">
        <v>15.14</v>
      </c>
      <c r="C91" s="1"/>
      <c r="E91" s="65">
        <f t="shared" si="25"/>
        <v>0.04</v>
      </c>
      <c r="F91" s="1"/>
      <c r="G91" s="1">
        <f t="shared" si="23"/>
        <v>15.18</v>
      </c>
      <c r="H91" s="2" t="s">
        <v>14</v>
      </c>
    </row>
    <row r="92" spans="1:8" s="2" customFormat="1" ht="12.75">
      <c r="A92" s="2" t="s">
        <v>229</v>
      </c>
      <c r="B92" s="53">
        <v>18.43</v>
      </c>
      <c r="C92" s="1"/>
      <c r="E92" s="65">
        <f t="shared" si="25"/>
        <v>0.05</v>
      </c>
      <c r="F92" s="1"/>
      <c r="G92" s="1">
        <f t="shared" si="23"/>
        <v>18.48</v>
      </c>
      <c r="H92" s="2" t="s">
        <v>14</v>
      </c>
    </row>
    <row r="93" spans="1:8" s="2" customFormat="1" ht="12.75">
      <c r="A93" s="2" t="s">
        <v>230</v>
      </c>
      <c r="B93" s="53">
        <v>24.37</v>
      </c>
      <c r="C93" s="1"/>
      <c r="E93" s="65">
        <f t="shared" si="25"/>
        <v>7.0000000000000007E-2</v>
      </c>
      <c r="F93" s="1"/>
      <c r="G93" s="1">
        <f t="shared" si="23"/>
        <v>24.44</v>
      </c>
      <c r="H93" s="2" t="s">
        <v>14</v>
      </c>
    </row>
    <row r="94" spans="1:8" s="2" customFormat="1" ht="12.75">
      <c r="B94" s="53"/>
      <c r="C94" s="1"/>
      <c r="E94" s="68"/>
      <c r="F94" s="1"/>
      <c r="G94" s="1"/>
    </row>
    <row r="95" spans="1:8" s="2" customFormat="1" ht="12.75">
      <c r="A95" s="3" t="s">
        <v>104</v>
      </c>
      <c r="B95" s="53"/>
      <c r="C95" s="1"/>
      <c r="E95" s="68"/>
      <c r="F95" s="1"/>
      <c r="G95" s="1"/>
    </row>
    <row r="96" spans="1:8" s="2" customFormat="1" ht="12.75">
      <c r="A96" s="2" t="s">
        <v>224</v>
      </c>
      <c r="B96" s="53">
        <v>8.3800000000000008</v>
      </c>
      <c r="C96" s="1"/>
      <c r="E96" s="65">
        <f t="shared" ref="E96:E99" si="27">ROUND(B96*$G$2,2)</f>
        <v>0.02</v>
      </c>
      <c r="F96" s="1"/>
      <c r="G96" s="1">
        <f t="shared" ref="G96" si="28">B96+E96</f>
        <v>8.4</v>
      </c>
      <c r="H96" s="2" t="s">
        <v>14</v>
      </c>
    </row>
    <row r="97" spans="1:8" s="2" customFormat="1" ht="12.75">
      <c r="A97" s="2" t="s">
        <v>102</v>
      </c>
      <c r="B97" s="53">
        <v>9.5</v>
      </c>
      <c r="C97" s="1"/>
      <c r="E97" s="65">
        <f t="shared" si="27"/>
        <v>0.03</v>
      </c>
      <c r="F97" s="1"/>
      <c r="G97" s="1">
        <f t="shared" ref="G97" si="29">B97+E97</f>
        <v>9.5299999999999994</v>
      </c>
      <c r="H97" s="2" t="s">
        <v>14</v>
      </c>
    </row>
    <row r="98" spans="1:8" s="2" customFormat="1" ht="12.75">
      <c r="A98" s="2" t="s">
        <v>229</v>
      </c>
      <c r="B98" s="53">
        <v>12.46</v>
      </c>
      <c r="C98" s="1"/>
      <c r="E98" s="65">
        <f t="shared" si="27"/>
        <v>0.03</v>
      </c>
      <c r="F98" s="1"/>
      <c r="G98" s="1">
        <f t="shared" si="23"/>
        <v>12.49</v>
      </c>
      <c r="H98" s="2" t="s">
        <v>14</v>
      </c>
    </row>
    <row r="99" spans="1:8" s="2" customFormat="1" ht="12.75">
      <c r="A99" s="2" t="s">
        <v>230</v>
      </c>
      <c r="B99" s="53">
        <v>16.28</v>
      </c>
      <c r="C99" s="1"/>
      <c r="E99" s="65">
        <f t="shared" si="27"/>
        <v>0.05</v>
      </c>
      <c r="F99" s="1"/>
      <c r="G99" s="1">
        <f t="shared" si="23"/>
        <v>16.330000000000002</v>
      </c>
      <c r="H99" s="2" t="s">
        <v>14</v>
      </c>
    </row>
    <row r="100" spans="1:8" s="2" customFormat="1" ht="12.75">
      <c r="B100" s="53"/>
      <c r="C100" s="1"/>
      <c r="E100" s="68"/>
      <c r="F100" s="1"/>
      <c r="G100" s="1"/>
    </row>
    <row r="101" spans="1:8" s="2" customFormat="1" ht="12.75">
      <c r="A101" s="3" t="s">
        <v>105</v>
      </c>
      <c r="B101" s="56"/>
      <c r="E101" s="69"/>
    </row>
    <row r="102" spans="1:8" s="2" customFormat="1" ht="12.75">
      <c r="A102" s="2" t="s">
        <v>103</v>
      </c>
      <c r="B102" s="53">
        <v>10.84</v>
      </c>
      <c r="C102" s="1"/>
      <c r="E102" s="65">
        <f t="shared" ref="E102:E103" si="30">ROUND(B102*$G$2,2)</f>
        <v>0.03</v>
      </c>
      <c r="F102" s="1"/>
      <c r="G102" s="1">
        <f t="shared" ref="G102:G103" si="31">B102+E102</f>
        <v>10.87</v>
      </c>
      <c r="H102" s="2" t="s">
        <v>14</v>
      </c>
    </row>
    <row r="103" spans="1:8" s="2" customFormat="1" ht="12.75">
      <c r="A103" s="2" t="s">
        <v>527</v>
      </c>
      <c r="B103" s="53">
        <v>9.51</v>
      </c>
      <c r="C103" s="1"/>
      <c r="E103" s="65">
        <f t="shared" si="30"/>
        <v>0.03</v>
      </c>
      <c r="F103" s="1"/>
      <c r="G103" s="1">
        <f t="shared" si="31"/>
        <v>9.5399999999999991</v>
      </c>
      <c r="H103" s="2" t="s">
        <v>14</v>
      </c>
    </row>
    <row r="104" spans="1:8" s="2" customFormat="1" ht="12.75">
      <c r="A104" s="3"/>
      <c r="B104" s="53"/>
      <c r="C104" s="1"/>
      <c r="E104" s="68"/>
      <c r="F104" s="1"/>
      <c r="G104" s="1"/>
    </row>
    <row r="105" spans="1:8" s="2" customFormat="1" ht="12.75">
      <c r="A105" s="84" t="s">
        <v>232</v>
      </c>
      <c r="B105" s="62"/>
      <c r="C105" s="62"/>
      <c r="D105" s="85"/>
      <c r="E105" s="62"/>
      <c r="F105" s="62"/>
      <c r="G105" s="62"/>
    </row>
    <row r="106" spans="1:8" s="2" customFormat="1" ht="12.75">
      <c r="A106" s="3" t="s">
        <v>239</v>
      </c>
      <c r="B106" s="53"/>
      <c r="C106" s="1"/>
      <c r="E106" s="68"/>
      <c r="F106" s="1"/>
      <c r="G106" s="1"/>
    </row>
    <row r="107" spans="1:8" s="2" customFormat="1" ht="12.75">
      <c r="A107" s="2" t="s">
        <v>233</v>
      </c>
      <c r="B107" s="53">
        <v>7.73</v>
      </c>
      <c r="C107" s="1"/>
      <c r="E107" s="65">
        <f t="shared" ref="E107:E113" si="32">ROUND(B107*$G$2,2)</f>
        <v>0.02</v>
      </c>
      <c r="F107" s="1"/>
      <c r="G107" s="1">
        <f t="shared" ref="G107:G113" si="33">B107+E107</f>
        <v>7.75</v>
      </c>
      <c r="H107" s="2" t="s">
        <v>14</v>
      </c>
    </row>
    <row r="108" spans="1:8" s="2" customFormat="1" ht="12.75">
      <c r="A108" s="2" t="s">
        <v>234</v>
      </c>
      <c r="B108" s="53">
        <f>B107</f>
        <v>7.73</v>
      </c>
      <c r="C108" s="1"/>
      <c r="E108" s="65">
        <f t="shared" si="32"/>
        <v>0.02</v>
      </c>
      <c r="F108" s="1"/>
      <c r="G108" s="1">
        <f t="shared" si="33"/>
        <v>7.75</v>
      </c>
      <c r="H108" s="2" t="s">
        <v>14</v>
      </c>
    </row>
    <row r="109" spans="1:8" s="2" customFormat="1" ht="12.75">
      <c r="A109" s="2" t="s">
        <v>235</v>
      </c>
      <c r="B109" s="53">
        <f t="shared" ref="B109:B113" si="34">B108</f>
        <v>7.73</v>
      </c>
      <c r="C109" s="1"/>
      <c r="E109" s="65">
        <f t="shared" si="32"/>
        <v>0.02</v>
      </c>
      <c r="F109" s="1"/>
      <c r="G109" s="1">
        <f t="shared" si="33"/>
        <v>7.75</v>
      </c>
      <c r="H109" s="2" t="s">
        <v>14</v>
      </c>
    </row>
    <row r="110" spans="1:8" s="2" customFormat="1" ht="12.75">
      <c r="A110" s="2" t="s">
        <v>236</v>
      </c>
      <c r="B110" s="53">
        <f t="shared" si="34"/>
        <v>7.73</v>
      </c>
      <c r="C110" s="1"/>
      <c r="E110" s="65">
        <f t="shared" si="32"/>
        <v>0.02</v>
      </c>
      <c r="F110" s="1"/>
      <c r="G110" s="1">
        <f t="shared" si="33"/>
        <v>7.75</v>
      </c>
      <c r="H110" s="2" t="s">
        <v>14</v>
      </c>
    </row>
    <row r="111" spans="1:8" s="2" customFormat="1" ht="12.75">
      <c r="A111" s="2" t="s">
        <v>237</v>
      </c>
      <c r="B111" s="53">
        <f t="shared" si="34"/>
        <v>7.73</v>
      </c>
      <c r="C111" s="1"/>
      <c r="E111" s="65">
        <f t="shared" si="32"/>
        <v>0.02</v>
      </c>
      <c r="F111" s="1"/>
      <c r="G111" s="1">
        <f t="shared" si="33"/>
        <v>7.75</v>
      </c>
      <c r="H111" s="2" t="s">
        <v>14</v>
      </c>
    </row>
    <row r="112" spans="1:8" s="2" customFormat="1" ht="12.75">
      <c r="A112" s="2" t="s">
        <v>238</v>
      </c>
      <c r="B112" s="53">
        <f t="shared" si="34"/>
        <v>7.73</v>
      </c>
      <c r="C112" s="1"/>
      <c r="E112" s="65">
        <f t="shared" si="32"/>
        <v>0.02</v>
      </c>
      <c r="F112" s="1"/>
      <c r="G112" s="1">
        <f t="shared" si="33"/>
        <v>7.75</v>
      </c>
      <c r="H112" s="2" t="s">
        <v>14</v>
      </c>
    </row>
    <row r="113" spans="1:8" s="2" customFormat="1" ht="12.75">
      <c r="A113" s="2" t="s">
        <v>42</v>
      </c>
      <c r="B113" s="53">
        <f t="shared" si="34"/>
        <v>7.73</v>
      </c>
      <c r="C113" s="1"/>
      <c r="E113" s="65">
        <f t="shared" si="32"/>
        <v>0.02</v>
      </c>
      <c r="F113" s="1"/>
      <c r="G113" s="1">
        <f t="shared" si="33"/>
        <v>7.75</v>
      </c>
      <c r="H113" s="2" t="s">
        <v>14</v>
      </c>
    </row>
    <row r="114" spans="1:8" s="2" customFormat="1" ht="12.75">
      <c r="A114" s="3"/>
      <c r="B114" s="53"/>
      <c r="C114" s="1"/>
      <c r="E114" s="68"/>
      <c r="F114" s="1"/>
      <c r="G114" s="1"/>
    </row>
    <row r="115" spans="1:8" s="2" customFormat="1" ht="12.75">
      <c r="A115" s="2" t="s">
        <v>43</v>
      </c>
      <c r="B115" s="53">
        <v>8.3800000000000008</v>
      </c>
      <c r="C115" s="1"/>
      <c r="E115" s="65">
        <f t="shared" ref="E115" si="35">ROUND(B115*$G$2,2)</f>
        <v>0.02</v>
      </c>
      <c r="F115" s="1"/>
      <c r="G115" s="1">
        <f t="shared" ref="G115" si="36">B115+E115</f>
        <v>8.4</v>
      </c>
      <c r="H115" s="2" t="s">
        <v>14</v>
      </c>
    </row>
    <row r="116" spans="1:8" s="2" customFormat="1" ht="12.75">
      <c r="A116" s="3"/>
      <c r="B116" s="53"/>
      <c r="C116" s="1"/>
      <c r="E116" s="68"/>
      <c r="F116" s="1"/>
      <c r="G116" s="1"/>
    </row>
    <row r="117" spans="1:8" s="2" customFormat="1" ht="12.75">
      <c r="A117" s="50" t="s">
        <v>231</v>
      </c>
      <c r="B117" s="51"/>
      <c r="C117" s="51"/>
      <c r="D117" s="52"/>
      <c r="E117" s="51"/>
      <c r="F117" s="51"/>
      <c r="G117" s="51"/>
    </row>
    <row r="118" spans="1:8" s="2" customFormat="1" ht="12.75">
      <c r="A118" s="3" t="s">
        <v>101</v>
      </c>
      <c r="B118" s="53"/>
      <c r="C118" s="1"/>
      <c r="E118" s="68"/>
      <c r="F118" s="1"/>
      <c r="G118" s="1"/>
    </row>
    <row r="119" spans="1:8" s="2" customFormat="1" ht="12.75">
      <c r="A119" s="2" t="s">
        <v>41</v>
      </c>
      <c r="B119" s="53">
        <v>16.760000000000002</v>
      </c>
      <c r="C119" s="1"/>
      <c r="E119" s="65">
        <f t="shared" ref="E119:E124" si="37">ROUND(B119*$G$2,2)</f>
        <v>0.05</v>
      </c>
      <c r="F119" s="1"/>
      <c r="G119" s="1">
        <f>B119+E119</f>
        <v>16.810000000000002</v>
      </c>
      <c r="H119" s="2" t="s">
        <v>14</v>
      </c>
    </row>
    <row r="120" spans="1:8" s="2" customFormat="1" ht="12.75">
      <c r="A120" s="2" t="s">
        <v>224</v>
      </c>
      <c r="B120" s="53">
        <v>21.87</v>
      </c>
      <c r="C120" s="1"/>
      <c r="E120" s="65">
        <f t="shared" si="37"/>
        <v>0.06</v>
      </c>
      <c r="F120" s="1"/>
      <c r="G120" s="1">
        <f t="shared" ref="G120:G128" si="38">B120+E120</f>
        <v>21.93</v>
      </c>
      <c r="H120" s="2" t="s">
        <v>14</v>
      </c>
    </row>
    <row r="121" spans="1:8" s="2" customFormat="1" ht="12.75">
      <c r="A121" s="2" t="s">
        <v>225</v>
      </c>
      <c r="B121" s="53">
        <v>33.49</v>
      </c>
      <c r="C121" s="1"/>
      <c r="E121" s="65">
        <f t="shared" si="37"/>
        <v>0.09</v>
      </c>
      <c r="F121" s="1"/>
      <c r="G121" s="1">
        <f t="shared" si="38"/>
        <v>33.580000000000005</v>
      </c>
      <c r="H121" s="2" t="s">
        <v>14</v>
      </c>
    </row>
    <row r="122" spans="1:8" s="2" customFormat="1" ht="12.75">
      <c r="A122" s="2" t="s">
        <v>226</v>
      </c>
      <c r="B122" s="53">
        <v>46.04</v>
      </c>
      <c r="C122" s="1"/>
      <c r="E122" s="65">
        <f t="shared" si="37"/>
        <v>0.13</v>
      </c>
      <c r="F122" s="1"/>
      <c r="G122" s="1">
        <f t="shared" si="38"/>
        <v>46.17</v>
      </c>
      <c r="H122" s="2" t="s">
        <v>14</v>
      </c>
    </row>
    <row r="123" spans="1:8" s="2" customFormat="1" ht="12.75">
      <c r="A123" s="2" t="s">
        <v>227</v>
      </c>
      <c r="B123" s="53">
        <v>60.07</v>
      </c>
      <c r="C123" s="1"/>
      <c r="E123" s="65">
        <f t="shared" si="37"/>
        <v>0.17</v>
      </c>
      <c r="F123" s="1"/>
      <c r="G123" s="1">
        <f t="shared" si="38"/>
        <v>60.24</v>
      </c>
      <c r="H123" s="2" t="s">
        <v>14</v>
      </c>
    </row>
    <row r="124" spans="1:8" s="2" customFormat="1" ht="12.75">
      <c r="A124" s="2" t="s">
        <v>228</v>
      </c>
      <c r="B124" s="53">
        <v>71.25</v>
      </c>
      <c r="C124" s="1"/>
      <c r="E124" s="65">
        <f t="shared" si="37"/>
        <v>0.2</v>
      </c>
      <c r="F124" s="1"/>
      <c r="G124" s="1">
        <f t="shared" si="38"/>
        <v>71.45</v>
      </c>
      <c r="H124" s="2" t="s">
        <v>14</v>
      </c>
    </row>
    <row r="125" spans="1:8" s="2" customFormat="1" ht="12.75">
      <c r="B125" s="53"/>
      <c r="C125" s="1"/>
      <c r="E125" s="68"/>
      <c r="F125" s="1"/>
      <c r="G125" s="1"/>
    </row>
    <row r="126" spans="1:8" s="2" customFormat="1" ht="12.75">
      <c r="A126" s="2" t="s">
        <v>102</v>
      </c>
      <c r="B126" s="53">
        <v>24.28</v>
      </c>
      <c r="C126" s="1"/>
      <c r="E126" s="65">
        <f t="shared" ref="E126:E128" si="39">ROUND(B126*$G$2,2)</f>
        <v>7.0000000000000007E-2</v>
      </c>
      <c r="F126" s="1"/>
      <c r="G126" s="1">
        <f t="shared" si="38"/>
        <v>24.35</v>
      </c>
      <c r="H126" s="2" t="s">
        <v>14</v>
      </c>
    </row>
    <row r="127" spans="1:8" s="2" customFormat="1" ht="12.75">
      <c r="A127" s="2" t="s">
        <v>229</v>
      </c>
      <c r="B127" s="53">
        <v>31.66</v>
      </c>
      <c r="C127" s="1"/>
      <c r="E127" s="65">
        <f t="shared" si="39"/>
        <v>0.09</v>
      </c>
      <c r="F127" s="1"/>
      <c r="G127" s="1">
        <f t="shared" si="38"/>
        <v>31.75</v>
      </c>
      <c r="H127" s="2" t="s">
        <v>14</v>
      </c>
    </row>
    <row r="128" spans="1:8" s="2" customFormat="1" ht="12.75">
      <c r="A128" s="2" t="s">
        <v>230</v>
      </c>
      <c r="B128" s="53">
        <v>41.19</v>
      </c>
      <c r="C128" s="1"/>
      <c r="E128" s="65">
        <f t="shared" si="39"/>
        <v>0.11</v>
      </c>
      <c r="F128" s="1"/>
      <c r="G128" s="1">
        <f t="shared" si="38"/>
        <v>41.3</v>
      </c>
      <c r="H128" s="2" t="s">
        <v>14</v>
      </c>
    </row>
    <row r="129" spans="1:8" s="2" customFormat="1" ht="12.75">
      <c r="B129" s="53"/>
      <c r="C129" s="1"/>
      <c r="E129" s="68"/>
      <c r="F129" s="1"/>
      <c r="G129" s="1"/>
    </row>
    <row r="130" spans="1:8" s="2" customFormat="1" ht="12.75">
      <c r="A130" s="3" t="s">
        <v>103</v>
      </c>
      <c r="B130" s="53"/>
      <c r="C130" s="1"/>
      <c r="E130" s="68"/>
      <c r="F130" s="1"/>
      <c r="G130" s="1"/>
    </row>
    <row r="131" spans="1:8" s="2" customFormat="1" ht="12.75">
      <c r="A131" s="2" t="s">
        <v>224</v>
      </c>
      <c r="B131" s="53">
        <v>12.64</v>
      </c>
      <c r="C131" s="1"/>
      <c r="E131" s="65">
        <f t="shared" ref="E131:E134" si="40">ROUND(B131*$G$2,2)</f>
        <v>0.04</v>
      </c>
      <c r="F131" s="1"/>
      <c r="G131" s="1">
        <f t="shared" ref="G131:G134" si="41">B131+E131</f>
        <v>12.68</v>
      </c>
      <c r="H131" s="2" t="s">
        <v>14</v>
      </c>
    </row>
    <row r="132" spans="1:8" s="2" customFormat="1" ht="12.75">
      <c r="A132" s="2" t="s">
        <v>102</v>
      </c>
      <c r="B132" s="53">
        <v>14.01</v>
      </c>
      <c r="C132" s="1"/>
      <c r="E132" s="65">
        <f t="shared" si="40"/>
        <v>0.04</v>
      </c>
      <c r="F132" s="1"/>
      <c r="G132" s="1">
        <f t="shared" si="41"/>
        <v>14.049999999999999</v>
      </c>
      <c r="H132" s="2" t="s">
        <v>14</v>
      </c>
    </row>
    <row r="133" spans="1:8" s="2" customFormat="1" ht="12.75">
      <c r="A133" s="2" t="s">
        <v>229</v>
      </c>
      <c r="B133" s="53">
        <v>18.14</v>
      </c>
      <c r="C133" s="1"/>
      <c r="E133" s="65">
        <f t="shared" si="40"/>
        <v>0.05</v>
      </c>
      <c r="F133" s="1"/>
      <c r="G133" s="1">
        <f t="shared" si="41"/>
        <v>18.190000000000001</v>
      </c>
      <c r="H133" s="2" t="s">
        <v>14</v>
      </c>
    </row>
    <row r="134" spans="1:8" s="2" customFormat="1" ht="12.75">
      <c r="A134" s="2" t="s">
        <v>230</v>
      </c>
      <c r="B134" s="53">
        <v>23.57</v>
      </c>
      <c r="C134" s="1"/>
      <c r="E134" s="65">
        <f t="shared" si="40"/>
        <v>7.0000000000000007E-2</v>
      </c>
      <c r="F134" s="1"/>
      <c r="G134" s="1">
        <f t="shared" si="41"/>
        <v>23.64</v>
      </c>
      <c r="H134" s="2" t="s">
        <v>14</v>
      </c>
    </row>
    <row r="135" spans="1:8" s="2" customFormat="1" ht="12.75">
      <c r="B135" s="53"/>
      <c r="C135" s="1"/>
      <c r="E135" s="68"/>
      <c r="F135" s="1"/>
      <c r="G135" s="1"/>
    </row>
    <row r="136" spans="1:8" s="2" customFormat="1" ht="12.75">
      <c r="A136" s="3" t="s">
        <v>104</v>
      </c>
      <c r="B136" s="53"/>
      <c r="C136" s="1"/>
      <c r="E136" s="68"/>
      <c r="F136" s="1"/>
      <c r="G136" s="1"/>
    </row>
    <row r="137" spans="1:8" s="2" customFormat="1" ht="12.75">
      <c r="A137" s="2" t="s">
        <v>224</v>
      </c>
      <c r="B137" s="53">
        <v>7.48</v>
      </c>
      <c r="C137" s="1"/>
      <c r="E137" s="65">
        <f t="shared" ref="E137:E140" si="42">ROUND(B137*$G$2,2)</f>
        <v>0.02</v>
      </c>
      <c r="F137" s="1"/>
      <c r="G137" s="1">
        <f t="shared" ref="G137:G140" si="43">B137+E137</f>
        <v>7.5</v>
      </c>
      <c r="H137" s="2" t="s">
        <v>14</v>
      </c>
    </row>
    <row r="138" spans="1:8" s="2" customFormat="1" ht="12.75">
      <c r="A138" s="2" t="s">
        <v>102</v>
      </c>
      <c r="B138" s="53">
        <v>8.58</v>
      </c>
      <c r="C138" s="1"/>
      <c r="E138" s="65">
        <f t="shared" si="42"/>
        <v>0.02</v>
      </c>
      <c r="F138" s="1"/>
      <c r="G138" s="1">
        <f t="shared" si="43"/>
        <v>8.6</v>
      </c>
      <c r="H138" s="2" t="s">
        <v>14</v>
      </c>
    </row>
    <row r="139" spans="1:8" s="2" customFormat="1" ht="12.75">
      <c r="A139" s="2" t="s">
        <v>229</v>
      </c>
      <c r="B139" s="53">
        <v>12.3</v>
      </c>
      <c r="C139" s="1"/>
      <c r="E139" s="65">
        <f t="shared" si="42"/>
        <v>0.03</v>
      </c>
      <c r="F139" s="1"/>
      <c r="G139" s="1">
        <f t="shared" si="43"/>
        <v>12.33</v>
      </c>
      <c r="H139" s="2" t="s">
        <v>14</v>
      </c>
    </row>
    <row r="140" spans="1:8" s="2" customFormat="1" ht="12.75">
      <c r="A140" s="2" t="s">
        <v>230</v>
      </c>
      <c r="B140" s="53">
        <v>15.9</v>
      </c>
      <c r="C140" s="1"/>
      <c r="E140" s="65">
        <f t="shared" si="42"/>
        <v>0.04</v>
      </c>
      <c r="F140" s="1"/>
      <c r="G140" s="1">
        <f t="shared" si="43"/>
        <v>15.94</v>
      </c>
      <c r="H140" s="2" t="s">
        <v>14</v>
      </c>
    </row>
    <row r="141" spans="1:8" s="2" customFormat="1" ht="12.75">
      <c r="B141" s="53"/>
      <c r="C141" s="1"/>
      <c r="E141" s="68"/>
      <c r="F141" s="1"/>
      <c r="G141" s="1"/>
    </row>
    <row r="142" spans="1:8" s="2" customFormat="1" ht="12.75">
      <c r="A142" s="3" t="s">
        <v>105</v>
      </c>
      <c r="B142" s="56"/>
      <c r="C142" s="1"/>
      <c r="E142" s="68"/>
      <c r="F142" s="1"/>
      <c r="G142" s="1"/>
    </row>
    <row r="143" spans="1:8" s="2" customFormat="1" ht="12.75">
      <c r="A143" s="2" t="s">
        <v>103</v>
      </c>
      <c r="B143" s="53">
        <v>10.84</v>
      </c>
      <c r="C143" s="1"/>
      <c r="E143" s="65">
        <f t="shared" ref="E143:E144" si="44">ROUND(B143*$G$2,2)</f>
        <v>0.03</v>
      </c>
      <c r="F143" s="1"/>
      <c r="G143" s="1">
        <f t="shared" ref="G143:G144" si="45">B143+E143</f>
        <v>10.87</v>
      </c>
      <c r="H143" s="2" t="s">
        <v>14</v>
      </c>
    </row>
    <row r="144" spans="1:8" s="2" customFormat="1" ht="12.75">
      <c r="A144" s="2" t="s">
        <v>527</v>
      </c>
      <c r="B144" s="53">
        <v>9.51</v>
      </c>
      <c r="C144" s="1"/>
      <c r="E144" s="65">
        <f t="shared" si="44"/>
        <v>0.03</v>
      </c>
      <c r="F144" s="1"/>
      <c r="G144" s="1">
        <f t="shared" si="45"/>
        <v>9.5399999999999991</v>
      </c>
      <c r="H144" s="2" t="s">
        <v>14</v>
      </c>
    </row>
    <row r="145" spans="1:8" s="2" customFormat="1" ht="12.75">
      <c r="A145" s="3"/>
      <c r="B145" s="53"/>
      <c r="C145" s="1"/>
      <c r="E145" s="68"/>
      <c r="F145" s="1"/>
      <c r="G145" s="1"/>
    </row>
    <row r="146" spans="1:8" s="2" customFormat="1" ht="12.75">
      <c r="A146" s="50" t="s">
        <v>215</v>
      </c>
      <c r="B146" s="51"/>
      <c r="C146" s="51"/>
      <c r="D146" s="52"/>
      <c r="E146" s="51"/>
      <c r="F146" s="51"/>
      <c r="G146" s="51"/>
    </row>
    <row r="147" spans="1:8" s="2" customFormat="1" ht="12.75">
      <c r="A147" s="3" t="s">
        <v>239</v>
      </c>
      <c r="B147" s="53"/>
      <c r="C147" s="1"/>
      <c r="E147" s="68"/>
      <c r="F147" s="1"/>
      <c r="G147" s="1"/>
    </row>
    <row r="148" spans="1:8" s="2" customFormat="1" ht="12.75">
      <c r="A148" s="2" t="s">
        <v>233</v>
      </c>
      <c r="B148" s="53">
        <v>6.94</v>
      </c>
      <c r="C148" s="1"/>
      <c r="E148" s="65">
        <f t="shared" ref="E148:E154" si="46">ROUND(B148*$G$2,2)</f>
        <v>0.02</v>
      </c>
      <c r="F148" s="1"/>
      <c r="G148" s="1">
        <f t="shared" ref="G148:G154" si="47">B148+E148</f>
        <v>6.96</v>
      </c>
      <c r="H148" s="2" t="s">
        <v>14</v>
      </c>
    </row>
    <row r="149" spans="1:8" s="2" customFormat="1" ht="12.75">
      <c r="A149" s="2" t="s">
        <v>234</v>
      </c>
      <c r="B149" s="53">
        <f>B148</f>
        <v>6.94</v>
      </c>
      <c r="C149" s="1"/>
      <c r="E149" s="65">
        <f t="shared" si="46"/>
        <v>0.02</v>
      </c>
      <c r="F149" s="1"/>
      <c r="G149" s="1">
        <f t="shared" si="47"/>
        <v>6.96</v>
      </c>
      <c r="H149" s="2" t="s">
        <v>14</v>
      </c>
    </row>
    <row r="150" spans="1:8" s="2" customFormat="1" ht="12.75">
      <c r="A150" s="2" t="s">
        <v>235</v>
      </c>
      <c r="B150" s="53">
        <f t="shared" ref="B150:B154" si="48">B149</f>
        <v>6.94</v>
      </c>
      <c r="C150" s="1"/>
      <c r="E150" s="65">
        <f t="shared" si="46"/>
        <v>0.02</v>
      </c>
      <c r="F150" s="1"/>
      <c r="G150" s="1">
        <f t="shared" si="47"/>
        <v>6.96</v>
      </c>
      <c r="H150" s="2" t="s">
        <v>14</v>
      </c>
    </row>
    <row r="151" spans="1:8" s="2" customFormat="1" ht="12.75">
      <c r="A151" s="2" t="s">
        <v>236</v>
      </c>
      <c r="B151" s="53">
        <f t="shared" si="48"/>
        <v>6.94</v>
      </c>
      <c r="C151" s="1"/>
      <c r="E151" s="65">
        <f t="shared" si="46"/>
        <v>0.02</v>
      </c>
      <c r="F151" s="1"/>
      <c r="G151" s="1">
        <f t="shared" si="47"/>
        <v>6.96</v>
      </c>
      <c r="H151" s="2" t="s">
        <v>14</v>
      </c>
    </row>
    <row r="152" spans="1:8" s="2" customFormat="1" ht="12.75">
      <c r="A152" s="2" t="s">
        <v>237</v>
      </c>
      <c r="B152" s="53">
        <f t="shared" si="48"/>
        <v>6.94</v>
      </c>
      <c r="C152" s="1"/>
      <c r="E152" s="65">
        <f t="shared" si="46"/>
        <v>0.02</v>
      </c>
      <c r="F152" s="1"/>
      <c r="G152" s="1">
        <f t="shared" si="47"/>
        <v>6.96</v>
      </c>
      <c r="H152" s="2" t="s">
        <v>14</v>
      </c>
    </row>
    <row r="153" spans="1:8" s="2" customFormat="1" ht="12.75">
      <c r="A153" s="2" t="s">
        <v>238</v>
      </c>
      <c r="B153" s="53">
        <f t="shared" si="48"/>
        <v>6.94</v>
      </c>
      <c r="C153" s="1"/>
      <c r="E153" s="65">
        <f t="shared" si="46"/>
        <v>0.02</v>
      </c>
      <c r="F153" s="1"/>
      <c r="G153" s="1">
        <f t="shared" si="47"/>
        <v>6.96</v>
      </c>
      <c r="H153" s="2" t="s">
        <v>14</v>
      </c>
    </row>
    <row r="154" spans="1:8" s="2" customFormat="1" ht="12.75">
      <c r="A154" s="2" t="s">
        <v>42</v>
      </c>
      <c r="B154" s="53">
        <f t="shared" si="48"/>
        <v>6.94</v>
      </c>
      <c r="C154" s="1"/>
      <c r="E154" s="65">
        <f t="shared" si="46"/>
        <v>0.02</v>
      </c>
      <c r="F154" s="1"/>
      <c r="G154" s="1">
        <f t="shared" si="47"/>
        <v>6.96</v>
      </c>
      <c r="H154" s="2" t="s">
        <v>14</v>
      </c>
    </row>
    <row r="155" spans="1:8" s="2" customFormat="1" ht="12.75">
      <c r="A155" s="3"/>
      <c r="B155" s="53"/>
      <c r="C155" s="1"/>
      <c r="E155" s="68"/>
      <c r="F155" s="1"/>
      <c r="G155" s="1"/>
    </row>
    <row r="156" spans="1:8" s="2" customFormat="1" ht="12.75">
      <c r="A156" s="2" t="s">
        <v>43</v>
      </c>
      <c r="B156" s="53">
        <v>8.48</v>
      </c>
      <c r="C156" s="1"/>
      <c r="E156" s="65">
        <f t="shared" ref="E156" si="49">ROUND(B156*$G$2,2)</f>
        <v>0.02</v>
      </c>
      <c r="F156" s="1"/>
      <c r="G156" s="1">
        <f t="shared" ref="G156" si="50">B156+E156</f>
        <v>8.5</v>
      </c>
      <c r="H156" s="2" t="s">
        <v>14</v>
      </c>
    </row>
    <row r="157" spans="1:8" s="2" customFormat="1" ht="12.75">
      <c r="A157" s="3"/>
      <c r="B157" s="53"/>
      <c r="C157" s="1"/>
      <c r="E157" s="68"/>
      <c r="F157" s="1"/>
      <c r="G157" s="1"/>
    </row>
    <row r="158" spans="1:8" s="2" customFormat="1" ht="12.75">
      <c r="A158" s="84" t="s">
        <v>216</v>
      </c>
      <c r="B158" s="14"/>
      <c r="C158" s="14"/>
      <c r="D158" s="64"/>
      <c r="E158" s="14"/>
      <c r="F158" s="14"/>
      <c r="G158" s="14"/>
    </row>
    <row r="159" spans="1:8" s="2" customFormat="1" ht="12.75">
      <c r="A159" s="2" t="s">
        <v>44</v>
      </c>
      <c r="B159" s="53">
        <v>27.79</v>
      </c>
      <c r="C159" s="1"/>
      <c r="E159" s="65">
        <f t="shared" ref="E159:E162" si="51">ROUND(B159*$G$2,2)</f>
        <v>0.08</v>
      </c>
      <c r="F159" s="1"/>
      <c r="G159" s="1">
        <f t="shared" ref="G159:G162" si="52">B159+E159</f>
        <v>27.869999999999997</v>
      </c>
      <c r="H159" s="2" t="s">
        <v>14</v>
      </c>
    </row>
    <row r="160" spans="1:8" s="2" customFormat="1" ht="12.75">
      <c r="A160" s="2" t="s">
        <v>45</v>
      </c>
      <c r="B160" s="53">
        <v>27.79</v>
      </c>
      <c r="C160" s="1"/>
      <c r="E160" s="65">
        <f t="shared" si="51"/>
        <v>0.08</v>
      </c>
      <c r="F160" s="1"/>
      <c r="G160" s="1">
        <f t="shared" si="52"/>
        <v>27.869999999999997</v>
      </c>
      <c r="H160" s="2" t="s">
        <v>14</v>
      </c>
    </row>
    <row r="161" spans="1:10" s="2" customFormat="1" ht="12.75">
      <c r="A161" s="2" t="s">
        <v>21</v>
      </c>
      <c r="B161" s="53">
        <v>27.79</v>
      </c>
      <c r="C161" s="1"/>
      <c r="E161" s="65">
        <f t="shared" si="51"/>
        <v>0.08</v>
      </c>
      <c r="F161" s="1"/>
      <c r="G161" s="1">
        <f t="shared" si="52"/>
        <v>27.869999999999997</v>
      </c>
      <c r="H161" s="2" t="s">
        <v>14</v>
      </c>
    </row>
    <row r="162" spans="1:10" s="2" customFormat="1" ht="12.75">
      <c r="A162" s="2" t="s">
        <v>46</v>
      </c>
      <c r="B162" s="53">
        <v>16.45</v>
      </c>
      <c r="C162" s="1"/>
      <c r="E162" s="65">
        <f t="shared" si="51"/>
        <v>0.05</v>
      </c>
      <c r="F162" s="1"/>
      <c r="G162" s="1">
        <f t="shared" si="52"/>
        <v>16.5</v>
      </c>
      <c r="H162" s="2" t="s">
        <v>14</v>
      </c>
    </row>
    <row r="163" spans="1:10" s="2" customFormat="1" ht="12.75">
      <c r="B163" s="53"/>
      <c r="C163" s="1"/>
      <c r="E163" s="68"/>
      <c r="F163" s="1"/>
      <c r="G163" s="1"/>
    </row>
    <row r="164" spans="1:10" s="2" customFormat="1" ht="12.75">
      <c r="A164" s="50" t="s">
        <v>217</v>
      </c>
      <c r="B164" s="54"/>
      <c r="C164" s="54"/>
      <c r="D164" s="55"/>
      <c r="E164" s="54"/>
      <c r="F164" s="54"/>
      <c r="G164" s="54"/>
    </row>
    <row r="165" spans="1:10" s="2" customFormat="1" ht="12.75">
      <c r="A165" s="2" t="s">
        <v>44</v>
      </c>
      <c r="B165" s="53">
        <v>28.36</v>
      </c>
      <c r="C165" s="1"/>
      <c r="E165" s="65">
        <f t="shared" ref="E165:E168" si="53">ROUND(B165*$G$2,2)</f>
        <v>0.08</v>
      </c>
      <c r="F165" s="1"/>
      <c r="G165" s="1">
        <f t="shared" ref="G165:G168" si="54">B165+E165</f>
        <v>28.439999999999998</v>
      </c>
      <c r="H165" s="2" t="s">
        <v>14</v>
      </c>
    </row>
    <row r="166" spans="1:10" s="2" customFormat="1" ht="12.75">
      <c r="A166" s="2" t="s">
        <v>45</v>
      </c>
      <c r="B166" s="53">
        <v>28.36</v>
      </c>
      <c r="C166" s="1"/>
      <c r="E166" s="65">
        <f t="shared" si="53"/>
        <v>0.08</v>
      </c>
      <c r="F166" s="1"/>
      <c r="G166" s="1">
        <f t="shared" si="54"/>
        <v>28.439999999999998</v>
      </c>
      <c r="H166" s="2" t="s">
        <v>14</v>
      </c>
    </row>
    <row r="167" spans="1:10" s="2" customFormat="1" ht="12.75">
      <c r="A167" s="2" t="s">
        <v>21</v>
      </c>
      <c r="B167" s="53">
        <v>28.36</v>
      </c>
      <c r="C167" s="1"/>
      <c r="E167" s="65">
        <f t="shared" si="53"/>
        <v>0.08</v>
      </c>
      <c r="F167" s="1"/>
      <c r="G167" s="1">
        <f t="shared" si="54"/>
        <v>28.439999999999998</v>
      </c>
      <c r="H167" s="2" t="s">
        <v>14</v>
      </c>
    </row>
    <row r="168" spans="1:10" s="2" customFormat="1" ht="12.75">
      <c r="A168" s="2" t="s">
        <v>46</v>
      </c>
      <c r="B168" s="53">
        <v>16.45</v>
      </c>
      <c r="C168" s="1"/>
      <c r="E168" s="65">
        <f t="shared" si="53"/>
        <v>0.05</v>
      </c>
      <c r="F168" s="1"/>
      <c r="G168" s="1">
        <f t="shared" si="54"/>
        <v>16.5</v>
      </c>
      <c r="H168" s="2" t="s">
        <v>14</v>
      </c>
    </row>
    <row r="169" spans="1:10" s="2" customFormat="1" ht="12.75">
      <c r="B169" s="53"/>
      <c r="C169" s="1"/>
      <c r="E169" s="68"/>
      <c r="F169" s="1"/>
      <c r="G169" s="1"/>
    </row>
    <row r="170" spans="1:10" s="2" customFormat="1" ht="12.75">
      <c r="A170" s="13" t="s">
        <v>47</v>
      </c>
      <c r="B170" s="24"/>
      <c r="C170" s="24"/>
      <c r="D170" s="25"/>
      <c r="E170" s="24"/>
      <c r="F170" s="24"/>
      <c r="G170" s="24"/>
    </row>
    <row r="171" spans="1:10" s="3" customFormat="1" ht="12.75">
      <c r="A171" s="3" t="s">
        <v>48</v>
      </c>
      <c r="B171" s="90"/>
      <c r="C171" s="26"/>
      <c r="E171" s="70"/>
      <c r="F171" s="26"/>
      <c r="G171" s="26"/>
      <c r="H171" s="2"/>
      <c r="I171" s="2"/>
      <c r="J171" s="2"/>
    </row>
    <row r="172" spans="1:10" s="2" customFormat="1" ht="12.75">
      <c r="A172" s="3" t="s">
        <v>49</v>
      </c>
      <c r="B172" s="53"/>
      <c r="C172" s="1"/>
      <c r="E172" s="68"/>
      <c r="F172" s="1"/>
      <c r="G172" s="1"/>
    </row>
    <row r="173" spans="1:10" s="2" customFormat="1" ht="12.75">
      <c r="A173" s="2" t="s">
        <v>50</v>
      </c>
      <c r="B173" s="53">
        <v>52.5</v>
      </c>
      <c r="C173" s="1"/>
      <c r="E173" s="65">
        <f t="shared" ref="E173:E175" si="55">ROUND(B173*$G$2,2)</f>
        <v>0.15</v>
      </c>
      <c r="F173" s="1"/>
      <c r="G173" s="1">
        <f t="shared" ref="G173:G174" si="56">B173+E173</f>
        <v>52.65</v>
      </c>
      <c r="H173" s="2" t="s">
        <v>14</v>
      </c>
    </row>
    <row r="174" spans="1:10" s="2" customFormat="1" ht="12.75">
      <c r="A174" s="2" t="s">
        <v>51</v>
      </c>
      <c r="B174" s="53">
        <v>57.9</v>
      </c>
      <c r="C174" s="1"/>
      <c r="E174" s="65">
        <f t="shared" si="55"/>
        <v>0.16</v>
      </c>
      <c r="F174" s="1"/>
      <c r="G174" s="1">
        <f t="shared" si="56"/>
        <v>58.059999999999995</v>
      </c>
      <c r="H174" s="2" t="s">
        <v>14</v>
      </c>
    </row>
    <row r="175" spans="1:10" s="2" customFormat="1" ht="12.75">
      <c r="A175" s="2" t="s">
        <v>25</v>
      </c>
      <c r="B175" s="53">
        <v>80.5</v>
      </c>
      <c r="C175" s="1"/>
      <c r="E175" s="65">
        <f t="shared" si="55"/>
        <v>0.22</v>
      </c>
      <c r="F175" s="1"/>
      <c r="G175" s="1">
        <f t="shared" ref="G175" si="57">B175+E175</f>
        <v>80.72</v>
      </c>
      <c r="H175" s="2" t="s">
        <v>14</v>
      </c>
    </row>
    <row r="176" spans="1:10" ht="20.100000000000001" customHeight="1">
      <c r="B176" s="91"/>
      <c r="E176" s="71"/>
      <c r="F176" s="28"/>
      <c r="G176" s="28"/>
      <c r="H176" s="2"/>
      <c r="I176" s="2"/>
      <c r="J176" s="2"/>
    </row>
    <row r="177" spans="1:10" s="3" customFormat="1" ht="12.75">
      <c r="A177" s="3" t="s">
        <v>52</v>
      </c>
      <c r="B177" s="90"/>
      <c r="C177" s="26"/>
      <c r="E177" s="70"/>
      <c r="F177" s="26"/>
      <c r="G177" s="26"/>
      <c r="H177" s="2"/>
      <c r="I177" s="2"/>
      <c r="J177" s="2"/>
    </row>
    <row r="178" spans="1:10" s="2" customFormat="1" ht="12.75">
      <c r="A178" s="2" t="s">
        <v>50</v>
      </c>
      <c r="B178" s="53">
        <v>30</v>
      </c>
      <c r="C178" s="1"/>
      <c r="E178" s="65">
        <f t="shared" ref="E178:E180" si="58">ROUND(B178*$G$2,2)</f>
        <v>0.08</v>
      </c>
      <c r="F178" s="1"/>
      <c r="G178" s="1">
        <f t="shared" ref="G178:G179" si="59">B178+E178</f>
        <v>30.08</v>
      </c>
      <c r="H178" s="2" t="s">
        <v>14</v>
      </c>
    </row>
    <row r="179" spans="1:10" s="2" customFormat="1" ht="12.75">
      <c r="A179" s="2" t="s">
        <v>51</v>
      </c>
      <c r="B179" s="53">
        <v>30</v>
      </c>
      <c r="C179" s="1"/>
      <c r="E179" s="65">
        <f t="shared" si="58"/>
        <v>0.08</v>
      </c>
      <c r="F179" s="1"/>
      <c r="G179" s="1">
        <f t="shared" si="59"/>
        <v>30.08</v>
      </c>
      <c r="H179" s="2" t="s">
        <v>14</v>
      </c>
    </row>
    <row r="180" spans="1:10" s="2" customFormat="1" ht="12.75">
      <c r="A180" s="2" t="s">
        <v>25</v>
      </c>
      <c r="B180" s="53">
        <v>30</v>
      </c>
      <c r="C180" s="1"/>
      <c r="E180" s="65">
        <f t="shared" si="58"/>
        <v>0.08</v>
      </c>
      <c r="F180" s="1"/>
      <c r="G180" s="1">
        <f t="shared" ref="G180" si="60">B180+E180</f>
        <v>30.08</v>
      </c>
      <c r="H180" s="2" t="s">
        <v>14</v>
      </c>
    </row>
    <row r="181" spans="1:10" s="2" customFormat="1" ht="12.75">
      <c r="B181" s="53"/>
      <c r="C181" s="1"/>
      <c r="E181" s="68"/>
      <c r="F181" s="1"/>
      <c r="G181" s="1"/>
    </row>
    <row r="182" spans="1:10" s="3" customFormat="1" ht="12.75">
      <c r="A182" s="3" t="s">
        <v>53</v>
      </c>
      <c r="B182" s="90"/>
      <c r="C182" s="26"/>
      <c r="E182" s="70"/>
      <c r="F182" s="26"/>
      <c r="G182" s="26"/>
      <c r="H182" s="2"/>
      <c r="I182" s="2"/>
      <c r="J182" s="2"/>
    </row>
    <row r="183" spans="1:10" s="2" customFormat="1" ht="12.75">
      <c r="A183" s="2" t="s">
        <v>50</v>
      </c>
      <c r="B183" s="53">
        <v>52.5</v>
      </c>
      <c r="C183" s="1"/>
      <c r="E183" s="65">
        <f t="shared" ref="E183:E185" si="61">ROUND(B183*$G$2,2)</f>
        <v>0.15</v>
      </c>
      <c r="F183" s="1"/>
      <c r="G183" s="1">
        <f t="shared" ref="G183:G184" si="62">B183+E183</f>
        <v>52.65</v>
      </c>
      <c r="H183" s="2" t="s">
        <v>14</v>
      </c>
    </row>
    <row r="184" spans="1:10" s="2" customFormat="1" ht="12.75">
      <c r="A184" s="2" t="s">
        <v>51</v>
      </c>
      <c r="B184" s="53">
        <v>57.9</v>
      </c>
      <c r="C184" s="1"/>
      <c r="E184" s="65">
        <f t="shared" si="61"/>
        <v>0.16</v>
      </c>
      <c r="F184" s="1"/>
      <c r="G184" s="1">
        <f t="shared" si="62"/>
        <v>58.059999999999995</v>
      </c>
      <c r="H184" s="2" t="s">
        <v>14</v>
      </c>
    </row>
    <row r="185" spans="1:10" s="2" customFormat="1" ht="12.75">
      <c r="A185" s="2" t="s">
        <v>25</v>
      </c>
      <c r="B185" s="53">
        <v>80.5</v>
      </c>
      <c r="C185" s="1"/>
      <c r="E185" s="65">
        <f t="shared" si="61"/>
        <v>0.22</v>
      </c>
      <c r="F185" s="1"/>
      <c r="G185" s="1">
        <f t="shared" ref="G185" si="63">B185+E185</f>
        <v>80.72</v>
      </c>
      <c r="H185" s="2" t="s">
        <v>14</v>
      </c>
    </row>
    <row r="186" spans="1:10" ht="12.75">
      <c r="B186" s="91"/>
      <c r="E186" s="71"/>
      <c r="F186" s="28"/>
      <c r="G186" s="28"/>
      <c r="H186" s="2"/>
      <c r="I186" s="2"/>
      <c r="J186" s="2"/>
    </row>
    <row r="187" spans="1:10" s="3" customFormat="1" ht="12.75">
      <c r="A187" s="3" t="s">
        <v>54</v>
      </c>
      <c r="B187" s="90"/>
      <c r="C187" s="26"/>
      <c r="E187" s="70"/>
      <c r="F187" s="26"/>
      <c r="G187" s="26"/>
      <c r="H187" s="2"/>
      <c r="I187" s="2"/>
      <c r="J187" s="2"/>
    </row>
    <row r="188" spans="1:10" s="2" customFormat="1" ht="12.75">
      <c r="A188" s="2" t="s">
        <v>49</v>
      </c>
      <c r="B188" s="53"/>
      <c r="C188" s="1"/>
      <c r="E188" s="68"/>
      <c r="F188" s="1"/>
      <c r="G188" s="1"/>
    </row>
    <row r="189" spans="1:10" s="2" customFormat="1" ht="12.75">
      <c r="A189" s="2" t="s">
        <v>106</v>
      </c>
      <c r="B189" s="53">
        <v>57.9</v>
      </c>
      <c r="C189" s="1"/>
      <c r="E189" s="65">
        <f t="shared" ref="E189:E191" si="64">ROUND(B189*$G$2,2)</f>
        <v>0.16</v>
      </c>
      <c r="F189" s="1"/>
      <c r="G189" s="1">
        <f t="shared" ref="G189:G190" si="65">B189+E189</f>
        <v>58.059999999999995</v>
      </c>
      <c r="H189" s="2" t="s">
        <v>14</v>
      </c>
    </row>
    <row r="190" spans="1:10" s="2" customFormat="1" ht="12.75">
      <c r="A190" s="2" t="s">
        <v>51</v>
      </c>
      <c r="B190" s="53">
        <v>57.9</v>
      </c>
      <c r="C190" s="1"/>
      <c r="E190" s="65">
        <f t="shared" si="64"/>
        <v>0.16</v>
      </c>
      <c r="F190" s="1"/>
      <c r="G190" s="1">
        <f t="shared" si="65"/>
        <v>58.059999999999995</v>
      </c>
      <c r="H190" s="2" t="s">
        <v>14</v>
      </c>
    </row>
    <row r="191" spans="1:10" s="2" customFormat="1" ht="12.75">
      <c r="A191" s="2" t="s">
        <v>25</v>
      </c>
      <c r="B191" s="53">
        <v>80.5</v>
      </c>
      <c r="C191" s="1"/>
      <c r="E191" s="65">
        <f t="shared" si="64"/>
        <v>0.22</v>
      </c>
      <c r="F191" s="1"/>
      <c r="G191" s="1">
        <f t="shared" ref="G191" si="66">B191+E191</f>
        <v>80.72</v>
      </c>
      <c r="H191" s="2" t="s">
        <v>14</v>
      </c>
    </row>
    <row r="192" spans="1:10" ht="12.75">
      <c r="B192" s="91"/>
      <c r="E192" s="71"/>
      <c r="F192" s="28"/>
      <c r="G192" s="28"/>
      <c r="H192" s="2"/>
      <c r="I192" s="2"/>
      <c r="J192" s="2"/>
    </row>
    <row r="193" spans="1:10" s="3" customFormat="1" ht="12.75">
      <c r="A193" s="3" t="s">
        <v>52</v>
      </c>
      <c r="B193" s="90"/>
      <c r="C193" s="26"/>
      <c r="E193" s="70"/>
      <c r="F193" s="26"/>
      <c r="G193" s="26"/>
      <c r="H193" s="2"/>
      <c r="I193" s="2"/>
      <c r="J193" s="2"/>
    </row>
    <row r="194" spans="1:10" s="2" customFormat="1" ht="12.75">
      <c r="A194" s="2" t="s">
        <v>106</v>
      </c>
      <c r="B194" s="53">
        <v>30</v>
      </c>
      <c r="C194" s="1"/>
      <c r="E194" s="65">
        <f t="shared" ref="E194:E196" si="67">ROUND(B194*$G$2,2)</f>
        <v>0.08</v>
      </c>
      <c r="F194" s="1"/>
      <c r="G194" s="1">
        <f t="shared" ref="G194:G195" si="68">B194+E194</f>
        <v>30.08</v>
      </c>
      <c r="H194" s="2" t="s">
        <v>14</v>
      </c>
    </row>
    <row r="195" spans="1:10" s="2" customFormat="1" ht="12.75">
      <c r="A195" s="2" t="s">
        <v>51</v>
      </c>
      <c r="B195" s="53">
        <v>30</v>
      </c>
      <c r="C195" s="1"/>
      <c r="E195" s="65">
        <f t="shared" si="67"/>
        <v>0.08</v>
      </c>
      <c r="F195" s="1"/>
      <c r="G195" s="1">
        <f t="shared" si="68"/>
        <v>30.08</v>
      </c>
      <c r="H195" s="2" t="s">
        <v>14</v>
      </c>
    </row>
    <row r="196" spans="1:10" s="2" customFormat="1" ht="12.75">
      <c r="A196" s="2" t="s">
        <v>55</v>
      </c>
      <c r="B196" s="53">
        <v>30</v>
      </c>
      <c r="C196" s="1"/>
      <c r="E196" s="65">
        <f t="shared" si="67"/>
        <v>0.08</v>
      </c>
      <c r="F196" s="1"/>
      <c r="G196" s="1">
        <f t="shared" ref="G196" si="69">B196+E196</f>
        <v>30.08</v>
      </c>
      <c r="H196" s="2" t="s">
        <v>14</v>
      </c>
    </row>
    <row r="197" spans="1:10" s="2" customFormat="1" ht="12.75">
      <c r="B197" s="53"/>
      <c r="C197" s="1"/>
      <c r="E197" s="68"/>
      <c r="F197" s="1"/>
      <c r="G197" s="1"/>
    </row>
    <row r="198" spans="1:10" s="3" customFormat="1" ht="12.75">
      <c r="A198" s="3" t="s">
        <v>53</v>
      </c>
      <c r="B198" s="90"/>
      <c r="C198" s="26"/>
      <c r="E198" s="70"/>
      <c r="F198" s="26"/>
      <c r="G198" s="26"/>
      <c r="H198" s="2"/>
      <c r="I198" s="2"/>
      <c r="J198" s="2"/>
    </row>
    <row r="199" spans="1:10" s="2" customFormat="1" ht="12.75">
      <c r="A199" s="2" t="s">
        <v>106</v>
      </c>
      <c r="B199" s="53">
        <v>57.9</v>
      </c>
      <c r="C199" s="1"/>
      <c r="E199" s="65">
        <f t="shared" ref="E199:E201" si="70">ROUND(B199*$G$2,2)</f>
        <v>0.16</v>
      </c>
      <c r="F199" s="1"/>
      <c r="G199" s="1">
        <f t="shared" ref="G199:G200" si="71">B199+E199</f>
        <v>58.059999999999995</v>
      </c>
      <c r="H199" s="2" t="s">
        <v>14</v>
      </c>
    </row>
    <row r="200" spans="1:10" s="2" customFormat="1" ht="12.75">
      <c r="A200" s="2" t="s">
        <v>51</v>
      </c>
      <c r="B200" s="53">
        <v>57.9</v>
      </c>
      <c r="C200" s="1"/>
      <c r="E200" s="65">
        <f t="shared" si="70"/>
        <v>0.16</v>
      </c>
      <c r="F200" s="1"/>
      <c r="G200" s="1">
        <f t="shared" si="71"/>
        <v>58.059999999999995</v>
      </c>
      <c r="H200" s="2" t="s">
        <v>14</v>
      </c>
    </row>
    <row r="201" spans="1:10" s="2" customFormat="1" ht="12.75">
      <c r="A201" s="2" t="s">
        <v>55</v>
      </c>
      <c r="B201" s="53">
        <v>80.5</v>
      </c>
      <c r="C201" s="1"/>
      <c r="E201" s="65">
        <f t="shared" si="70"/>
        <v>0.22</v>
      </c>
      <c r="F201" s="1"/>
      <c r="G201" s="1">
        <f t="shared" ref="G201" si="72">B201+E201</f>
        <v>80.72</v>
      </c>
      <c r="H201" s="2" t="s">
        <v>14</v>
      </c>
    </row>
    <row r="202" spans="1:10" s="2" customFormat="1" ht="12.75">
      <c r="B202" s="53"/>
      <c r="C202" s="1"/>
      <c r="E202" s="68"/>
      <c r="F202" s="1"/>
      <c r="G202" s="1"/>
    </row>
    <row r="203" spans="1:10" s="2" customFormat="1" ht="12.75">
      <c r="A203" s="13" t="s">
        <v>56</v>
      </c>
      <c r="B203" s="24"/>
      <c r="C203" s="24"/>
      <c r="D203" s="25"/>
      <c r="E203" s="24"/>
      <c r="F203" s="24"/>
      <c r="G203" s="24"/>
    </row>
    <row r="204" spans="1:10" s="3" customFormat="1" ht="12.75">
      <c r="A204" s="3" t="s">
        <v>57</v>
      </c>
      <c r="B204" s="90"/>
      <c r="C204" s="26"/>
      <c r="E204" s="70"/>
      <c r="F204" s="26"/>
      <c r="G204" s="26"/>
      <c r="H204" s="2"/>
      <c r="I204" s="2"/>
      <c r="J204" s="2"/>
    </row>
    <row r="205" spans="1:10" s="2" customFormat="1" ht="12.75">
      <c r="A205" s="2" t="s">
        <v>26</v>
      </c>
      <c r="B205" s="53">
        <v>1.1200000000000001</v>
      </c>
      <c r="C205" s="1"/>
      <c r="E205" s="65">
        <f t="shared" ref="E205:E206" si="73">ROUND(B205*$G$2,2)</f>
        <v>0</v>
      </c>
      <c r="F205" s="1"/>
      <c r="G205" s="1">
        <f t="shared" ref="G205:G206" si="74">B205+E205</f>
        <v>1.1200000000000001</v>
      </c>
      <c r="H205" s="10" t="s">
        <v>31</v>
      </c>
    </row>
    <row r="206" spans="1:10" s="2" customFormat="1" ht="12.75">
      <c r="A206" s="2" t="s">
        <v>241</v>
      </c>
      <c r="B206" s="53">
        <v>0.16</v>
      </c>
      <c r="C206" s="1"/>
      <c r="E206" s="65">
        <f t="shared" si="73"/>
        <v>0</v>
      </c>
      <c r="F206" s="1"/>
      <c r="G206" s="1">
        <f t="shared" si="74"/>
        <v>0.16</v>
      </c>
      <c r="H206" s="10" t="s">
        <v>31</v>
      </c>
    </row>
    <row r="207" spans="1:10" s="2" customFormat="1" ht="12.75">
      <c r="B207" s="53"/>
      <c r="C207" s="1"/>
      <c r="E207" s="68"/>
      <c r="F207" s="1"/>
      <c r="G207" s="1"/>
    </row>
    <row r="208" spans="1:10" s="2" customFormat="1" ht="12.75">
      <c r="A208" s="2" t="s">
        <v>240</v>
      </c>
      <c r="B208" s="53">
        <v>0.56000000000000005</v>
      </c>
      <c r="C208" s="1"/>
      <c r="E208" s="65">
        <f t="shared" ref="E208:E209" si="75">ROUND(B208*$G$2,2)</f>
        <v>0</v>
      </c>
      <c r="F208" s="1"/>
      <c r="G208" s="1">
        <f t="shared" ref="G208:G209" si="76">B208+E208</f>
        <v>0.56000000000000005</v>
      </c>
      <c r="H208" s="10" t="s">
        <v>31</v>
      </c>
    </row>
    <row r="209" spans="1:10" s="2" customFormat="1" ht="12.75">
      <c r="A209" s="2" t="s">
        <v>241</v>
      </c>
      <c r="B209" s="53">
        <v>0.11</v>
      </c>
      <c r="C209" s="1"/>
      <c r="E209" s="65">
        <f t="shared" si="75"/>
        <v>0</v>
      </c>
      <c r="F209" s="1"/>
      <c r="G209" s="1">
        <f t="shared" si="76"/>
        <v>0.11</v>
      </c>
      <c r="H209" s="10" t="s">
        <v>31</v>
      </c>
    </row>
    <row r="210" spans="1:10" ht="12.75">
      <c r="B210" s="91"/>
      <c r="E210" s="71"/>
      <c r="F210" s="28"/>
      <c r="G210" s="28"/>
      <c r="H210" s="2"/>
      <c r="I210" s="2"/>
      <c r="J210" s="2"/>
    </row>
    <row r="211" spans="1:10" s="2" customFormat="1" ht="12.75">
      <c r="A211" s="84" t="s">
        <v>218</v>
      </c>
      <c r="B211" s="14"/>
      <c r="C211" s="14"/>
      <c r="D211" s="64"/>
      <c r="E211" s="14"/>
      <c r="F211" s="14"/>
      <c r="G211" s="14"/>
    </row>
    <row r="212" spans="1:10" s="3" customFormat="1" ht="12.75">
      <c r="A212" s="3" t="s">
        <v>58</v>
      </c>
      <c r="B212" s="90"/>
      <c r="C212" s="26"/>
      <c r="E212" s="70"/>
      <c r="F212" s="26"/>
      <c r="G212" s="26"/>
      <c r="H212" s="2"/>
      <c r="I212" s="2"/>
      <c r="J212" s="2"/>
    </row>
    <row r="213" spans="1:10" s="2" customFormat="1" ht="12.75">
      <c r="A213" s="2" t="s">
        <v>107</v>
      </c>
      <c r="B213" s="53">
        <v>27.79</v>
      </c>
      <c r="C213" s="1"/>
      <c r="E213" s="65">
        <f t="shared" ref="E213" si="77">ROUND(B213*$G$2,2)</f>
        <v>0.08</v>
      </c>
      <c r="F213" s="1"/>
      <c r="G213" s="1">
        <f t="shared" ref="G213" si="78">B213+E213</f>
        <v>27.869999999999997</v>
      </c>
      <c r="H213" s="2" t="s">
        <v>14</v>
      </c>
    </row>
    <row r="214" spans="1:10" s="2" customFormat="1" ht="12.75">
      <c r="B214" s="53"/>
      <c r="C214" s="1"/>
      <c r="E214" s="68"/>
      <c r="F214" s="1"/>
      <c r="G214" s="1"/>
    </row>
    <row r="215" spans="1:10" s="2" customFormat="1" ht="12.75">
      <c r="A215" s="50" t="s">
        <v>219</v>
      </c>
      <c r="B215" s="54"/>
      <c r="C215" s="54"/>
      <c r="D215" s="55"/>
      <c r="E215" s="54"/>
      <c r="F215" s="54"/>
      <c r="G215" s="54"/>
    </row>
    <row r="216" spans="1:10" s="2" customFormat="1" ht="12.75">
      <c r="A216" s="3" t="s">
        <v>58</v>
      </c>
      <c r="B216" s="90"/>
      <c r="C216" s="26"/>
      <c r="D216" s="3"/>
      <c r="E216" s="70"/>
      <c r="F216" s="26"/>
      <c r="G216" s="26"/>
    </row>
    <row r="217" spans="1:10" s="2" customFormat="1" ht="12.75">
      <c r="A217" s="2" t="s">
        <v>107</v>
      </c>
      <c r="B217" s="53">
        <v>28.36</v>
      </c>
      <c r="C217" s="1"/>
      <c r="E217" s="65">
        <f t="shared" ref="E217" si="79">ROUND(B217*$G$2,2)</f>
        <v>0.08</v>
      </c>
      <c r="F217" s="1"/>
      <c r="G217" s="1">
        <f t="shared" ref="G217" si="80">B217+E217</f>
        <v>28.439999999999998</v>
      </c>
      <c r="H217" s="2" t="s">
        <v>14</v>
      </c>
    </row>
    <row r="218" spans="1:10" ht="12.75">
      <c r="A218" s="2"/>
      <c r="B218" s="53"/>
      <c r="C218" s="1"/>
      <c r="D218" s="2"/>
      <c r="E218" s="68"/>
      <c r="F218" s="1"/>
      <c r="G218" s="1"/>
      <c r="H218" s="2"/>
      <c r="I218" s="2"/>
      <c r="J218" s="2"/>
    </row>
    <row r="219" spans="1:10" s="2" customFormat="1" ht="12.75">
      <c r="A219" s="13" t="s">
        <v>64</v>
      </c>
      <c r="B219" s="24"/>
      <c r="C219" s="24"/>
      <c r="D219" s="25"/>
      <c r="E219" s="24"/>
      <c r="F219" s="24"/>
      <c r="G219" s="24"/>
    </row>
    <row r="220" spans="1:10" s="3" customFormat="1" ht="12.75">
      <c r="A220" s="3" t="s">
        <v>65</v>
      </c>
      <c r="B220" s="90"/>
      <c r="C220" s="26"/>
      <c r="E220" s="70"/>
      <c r="F220" s="26"/>
      <c r="G220" s="26"/>
      <c r="H220" s="2"/>
      <c r="I220" s="2"/>
      <c r="J220" s="2"/>
    </row>
    <row r="221" spans="1:10" s="2" customFormat="1" ht="12.75">
      <c r="A221" s="2" t="s">
        <v>66</v>
      </c>
      <c r="B221" s="53">
        <v>3.5</v>
      </c>
      <c r="C221" s="1"/>
      <c r="E221" s="65">
        <f t="shared" ref="E221:E226" si="81">ROUND(B221*$G$2,2)</f>
        <v>0.01</v>
      </c>
      <c r="F221" s="1"/>
      <c r="G221" s="1">
        <f t="shared" ref="G221:G222" si="82">B221+E221</f>
        <v>3.51</v>
      </c>
      <c r="H221" s="2" t="s">
        <v>14</v>
      </c>
    </row>
    <row r="222" spans="1:10" s="2" customFormat="1" ht="12.75">
      <c r="A222" s="2" t="s">
        <v>21</v>
      </c>
      <c r="B222" s="53">
        <v>14</v>
      </c>
      <c r="C222" s="1"/>
      <c r="E222" s="65">
        <f t="shared" si="81"/>
        <v>0.04</v>
      </c>
      <c r="F222" s="1"/>
      <c r="G222" s="1">
        <f t="shared" si="82"/>
        <v>14.04</v>
      </c>
      <c r="H222" s="2" t="s">
        <v>14</v>
      </c>
    </row>
    <row r="223" spans="1:10" s="2" customFormat="1" ht="12.75">
      <c r="A223" s="2" t="s">
        <v>108</v>
      </c>
      <c r="B223" s="53">
        <v>4</v>
      </c>
      <c r="C223" s="1"/>
      <c r="E223" s="65">
        <f t="shared" si="81"/>
        <v>0.01</v>
      </c>
      <c r="F223" s="1"/>
      <c r="G223" s="1">
        <f t="shared" ref="G223:G226" si="83">B223+E223</f>
        <v>4.01</v>
      </c>
      <c r="H223" s="2" t="s">
        <v>14</v>
      </c>
    </row>
    <row r="224" spans="1:10" s="2" customFormat="1" ht="12.75">
      <c r="A224" s="2" t="s">
        <v>21</v>
      </c>
      <c r="B224" s="53">
        <v>16</v>
      </c>
      <c r="C224" s="1"/>
      <c r="E224" s="65">
        <f t="shared" si="81"/>
        <v>0.04</v>
      </c>
      <c r="F224" s="1"/>
      <c r="G224" s="1">
        <f t="shared" si="83"/>
        <v>16.04</v>
      </c>
      <c r="H224" s="2" t="s">
        <v>14</v>
      </c>
    </row>
    <row r="225" spans="1:11" s="2" customFormat="1" ht="12.75">
      <c r="A225" s="2" t="s">
        <v>242</v>
      </c>
      <c r="B225" s="53">
        <v>4</v>
      </c>
      <c r="C225" s="1"/>
      <c r="E225" s="65">
        <f t="shared" si="81"/>
        <v>0.01</v>
      </c>
      <c r="F225" s="1"/>
      <c r="G225" s="1">
        <f t="shared" si="83"/>
        <v>4.01</v>
      </c>
      <c r="H225" s="2" t="s">
        <v>14</v>
      </c>
    </row>
    <row r="226" spans="1:11" s="2" customFormat="1" ht="12.75">
      <c r="A226" s="2" t="s">
        <v>21</v>
      </c>
      <c r="B226" s="53">
        <v>16</v>
      </c>
      <c r="C226" s="1"/>
      <c r="E226" s="65">
        <f t="shared" si="81"/>
        <v>0.04</v>
      </c>
      <c r="F226" s="1"/>
      <c r="G226" s="1">
        <f t="shared" si="83"/>
        <v>16.04</v>
      </c>
      <c r="H226" s="2" t="s">
        <v>14</v>
      </c>
    </row>
    <row r="227" spans="1:11" s="2" customFormat="1" ht="12.75">
      <c r="B227" s="53"/>
      <c r="C227" s="1"/>
      <c r="E227" s="68"/>
      <c r="F227" s="1"/>
      <c r="G227" s="1"/>
    </row>
    <row r="228" spans="1:11" s="2" customFormat="1" ht="12.75">
      <c r="A228" s="2" t="s">
        <v>267</v>
      </c>
      <c r="B228" s="53">
        <v>30.76</v>
      </c>
      <c r="C228" s="1"/>
      <c r="E228" s="65">
        <f t="shared" ref="E228:E229" si="84">ROUND(B228*$G$2,2)</f>
        <v>0.09</v>
      </c>
      <c r="F228" s="1"/>
      <c r="G228" s="1">
        <f t="shared" ref="G228:G229" si="85">B228+E228</f>
        <v>30.85</v>
      </c>
      <c r="H228" s="2" t="s">
        <v>14</v>
      </c>
    </row>
    <row r="229" spans="1:11" s="2" customFormat="1" ht="12.75">
      <c r="A229" s="2" t="s">
        <v>268</v>
      </c>
      <c r="B229" s="53">
        <v>61.38</v>
      </c>
      <c r="C229" s="1"/>
      <c r="E229" s="65">
        <f t="shared" si="84"/>
        <v>0.17</v>
      </c>
      <c r="F229" s="1"/>
      <c r="G229" s="1">
        <f t="shared" si="85"/>
        <v>61.550000000000004</v>
      </c>
      <c r="H229" s="2" t="s">
        <v>14</v>
      </c>
    </row>
    <row r="230" spans="1:11" s="2" customFormat="1" ht="12.75">
      <c r="B230" s="53"/>
      <c r="C230" s="1"/>
      <c r="E230" s="68"/>
      <c r="F230" s="1"/>
      <c r="G230" s="1"/>
    </row>
    <row r="231" spans="1:11" s="2" customFormat="1" ht="12.75">
      <c r="A231" s="13" t="s">
        <v>67</v>
      </c>
      <c r="B231" s="24"/>
      <c r="C231" s="24"/>
      <c r="D231" s="25"/>
      <c r="E231" s="24"/>
      <c r="F231" s="24"/>
      <c r="G231" s="24"/>
      <c r="K231" s="29"/>
    </row>
    <row r="232" spans="1:11" s="2" customFormat="1" ht="12.75">
      <c r="A232" s="3" t="s">
        <v>68</v>
      </c>
      <c r="B232" s="53"/>
      <c r="C232" s="1"/>
      <c r="E232" s="68"/>
      <c r="F232" s="1"/>
      <c r="G232" s="1"/>
    </row>
    <row r="233" spans="1:11" s="2" customFormat="1" ht="12.75">
      <c r="A233" s="2" t="s">
        <v>243</v>
      </c>
      <c r="B233" s="53">
        <v>144.99</v>
      </c>
      <c r="C233" s="1"/>
      <c r="E233" s="68"/>
      <c r="F233" s="1"/>
      <c r="G233" s="1">
        <f t="shared" ref="G233:G238" si="86">B233+E233</f>
        <v>144.99</v>
      </c>
      <c r="H233" s="10"/>
    </row>
    <row r="234" spans="1:11" s="2" customFormat="1" ht="12.75">
      <c r="B234" s="53"/>
      <c r="C234" s="1"/>
      <c r="E234" s="68"/>
      <c r="F234" s="1"/>
      <c r="G234" s="1"/>
      <c r="H234" s="10"/>
    </row>
    <row r="235" spans="1:11" s="2" customFormat="1" ht="12.75">
      <c r="A235" s="2" t="s">
        <v>244</v>
      </c>
      <c r="B235" s="53">
        <v>157.27000000000001</v>
      </c>
      <c r="C235" s="1"/>
      <c r="E235" s="68"/>
      <c r="F235" s="1"/>
      <c r="G235" s="1">
        <f t="shared" si="86"/>
        <v>157.27000000000001</v>
      </c>
      <c r="H235" s="10"/>
    </row>
    <row r="236" spans="1:11" s="2" customFormat="1" ht="12.75">
      <c r="B236" s="53"/>
      <c r="C236" s="1"/>
      <c r="E236" s="68"/>
      <c r="F236" s="1"/>
      <c r="G236" s="1"/>
      <c r="H236" s="10"/>
    </row>
    <row r="237" spans="1:11" s="2" customFormat="1" ht="12.75">
      <c r="A237" s="2" t="s">
        <v>245</v>
      </c>
      <c r="B237" s="53">
        <v>153.43</v>
      </c>
      <c r="C237" s="1"/>
      <c r="E237" s="68"/>
      <c r="F237" s="1"/>
      <c r="G237" s="1">
        <f t="shared" si="86"/>
        <v>153.43</v>
      </c>
      <c r="H237" s="10"/>
    </row>
    <row r="238" spans="1:11" s="2" customFormat="1" ht="12.75">
      <c r="A238" s="2" t="s">
        <v>246</v>
      </c>
      <c r="B238" s="53">
        <v>20</v>
      </c>
      <c r="C238" s="1"/>
      <c r="E238" s="68"/>
      <c r="F238" s="1"/>
      <c r="G238" s="1">
        <f t="shared" si="86"/>
        <v>20</v>
      </c>
      <c r="H238" s="10"/>
    </row>
    <row r="239" spans="1:11" s="2" customFormat="1" ht="12.75">
      <c r="B239" s="53"/>
      <c r="C239" s="1"/>
      <c r="E239" s="68"/>
      <c r="F239" s="1"/>
      <c r="G239" s="1"/>
    </row>
    <row r="240" spans="1:11" s="2" customFormat="1" ht="12.75">
      <c r="A240" s="84" t="s">
        <v>220</v>
      </c>
      <c r="B240" s="14"/>
      <c r="C240" s="14"/>
      <c r="D240" s="64"/>
      <c r="E240" s="14"/>
      <c r="F240" s="14"/>
      <c r="G240" s="14"/>
    </row>
    <row r="241" spans="1:12" s="1" customFormat="1" ht="12.75">
      <c r="A241" s="17" t="s">
        <v>69</v>
      </c>
      <c r="B241" s="53"/>
      <c r="D241" s="2"/>
      <c r="E241" s="68"/>
      <c r="H241" s="2"/>
      <c r="I241" s="2"/>
      <c r="J241" s="2"/>
      <c r="K241" s="2"/>
      <c r="L241" s="2"/>
    </row>
    <row r="242" spans="1:12" s="1" customFormat="1" ht="12.75">
      <c r="A242" s="2" t="s">
        <v>59</v>
      </c>
      <c r="B242" s="53">
        <v>5.0599999999999996</v>
      </c>
      <c r="D242" s="2"/>
      <c r="E242" s="68"/>
      <c r="G242" s="1">
        <f t="shared" ref="G242:G244" si="87">B242+E242</f>
        <v>5.0599999999999996</v>
      </c>
      <c r="H242" s="10" t="s">
        <v>31</v>
      </c>
      <c r="I242" s="2"/>
      <c r="J242" s="2"/>
      <c r="K242" s="2"/>
      <c r="L242" s="2"/>
    </row>
    <row r="243" spans="1:12" s="1" customFormat="1" ht="12.75">
      <c r="A243" s="2" t="s">
        <v>247</v>
      </c>
      <c r="B243" s="53">
        <v>6.75</v>
      </c>
      <c r="D243" s="2"/>
      <c r="E243" s="68"/>
      <c r="G243" s="1">
        <f t="shared" si="87"/>
        <v>6.75</v>
      </c>
      <c r="H243" s="10" t="s">
        <v>31</v>
      </c>
      <c r="I243" s="2"/>
      <c r="J243" s="2"/>
      <c r="K243" s="2"/>
      <c r="L243" s="2"/>
    </row>
    <row r="244" spans="1:12" s="1" customFormat="1" ht="12.75">
      <c r="A244" s="2" t="s">
        <v>70</v>
      </c>
      <c r="B244" s="53">
        <v>9.02</v>
      </c>
      <c r="D244" s="2"/>
      <c r="E244" s="68"/>
      <c r="G244" s="1">
        <f t="shared" si="87"/>
        <v>9.02</v>
      </c>
      <c r="H244" s="10" t="s">
        <v>31</v>
      </c>
      <c r="I244" s="2"/>
      <c r="J244" s="2"/>
      <c r="K244" s="2"/>
      <c r="L244" s="2"/>
    </row>
    <row r="245" spans="1:12" s="1" customFormat="1" ht="12.75">
      <c r="A245" s="2" t="s">
        <v>248</v>
      </c>
      <c r="B245" s="53">
        <v>10.119999999999999</v>
      </c>
      <c r="D245" s="2"/>
      <c r="E245" s="68"/>
      <c r="G245" s="1">
        <f t="shared" ref="G245:G247" si="88">B245+E245</f>
        <v>10.119999999999999</v>
      </c>
      <c r="H245" s="10" t="s">
        <v>31</v>
      </c>
      <c r="I245" s="2"/>
      <c r="J245" s="2"/>
      <c r="K245" s="2"/>
      <c r="L245" s="2"/>
    </row>
    <row r="246" spans="1:12" s="1" customFormat="1" ht="12.75">
      <c r="A246" s="2" t="s">
        <v>249</v>
      </c>
      <c r="B246" s="53">
        <v>11.25</v>
      </c>
      <c r="D246" s="2"/>
      <c r="E246" s="68"/>
      <c r="G246" s="1">
        <f t="shared" si="88"/>
        <v>11.25</v>
      </c>
      <c r="H246" s="10" t="s">
        <v>31</v>
      </c>
      <c r="I246" s="2"/>
      <c r="J246" s="2"/>
      <c r="K246" s="2"/>
      <c r="L246" s="2"/>
    </row>
    <row r="247" spans="1:12" s="1" customFormat="1" ht="12.75">
      <c r="A247" s="2" t="s">
        <v>250</v>
      </c>
      <c r="B247" s="53">
        <v>13.5</v>
      </c>
      <c r="D247" s="2"/>
      <c r="E247" s="68"/>
      <c r="G247" s="1">
        <f t="shared" si="88"/>
        <v>13.5</v>
      </c>
      <c r="H247" s="10" t="s">
        <v>31</v>
      </c>
      <c r="I247" s="2"/>
      <c r="J247" s="2"/>
      <c r="K247" s="2"/>
      <c r="L247" s="2"/>
    </row>
    <row r="248" spans="1:12" s="1" customFormat="1" ht="12.75">
      <c r="A248" s="17"/>
      <c r="B248" s="53"/>
      <c r="D248" s="2"/>
      <c r="E248" s="68"/>
      <c r="H248" s="2"/>
      <c r="I248" s="2"/>
      <c r="J248" s="2"/>
      <c r="K248" s="2"/>
      <c r="L248" s="2"/>
    </row>
    <row r="249" spans="1:12" s="1" customFormat="1" ht="12.75">
      <c r="A249" s="17" t="s">
        <v>71</v>
      </c>
      <c r="B249" s="53"/>
      <c r="D249" s="2"/>
      <c r="E249" s="68"/>
      <c r="H249" s="2"/>
      <c r="I249" s="2"/>
      <c r="J249" s="2"/>
      <c r="K249" s="2"/>
      <c r="L249" s="2"/>
    </row>
    <row r="250" spans="1:12" s="1" customFormat="1" ht="12.75">
      <c r="A250" s="2" t="s">
        <v>59</v>
      </c>
      <c r="B250" s="53">
        <v>23.02</v>
      </c>
      <c r="D250" s="2"/>
      <c r="E250" s="65">
        <f t="shared" ref="E250:E255" si="89">ROUND(B250*$G$2,2)</f>
        <v>0.06</v>
      </c>
      <c r="G250" s="1">
        <f t="shared" ref="G250:G252" si="90">B250+E250</f>
        <v>23.08</v>
      </c>
      <c r="H250" s="2" t="s">
        <v>14</v>
      </c>
      <c r="I250" s="2"/>
      <c r="J250" s="2"/>
      <c r="K250" s="2"/>
      <c r="L250" s="2"/>
    </row>
    <row r="251" spans="1:12" s="1" customFormat="1" ht="12.75">
      <c r="A251" s="2" t="s">
        <v>247</v>
      </c>
      <c r="B251" s="53">
        <v>32.270000000000003</v>
      </c>
      <c r="D251" s="2"/>
      <c r="E251" s="65">
        <f t="shared" si="89"/>
        <v>0.09</v>
      </c>
      <c r="G251" s="1">
        <f t="shared" si="90"/>
        <v>32.360000000000007</v>
      </c>
      <c r="H251" s="2" t="s">
        <v>14</v>
      </c>
      <c r="I251" s="2"/>
      <c r="J251" s="2"/>
      <c r="K251" s="2"/>
      <c r="L251" s="2"/>
    </row>
    <row r="252" spans="1:12" s="1" customFormat="1" ht="12.75">
      <c r="A252" s="2" t="s">
        <v>70</v>
      </c>
      <c r="B252" s="53">
        <v>45.11</v>
      </c>
      <c r="D252" s="2"/>
      <c r="E252" s="65">
        <f t="shared" si="89"/>
        <v>0.13</v>
      </c>
      <c r="G252" s="1">
        <f t="shared" si="90"/>
        <v>45.24</v>
      </c>
      <c r="H252" s="2" t="s">
        <v>14</v>
      </c>
      <c r="I252" s="2"/>
      <c r="J252" s="2"/>
      <c r="K252" s="2"/>
      <c r="L252" s="2"/>
    </row>
    <row r="253" spans="1:12" s="1" customFormat="1" ht="12.75">
      <c r="A253" s="2" t="s">
        <v>248</v>
      </c>
      <c r="B253" s="53">
        <v>59.21</v>
      </c>
      <c r="D253" s="2"/>
      <c r="E253" s="65">
        <f t="shared" si="89"/>
        <v>0.17</v>
      </c>
      <c r="G253" s="1">
        <f t="shared" ref="G253:G255" si="91">B253+E253</f>
        <v>59.38</v>
      </c>
      <c r="H253" s="2" t="s">
        <v>14</v>
      </c>
      <c r="I253" s="2"/>
      <c r="J253" s="2"/>
      <c r="K253" s="2"/>
      <c r="L253" s="2"/>
    </row>
    <row r="254" spans="1:12" s="1" customFormat="1" ht="12.75">
      <c r="A254" s="2" t="s">
        <v>249</v>
      </c>
      <c r="B254" s="53">
        <v>80.77</v>
      </c>
      <c r="D254" s="2"/>
      <c r="E254" s="65">
        <f t="shared" si="89"/>
        <v>0.23</v>
      </c>
      <c r="G254" s="1">
        <f t="shared" si="91"/>
        <v>81</v>
      </c>
      <c r="H254" s="2" t="s">
        <v>14</v>
      </c>
      <c r="I254" s="2"/>
      <c r="J254" s="2"/>
      <c r="K254" s="2"/>
      <c r="L254" s="2"/>
    </row>
    <row r="255" spans="1:12" s="1" customFormat="1" ht="12.75">
      <c r="A255" s="2" t="s">
        <v>250</v>
      </c>
      <c r="B255" s="53">
        <v>121.92</v>
      </c>
      <c r="D255" s="2"/>
      <c r="E255" s="65">
        <f t="shared" si="89"/>
        <v>0.34</v>
      </c>
      <c r="G255" s="1">
        <f t="shared" si="91"/>
        <v>122.26</v>
      </c>
      <c r="H255" s="2" t="s">
        <v>14</v>
      </c>
      <c r="I255" s="2"/>
      <c r="J255" s="2"/>
      <c r="K255" s="2"/>
      <c r="L255" s="2"/>
    </row>
    <row r="256" spans="1:12" s="1" customFormat="1" ht="12.75">
      <c r="A256" s="15"/>
      <c r="B256" s="53" t="s">
        <v>72</v>
      </c>
      <c r="D256" s="2"/>
      <c r="E256" s="68"/>
      <c r="H256" s="2"/>
      <c r="I256" s="2"/>
      <c r="J256" s="2"/>
      <c r="K256" s="2"/>
      <c r="L256" s="2"/>
    </row>
    <row r="257" spans="1:12" s="1" customFormat="1" ht="12.75">
      <c r="A257" s="3" t="s">
        <v>73</v>
      </c>
      <c r="B257" s="53"/>
      <c r="D257" s="2"/>
      <c r="E257" s="68"/>
      <c r="H257" s="2"/>
      <c r="I257" s="2"/>
      <c r="J257" s="2"/>
      <c r="K257" s="2"/>
      <c r="L257" s="2"/>
    </row>
    <row r="258" spans="1:12" s="1" customFormat="1" ht="12.75">
      <c r="A258" s="2" t="s">
        <v>59</v>
      </c>
      <c r="B258" s="53">
        <v>26.02</v>
      </c>
      <c r="D258" s="2"/>
      <c r="E258" s="65">
        <f>+G258-B258</f>
        <v>5.9999999999998721E-2</v>
      </c>
      <c r="G258" s="1">
        <f>+G250+3</f>
        <v>26.08</v>
      </c>
      <c r="H258" s="10" t="s">
        <v>528</v>
      </c>
      <c r="I258" s="2"/>
      <c r="J258" s="2"/>
      <c r="K258" s="2"/>
      <c r="L258" s="2"/>
    </row>
    <row r="259" spans="1:12" s="1" customFormat="1" ht="12.75">
      <c r="A259" s="2" t="s">
        <v>247</v>
      </c>
      <c r="B259" s="53">
        <v>35.270000000000003</v>
      </c>
      <c r="D259" s="2"/>
      <c r="E259" s="65">
        <f t="shared" ref="E259:E263" si="92">+G259-B259</f>
        <v>9.0000000000003411E-2</v>
      </c>
      <c r="G259" s="1">
        <f>+G251+3</f>
        <v>35.360000000000007</v>
      </c>
      <c r="H259" s="10" t="s">
        <v>528</v>
      </c>
      <c r="I259" s="2"/>
      <c r="J259" s="2"/>
      <c r="K259" s="2"/>
      <c r="L259" s="2"/>
    </row>
    <row r="260" spans="1:12" s="1" customFormat="1" ht="12.75">
      <c r="A260" s="2" t="s">
        <v>70</v>
      </c>
      <c r="B260" s="53">
        <v>50.11</v>
      </c>
      <c r="D260" s="2"/>
      <c r="E260" s="65">
        <f t="shared" si="92"/>
        <v>0.13000000000000256</v>
      </c>
      <c r="G260" s="1">
        <f>+G252+5</f>
        <v>50.24</v>
      </c>
      <c r="H260" s="10" t="s">
        <v>528</v>
      </c>
      <c r="I260" s="2"/>
      <c r="J260" s="2"/>
      <c r="K260" s="2"/>
      <c r="L260" s="2"/>
    </row>
    <row r="261" spans="1:12" s="1" customFormat="1" ht="12.75">
      <c r="A261" s="2" t="s">
        <v>248</v>
      </c>
      <c r="B261" s="53">
        <v>62.21</v>
      </c>
      <c r="D261" s="2"/>
      <c r="E261" s="65">
        <f t="shared" si="92"/>
        <v>0.17000000000000171</v>
      </c>
      <c r="G261" s="1">
        <f>+G253+3</f>
        <v>62.38</v>
      </c>
      <c r="H261" s="10" t="s">
        <v>528</v>
      </c>
      <c r="I261" s="2"/>
      <c r="J261" s="2"/>
      <c r="K261" s="2"/>
      <c r="L261" s="2"/>
    </row>
    <row r="262" spans="1:12" s="1" customFormat="1" ht="12.75">
      <c r="A262" s="2" t="s">
        <v>249</v>
      </c>
      <c r="B262" s="53">
        <v>83.77</v>
      </c>
      <c r="D262" s="2"/>
      <c r="E262" s="65">
        <f t="shared" si="92"/>
        <v>0.23000000000000398</v>
      </c>
      <c r="G262" s="1">
        <f>+G254+3</f>
        <v>84</v>
      </c>
      <c r="H262" s="10" t="s">
        <v>528</v>
      </c>
      <c r="I262" s="2"/>
      <c r="J262" s="2"/>
      <c r="K262" s="2"/>
      <c r="L262" s="2"/>
    </row>
    <row r="263" spans="1:12" s="1" customFormat="1" ht="12.75">
      <c r="A263" s="2" t="s">
        <v>250</v>
      </c>
      <c r="B263" s="53">
        <v>127.92</v>
      </c>
      <c r="D263" s="2"/>
      <c r="E263" s="65">
        <f t="shared" si="92"/>
        <v>0.3399999999999892</v>
      </c>
      <c r="G263" s="1">
        <f>+G255+6</f>
        <v>128.26</v>
      </c>
      <c r="H263" s="10" t="s">
        <v>528</v>
      </c>
      <c r="I263" s="2"/>
      <c r="J263" s="2"/>
      <c r="K263" s="2"/>
      <c r="L263" s="2"/>
    </row>
    <row r="264" spans="1:12" s="1" customFormat="1" ht="12.75">
      <c r="A264" s="15"/>
      <c r="B264" s="53" t="s">
        <v>72</v>
      </c>
      <c r="D264" s="2"/>
      <c r="E264" s="68"/>
      <c r="H264" s="2"/>
      <c r="I264" s="2"/>
      <c r="J264" s="2"/>
      <c r="K264" s="2"/>
      <c r="L264" s="2"/>
    </row>
    <row r="265" spans="1:12" s="1" customFormat="1" ht="12.75">
      <c r="A265" s="17" t="s">
        <v>74</v>
      </c>
      <c r="B265" s="53"/>
      <c r="D265" s="2"/>
      <c r="E265" s="68"/>
      <c r="H265" s="2"/>
      <c r="I265" s="2"/>
      <c r="J265" s="2"/>
      <c r="K265" s="2"/>
      <c r="L265" s="2"/>
    </row>
    <row r="266" spans="1:12" s="1" customFormat="1" ht="12.75">
      <c r="A266" s="17" t="s">
        <v>75</v>
      </c>
      <c r="B266" s="53"/>
      <c r="D266" s="2"/>
      <c r="E266" s="68"/>
      <c r="H266" s="2"/>
      <c r="I266" s="2"/>
      <c r="J266" s="2"/>
      <c r="K266" s="2"/>
      <c r="L266" s="2"/>
    </row>
    <row r="267" spans="1:12" s="1" customFormat="1" ht="12.75">
      <c r="A267" s="2" t="s">
        <v>59</v>
      </c>
      <c r="B267" s="53">
        <v>24</v>
      </c>
      <c r="D267" s="2"/>
      <c r="E267" s="65">
        <f t="shared" ref="E267:E271" si="93">ROUND(B267*$G$2,2)</f>
        <v>7.0000000000000007E-2</v>
      </c>
      <c r="G267" s="1">
        <f t="shared" ref="G267:G269" si="94">B267+E267</f>
        <v>24.07</v>
      </c>
      <c r="H267" s="2" t="s">
        <v>14</v>
      </c>
      <c r="I267" s="2"/>
      <c r="J267" s="2"/>
      <c r="K267" s="2"/>
      <c r="L267" s="2"/>
    </row>
    <row r="268" spans="1:12" s="1" customFormat="1" ht="12.75">
      <c r="A268" s="2" t="s">
        <v>247</v>
      </c>
      <c r="B268" s="53">
        <v>31.56</v>
      </c>
      <c r="D268" s="2"/>
      <c r="E268" s="65">
        <f t="shared" si="93"/>
        <v>0.09</v>
      </c>
      <c r="G268" s="1">
        <f t="shared" si="94"/>
        <v>31.65</v>
      </c>
      <c r="H268" s="2" t="s">
        <v>14</v>
      </c>
      <c r="I268" s="2"/>
      <c r="J268" s="2"/>
      <c r="K268" s="2"/>
      <c r="L268" s="2"/>
    </row>
    <row r="269" spans="1:12" s="1" customFormat="1" ht="12.75">
      <c r="A269" s="2" t="s">
        <v>70</v>
      </c>
      <c r="B269" s="53">
        <v>42.73</v>
      </c>
      <c r="D269" s="2"/>
      <c r="E269" s="65">
        <f t="shared" si="93"/>
        <v>0.12</v>
      </c>
      <c r="G269" s="1">
        <f t="shared" si="94"/>
        <v>42.849999999999994</v>
      </c>
      <c r="H269" s="2" t="s">
        <v>14</v>
      </c>
      <c r="I269" s="2"/>
      <c r="J269" s="2"/>
      <c r="K269" s="2"/>
      <c r="L269" s="2"/>
    </row>
    <row r="270" spans="1:12" s="1" customFormat="1" ht="12.75">
      <c r="A270" s="2" t="s">
        <v>248</v>
      </c>
      <c r="B270" s="53">
        <v>45</v>
      </c>
      <c r="D270" s="2"/>
      <c r="E270" s="65">
        <f t="shared" si="93"/>
        <v>0.13</v>
      </c>
      <c r="G270" s="1">
        <f t="shared" ref="G270:G271" si="95">B270+E270</f>
        <v>45.13</v>
      </c>
      <c r="H270" s="2" t="s">
        <v>14</v>
      </c>
      <c r="I270" s="2"/>
      <c r="J270" s="2"/>
      <c r="K270" s="2"/>
      <c r="L270" s="2"/>
    </row>
    <row r="271" spans="1:12" s="1" customFormat="1" ht="12.75">
      <c r="A271" s="2" t="s">
        <v>249</v>
      </c>
      <c r="B271" s="53">
        <v>45</v>
      </c>
      <c r="D271" s="2"/>
      <c r="E271" s="65">
        <f t="shared" si="93"/>
        <v>0.13</v>
      </c>
      <c r="G271" s="1">
        <f t="shared" si="95"/>
        <v>45.13</v>
      </c>
      <c r="H271" s="2" t="s">
        <v>14</v>
      </c>
      <c r="I271" s="2"/>
      <c r="J271" s="2"/>
      <c r="K271" s="2"/>
      <c r="L271" s="2"/>
    </row>
    <row r="272" spans="1:12" s="1" customFormat="1" ht="12.75">
      <c r="A272" s="2"/>
      <c r="B272" s="53"/>
      <c r="D272" s="2"/>
      <c r="E272" s="68"/>
      <c r="H272" s="2"/>
      <c r="I272" s="2"/>
      <c r="J272" s="2"/>
      <c r="K272" s="2"/>
      <c r="L272" s="2"/>
    </row>
    <row r="273" spans="1:12" s="1" customFormat="1" ht="12.75">
      <c r="A273" s="3" t="s">
        <v>71</v>
      </c>
      <c r="B273" s="53"/>
      <c r="D273" s="2"/>
      <c r="E273" s="68"/>
      <c r="H273" s="2"/>
      <c r="I273" s="2"/>
      <c r="J273" s="2"/>
      <c r="K273" s="2"/>
      <c r="L273" s="2"/>
    </row>
    <row r="274" spans="1:12" s="1" customFormat="1" ht="12.75">
      <c r="A274" s="2" t="s">
        <v>59</v>
      </c>
      <c r="B274" s="53">
        <v>26.02</v>
      </c>
      <c r="D274" s="2"/>
      <c r="E274" s="65">
        <f t="shared" ref="E274:E278" si="96">ROUND(B274*$G$2,2)</f>
        <v>7.0000000000000007E-2</v>
      </c>
      <c r="G274" s="1">
        <f t="shared" ref="G274:G276" si="97">B274+E274</f>
        <v>26.09</v>
      </c>
      <c r="H274" s="2" t="s">
        <v>14</v>
      </c>
      <c r="I274" s="2"/>
      <c r="J274" s="2"/>
      <c r="K274" s="2"/>
      <c r="L274" s="2"/>
    </row>
    <row r="275" spans="1:12" s="1" customFormat="1" ht="12.75">
      <c r="A275" s="2" t="s">
        <v>247</v>
      </c>
      <c r="B275" s="53">
        <v>36.520000000000003</v>
      </c>
      <c r="D275" s="2"/>
      <c r="E275" s="65">
        <f t="shared" si="96"/>
        <v>0.1</v>
      </c>
      <c r="G275" s="1">
        <f t="shared" si="97"/>
        <v>36.620000000000005</v>
      </c>
      <c r="H275" s="2" t="s">
        <v>14</v>
      </c>
      <c r="I275" s="2"/>
      <c r="J275" s="2"/>
      <c r="K275" s="2"/>
      <c r="L275" s="2"/>
    </row>
    <row r="276" spans="1:12" s="1" customFormat="1" ht="12.75">
      <c r="A276" s="2" t="s">
        <v>70</v>
      </c>
      <c r="B276" s="53">
        <v>51.43</v>
      </c>
      <c r="D276" s="2"/>
      <c r="E276" s="65">
        <f t="shared" si="96"/>
        <v>0.14000000000000001</v>
      </c>
      <c r="G276" s="1">
        <f t="shared" si="97"/>
        <v>51.57</v>
      </c>
      <c r="H276" s="2" t="s">
        <v>14</v>
      </c>
      <c r="I276" s="2"/>
      <c r="J276" s="2"/>
      <c r="K276" s="2"/>
      <c r="L276" s="2"/>
    </row>
    <row r="277" spans="1:12" s="1" customFormat="1" ht="12.75">
      <c r="A277" s="2" t="s">
        <v>248</v>
      </c>
      <c r="B277" s="53">
        <v>59.21</v>
      </c>
      <c r="D277" s="2"/>
      <c r="E277" s="65">
        <f t="shared" si="96"/>
        <v>0.17</v>
      </c>
      <c r="G277" s="1">
        <f t="shared" ref="G277:G278" si="98">B277+E277</f>
        <v>59.38</v>
      </c>
      <c r="H277" s="2" t="s">
        <v>14</v>
      </c>
      <c r="I277" s="2"/>
      <c r="J277" s="2"/>
      <c r="K277" s="2"/>
      <c r="L277" s="2"/>
    </row>
    <row r="278" spans="1:12" s="1" customFormat="1" ht="12.75">
      <c r="A278" s="2" t="s">
        <v>249</v>
      </c>
      <c r="B278" s="53">
        <v>80.77</v>
      </c>
      <c r="D278" s="2"/>
      <c r="E278" s="65">
        <f t="shared" si="96"/>
        <v>0.23</v>
      </c>
      <c r="G278" s="1">
        <f t="shared" si="98"/>
        <v>81</v>
      </c>
      <c r="H278" s="2" t="s">
        <v>14</v>
      </c>
      <c r="I278" s="2"/>
      <c r="J278" s="2"/>
      <c r="K278" s="2"/>
      <c r="L278" s="2"/>
    </row>
    <row r="279" spans="1:12" s="2" customFormat="1" ht="12.75">
      <c r="A279" s="15"/>
      <c r="B279" s="53" t="s">
        <v>72</v>
      </c>
      <c r="C279" s="1"/>
      <c r="E279" s="68"/>
      <c r="F279" s="1"/>
      <c r="G279" s="1"/>
    </row>
    <row r="280" spans="1:12" s="2" customFormat="1" ht="12.75">
      <c r="A280" s="3" t="s">
        <v>76</v>
      </c>
      <c r="B280" s="53"/>
      <c r="C280" s="1"/>
      <c r="E280" s="68"/>
      <c r="F280" s="1"/>
      <c r="G280" s="1"/>
    </row>
    <row r="281" spans="1:12" s="2" customFormat="1" ht="12.75">
      <c r="A281" s="2" t="s">
        <v>59</v>
      </c>
      <c r="B281" s="53">
        <v>0.56000000000000005</v>
      </c>
      <c r="C281" s="1"/>
      <c r="E281" s="68"/>
      <c r="F281" s="1"/>
      <c r="G281" s="1">
        <f t="shared" ref="G281:G283" si="99">B281+E281</f>
        <v>0.56000000000000005</v>
      </c>
      <c r="H281" s="10" t="s">
        <v>31</v>
      </c>
    </row>
    <row r="282" spans="1:12" s="2" customFormat="1" ht="12.75">
      <c r="A282" s="2" t="s">
        <v>247</v>
      </c>
      <c r="B282" s="53">
        <v>0.77</v>
      </c>
      <c r="C282" s="1"/>
      <c r="E282" s="68"/>
      <c r="F282" s="1"/>
      <c r="G282" s="1">
        <f t="shared" si="99"/>
        <v>0.77</v>
      </c>
      <c r="H282" s="10" t="s">
        <v>31</v>
      </c>
    </row>
    <row r="283" spans="1:12" s="2" customFormat="1" ht="12.75">
      <c r="A283" s="2" t="s">
        <v>70</v>
      </c>
      <c r="B283" s="53">
        <v>0.82</v>
      </c>
      <c r="C283" s="1"/>
      <c r="E283" s="68"/>
      <c r="F283" s="1"/>
      <c r="G283" s="1">
        <f t="shared" si="99"/>
        <v>0.82</v>
      </c>
      <c r="H283" s="10" t="s">
        <v>31</v>
      </c>
    </row>
    <row r="284" spans="1:12" s="2" customFormat="1" ht="12.75">
      <c r="A284" s="2" t="s">
        <v>248</v>
      </c>
      <c r="B284" s="53">
        <v>0.95</v>
      </c>
      <c r="C284" s="1"/>
      <c r="E284" s="68"/>
      <c r="F284" s="1"/>
      <c r="G284" s="1">
        <f t="shared" ref="G284:G285" si="100">B284+E284</f>
        <v>0.95</v>
      </c>
      <c r="H284" s="10" t="s">
        <v>31</v>
      </c>
    </row>
    <row r="285" spans="1:12" s="2" customFormat="1" ht="12.75">
      <c r="A285" s="2" t="s">
        <v>249</v>
      </c>
      <c r="B285" s="53">
        <v>1.1000000000000001</v>
      </c>
      <c r="C285" s="1"/>
      <c r="E285" s="68"/>
      <c r="F285" s="1"/>
      <c r="G285" s="1">
        <f t="shared" si="100"/>
        <v>1.1000000000000001</v>
      </c>
      <c r="H285" s="10" t="s">
        <v>31</v>
      </c>
    </row>
    <row r="286" spans="1:12" s="2" customFormat="1" ht="12.75">
      <c r="B286" s="53"/>
      <c r="C286" s="1"/>
      <c r="E286" s="68"/>
      <c r="F286" s="1"/>
      <c r="G286" s="1"/>
    </row>
    <row r="287" spans="1:12" s="2" customFormat="1" ht="12.75">
      <c r="A287" s="3" t="s">
        <v>77</v>
      </c>
      <c r="B287" s="53"/>
      <c r="C287" s="1"/>
      <c r="E287" s="68"/>
      <c r="F287" s="1"/>
      <c r="G287" s="1"/>
    </row>
    <row r="288" spans="1:12" s="2" customFormat="1" ht="12.75">
      <c r="A288" s="2" t="s">
        <v>59</v>
      </c>
      <c r="B288" s="53">
        <v>5.6</v>
      </c>
      <c r="C288" s="1"/>
      <c r="E288" s="68"/>
      <c r="F288" s="1"/>
      <c r="G288" s="1">
        <f t="shared" ref="G288:G290" si="101">B288+E288</f>
        <v>5.6</v>
      </c>
      <c r="H288" s="10" t="s">
        <v>31</v>
      </c>
    </row>
    <row r="289" spans="1:10" s="2" customFormat="1" ht="12.75">
      <c r="A289" s="2" t="s">
        <v>247</v>
      </c>
      <c r="B289" s="53">
        <v>7.7</v>
      </c>
      <c r="C289" s="1"/>
      <c r="E289" s="68"/>
      <c r="F289" s="1"/>
      <c r="G289" s="1">
        <f t="shared" si="101"/>
        <v>7.7</v>
      </c>
      <c r="H289" s="10" t="s">
        <v>31</v>
      </c>
    </row>
    <row r="290" spans="1:10" s="2" customFormat="1" ht="12.75">
      <c r="A290" s="2" t="s">
        <v>70</v>
      </c>
      <c r="B290" s="53">
        <v>8.1999999999999993</v>
      </c>
      <c r="C290" s="1"/>
      <c r="E290" s="68"/>
      <c r="F290" s="1"/>
      <c r="G290" s="1">
        <f t="shared" si="101"/>
        <v>8.1999999999999993</v>
      </c>
      <c r="H290" s="10" t="s">
        <v>31</v>
      </c>
    </row>
    <row r="291" spans="1:10" s="2" customFormat="1" ht="12.75">
      <c r="A291" s="2" t="s">
        <v>248</v>
      </c>
      <c r="B291" s="53">
        <v>9.5</v>
      </c>
      <c r="C291" s="1"/>
      <c r="E291" s="68"/>
      <c r="F291" s="1"/>
      <c r="G291" s="1">
        <f t="shared" ref="G291:G292" si="102">B291+E291</f>
        <v>9.5</v>
      </c>
      <c r="H291" s="10" t="s">
        <v>31</v>
      </c>
    </row>
    <row r="292" spans="1:10" s="2" customFormat="1" ht="12.75">
      <c r="A292" s="2" t="s">
        <v>249</v>
      </c>
      <c r="B292" s="53">
        <v>11</v>
      </c>
      <c r="C292" s="1"/>
      <c r="E292" s="68"/>
      <c r="F292" s="1"/>
      <c r="G292" s="1">
        <f t="shared" si="102"/>
        <v>11</v>
      </c>
      <c r="H292" s="10" t="s">
        <v>31</v>
      </c>
    </row>
    <row r="293" spans="1:10" s="2" customFormat="1" ht="12.75">
      <c r="B293" s="53"/>
      <c r="C293" s="1"/>
      <c r="E293" s="68"/>
      <c r="F293" s="1"/>
      <c r="G293" s="1"/>
      <c r="H293" s="10"/>
    </row>
    <row r="294" spans="1:10" s="3" customFormat="1" ht="12.75">
      <c r="A294" s="3" t="s">
        <v>78</v>
      </c>
      <c r="B294" s="90"/>
      <c r="C294" s="26"/>
      <c r="E294" s="70"/>
      <c r="F294" s="26"/>
      <c r="G294" s="26"/>
      <c r="H294" s="2"/>
      <c r="I294" s="2"/>
      <c r="J294" s="2"/>
    </row>
    <row r="295" spans="1:10" s="2" customFormat="1" ht="12.75">
      <c r="A295" s="2" t="s">
        <v>79</v>
      </c>
      <c r="B295" s="53">
        <v>1.1200000000000001</v>
      </c>
      <c r="C295" s="1"/>
      <c r="E295" s="65">
        <f t="shared" ref="E295" si="103">ROUND(B295*$G$2,2)</f>
        <v>0</v>
      </c>
      <c r="F295" s="1"/>
      <c r="G295" s="1">
        <f>B295+E295</f>
        <v>1.1200000000000001</v>
      </c>
      <c r="H295" s="10" t="s">
        <v>31</v>
      </c>
    </row>
    <row r="296" spans="1:10" s="2" customFormat="1" ht="12.75">
      <c r="B296" s="53"/>
      <c r="C296" s="1"/>
      <c r="E296" s="68"/>
      <c r="F296" s="1"/>
      <c r="G296" s="1"/>
    </row>
    <row r="297" spans="1:10" s="2" customFormat="1" ht="12.75">
      <c r="A297" s="2" t="s">
        <v>529</v>
      </c>
      <c r="B297" s="53">
        <v>27.79</v>
      </c>
      <c r="C297" s="1"/>
      <c r="E297" s="65">
        <f t="shared" ref="E297" si="104">ROUND(B297*$G$2,2)</f>
        <v>0.08</v>
      </c>
      <c r="F297" s="1"/>
      <c r="G297" s="1">
        <f>B297+E297</f>
        <v>27.869999999999997</v>
      </c>
      <c r="H297" s="2" t="s">
        <v>14</v>
      </c>
    </row>
    <row r="298" spans="1:10" s="2" customFormat="1" ht="12.75">
      <c r="B298" s="53"/>
      <c r="C298" s="1"/>
      <c r="E298" s="68"/>
      <c r="F298" s="1"/>
      <c r="G298" s="1"/>
    </row>
    <row r="299" spans="1:10" s="2" customFormat="1" ht="12.75">
      <c r="A299" s="50" t="s">
        <v>221</v>
      </c>
      <c r="B299" s="54"/>
      <c r="C299" s="54"/>
      <c r="D299" s="55"/>
      <c r="E299" s="54"/>
      <c r="F299" s="54"/>
      <c r="G299" s="54"/>
    </row>
    <row r="300" spans="1:10" s="2" customFormat="1" ht="12.75">
      <c r="A300" s="17" t="s">
        <v>69</v>
      </c>
      <c r="B300" s="53"/>
      <c r="C300" s="1"/>
      <c r="E300" s="68"/>
      <c r="F300" s="1"/>
      <c r="G300" s="1"/>
    </row>
    <row r="301" spans="1:10" s="2" customFormat="1" ht="12.75">
      <c r="A301" s="2" t="s">
        <v>59</v>
      </c>
      <c r="B301" s="53">
        <v>5.0599999999999996</v>
      </c>
      <c r="C301" s="1"/>
      <c r="E301" s="68"/>
      <c r="F301" s="1"/>
      <c r="G301" s="1">
        <f t="shared" ref="G301:G303" si="105">B301+E301</f>
        <v>5.0599999999999996</v>
      </c>
      <c r="H301" s="10" t="s">
        <v>31</v>
      </c>
    </row>
    <row r="302" spans="1:10" s="2" customFormat="1" ht="12.75">
      <c r="A302" s="2" t="s">
        <v>247</v>
      </c>
      <c r="B302" s="53">
        <v>6.75</v>
      </c>
      <c r="C302" s="1"/>
      <c r="E302" s="68"/>
      <c r="F302" s="1"/>
      <c r="G302" s="1">
        <f t="shared" si="105"/>
        <v>6.75</v>
      </c>
      <c r="H302" s="10" t="s">
        <v>31</v>
      </c>
    </row>
    <row r="303" spans="1:10" s="2" customFormat="1" ht="12.75">
      <c r="A303" s="2" t="s">
        <v>70</v>
      </c>
      <c r="B303" s="53">
        <v>9.0299999999999994</v>
      </c>
      <c r="C303" s="1"/>
      <c r="E303" s="68"/>
      <c r="F303" s="1"/>
      <c r="G303" s="1">
        <f t="shared" si="105"/>
        <v>9.0299999999999994</v>
      </c>
      <c r="H303" s="10" t="s">
        <v>31</v>
      </c>
    </row>
    <row r="304" spans="1:10" s="2" customFormat="1" ht="12.75">
      <c r="A304" s="2" t="s">
        <v>248</v>
      </c>
      <c r="B304" s="53">
        <v>10.119999999999999</v>
      </c>
      <c r="C304" s="1"/>
      <c r="E304" s="68"/>
      <c r="F304" s="1"/>
      <c r="G304" s="1">
        <f t="shared" ref="G304:G307" si="106">B304+E304</f>
        <v>10.119999999999999</v>
      </c>
      <c r="H304" s="10" t="s">
        <v>31</v>
      </c>
    </row>
    <row r="305" spans="1:8" s="2" customFormat="1" ht="12.75">
      <c r="A305" s="2" t="s">
        <v>249</v>
      </c>
      <c r="B305" s="53">
        <v>11.25</v>
      </c>
      <c r="C305" s="1"/>
      <c r="E305" s="68"/>
      <c r="F305" s="1"/>
      <c r="G305" s="1">
        <f t="shared" si="106"/>
        <v>11.25</v>
      </c>
      <c r="H305" s="10" t="s">
        <v>31</v>
      </c>
    </row>
    <row r="306" spans="1:8" s="2" customFormat="1" ht="12.75">
      <c r="A306" s="2" t="s">
        <v>250</v>
      </c>
      <c r="B306" s="53">
        <v>13.5</v>
      </c>
      <c r="C306" s="1"/>
      <c r="E306" s="68"/>
      <c r="F306" s="1"/>
      <c r="G306" s="1">
        <f t="shared" si="106"/>
        <v>13.5</v>
      </c>
      <c r="H306" s="10" t="s">
        <v>31</v>
      </c>
    </row>
    <row r="307" spans="1:8" s="2" customFormat="1" ht="12.75">
      <c r="A307" s="2" t="s">
        <v>251</v>
      </c>
      <c r="B307" s="53">
        <v>15.75</v>
      </c>
      <c r="C307" s="1"/>
      <c r="E307" s="68"/>
      <c r="F307" s="1"/>
      <c r="G307" s="1">
        <f t="shared" si="106"/>
        <v>15.75</v>
      </c>
      <c r="H307" s="10" t="s">
        <v>31</v>
      </c>
    </row>
    <row r="308" spans="1:8" s="2" customFormat="1" ht="12.75">
      <c r="A308" s="17"/>
      <c r="B308" s="53"/>
      <c r="C308" s="1"/>
      <c r="E308" s="68"/>
      <c r="F308" s="1"/>
      <c r="G308" s="1"/>
    </row>
    <row r="309" spans="1:8" s="2" customFormat="1" ht="12.75">
      <c r="A309" s="17" t="s">
        <v>71</v>
      </c>
      <c r="B309" s="53"/>
      <c r="C309" s="1"/>
      <c r="E309" s="68"/>
      <c r="F309" s="1"/>
      <c r="G309" s="1"/>
    </row>
    <row r="310" spans="1:8" s="2" customFormat="1" ht="12.75">
      <c r="A310" s="2" t="s">
        <v>59</v>
      </c>
      <c r="B310" s="53">
        <v>21.63</v>
      </c>
      <c r="C310" s="1"/>
      <c r="E310" s="65">
        <f t="shared" ref="E310:E316" si="107">ROUND(B310*$G$2,2)</f>
        <v>0.06</v>
      </c>
      <c r="F310" s="1"/>
      <c r="G310" s="1">
        <f t="shared" ref="G310:G312" si="108">B310+E310</f>
        <v>21.689999999999998</v>
      </c>
      <c r="H310" s="2" t="s">
        <v>14</v>
      </c>
    </row>
    <row r="311" spans="1:8" s="2" customFormat="1" ht="12.75">
      <c r="A311" s="2" t="s">
        <v>247</v>
      </c>
      <c r="B311" s="53">
        <v>30.91</v>
      </c>
      <c r="C311" s="1"/>
      <c r="E311" s="65">
        <f t="shared" si="107"/>
        <v>0.09</v>
      </c>
      <c r="F311" s="1"/>
      <c r="G311" s="1">
        <f t="shared" si="108"/>
        <v>31</v>
      </c>
      <c r="H311" s="2" t="s">
        <v>14</v>
      </c>
    </row>
    <row r="312" spans="1:8" s="2" customFormat="1" ht="12.75">
      <c r="A312" s="2" t="s">
        <v>70</v>
      </c>
      <c r="B312" s="53">
        <v>42.7</v>
      </c>
      <c r="C312" s="1"/>
      <c r="E312" s="65">
        <f t="shared" si="107"/>
        <v>0.12</v>
      </c>
      <c r="F312" s="1"/>
      <c r="G312" s="1">
        <f t="shared" si="108"/>
        <v>42.82</v>
      </c>
      <c r="H312" s="2" t="s">
        <v>14</v>
      </c>
    </row>
    <row r="313" spans="1:8" s="2" customFormat="1" ht="12.75">
      <c r="A313" s="2" t="s">
        <v>248</v>
      </c>
      <c r="B313" s="53">
        <v>56.69</v>
      </c>
      <c r="C313" s="1"/>
      <c r="E313" s="65">
        <f t="shared" si="107"/>
        <v>0.16</v>
      </c>
      <c r="F313" s="1"/>
      <c r="G313" s="1">
        <f t="shared" ref="G313:G316" si="109">B313+E313</f>
        <v>56.849999999999994</v>
      </c>
      <c r="H313" s="2" t="s">
        <v>14</v>
      </c>
    </row>
    <row r="314" spans="1:8" s="2" customFormat="1" ht="12.75">
      <c r="A314" s="2" t="s">
        <v>249</v>
      </c>
      <c r="B314" s="53">
        <v>77.489999999999995</v>
      </c>
      <c r="C314" s="1"/>
      <c r="E314" s="65">
        <f t="shared" si="107"/>
        <v>0.22</v>
      </c>
      <c r="F314" s="1"/>
      <c r="G314" s="1">
        <f t="shared" si="109"/>
        <v>77.709999999999994</v>
      </c>
      <c r="H314" s="2" t="s">
        <v>14</v>
      </c>
    </row>
    <row r="315" spans="1:8" s="2" customFormat="1" ht="12.75">
      <c r="A315" s="2" t="s">
        <v>250</v>
      </c>
      <c r="B315" s="53">
        <v>108.35</v>
      </c>
      <c r="C315" s="1"/>
      <c r="E315" s="65">
        <f t="shared" si="107"/>
        <v>0.3</v>
      </c>
      <c r="F315" s="1"/>
      <c r="G315" s="1">
        <f t="shared" si="109"/>
        <v>108.64999999999999</v>
      </c>
      <c r="H315" s="2" t="s">
        <v>14</v>
      </c>
    </row>
    <row r="316" spans="1:8" s="2" customFormat="1" ht="12.75">
      <c r="A316" s="2" t="s">
        <v>251</v>
      </c>
      <c r="B316" s="53">
        <v>145.38</v>
      </c>
      <c r="C316" s="1"/>
      <c r="E316" s="65">
        <f t="shared" si="107"/>
        <v>0.41</v>
      </c>
      <c r="F316" s="1"/>
      <c r="G316" s="1">
        <f t="shared" si="109"/>
        <v>145.79</v>
      </c>
      <c r="H316" s="2" t="s">
        <v>14</v>
      </c>
    </row>
    <row r="317" spans="1:8" s="2" customFormat="1" ht="12.75">
      <c r="A317" s="15"/>
      <c r="B317" s="53" t="s">
        <v>72</v>
      </c>
      <c r="C317" s="1"/>
      <c r="E317" s="68"/>
      <c r="F317" s="1"/>
      <c r="G317" s="1"/>
    </row>
    <row r="318" spans="1:8" s="2" customFormat="1" ht="12.75">
      <c r="A318" s="3" t="s">
        <v>73</v>
      </c>
      <c r="B318" s="53"/>
      <c r="C318" s="1"/>
      <c r="E318" s="68"/>
      <c r="F318" s="1"/>
      <c r="G318" s="1"/>
    </row>
    <row r="319" spans="1:8" s="2" customFormat="1" ht="12.75">
      <c r="A319" s="2" t="s">
        <v>59</v>
      </c>
      <c r="B319" s="53">
        <v>24.63</v>
      </c>
      <c r="C319" s="1"/>
      <c r="E319" s="65">
        <f>+G319-B319</f>
        <v>5.9999999999998721E-2</v>
      </c>
      <c r="F319" s="1"/>
      <c r="G319" s="1">
        <f t="shared" ref="G319:G325" si="110">+G310+3</f>
        <v>24.689999999999998</v>
      </c>
      <c r="H319" s="10" t="s">
        <v>528</v>
      </c>
    </row>
    <row r="320" spans="1:8" s="2" customFormat="1" ht="12.75">
      <c r="A320" s="2" t="s">
        <v>247</v>
      </c>
      <c r="B320" s="53">
        <v>33.909999999999997</v>
      </c>
      <c r="C320" s="1"/>
      <c r="E320" s="65">
        <f t="shared" ref="E320:E325" si="111">+G320-B320</f>
        <v>9.0000000000003411E-2</v>
      </c>
      <c r="F320" s="1"/>
      <c r="G320" s="1">
        <f t="shared" si="110"/>
        <v>34</v>
      </c>
      <c r="H320" s="10" t="s">
        <v>528</v>
      </c>
    </row>
    <row r="321" spans="1:8" s="2" customFormat="1" ht="12.75">
      <c r="A321" s="2" t="s">
        <v>70</v>
      </c>
      <c r="B321" s="53">
        <v>45.7</v>
      </c>
      <c r="C321" s="1"/>
      <c r="E321" s="65">
        <f t="shared" si="111"/>
        <v>0.11999999999999744</v>
      </c>
      <c r="F321" s="1"/>
      <c r="G321" s="1">
        <f t="shared" si="110"/>
        <v>45.82</v>
      </c>
      <c r="H321" s="10" t="s">
        <v>528</v>
      </c>
    </row>
    <row r="322" spans="1:8" s="2" customFormat="1" ht="12.75">
      <c r="A322" s="2" t="s">
        <v>248</v>
      </c>
      <c r="B322" s="53">
        <v>59.69</v>
      </c>
      <c r="C322" s="1"/>
      <c r="E322" s="65">
        <f t="shared" si="111"/>
        <v>0.15999999999999659</v>
      </c>
      <c r="F322" s="1"/>
      <c r="G322" s="1">
        <f t="shared" si="110"/>
        <v>59.849999999999994</v>
      </c>
      <c r="H322" s="10" t="s">
        <v>528</v>
      </c>
    </row>
    <row r="323" spans="1:8" s="2" customFormat="1" ht="12.75">
      <c r="A323" s="2" t="s">
        <v>249</v>
      </c>
      <c r="B323" s="53">
        <v>80.489999999999995</v>
      </c>
      <c r="C323" s="1"/>
      <c r="E323" s="65">
        <f t="shared" si="111"/>
        <v>0.21999999999999886</v>
      </c>
      <c r="F323" s="1"/>
      <c r="G323" s="1">
        <f t="shared" si="110"/>
        <v>80.709999999999994</v>
      </c>
      <c r="H323" s="10" t="s">
        <v>528</v>
      </c>
    </row>
    <row r="324" spans="1:8" s="2" customFormat="1" ht="12.75">
      <c r="A324" s="2" t="s">
        <v>250</v>
      </c>
      <c r="B324" s="53">
        <v>111.35</v>
      </c>
      <c r="C324" s="1"/>
      <c r="E324" s="65">
        <f t="shared" si="111"/>
        <v>0.29999999999999716</v>
      </c>
      <c r="F324" s="1"/>
      <c r="G324" s="1">
        <f t="shared" si="110"/>
        <v>111.64999999999999</v>
      </c>
      <c r="H324" s="10" t="s">
        <v>528</v>
      </c>
    </row>
    <row r="325" spans="1:8" s="2" customFormat="1" ht="12.75">
      <c r="A325" s="2" t="s">
        <v>251</v>
      </c>
      <c r="B325" s="53">
        <v>148.38</v>
      </c>
      <c r="C325" s="1"/>
      <c r="E325" s="65">
        <f t="shared" si="111"/>
        <v>0.40999999999999659</v>
      </c>
      <c r="F325" s="1"/>
      <c r="G325" s="1">
        <f t="shared" si="110"/>
        <v>148.79</v>
      </c>
      <c r="H325" s="10" t="s">
        <v>528</v>
      </c>
    </row>
    <row r="326" spans="1:8" s="2" customFormat="1" ht="12.75">
      <c r="A326" s="15"/>
      <c r="B326" s="53" t="s">
        <v>72</v>
      </c>
      <c r="C326" s="1"/>
      <c r="E326" s="68"/>
      <c r="F326" s="1"/>
      <c r="G326" s="1"/>
    </row>
    <row r="327" spans="1:8" s="2" customFormat="1" ht="12.75">
      <c r="A327" s="17" t="s">
        <v>74</v>
      </c>
      <c r="B327" s="53"/>
      <c r="C327" s="1"/>
      <c r="E327" s="68"/>
      <c r="F327" s="1"/>
      <c r="G327" s="1"/>
    </row>
    <row r="328" spans="1:8" s="2" customFormat="1" ht="12.75">
      <c r="A328" s="17" t="s">
        <v>75</v>
      </c>
      <c r="B328" s="53"/>
      <c r="C328" s="1"/>
      <c r="E328" s="68"/>
      <c r="F328" s="1"/>
      <c r="G328" s="1"/>
    </row>
    <row r="329" spans="1:8" s="2" customFormat="1" ht="12.75">
      <c r="A329" s="2" t="s">
        <v>59</v>
      </c>
      <c r="B329" s="53">
        <v>19.73</v>
      </c>
      <c r="C329" s="1"/>
      <c r="E329" s="65">
        <f t="shared" ref="E329:E333" si="112">ROUND(B329*$G$2,2)</f>
        <v>0.05</v>
      </c>
      <c r="F329" s="1"/>
      <c r="G329" s="1">
        <f t="shared" ref="G329:G331" si="113">B329+E329</f>
        <v>19.78</v>
      </c>
      <c r="H329" s="2" t="s">
        <v>14</v>
      </c>
    </row>
    <row r="330" spans="1:8" s="2" customFormat="1" ht="12.75">
      <c r="A330" s="2" t="s">
        <v>247</v>
      </c>
      <c r="B330" s="53">
        <v>25.97</v>
      </c>
      <c r="C330" s="1"/>
      <c r="E330" s="65">
        <f t="shared" si="112"/>
        <v>7.0000000000000007E-2</v>
      </c>
      <c r="F330" s="1"/>
      <c r="G330" s="1">
        <f t="shared" si="113"/>
        <v>26.04</v>
      </c>
      <c r="H330" s="2" t="s">
        <v>14</v>
      </c>
    </row>
    <row r="331" spans="1:8" s="2" customFormat="1" ht="12.75">
      <c r="A331" s="2" t="s">
        <v>70</v>
      </c>
      <c r="B331" s="53">
        <v>35.17</v>
      </c>
      <c r="C331" s="1"/>
      <c r="E331" s="65">
        <f t="shared" si="112"/>
        <v>0.1</v>
      </c>
      <c r="F331" s="1"/>
      <c r="G331" s="1">
        <f t="shared" si="113"/>
        <v>35.270000000000003</v>
      </c>
      <c r="H331" s="2" t="s">
        <v>14</v>
      </c>
    </row>
    <row r="332" spans="1:8" s="2" customFormat="1" ht="12.75">
      <c r="A332" s="2" t="s">
        <v>248</v>
      </c>
      <c r="B332" s="53">
        <v>45</v>
      </c>
      <c r="C332" s="1"/>
      <c r="E332" s="65">
        <f t="shared" si="112"/>
        <v>0.13</v>
      </c>
      <c r="F332" s="1"/>
      <c r="G332" s="1">
        <f t="shared" ref="G332:G333" si="114">B332+E332</f>
        <v>45.13</v>
      </c>
      <c r="H332" s="2" t="s">
        <v>14</v>
      </c>
    </row>
    <row r="333" spans="1:8" s="2" customFormat="1" ht="12.75">
      <c r="A333" s="2" t="s">
        <v>249</v>
      </c>
      <c r="B333" s="53">
        <v>45</v>
      </c>
      <c r="C333" s="1"/>
      <c r="E333" s="65">
        <f t="shared" si="112"/>
        <v>0.13</v>
      </c>
      <c r="F333" s="1"/>
      <c r="G333" s="1">
        <f t="shared" si="114"/>
        <v>45.13</v>
      </c>
      <c r="H333" s="2" t="s">
        <v>14</v>
      </c>
    </row>
    <row r="334" spans="1:8" s="2" customFormat="1" ht="12.75">
      <c r="B334" s="53"/>
      <c r="C334" s="1"/>
      <c r="E334" s="68"/>
      <c r="F334" s="1"/>
      <c r="G334" s="1"/>
    </row>
    <row r="335" spans="1:8" s="2" customFormat="1" ht="12.75">
      <c r="A335" s="3" t="s">
        <v>71</v>
      </c>
      <c r="B335" s="53"/>
      <c r="C335" s="1"/>
      <c r="E335" s="68"/>
      <c r="F335" s="1"/>
      <c r="G335" s="1"/>
    </row>
    <row r="336" spans="1:8" s="2" customFormat="1" ht="12.75">
      <c r="A336" s="2" t="s">
        <v>59</v>
      </c>
      <c r="B336" s="53">
        <v>26.64</v>
      </c>
      <c r="C336" s="1"/>
      <c r="E336" s="65">
        <f t="shared" ref="E336:E340" si="115">ROUND(B336*$G$2,2)</f>
        <v>7.0000000000000007E-2</v>
      </c>
      <c r="F336" s="1"/>
      <c r="G336" s="1">
        <f t="shared" ref="G336:G338" si="116">B336+E336</f>
        <v>26.71</v>
      </c>
      <c r="H336" s="2" t="s">
        <v>14</v>
      </c>
    </row>
    <row r="337" spans="1:8" s="2" customFormat="1" ht="12.75">
      <c r="A337" s="2" t="s">
        <v>247</v>
      </c>
      <c r="B337" s="53">
        <v>30.91</v>
      </c>
      <c r="C337" s="1"/>
      <c r="E337" s="65">
        <f t="shared" si="115"/>
        <v>0.09</v>
      </c>
      <c r="F337" s="1"/>
      <c r="G337" s="1">
        <f t="shared" si="116"/>
        <v>31</v>
      </c>
      <c r="H337" s="2" t="s">
        <v>14</v>
      </c>
    </row>
    <row r="338" spans="1:8" s="2" customFormat="1" ht="12.75">
      <c r="A338" s="2" t="s">
        <v>70</v>
      </c>
      <c r="B338" s="53">
        <v>40.25</v>
      </c>
      <c r="C338" s="1"/>
      <c r="E338" s="65">
        <f t="shared" si="115"/>
        <v>0.11</v>
      </c>
      <c r="F338" s="1"/>
      <c r="G338" s="1">
        <f t="shared" si="116"/>
        <v>40.36</v>
      </c>
      <c r="H338" s="2" t="s">
        <v>14</v>
      </c>
    </row>
    <row r="339" spans="1:8" s="2" customFormat="1" ht="12.75">
      <c r="A339" s="2" t="s">
        <v>248</v>
      </c>
      <c r="B339" s="53">
        <v>56.69</v>
      </c>
      <c r="C339" s="1"/>
      <c r="E339" s="65">
        <f t="shared" si="115"/>
        <v>0.16</v>
      </c>
      <c r="F339" s="1"/>
      <c r="G339" s="1">
        <f t="shared" ref="G339:G340" si="117">B339+E339</f>
        <v>56.849999999999994</v>
      </c>
      <c r="H339" s="2" t="s">
        <v>14</v>
      </c>
    </row>
    <row r="340" spans="1:8" s="2" customFormat="1" ht="12.75">
      <c r="A340" s="2" t="s">
        <v>249</v>
      </c>
      <c r="B340" s="53">
        <v>77.489999999999995</v>
      </c>
      <c r="C340" s="1"/>
      <c r="E340" s="65">
        <f t="shared" si="115"/>
        <v>0.22</v>
      </c>
      <c r="F340" s="1"/>
      <c r="G340" s="1">
        <f t="shared" si="117"/>
        <v>77.709999999999994</v>
      </c>
      <c r="H340" s="2" t="s">
        <v>14</v>
      </c>
    </row>
    <row r="341" spans="1:8" s="2" customFormat="1" ht="12.75">
      <c r="A341" s="15"/>
      <c r="B341" s="53" t="s">
        <v>72</v>
      </c>
      <c r="C341" s="1"/>
      <c r="E341" s="68"/>
      <c r="F341" s="1"/>
      <c r="G341" s="1"/>
    </row>
    <row r="342" spans="1:8" s="2" customFormat="1" ht="12.75">
      <c r="A342" s="3" t="s">
        <v>76</v>
      </c>
      <c r="B342" s="53"/>
      <c r="C342" s="1"/>
      <c r="E342" s="68"/>
      <c r="F342" s="1"/>
      <c r="G342" s="1"/>
    </row>
    <row r="343" spans="1:8" s="2" customFormat="1" ht="12.75">
      <c r="A343" s="2" t="s">
        <v>59</v>
      </c>
      <c r="B343" s="53">
        <v>0.56000000000000005</v>
      </c>
      <c r="C343" s="1"/>
      <c r="E343" s="68"/>
      <c r="F343" s="1"/>
      <c r="G343" s="1">
        <f t="shared" ref="G343:G345" si="118">B343+E343</f>
        <v>0.56000000000000005</v>
      </c>
      <c r="H343" s="10" t="s">
        <v>31</v>
      </c>
    </row>
    <row r="344" spans="1:8" s="2" customFormat="1" ht="12.75">
      <c r="A344" s="2" t="s">
        <v>247</v>
      </c>
      <c r="B344" s="53">
        <v>0.77</v>
      </c>
      <c r="C344" s="1"/>
      <c r="E344" s="68"/>
      <c r="F344" s="1"/>
      <c r="G344" s="1">
        <f t="shared" si="118"/>
        <v>0.77</v>
      </c>
      <c r="H344" s="10" t="s">
        <v>31</v>
      </c>
    </row>
    <row r="345" spans="1:8" s="2" customFormat="1" ht="12.75">
      <c r="A345" s="2" t="s">
        <v>70</v>
      </c>
      <c r="B345" s="53">
        <v>0.82</v>
      </c>
      <c r="C345" s="1"/>
      <c r="E345" s="68"/>
      <c r="F345" s="1"/>
      <c r="G345" s="1">
        <f t="shared" si="118"/>
        <v>0.82</v>
      </c>
      <c r="H345" s="10" t="s">
        <v>31</v>
      </c>
    </row>
    <row r="346" spans="1:8" s="2" customFormat="1" ht="12.75">
      <c r="A346" s="2" t="s">
        <v>248</v>
      </c>
      <c r="B346" s="53">
        <v>0.95</v>
      </c>
      <c r="C346" s="1"/>
      <c r="E346" s="68"/>
      <c r="F346" s="1"/>
      <c r="G346" s="1">
        <f t="shared" ref="G346:G347" si="119">B346+E346</f>
        <v>0.95</v>
      </c>
      <c r="H346" s="10" t="s">
        <v>31</v>
      </c>
    </row>
    <row r="347" spans="1:8" s="2" customFormat="1" ht="12.75">
      <c r="A347" s="2" t="s">
        <v>249</v>
      </c>
      <c r="B347" s="53">
        <v>1.1000000000000001</v>
      </c>
      <c r="C347" s="1"/>
      <c r="E347" s="68"/>
      <c r="F347" s="1"/>
      <c r="G347" s="1">
        <f t="shared" si="119"/>
        <v>1.1000000000000001</v>
      </c>
      <c r="H347" s="10" t="s">
        <v>31</v>
      </c>
    </row>
    <row r="348" spans="1:8" s="2" customFormat="1" ht="12.75">
      <c r="B348" s="53"/>
      <c r="C348" s="1"/>
      <c r="E348" s="68"/>
      <c r="F348" s="1"/>
      <c r="G348" s="1"/>
    </row>
    <row r="349" spans="1:8" s="2" customFormat="1" ht="12.75">
      <c r="A349" s="3" t="s">
        <v>77</v>
      </c>
      <c r="B349" s="53"/>
      <c r="C349" s="1"/>
      <c r="E349" s="68"/>
      <c r="F349" s="1"/>
      <c r="G349" s="1"/>
    </row>
    <row r="350" spans="1:8" s="2" customFormat="1" ht="12.75">
      <c r="A350" s="2" t="s">
        <v>59</v>
      </c>
      <c r="B350" s="53">
        <v>5.6</v>
      </c>
      <c r="C350" s="1"/>
      <c r="E350" s="68"/>
      <c r="F350" s="1"/>
      <c r="G350" s="1">
        <f t="shared" ref="G350:G352" si="120">B350+E350</f>
        <v>5.6</v>
      </c>
      <c r="H350" s="10" t="s">
        <v>31</v>
      </c>
    </row>
    <row r="351" spans="1:8" s="2" customFormat="1" ht="12.75">
      <c r="A351" s="2" t="s">
        <v>247</v>
      </c>
      <c r="B351" s="53">
        <v>7.7</v>
      </c>
      <c r="C351" s="1"/>
      <c r="E351" s="68"/>
      <c r="F351" s="1"/>
      <c r="G351" s="1">
        <f t="shared" si="120"/>
        <v>7.7</v>
      </c>
      <c r="H351" s="10" t="s">
        <v>31</v>
      </c>
    </row>
    <row r="352" spans="1:8" s="2" customFormat="1" ht="12.75">
      <c r="A352" s="2" t="s">
        <v>70</v>
      </c>
      <c r="B352" s="53">
        <v>8.1999999999999993</v>
      </c>
      <c r="C352" s="1"/>
      <c r="E352" s="68"/>
      <c r="F352" s="1"/>
      <c r="G352" s="1">
        <f t="shared" si="120"/>
        <v>8.1999999999999993</v>
      </c>
      <c r="H352" s="10" t="s">
        <v>31</v>
      </c>
    </row>
    <row r="353" spans="1:12" s="2" customFormat="1" ht="12.75">
      <c r="A353" s="2" t="s">
        <v>248</v>
      </c>
      <c r="B353" s="53">
        <v>9.5</v>
      </c>
      <c r="C353" s="1"/>
      <c r="E353" s="68"/>
      <c r="F353" s="1"/>
      <c r="G353" s="1">
        <f t="shared" ref="G353:G354" si="121">B353+E353</f>
        <v>9.5</v>
      </c>
      <c r="H353" s="10" t="s">
        <v>31</v>
      </c>
    </row>
    <row r="354" spans="1:12" s="2" customFormat="1" ht="12.75">
      <c r="A354" s="2" t="s">
        <v>249</v>
      </c>
      <c r="B354" s="53">
        <v>11</v>
      </c>
      <c r="C354" s="1"/>
      <c r="E354" s="68"/>
      <c r="F354" s="1"/>
      <c r="G354" s="1">
        <f t="shared" si="121"/>
        <v>11</v>
      </c>
      <c r="H354" s="10" t="s">
        <v>31</v>
      </c>
    </row>
    <row r="355" spans="1:12" s="2" customFormat="1" ht="12.75">
      <c r="B355" s="53"/>
      <c r="C355" s="1"/>
      <c r="E355" s="68"/>
      <c r="F355" s="1"/>
      <c r="G355" s="1"/>
      <c r="H355" s="10"/>
    </row>
    <row r="356" spans="1:12" s="2" customFormat="1" ht="12.75">
      <c r="A356" s="3" t="s">
        <v>78</v>
      </c>
      <c r="B356" s="90"/>
      <c r="C356" s="26"/>
      <c r="D356" s="3"/>
      <c r="E356" s="70"/>
      <c r="F356" s="26"/>
      <c r="G356" s="26"/>
    </row>
    <row r="357" spans="1:12" s="2" customFormat="1" ht="12.75">
      <c r="A357" s="2" t="s">
        <v>79</v>
      </c>
      <c r="B357" s="53">
        <v>1.1200000000000001</v>
      </c>
      <c r="C357" s="1"/>
      <c r="E357" s="65">
        <f t="shared" ref="E357" si="122">ROUND(B357*$G$2,2)</f>
        <v>0</v>
      </c>
      <c r="F357" s="1"/>
      <c r="G357" s="1">
        <f>B357+E357</f>
        <v>1.1200000000000001</v>
      </c>
      <c r="H357" s="10" t="s">
        <v>31</v>
      </c>
    </row>
    <row r="358" spans="1:12" s="2" customFormat="1" ht="12.75">
      <c r="B358" s="53"/>
      <c r="C358" s="1"/>
      <c r="E358" s="68"/>
      <c r="F358" s="1"/>
      <c r="G358" s="1"/>
    </row>
    <row r="359" spans="1:12" s="2" customFormat="1" ht="12.75">
      <c r="A359" s="2" t="s">
        <v>110</v>
      </c>
      <c r="B359" s="53">
        <v>28.36</v>
      </c>
      <c r="C359" s="1"/>
      <c r="E359" s="65">
        <f t="shared" ref="E359" si="123">ROUND(B359*$G$2,2)</f>
        <v>0.08</v>
      </c>
      <c r="F359" s="1"/>
      <c r="G359" s="1">
        <f>B359+E359</f>
        <v>28.439999999999998</v>
      </c>
      <c r="H359" s="2" t="s">
        <v>14</v>
      </c>
    </row>
    <row r="360" spans="1:12" s="2" customFormat="1" ht="12.75">
      <c r="B360" s="53"/>
      <c r="C360" s="1"/>
      <c r="E360" s="68"/>
      <c r="F360" s="1"/>
      <c r="G360" s="1"/>
    </row>
    <row r="361" spans="1:12" s="2" customFormat="1" ht="12.75">
      <c r="A361" s="84" t="s">
        <v>266</v>
      </c>
      <c r="B361" s="14"/>
      <c r="C361" s="14"/>
      <c r="D361" s="64"/>
      <c r="E361" s="14"/>
      <c r="F361" s="14"/>
      <c r="G361" s="14"/>
    </row>
    <row r="362" spans="1:12" s="2" customFormat="1" ht="12.75">
      <c r="A362" s="2" t="s">
        <v>111</v>
      </c>
      <c r="B362" s="53">
        <v>6.19</v>
      </c>
      <c r="C362" s="1"/>
      <c r="E362" s="65">
        <f t="shared" ref="E362:E364" si="124">ROUND(B362*$G$2,2)</f>
        <v>0.02</v>
      </c>
      <c r="F362" s="1"/>
      <c r="G362" s="1">
        <f>B362+E362</f>
        <v>6.21</v>
      </c>
      <c r="H362" s="2" t="s">
        <v>14</v>
      </c>
      <c r="I362" s="57"/>
    </row>
    <row r="363" spans="1:12" s="2" customFormat="1" ht="12.75">
      <c r="A363" s="2" t="s">
        <v>252</v>
      </c>
      <c r="B363" s="53">
        <v>7.88</v>
      </c>
      <c r="C363" s="1"/>
      <c r="E363" s="65">
        <f t="shared" si="124"/>
        <v>0.02</v>
      </c>
      <c r="F363" s="1"/>
      <c r="G363" s="1">
        <f t="shared" ref="G363:G364" si="125">B363+E363</f>
        <v>7.8999999999999995</v>
      </c>
      <c r="H363" s="2" t="s">
        <v>14</v>
      </c>
      <c r="I363" s="57"/>
    </row>
    <row r="364" spans="1:12" s="2" customFormat="1" ht="12.75">
      <c r="A364" s="2" t="s">
        <v>112</v>
      </c>
      <c r="B364" s="53">
        <v>10.31</v>
      </c>
      <c r="C364" s="1"/>
      <c r="E364" s="65">
        <f t="shared" si="124"/>
        <v>0.03</v>
      </c>
      <c r="F364" s="1"/>
      <c r="G364" s="1">
        <f t="shared" si="125"/>
        <v>10.34</v>
      </c>
      <c r="H364" s="2" t="s">
        <v>14</v>
      </c>
      <c r="I364" s="57"/>
    </row>
    <row r="365" spans="1:12" s="1" customFormat="1" ht="12.75">
      <c r="A365" s="15"/>
      <c r="B365" s="53"/>
      <c r="D365" s="2"/>
      <c r="E365" s="65"/>
      <c r="H365" s="2"/>
      <c r="I365" s="2"/>
      <c r="J365" s="2"/>
      <c r="K365" s="2"/>
      <c r="L365" s="2"/>
    </row>
    <row r="366" spans="1:12" s="26" customFormat="1" ht="12.75">
      <c r="A366" s="3" t="s">
        <v>80</v>
      </c>
      <c r="B366" s="90"/>
      <c r="D366" s="3"/>
      <c r="E366" s="70"/>
      <c r="H366" s="2"/>
      <c r="I366" s="2"/>
      <c r="J366" s="2"/>
      <c r="K366" s="3"/>
      <c r="L366" s="3"/>
    </row>
    <row r="367" spans="1:12" s="1" customFormat="1" ht="12.75">
      <c r="A367" s="2" t="s">
        <v>111</v>
      </c>
      <c r="B367" s="53">
        <v>9.19</v>
      </c>
      <c r="D367" s="2"/>
      <c r="E367" s="65">
        <f>+G367-B367</f>
        <v>2.000000000000135E-2</v>
      </c>
      <c r="G367" s="1">
        <f>+G362+3</f>
        <v>9.2100000000000009</v>
      </c>
      <c r="H367" s="10" t="s">
        <v>528</v>
      </c>
      <c r="I367" s="2"/>
      <c r="J367" s="2"/>
      <c r="K367" s="2"/>
      <c r="L367" s="2"/>
    </row>
    <row r="368" spans="1:12" s="1" customFormat="1" ht="12.75">
      <c r="A368" s="2" t="s">
        <v>252</v>
      </c>
      <c r="B368" s="53">
        <v>10.88</v>
      </c>
      <c r="D368" s="2"/>
      <c r="E368" s="65">
        <f>+G368-B368</f>
        <v>1.9999999999997797E-2</v>
      </c>
      <c r="G368" s="1">
        <f>+G363+3</f>
        <v>10.899999999999999</v>
      </c>
      <c r="H368" s="10" t="s">
        <v>528</v>
      </c>
      <c r="I368" s="2"/>
      <c r="J368" s="2"/>
      <c r="K368" s="2"/>
      <c r="L368" s="2"/>
    </row>
    <row r="369" spans="1:12" s="1" customFormat="1" ht="12.75">
      <c r="A369" s="2" t="s">
        <v>112</v>
      </c>
      <c r="B369" s="53">
        <v>13.31</v>
      </c>
      <c r="D369" s="2"/>
      <c r="E369" s="65">
        <f>+G369-B369</f>
        <v>2.9999999999999361E-2</v>
      </c>
      <c r="G369" s="1">
        <f>+G364+3</f>
        <v>13.34</v>
      </c>
      <c r="H369" s="10" t="s">
        <v>528</v>
      </c>
      <c r="I369" s="2"/>
      <c r="J369" s="2"/>
      <c r="K369" s="2"/>
      <c r="L369" s="2"/>
    </row>
    <row r="370" spans="1:12" s="1" customFormat="1" ht="12.75">
      <c r="A370" s="2"/>
      <c r="B370" s="53"/>
      <c r="D370" s="2"/>
      <c r="E370" s="68"/>
      <c r="H370" s="2"/>
      <c r="I370" s="2"/>
      <c r="J370" s="2"/>
      <c r="K370" s="2"/>
      <c r="L370" s="2"/>
    </row>
    <row r="371" spans="1:12" s="1" customFormat="1" ht="12.75">
      <c r="A371" s="3" t="s">
        <v>74</v>
      </c>
      <c r="B371" s="53"/>
      <c r="D371" s="2"/>
      <c r="E371" s="68"/>
      <c r="H371" s="2"/>
      <c r="I371" s="2"/>
      <c r="J371" s="2"/>
      <c r="K371" s="2"/>
      <c r="L371" s="2"/>
    </row>
    <row r="372" spans="1:12" s="1" customFormat="1" ht="12.75">
      <c r="A372" s="2" t="s">
        <v>111</v>
      </c>
      <c r="B372" s="53">
        <v>9.19</v>
      </c>
      <c r="D372" s="2"/>
      <c r="E372" s="65">
        <f t="shared" ref="E372:E374" si="126">+G372-B372</f>
        <v>2.000000000000135E-2</v>
      </c>
      <c r="G372" s="1">
        <f>+G367</f>
        <v>9.2100000000000009</v>
      </c>
      <c r="H372" s="10" t="s">
        <v>528</v>
      </c>
      <c r="I372" s="2"/>
      <c r="J372" s="2"/>
      <c r="K372" s="2"/>
      <c r="L372" s="2"/>
    </row>
    <row r="373" spans="1:12" s="1" customFormat="1" ht="12.75">
      <c r="A373" s="2" t="s">
        <v>252</v>
      </c>
      <c r="B373" s="53">
        <v>10.88</v>
      </c>
      <c r="D373" s="2"/>
      <c r="E373" s="65">
        <f t="shared" si="126"/>
        <v>1.9999999999997797E-2</v>
      </c>
      <c r="G373" s="1">
        <f>+G368</f>
        <v>10.899999999999999</v>
      </c>
      <c r="H373" s="10" t="s">
        <v>528</v>
      </c>
      <c r="I373" s="2"/>
      <c r="J373" s="2"/>
      <c r="K373" s="2"/>
      <c r="L373" s="2"/>
    </row>
    <row r="374" spans="1:12" s="1" customFormat="1" ht="12.75">
      <c r="A374" s="2" t="s">
        <v>112</v>
      </c>
      <c r="B374" s="53">
        <v>13.31</v>
      </c>
      <c r="D374" s="2"/>
      <c r="E374" s="65">
        <f t="shared" si="126"/>
        <v>2.9999999999999361E-2</v>
      </c>
      <c r="G374" s="1">
        <f>+G369</f>
        <v>13.34</v>
      </c>
      <c r="H374" s="10" t="s">
        <v>528</v>
      </c>
      <c r="I374" s="2"/>
      <c r="J374" s="2"/>
      <c r="K374" s="2"/>
      <c r="L374" s="2"/>
    </row>
    <row r="375" spans="1:12" s="1" customFormat="1" ht="12.75">
      <c r="A375" s="2"/>
      <c r="B375" s="53"/>
      <c r="D375" s="2"/>
      <c r="E375" s="68"/>
      <c r="H375" s="2"/>
      <c r="I375" s="2"/>
      <c r="J375" s="2"/>
      <c r="K375" s="2"/>
      <c r="L375" s="2"/>
    </row>
    <row r="376" spans="1:12" s="1" customFormat="1" ht="12.75">
      <c r="A376" s="2" t="s">
        <v>254</v>
      </c>
      <c r="B376" s="53">
        <v>7.63</v>
      </c>
      <c r="D376" s="2"/>
      <c r="E376" s="65">
        <f t="shared" ref="E376:E378" si="127">ROUND(B376*$G$2,2)</f>
        <v>0.02</v>
      </c>
      <c r="G376" s="1">
        <f t="shared" ref="G376:G378" si="128">B376+E376</f>
        <v>7.6499999999999995</v>
      </c>
      <c r="H376" s="2" t="s">
        <v>14</v>
      </c>
      <c r="I376" s="2"/>
      <c r="J376" s="2"/>
      <c r="K376" s="2"/>
      <c r="L376" s="2"/>
    </row>
    <row r="377" spans="1:12" s="1" customFormat="1" ht="12.75">
      <c r="A377" s="2"/>
      <c r="B377" s="53"/>
      <c r="D377" s="2"/>
      <c r="E377" s="65"/>
      <c r="H377" s="2"/>
      <c r="I377" s="2"/>
      <c r="J377" s="2"/>
      <c r="K377" s="2"/>
      <c r="L377" s="2"/>
    </row>
    <row r="378" spans="1:12" s="1" customFormat="1" ht="12.75">
      <c r="A378" s="2" t="s">
        <v>529</v>
      </c>
      <c r="B378" s="53">
        <v>27.79</v>
      </c>
      <c r="D378" s="2"/>
      <c r="E378" s="65">
        <f t="shared" si="127"/>
        <v>0.08</v>
      </c>
      <c r="G378" s="1">
        <f t="shared" si="128"/>
        <v>27.869999999999997</v>
      </c>
      <c r="H378" s="2" t="s">
        <v>14</v>
      </c>
      <c r="I378" s="2"/>
      <c r="J378" s="2"/>
      <c r="K378" s="2"/>
      <c r="L378" s="2"/>
    </row>
    <row r="379" spans="1:12" s="1" customFormat="1" ht="12.75">
      <c r="A379" s="2"/>
      <c r="B379" s="53"/>
      <c r="D379" s="2"/>
      <c r="E379" s="68"/>
      <c r="H379" s="2"/>
      <c r="I379" s="2"/>
      <c r="J379" s="2"/>
      <c r="K379" s="2"/>
      <c r="L379" s="2"/>
    </row>
    <row r="380" spans="1:12" s="1" customFormat="1" ht="12.75">
      <c r="A380" s="2" t="s">
        <v>253</v>
      </c>
      <c r="B380" s="53"/>
      <c r="D380" s="2"/>
      <c r="E380" s="65"/>
      <c r="H380" s="2"/>
      <c r="I380" s="2"/>
      <c r="J380" s="2"/>
      <c r="K380" s="2"/>
      <c r="L380" s="2"/>
    </row>
    <row r="381" spans="1:12" s="1" customFormat="1" ht="12.75">
      <c r="A381" s="2" t="s">
        <v>111</v>
      </c>
      <c r="B381" s="53">
        <v>26.79</v>
      </c>
      <c r="D381" s="2"/>
      <c r="E381" s="65">
        <f t="shared" ref="E381:E383" si="129">ROUND(B381*$G$2,2)</f>
        <v>7.0000000000000007E-2</v>
      </c>
      <c r="G381" s="1">
        <f t="shared" ref="G381:G385" si="130">B381+E381</f>
        <v>26.86</v>
      </c>
      <c r="H381" s="2" t="s">
        <v>14</v>
      </c>
      <c r="I381" s="2"/>
      <c r="J381" s="2"/>
      <c r="K381" s="2"/>
      <c r="L381" s="2"/>
    </row>
    <row r="382" spans="1:12" s="1" customFormat="1" ht="12.75">
      <c r="A382" s="2" t="s">
        <v>252</v>
      </c>
      <c r="B382" s="53">
        <v>34.229999999999997</v>
      </c>
      <c r="D382" s="2"/>
      <c r="E382" s="65">
        <f t="shared" si="129"/>
        <v>0.1</v>
      </c>
      <c r="G382" s="1">
        <f t="shared" ref="G382:G383" si="131">B382+E382</f>
        <v>34.33</v>
      </c>
      <c r="H382" s="2" t="s">
        <v>14</v>
      </c>
      <c r="I382" s="2"/>
      <c r="J382" s="2"/>
      <c r="K382" s="2"/>
      <c r="L382" s="2"/>
    </row>
    <row r="383" spans="1:12" s="1" customFormat="1" ht="12.75">
      <c r="A383" s="2" t="s">
        <v>112</v>
      </c>
      <c r="B383" s="53">
        <v>44.65</v>
      </c>
      <c r="D383" s="2"/>
      <c r="E383" s="65">
        <f t="shared" si="129"/>
        <v>0.12</v>
      </c>
      <c r="G383" s="1">
        <f t="shared" si="131"/>
        <v>44.769999999999996</v>
      </c>
      <c r="H383" s="2" t="s">
        <v>14</v>
      </c>
      <c r="I383" s="2"/>
      <c r="J383" s="2"/>
      <c r="K383" s="2"/>
      <c r="L383" s="2"/>
    </row>
    <row r="384" spans="1:12" s="1" customFormat="1" ht="12.75">
      <c r="A384" s="2"/>
      <c r="B384" s="53"/>
      <c r="D384" s="2"/>
      <c r="E384" s="68"/>
      <c r="H384" s="2"/>
      <c r="I384" s="2"/>
      <c r="J384" s="2"/>
      <c r="K384" s="2"/>
      <c r="L384" s="2"/>
    </row>
    <row r="385" spans="1:12" s="1" customFormat="1" ht="12.75">
      <c r="A385" s="2" t="s">
        <v>81</v>
      </c>
      <c r="B385" s="53">
        <v>1.1200000000000001</v>
      </c>
      <c r="D385" s="2"/>
      <c r="E385" s="65">
        <f t="shared" ref="E385" si="132">ROUND(B385*$G$2,2)</f>
        <v>0</v>
      </c>
      <c r="G385" s="1">
        <f t="shared" si="130"/>
        <v>1.1200000000000001</v>
      </c>
      <c r="H385" s="2" t="s">
        <v>14</v>
      </c>
      <c r="I385" s="2"/>
      <c r="J385" s="2"/>
      <c r="K385" s="2"/>
      <c r="L385" s="2"/>
    </row>
    <row r="386" spans="1:12" s="1" customFormat="1" ht="12.75">
      <c r="A386" s="15"/>
      <c r="B386" s="53"/>
      <c r="D386" s="2"/>
      <c r="E386" s="68"/>
      <c r="H386" s="2"/>
      <c r="I386" s="2"/>
      <c r="J386" s="2"/>
      <c r="K386" s="2"/>
      <c r="L386" s="2"/>
    </row>
    <row r="387" spans="1:12" s="1" customFormat="1" ht="12.75">
      <c r="A387" s="50" t="s">
        <v>265</v>
      </c>
      <c r="B387" s="54"/>
      <c r="C387" s="54"/>
      <c r="D387" s="55"/>
      <c r="E387" s="54"/>
      <c r="F387" s="54"/>
      <c r="G387" s="54"/>
      <c r="H387" s="2"/>
      <c r="I387" s="2"/>
      <c r="J387" s="2"/>
      <c r="K387" s="2"/>
      <c r="L387" s="2"/>
    </row>
    <row r="388" spans="1:12" s="1" customFormat="1" ht="12.75">
      <c r="A388" s="2" t="s">
        <v>111</v>
      </c>
      <c r="B388" s="53">
        <v>5.98</v>
      </c>
      <c r="D388" s="2"/>
      <c r="E388" s="65">
        <f t="shared" ref="E388:E390" si="133">ROUND(B388*$G$2,2)</f>
        <v>0.02</v>
      </c>
      <c r="G388" s="1">
        <f>B388+E388</f>
        <v>6</v>
      </c>
      <c r="H388" s="2" t="s">
        <v>14</v>
      </c>
      <c r="I388" s="2"/>
      <c r="J388" s="2"/>
      <c r="K388" s="2"/>
      <c r="L388" s="2"/>
    </row>
    <row r="389" spans="1:12" s="1" customFormat="1" ht="12.75">
      <c r="A389" s="2" t="s">
        <v>252</v>
      </c>
      <c r="B389" s="53">
        <v>7.65</v>
      </c>
      <c r="D389" s="2"/>
      <c r="E389" s="65">
        <f t="shared" si="133"/>
        <v>0.02</v>
      </c>
      <c r="G389" s="1">
        <f t="shared" ref="G389:G390" si="134">B389+E389</f>
        <v>7.67</v>
      </c>
      <c r="H389" s="2" t="s">
        <v>14</v>
      </c>
      <c r="I389" s="2"/>
      <c r="J389" s="2"/>
      <c r="K389" s="2"/>
      <c r="L389" s="2"/>
    </row>
    <row r="390" spans="1:12" s="1" customFormat="1" ht="12.75">
      <c r="A390" s="2" t="s">
        <v>112</v>
      </c>
      <c r="B390" s="53">
        <v>9.94</v>
      </c>
      <c r="D390" s="2"/>
      <c r="E390" s="65">
        <f t="shared" si="133"/>
        <v>0.03</v>
      </c>
      <c r="G390" s="1">
        <f t="shared" si="134"/>
        <v>9.9699999999999989</v>
      </c>
      <c r="H390" s="2" t="s">
        <v>14</v>
      </c>
      <c r="I390" s="2"/>
      <c r="J390" s="2"/>
      <c r="K390" s="2"/>
      <c r="L390" s="2"/>
    </row>
    <row r="391" spans="1:12" s="1" customFormat="1" ht="12.75">
      <c r="A391" s="15"/>
      <c r="B391" s="53"/>
      <c r="D391" s="2"/>
      <c r="E391" s="68"/>
      <c r="H391" s="2"/>
      <c r="I391" s="2"/>
      <c r="J391" s="2"/>
      <c r="K391" s="2"/>
      <c r="L391" s="2"/>
    </row>
    <row r="392" spans="1:12" s="1" customFormat="1" ht="12.75">
      <c r="A392" s="3" t="s">
        <v>80</v>
      </c>
      <c r="B392" s="90"/>
      <c r="C392" s="26"/>
      <c r="D392" s="3"/>
      <c r="E392" s="70"/>
      <c r="F392" s="26"/>
      <c r="G392" s="26"/>
      <c r="H392" s="2"/>
      <c r="I392" s="2"/>
      <c r="J392" s="2"/>
      <c r="K392" s="2"/>
      <c r="L392" s="2"/>
    </row>
    <row r="393" spans="1:12" s="1" customFormat="1" ht="12.75">
      <c r="A393" s="2" t="s">
        <v>111</v>
      </c>
      <c r="B393" s="53">
        <v>7.98</v>
      </c>
      <c r="D393" s="2"/>
      <c r="E393" s="65">
        <f>+G393-B393</f>
        <v>1.9999999999999574E-2</v>
      </c>
      <c r="G393" s="1">
        <f>+G388+2</f>
        <v>8</v>
      </c>
      <c r="H393" s="10" t="s">
        <v>528</v>
      </c>
      <c r="I393" s="2"/>
      <c r="J393" s="2"/>
      <c r="K393" s="2"/>
      <c r="L393" s="2"/>
    </row>
    <row r="394" spans="1:12" s="1" customFormat="1" ht="12.75">
      <c r="A394" s="2" t="s">
        <v>252</v>
      </c>
      <c r="B394" s="53">
        <v>10.65</v>
      </c>
      <c r="D394" s="2"/>
      <c r="E394" s="65">
        <f t="shared" ref="E394:E395" si="135">+G394-B394</f>
        <v>1.9999999999999574E-2</v>
      </c>
      <c r="G394" s="1">
        <f>+G389+3</f>
        <v>10.67</v>
      </c>
      <c r="H394" s="10" t="s">
        <v>528</v>
      </c>
      <c r="I394" s="2"/>
      <c r="J394" s="2"/>
      <c r="K394" s="2"/>
      <c r="L394" s="2"/>
    </row>
    <row r="395" spans="1:12" s="1" customFormat="1" ht="12.75">
      <c r="A395" s="2" t="s">
        <v>112</v>
      </c>
      <c r="B395" s="53">
        <v>12.94</v>
      </c>
      <c r="D395" s="2"/>
      <c r="E395" s="65">
        <f t="shared" si="135"/>
        <v>2.9999999999999361E-2</v>
      </c>
      <c r="G395" s="1">
        <f>+G390+3</f>
        <v>12.969999999999999</v>
      </c>
      <c r="H395" s="10" t="s">
        <v>528</v>
      </c>
      <c r="I395" s="2"/>
      <c r="J395" s="2"/>
      <c r="K395" s="2"/>
      <c r="L395" s="2"/>
    </row>
    <row r="396" spans="1:12" s="1" customFormat="1" ht="12.75">
      <c r="A396" s="2"/>
      <c r="B396" s="53"/>
      <c r="D396" s="2"/>
      <c r="E396" s="68"/>
      <c r="H396" s="2"/>
      <c r="I396" s="2"/>
      <c r="J396" s="2"/>
      <c r="K396" s="2"/>
      <c r="L396" s="2"/>
    </row>
    <row r="397" spans="1:12" s="1" customFormat="1" ht="12.75">
      <c r="A397" s="3" t="s">
        <v>74</v>
      </c>
      <c r="B397" s="53"/>
      <c r="D397" s="2"/>
      <c r="E397" s="68"/>
      <c r="H397" s="2"/>
      <c r="I397" s="2"/>
      <c r="J397" s="2"/>
      <c r="K397" s="2"/>
      <c r="L397" s="2"/>
    </row>
    <row r="398" spans="1:12" s="1" customFormat="1" ht="12.75">
      <c r="A398" s="2" t="s">
        <v>111</v>
      </c>
      <c r="B398" s="53">
        <v>7.98</v>
      </c>
      <c r="D398" s="2"/>
      <c r="E398" s="65">
        <f t="shared" ref="E398:E400" si="136">+G398-B398</f>
        <v>1.9999999999999574E-2</v>
      </c>
      <c r="G398" s="1">
        <f>+G393</f>
        <v>8</v>
      </c>
      <c r="H398" s="10" t="s">
        <v>528</v>
      </c>
      <c r="I398" s="2"/>
      <c r="J398" s="2"/>
      <c r="K398" s="2"/>
      <c r="L398" s="2"/>
    </row>
    <row r="399" spans="1:12" s="1" customFormat="1" ht="12.75">
      <c r="A399" s="2" t="s">
        <v>252</v>
      </c>
      <c r="B399" s="53">
        <v>10.65</v>
      </c>
      <c r="D399" s="2"/>
      <c r="E399" s="65">
        <f t="shared" si="136"/>
        <v>1.9999999999999574E-2</v>
      </c>
      <c r="G399" s="1">
        <f t="shared" ref="G399:G400" si="137">+G394</f>
        <v>10.67</v>
      </c>
      <c r="H399" s="10" t="s">
        <v>528</v>
      </c>
      <c r="I399" s="2"/>
      <c r="J399" s="2"/>
      <c r="K399" s="2"/>
      <c r="L399" s="2"/>
    </row>
    <row r="400" spans="1:12" s="1" customFormat="1" ht="12.75">
      <c r="A400" s="2" t="s">
        <v>112</v>
      </c>
      <c r="B400" s="53">
        <v>12.94</v>
      </c>
      <c r="D400" s="2"/>
      <c r="E400" s="65">
        <f t="shared" si="136"/>
        <v>2.9999999999999361E-2</v>
      </c>
      <c r="G400" s="1">
        <f t="shared" si="137"/>
        <v>12.969999999999999</v>
      </c>
      <c r="H400" s="10" t="s">
        <v>528</v>
      </c>
      <c r="I400" s="2"/>
      <c r="J400" s="2"/>
      <c r="K400" s="2"/>
      <c r="L400" s="2"/>
    </row>
    <row r="401" spans="1:12" s="1" customFormat="1" ht="12.75">
      <c r="A401" s="2"/>
      <c r="B401" s="53"/>
      <c r="D401" s="2"/>
      <c r="E401" s="68"/>
      <c r="H401" s="2"/>
      <c r="I401" s="2"/>
      <c r="J401" s="2"/>
      <c r="K401" s="2"/>
      <c r="L401" s="2"/>
    </row>
    <row r="402" spans="1:12" s="1" customFormat="1" ht="12.75">
      <c r="A402" s="2" t="s">
        <v>254</v>
      </c>
      <c r="B402" s="53">
        <v>6.49</v>
      </c>
      <c r="D402" s="2"/>
      <c r="E402" s="65">
        <f t="shared" ref="E402:E404" si="138">ROUND(B402*$G$2,2)</f>
        <v>0.02</v>
      </c>
      <c r="G402" s="1">
        <f t="shared" ref="G402:G407" si="139">B402+E402</f>
        <v>6.51</v>
      </c>
      <c r="H402" s="2" t="s">
        <v>14</v>
      </c>
      <c r="I402" s="2"/>
      <c r="J402" s="2"/>
      <c r="K402" s="2"/>
      <c r="L402" s="2"/>
    </row>
    <row r="403" spans="1:12" s="1" customFormat="1" ht="12.75">
      <c r="A403" s="2"/>
      <c r="B403" s="53"/>
      <c r="D403" s="2"/>
      <c r="E403" s="68"/>
      <c r="H403" s="2"/>
      <c r="I403" s="2"/>
      <c r="J403" s="2"/>
      <c r="K403" s="2"/>
      <c r="L403" s="2"/>
    </row>
    <row r="404" spans="1:12" s="1" customFormat="1" ht="12.75">
      <c r="A404" s="2" t="s">
        <v>529</v>
      </c>
      <c r="B404" s="53">
        <v>28.36</v>
      </c>
      <c r="D404" s="2"/>
      <c r="E404" s="65">
        <f t="shared" si="138"/>
        <v>0.08</v>
      </c>
      <c r="G404" s="1">
        <f t="shared" si="139"/>
        <v>28.439999999999998</v>
      </c>
      <c r="H404" s="2" t="s">
        <v>14</v>
      </c>
      <c r="I404" s="2"/>
      <c r="J404" s="2"/>
      <c r="K404" s="2"/>
      <c r="L404" s="2"/>
    </row>
    <row r="405" spans="1:12" s="1" customFormat="1" ht="12.75">
      <c r="A405" s="2"/>
      <c r="B405" s="53"/>
      <c r="D405" s="2"/>
      <c r="E405" s="68"/>
      <c r="H405" s="2"/>
      <c r="I405" s="2"/>
      <c r="J405" s="2"/>
      <c r="K405" s="2"/>
      <c r="L405" s="2"/>
    </row>
    <row r="406" spans="1:12" s="1" customFormat="1" ht="12.75">
      <c r="A406" s="2" t="s">
        <v>253</v>
      </c>
      <c r="B406" s="53"/>
      <c r="D406" s="2"/>
      <c r="E406" s="68"/>
      <c r="H406" s="2"/>
      <c r="I406" s="2"/>
      <c r="J406" s="2"/>
      <c r="K406" s="2"/>
      <c r="L406" s="2"/>
    </row>
    <row r="407" spans="1:12" s="1" customFormat="1" ht="12.75">
      <c r="A407" s="2" t="s">
        <v>111</v>
      </c>
      <c r="B407" s="53">
        <v>25.9</v>
      </c>
      <c r="D407" s="2"/>
      <c r="E407" s="65">
        <f t="shared" ref="E407:E409" si="140">ROUND(B407*$G$2,2)</f>
        <v>7.0000000000000007E-2</v>
      </c>
      <c r="G407" s="1">
        <f t="shared" si="139"/>
        <v>25.97</v>
      </c>
      <c r="H407" s="2" t="s">
        <v>14</v>
      </c>
      <c r="I407" s="2"/>
      <c r="J407" s="2"/>
      <c r="K407" s="2"/>
      <c r="L407" s="2"/>
    </row>
    <row r="408" spans="1:12" s="1" customFormat="1" ht="12.75">
      <c r="A408" s="2" t="s">
        <v>252</v>
      </c>
      <c r="B408" s="53">
        <v>33.15</v>
      </c>
      <c r="D408" s="2"/>
      <c r="E408" s="65">
        <f t="shared" si="140"/>
        <v>0.09</v>
      </c>
      <c r="G408" s="1">
        <f t="shared" ref="G408:G409" si="141">B408+E408</f>
        <v>33.24</v>
      </c>
      <c r="H408" s="2" t="s">
        <v>14</v>
      </c>
      <c r="I408" s="2"/>
      <c r="J408" s="2"/>
      <c r="K408" s="2"/>
      <c r="L408" s="2"/>
    </row>
    <row r="409" spans="1:12" s="1" customFormat="1" ht="12.75">
      <c r="A409" s="2" t="s">
        <v>112</v>
      </c>
      <c r="B409" s="53">
        <v>43.08</v>
      </c>
      <c r="D409" s="2"/>
      <c r="E409" s="65">
        <f t="shared" si="140"/>
        <v>0.12</v>
      </c>
      <c r="G409" s="1">
        <f t="shared" si="141"/>
        <v>43.199999999999996</v>
      </c>
      <c r="H409" s="2" t="s">
        <v>14</v>
      </c>
      <c r="I409" s="2"/>
      <c r="J409" s="2"/>
      <c r="K409" s="2"/>
      <c r="L409" s="2"/>
    </row>
    <row r="410" spans="1:12" s="1" customFormat="1" ht="12.75">
      <c r="A410" s="2"/>
      <c r="B410" s="53"/>
      <c r="D410" s="2"/>
      <c r="E410" s="68"/>
      <c r="H410" s="2"/>
      <c r="I410" s="2"/>
      <c r="J410" s="2"/>
      <c r="K410" s="2"/>
      <c r="L410" s="2"/>
    </row>
    <row r="411" spans="1:12" s="1" customFormat="1" ht="12.75">
      <c r="A411" s="2" t="s">
        <v>81</v>
      </c>
      <c r="B411" s="53">
        <v>1.1200000000000001</v>
      </c>
      <c r="D411" s="2"/>
      <c r="E411" s="65">
        <f t="shared" ref="E411" si="142">ROUND(B411*$G$2,2)</f>
        <v>0</v>
      </c>
      <c r="G411" s="1">
        <f t="shared" ref="G411" si="143">B411+E411</f>
        <v>1.1200000000000001</v>
      </c>
      <c r="H411" s="10" t="s">
        <v>31</v>
      </c>
      <c r="I411" s="2"/>
      <c r="J411" s="2"/>
      <c r="K411" s="2"/>
      <c r="L411" s="2"/>
    </row>
    <row r="412" spans="1:12" s="1" customFormat="1" ht="12.75">
      <c r="A412" s="15"/>
      <c r="B412" s="53"/>
      <c r="D412" s="2"/>
      <c r="E412" s="68"/>
      <c r="H412" s="2"/>
      <c r="I412" s="2"/>
      <c r="J412" s="2"/>
      <c r="K412" s="2"/>
      <c r="L412" s="2"/>
    </row>
    <row r="413" spans="1:12" s="2" customFormat="1" ht="12.75">
      <c r="A413" s="84" t="s">
        <v>222</v>
      </c>
      <c r="B413" s="14"/>
      <c r="C413" s="14"/>
      <c r="D413" s="64"/>
      <c r="E413" s="14"/>
      <c r="F413" s="14"/>
      <c r="G413" s="14"/>
    </row>
    <row r="414" spans="1:12" s="26" customFormat="1" ht="12.75">
      <c r="A414" s="3" t="s">
        <v>255</v>
      </c>
      <c r="B414" s="90"/>
      <c r="D414" s="3"/>
      <c r="E414" s="70"/>
      <c r="H414" s="2"/>
      <c r="I414" s="2"/>
      <c r="J414" s="2"/>
      <c r="K414" s="3"/>
      <c r="L414" s="3"/>
    </row>
    <row r="415" spans="1:12" s="2" customFormat="1" ht="12.75">
      <c r="A415" s="2" t="s">
        <v>111</v>
      </c>
      <c r="B415" s="53">
        <v>5.64</v>
      </c>
      <c r="C415" s="1"/>
      <c r="E415" s="65">
        <f t="shared" ref="E415:E419" si="144">ROUND(B415*$G$2,2)</f>
        <v>0.02</v>
      </c>
      <c r="F415" s="1"/>
      <c r="G415" s="1">
        <f>B415+E415</f>
        <v>5.6599999999999993</v>
      </c>
      <c r="I415" s="57"/>
    </row>
    <row r="416" spans="1:12" s="2" customFormat="1" ht="12.75">
      <c r="A416" s="2" t="s">
        <v>70</v>
      </c>
      <c r="B416" s="53">
        <v>45.11</v>
      </c>
      <c r="C416" s="1"/>
      <c r="E416" s="65">
        <f t="shared" si="144"/>
        <v>0.13</v>
      </c>
      <c r="F416" s="1"/>
      <c r="G416" s="1">
        <f t="shared" ref="G416:G417" si="145">B416+E416</f>
        <v>45.24</v>
      </c>
      <c r="I416" s="57"/>
    </row>
    <row r="417" spans="1:12" s="2" customFormat="1" ht="12.75">
      <c r="A417" s="2" t="s">
        <v>248</v>
      </c>
      <c r="B417" s="53">
        <v>59.21</v>
      </c>
      <c r="C417" s="1"/>
      <c r="E417" s="65">
        <f t="shared" si="144"/>
        <v>0.17</v>
      </c>
      <c r="F417" s="1"/>
      <c r="G417" s="1">
        <f t="shared" si="145"/>
        <v>59.38</v>
      </c>
      <c r="I417" s="57"/>
    </row>
    <row r="418" spans="1:12" s="2" customFormat="1" ht="12.75">
      <c r="A418" s="2" t="s">
        <v>249</v>
      </c>
      <c r="B418" s="53">
        <v>80.77</v>
      </c>
      <c r="C418" s="1"/>
      <c r="E418" s="65">
        <f t="shared" si="144"/>
        <v>0.23</v>
      </c>
      <c r="F418" s="1"/>
      <c r="G418" s="1">
        <f t="shared" ref="G418:G419" si="146">B418+E418</f>
        <v>81</v>
      </c>
      <c r="I418" s="57"/>
    </row>
    <row r="419" spans="1:12" s="2" customFormat="1" ht="12.75">
      <c r="A419" s="2" t="s">
        <v>250</v>
      </c>
      <c r="B419" s="53">
        <v>121.92</v>
      </c>
      <c r="C419" s="1"/>
      <c r="E419" s="65">
        <f t="shared" si="144"/>
        <v>0.34</v>
      </c>
      <c r="F419" s="1"/>
      <c r="G419" s="1">
        <f t="shared" si="146"/>
        <v>122.26</v>
      </c>
      <c r="I419" s="57"/>
    </row>
    <row r="420" spans="1:12" s="1" customFormat="1" ht="12.75">
      <c r="A420" s="15"/>
      <c r="B420" s="53"/>
      <c r="D420" s="2"/>
      <c r="E420" s="68"/>
      <c r="H420" s="2"/>
      <c r="I420" s="2"/>
      <c r="J420" s="2"/>
      <c r="K420" s="2"/>
      <c r="L420" s="2"/>
    </row>
    <row r="421" spans="1:12" s="26" customFormat="1" ht="12.75">
      <c r="A421" s="3" t="s">
        <v>80</v>
      </c>
      <c r="B421" s="90"/>
      <c r="D421" s="3"/>
      <c r="E421" s="70"/>
      <c r="H421" s="2"/>
      <c r="I421" s="2"/>
      <c r="J421" s="2"/>
      <c r="K421" s="3"/>
      <c r="L421" s="3"/>
    </row>
    <row r="422" spans="1:12" s="1" customFormat="1" ht="12.75">
      <c r="A422" s="2" t="s">
        <v>111</v>
      </c>
      <c r="B422" s="53">
        <v>7.64</v>
      </c>
      <c r="D422" s="2"/>
      <c r="E422" s="65">
        <f>+G422-B422</f>
        <v>1.9999999999999574E-2</v>
      </c>
      <c r="G422" s="1">
        <f>+G415+2</f>
        <v>7.6599999999999993</v>
      </c>
      <c r="H422" s="10" t="s">
        <v>528</v>
      </c>
      <c r="I422" s="2"/>
      <c r="J422" s="2"/>
      <c r="K422" s="2"/>
      <c r="L422" s="2"/>
    </row>
    <row r="423" spans="1:12" s="1" customFormat="1" ht="12.75">
      <c r="A423" s="2" t="s">
        <v>70</v>
      </c>
      <c r="B423" s="53">
        <v>50.11</v>
      </c>
      <c r="D423" s="2"/>
      <c r="E423" s="65">
        <f>+G423-B423</f>
        <v>0.13000000000000256</v>
      </c>
      <c r="G423" s="1">
        <f>+G416+5</f>
        <v>50.24</v>
      </c>
      <c r="H423" s="10" t="s">
        <v>528</v>
      </c>
      <c r="I423" s="2"/>
      <c r="J423" s="2"/>
      <c r="K423" s="2"/>
      <c r="L423" s="2"/>
    </row>
    <row r="424" spans="1:12" s="1" customFormat="1" ht="12.75">
      <c r="A424" s="2" t="s">
        <v>248</v>
      </c>
      <c r="B424" s="53">
        <v>64.209999999999994</v>
      </c>
      <c r="D424" s="2"/>
      <c r="E424" s="65">
        <f>+G424-B424</f>
        <v>0.17000000000000171</v>
      </c>
      <c r="G424" s="1">
        <f>+G417+5</f>
        <v>64.38</v>
      </c>
      <c r="H424" s="10" t="s">
        <v>528</v>
      </c>
      <c r="I424" s="2"/>
      <c r="J424" s="2"/>
      <c r="K424" s="2"/>
      <c r="L424" s="2"/>
    </row>
    <row r="425" spans="1:12" s="1" customFormat="1" ht="12.75">
      <c r="A425" s="2" t="s">
        <v>249</v>
      </c>
      <c r="B425" s="53">
        <v>85.77</v>
      </c>
      <c r="D425" s="2"/>
      <c r="E425" s="65">
        <f>+G425-B425</f>
        <v>0.23000000000000398</v>
      </c>
      <c r="G425" s="1">
        <f>+G418+5</f>
        <v>86</v>
      </c>
      <c r="H425" s="10" t="s">
        <v>528</v>
      </c>
      <c r="I425" s="2"/>
      <c r="J425" s="2"/>
      <c r="K425" s="2"/>
      <c r="L425" s="2"/>
    </row>
    <row r="426" spans="1:12" s="1" customFormat="1" ht="12.75">
      <c r="A426" s="2" t="s">
        <v>250</v>
      </c>
      <c r="B426" s="53">
        <v>127.92</v>
      </c>
      <c r="D426" s="2"/>
      <c r="E426" s="65">
        <f>+G426-B426</f>
        <v>0.3399999999999892</v>
      </c>
      <c r="G426" s="1">
        <f>+G419+6</f>
        <v>128.26</v>
      </c>
      <c r="H426" s="10" t="s">
        <v>528</v>
      </c>
      <c r="I426" s="2"/>
      <c r="J426" s="2"/>
      <c r="K426" s="2"/>
      <c r="L426" s="2"/>
    </row>
    <row r="427" spans="1:12" s="1" customFormat="1" ht="12.75">
      <c r="A427" s="2"/>
      <c r="B427" s="53"/>
      <c r="D427" s="2"/>
      <c r="E427" s="68"/>
      <c r="H427" s="2"/>
      <c r="I427" s="2"/>
      <c r="J427" s="2"/>
      <c r="K427" s="2"/>
      <c r="L427" s="2"/>
    </row>
    <row r="428" spans="1:12" s="1" customFormat="1" ht="12.75">
      <c r="A428" s="3" t="s">
        <v>74</v>
      </c>
      <c r="B428" s="53"/>
      <c r="D428" s="2"/>
      <c r="E428" s="68"/>
      <c r="H428" s="2"/>
      <c r="I428" s="2"/>
      <c r="J428" s="2"/>
      <c r="K428" s="2"/>
      <c r="L428" s="2"/>
    </row>
    <row r="429" spans="1:12" s="1" customFormat="1" ht="12.75">
      <c r="A429" s="2" t="s">
        <v>111</v>
      </c>
      <c r="B429" s="53">
        <v>7.64</v>
      </c>
      <c r="D429" s="2"/>
      <c r="E429" s="65">
        <f t="shared" ref="E429:E433" si="147">+G429-B429</f>
        <v>1.9999999999999574E-2</v>
      </c>
      <c r="G429" s="1">
        <f>+G422</f>
        <v>7.6599999999999993</v>
      </c>
      <c r="H429" s="10" t="s">
        <v>528</v>
      </c>
      <c r="I429" s="2"/>
      <c r="J429" s="105"/>
      <c r="K429" s="2"/>
      <c r="L429" s="2"/>
    </row>
    <row r="430" spans="1:12" s="1" customFormat="1" ht="12.75">
      <c r="A430" s="2" t="s">
        <v>70</v>
      </c>
      <c r="B430" s="53">
        <v>50.11</v>
      </c>
      <c r="D430" s="2"/>
      <c r="E430" s="65">
        <f t="shared" si="147"/>
        <v>0.13000000000000256</v>
      </c>
      <c r="G430" s="1">
        <f t="shared" ref="G430:G433" si="148">+G423</f>
        <v>50.24</v>
      </c>
      <c r="H430" s="10" t="s">
        <v>528</v>
      </c>
      <c r="I430" s="2"/>
      <c r="J430" s="105"/>
      <c r="K430" s="2"/>
      <c r="L430" s="2"/>
    </row>
    <row r="431" spans="1:12" s="1" customFormat="1" ht="12.75">
      <c r="A431" s="2" t="s">
        <v>248</v>
      </c>
      <c r="B431" s="53">
        <v>64.209999999999994</v>
      </c>
      <c r="D431" s="2"/>
      <c r="E431" s="65">
        <f t="shared" si="147"/>
        <v>0.17000000000000171</v>
      </c>
      <c r="G431" s="1">
        <f t="shared" si="148"/>
        <v>64.38</v>
      </c>
      <c r="H431" s="10" t="s">
        <v>528</v>
      </c>
      <c r="I431" s="2"/>
      <c r="J431" s="105"/>
      <c r="K431" s="2"/>
      <c r="L431" s="2"/>
    </row>
    <row r="432" spans="1:12" s="1" customFormat="1" ht="12.75">
      <c r="A432" s="2" t="s">
        <v>249</v>
      </c>
      <c r="B432" s="53">
        <v>85.77</v>
      </c>
      <c r="D432" s="2"/>
      <c r="E432" s="65">
        <f t="shared" si="147"/>
        <v>0.23000000000000398</v>
      </c>
      <c r="G432" s="1">
        <f t="shared" si="148"/>
        <v>86</v>
      </c>
      <c r="H432" s="10" t="s">
        <v>528</v>
      </c>
      <c r="I432" s="2"/>
      <c r="J432" s="105"/>
      <c r="K432" s="2"/>
      <c r="L432" s="2"/>
    </row>
    <row r="433" spans="1:12" s="1" customFormat="1" ht="12.75">
      <c r="A433" s="2" t="s">
        <v>250</v>
      </c>
      <c r="B433" s="53">
        <v>127.92</v>
      </c>
      <c r="D433" s="2"/>
      <c r="E433" s="65">
        <f t="shared" si="147"/>
        <v>0.3399999999999892</v>
      </c>
      <c r="G433" s="1">
        <f t="shared" si="148"/>
        <v>128.26</v>
      </c>
      <c r="H433" s="10" t="s">
        <v>528</v>
      </c>
      <c r="I433" s="2"/>
      <c r="J433" s="105"/>
      <c r="K433" s="2"/>
      <c r="L433" s="2"/>
    </row>
    <row r="434" spans="1:12" s="1" customFormat="1" ht="12.75">
      <c r="A434" s="2"/>
      <c r="B434" s="53"/>
      <c r="D434" s="2"/>
      <c r="E434" s="68"/>
      <c r="H434" s="2"/>
      <c r="I434" s="2"/>
      <c r="J434" s="2"/>
      <c r="K434" s="2"/>
      <c r="L434" s="2"/>
    </row>
    <row r="435" spans="1:12" s="1" customFormat="1" ht="12.75">
      <c r="A435" s="2" t="s">
        <v>254</v>
      </c>
      <c r="B435" s="53">
        <v>7.63</v>
      </c>
      <c r="D435" s="2"/>
      <c r="E435" s="65">
        <f t="shared" ref="E435:E437" si="149">ROUND(B435*$G$2,2)</f>
        <v>0.02</v>
      </c>
      <c r="G435" s="1">
        <f t="shared" ref="G435:G437" si="150">B435+E435</f>
        <v>7.6499999999999995</v>
      </c>
      <c r="H435" s="2" t="s">
        <v>14</v>
      </c>
      <c r="I435" s="2"/>
      <c r="J435" s="2"/>
      <c r="K435" s="2"/>
      <c r="L435" s="2"/>
    </row>
    <row r="436" spans="1:12" s="1" customFormat="1" ht="12.75">
      <c r="A436" s="2"/>
      <c r="B436" s="53"/>
      <c r="D436" s="2"/>
      <c r="E436" s="68"/>
      <c r="H436" s="2"/>
      <c r="I436" s="2"/>
      <c r="J436" s="2"/>
      <c r="K436" s="2"/>
      <c r="L436" s="2"/>
    </row>
    <row r="437" spans="1:12" s="1" customFormat="1" ht="12.75">
      <c r="A437" s="2" t="s">
        <v>529</v>
      </c>
      <c r="B437" s="53">
        <v>27.79</v>
      </c>
      <c r="D437" s="2"/>
      <c r="E437" s="65">
        <f t="shared" si="149"/>
        <v>0.08</v>
      </c>
      <c r="G437" s="1">
        <f t="shared" si="150"/>
        <v>27.869999999999997</v>
      </c>
      <c r="H437" s="2" t="s">
        <v>14</v>
      </c>
      <c r="I437" s="2"/>
      <c r="J437" s="2"/>
      <c r="K437" s="2"/>
      <c r="L437" s="2"/>
    </row>
    <row r="438" spans="1:12" s="1" customFormat="1" ht="12.75">
      <c r="A438" s="2"/>
      <c r="B438" s="53"/>
      <c r="D438" s="2"/>
      <c r="E438" s="68"/>
      <c r="H438" s="2"/>
      <c r="I438" s="2"/>
      <c r="J438" s="2"/>
      <c r="K438" s="2"/>
      <c r="L438" s="2"/>
    </row>
    <row r="439" spans="1:12" s="1" customFormat="1" ht="12.75">
      <c r="A439" s="2" t="s">
        <v>253</v>
      </c>
      <c r="B439" s="53"/>
      <c r="D439" s="2"/>
      <c r="E439" s="65"/>
      <c r="H439" s="2"/>
      <c r="I439" s="2"/>
      <c r="J439" s="2"/>
      <c r="K439" s="2"/>
      <c r="L439" s="2"/>
    </row>
    <row r="440" spans="1:12" s="1" customFormat="1" ht="12.75">
      <c r="A440" s="2" t="s">
        <v>256</v>
      </c>
      <c r="B440" s="53">
        <v>24.57</v>
      </c>
      <c r="D440" s="2"/>
      <c r="E440" s="65">
        <f t="shared" ref="E440" si="151">ROUND(B440*$G$2,2)</f>
        <v>7.0000000000000007E-2</v>
      </c>
      <c r="G440" s="1">
        <f t="shared" ref="G440" si="152">B440+E440</f>
        <v>24.64</v>
      </c>
      <c r="H440" s="2" t="s">
        <v>14</v>
      </c>
      <c r="I440" s="2"/>
      <c r="J440" s="2"/>
      <c r="K440" s="2"/>
      <c r="L440" s="2"/>
    </row>
    <row r="441" spans="1:12" s="1" customFormat="1" ht="12.75">
      <c r="A441" s="2"/>
      <c r="B441" s="53"/>
      <c r="D441" s="2"/>
      <c r="E441" s="68"/>
      <c r="H441" s="2"/>
      <c r="I441" s="2"/>
      <c r="J441" s="2"/>
      <c r="K441" s="2"/>
      <c r="L441" s="2"/>
    </row>
    <row r="442" spans="1:12" s="1" customFormat="1" ht="12.75">
      <c r="A442" s="2" t="s">
        <v>81</v>
      </c>
      <c r="B442" s="53">
        <v>1.1200000000000001</v>
      </c>
      <c r="D442" s="2"/>
      <c r="E442" s="65">
        <f t="shared" ref="E442" si="153">ROUND(B442*$G$2,2)</f>
        <v>0</v>
      </c>
      <c r="G442" s="1">
        <f t="shared" ref="G442" si="154">B442+E442</f>
        <v>1.1200000000000001</v>
      </c>
      <c r="H442" s="10" t="s">
        <v>109</v>
      </c>
      <c r="I442" s="2"/>
      <c r="J442" s="2"/>
      <c r="K442" s="2"/>
      <c r="L442" s="2"/>
    </row>
    <row r="443" spans="1:12" s="1" customFormat="1" ht="12.75">
      <c r="A443" s="15"/>
      <c r="B443" s="53"/>
      <c r="D443" s="2"/>
      <c r="E443" s="68"/>
      <c r="H443" s="2"/>
      <c r="I443" s="2"/>
      <c r="J443" s="2"/>
      <c r="K443" s="2"/>
      <c r="L443" s="2"/>
    </row>
    <row r="444" spans="1:12" s="1" customFormat="1" ht="12.75">
      <c r="A444" s="50" t="s">
        <v>223</v>
      </c>
      <c r="B444" s="54"/>
      <c r="C444" s="54"/>
      <c r="D444" s="55"/>
      <c r="E444" s="54"/>
      <c r="F444" s="54"/>
      <c r="G444" s="54"/>
      <c r="H444" s="2"/>
      <c r="I444" s="2"/>
      <c r="J444" s="2"/>
      <c r="K444" s="2"/>
      <c r="L444" s="2"/>
    </row>
    <row r="445" spans="1:12" s="1" customFormat="1" ht="12.75">
      <c r="A445" s="3" t="s">
        <v>255</v>
      </c>
      <c r="B445" s="53"/>
      <c r="D445" s="2"/>
      <c r="E445" s="68"/>
      <c r="H445" s="2"/>
      <c r="I445" s="2"/>
      <c r="J445" s="2"/>
      <c r="K445" s="2"/>
      <c r="L445" s="2"/>
    </row>
    <row r="446" spans="1:12" s="1" customFormat="1" ht="12.75">
      <c r="A446" s="2" t="s">
        <v>111</v>
      </c>
      <c r="B446" s="53">
        <v>5.3</v>
      </c>
      <c r="D446" s="2"/>
      <c r="E446" s="65">
        <f t="shared" ref="E446:E450" si="155">ROUND(B446*$G$2,2)</f>
        <v>0.01</v>
      </c>
      <c r="G446" s="1">
        <f>B446+E446</f>
        <v>5.31</v>
      </c>
      <c r="H446" s="2" t="s">
        <v>14</v>
      </c>
      <c r="I446" s="2"/>
      <c r="J446" s="2"/>
      <c r="K446" s="2"/>
      <c r="L446" s="2"/>
    </row>
    <row r="447" spans="1:12" s="1" customFormat="1" ht="12.75">
      <c r="A447" s="2" t="s">
        <v>70</v>
      </c>
      <c r="B447" s="53">
        <v>42.7</v>
      </c>
      <c r="D447" s="2"/>
      <c r="E447" s="65">
        <f t="shared" si="155"/>
        <v>0.12</v>
      </c>
      <c r="G447" s="1">
        <f t="shared" ref="G447:G450" si="156">B447+E447</f>
        <v>42.82</v>
      </c>
      <c r="H447" s="2" t="s">
        <v>14</v>
      </c>
      <c r="I447" s="2"/>
      <c r="J447" s="2"/>
      <c r="K447" s="2"/>
      <c r="L447" s="2"/>
    </row>
    <row r="448" spans="1:12" s="1" customFormat="1" ht="12.75">
      <c r="A448" s="2" t="s">
        <v>248</v>
      </c>
      <c r="B448" s="53">
        <v>56.69</v>
      </c>
      <c r="D448" s="2"/>
      <c r="E448" s="65">
        <f t="shared" si="155"/>
        <v>0.16</v>
      </c>
      <c r="G448" s="1">
        <f t="shared" si="156"/>
        <v>56.849999999999994</v>
      </c>
      <c r="H448" s="2" t="s">
        <v>14</v>
      </c>
      <c r="I448" s="2"/>
      <c r="J448" s="2"/>
      <c r="K448" s="2"/>
      <c r="L448" s="2"/>
    </row>
    <row r="449" spans="1:12" s="1" customFormat="1" ht="12.75">
      <c r="A449" s="2" t="s">
        <v>249</v>
      </c>
      <c r="B449" s="53">
        <v>77.489999999999995</v>
      </c>
      <c r="D449" s="2"/>
      <c r="E449" s="65">
        <f t="shared" si="155"/>
        <v>0.22</v>
      </c>
      <c r="G449" s="1">
        <f t="shared" si="156"/>
        <v>77.709999999999994</v>
      </c>
      <c r="H449" s="2" t="s">
        <v>14</v>
      </c>
      <c r="I449" s="2"/>
      <c r="J449" s="2"/>
      <c r="K449" s="2"/>
      <c r="L449" s="2"/>
    </row>
    <row r="450" spans="1:12" s="1" customFormat="1" ht="12.75">
      <c r="A450" s="2" t="s">
        <v>250</v>
      </c>
      <c r="B450" s="53">
        <v>108.34</v>
      </c>
      <c r="D450" s="2"/>
      <c r="E450" s="65">
        <f t="shared" si="155"/>
        <v>0.3</v>
      </c>
      <c r="G450" s="1">
        <f t="shared" si="156"/>
        <v>108.64</v>
      </c>
      <c r="H450" s="2" t="s">
        <v>14</v>
      </c>
      <c r="I450" s="2"/>
      <c r="J450" s="2"/>
      <c r="K450" s="2"/>
      <c r="L450" s="2"/>
    </row>
    <row r="451" spans="1:12" s="1" customFormat="1" ht="12.75">
      <c r="A451" s="15"/>
      <c r="B451" s="53"/>
      <c r="D451" s="2"/>
      <c r="E451" s="68"/>
      <c r="H451" s="2"/>
      <c r="I451" s="2"/>
      <c r="J451" s="2"/>
      <c r="K451" s="2"/>
      <c r="L451" s="2"/>
    </row>
    <row r="452" spans="1:12" s="1" customFormat="1" ht="12.75">
      <c r="A452" s="3" t="s">
        <v>80</v>
      </c>
      <c r="B452" s="53"/>
      <c r="D452" s="2"/>
      <c r="E452" s="68"/>
      <c r="H452" s="2"/>
      <c r="I452" s="2"/>
      <c r="J452" s="2"/>
      <c r="K452" s="2"/>
      <c r="L452" s="2"/>
    </row>
    <row r="453" spans="1:12" s="1" customFormat="1" ht="12.75">
      <c r="A453" s="2" t="s">
        <v>111</v>
      </c>
      <c r="B453" s="53">
        <v>7.3</v>
      </c>
      <c r="D453" s="2"/>
      <c r="E453" s="65">
        <f t="shared" ref="E453:E457" si="157">+G453-B453</f>
        <v>9.9999999999997868E-3</v>
      </c>
      <c r="G453" s="1">
        <f>+G446+2</f>
        <v>7.31</v>
      </c>
      <c r="H453" s="10" t="s">
        <v>528</v>
      </c>
      <c r="I453" s="2"/>
      <c r="J453" s="2"/>
      <c r="K453" s="2"/>
      <c r="L453" s="2"/>
    </row>
    <row r="454" spans="1:12" s="1" customFormat="1" ht="12.75">
      <c r="A454" s="2" t="s">
        <v>70</v>
      </c>
      <c r="B454" s="53">
        <v>45.7</v>
      </c>
      <c r="D454" s="2"/>
      <c r="E454" s="65">
        <f t="shared" si="157"/>
        <v>0.11999999999999744</v>
      </c>
      <c r="G454" s="1">
        <f>+G447+3</f>
        <v>45.82</v>
      </c>
      <c r="H454" s="10" t="s">
        <v>528</v>
      </c>
      <c r="I454" s="2"/>
      <c r="J454" s="2"/>
      <c r="K454" s="2"/>
      <c r="L454" s="2"/>
    </row>
    <row r="455" spans="1:12" s="1" customFormat="1" ht="12.75">
      <c r="A455" s="2" t="s">
        <v>248</v>
      </c>
      <c r="B455" s="53">
        <v>59.69</v>
      </c>
      <c r="D455" s="2"/>
      <c r="E455" s="65">
        <f t="shared" si="157"/>
        <v>0.15999999999999659</v>
      </c>
      <c r="G455" s="1">
        <f t="shared" ref="G455:G457" si="158">+G448+3</f>
        <v>59.849999999999994</v>
      </c>
      <c r="H455" s="10" t="s">
        <v>528</v>
      </c>
      <c r="I455" s="2"/>
      <c r="J455" s="2"/>
      <c r="K455" s="2"/>
      <c r="L455" s="2"/>
    </row>
    <row r="456" spans="1:12" s="1" customFormat="1" ht="12.75">
      <c r="A456" s="2" t="s">
        <v>249</v>
      </c>
      <c r="B456" s="53">
        <v>80.489999999999995</v>
      </c>
      <c r="D456" s="2"/>
      <c r="E456" s="65">
        <f t="shared" si="157"/>
        <v>0.21999999999999886</v>
      </c>
      <c r="G456" s="1">
        <f t="shared" si="158"/>
        <v>80.709999999999994</v>
      </c>
      <c r="H456" s="10" t="s">
        <v>528</v>
      </c>
      <c r="I456" s="2"/>
      <c r="J456" s="2"/>
      <c r="K456" s="2"/>
      <c r="L456" s="2"/>
    </row>
    <row r="457" spans="1:12" s="1" customFormat="1" ht="12.75">
      <c r="A457" s="2" t="s">
        <v>250</v>
      </c>
      <c r="B457" s="53">
        <v>111.34</v>
      </c>
      <c r="D457" s="2"/>
      <c r="E457" s="65">
        <f t="shared" si="157"/>
        <v>0.29999999999999716</v>
      </c>
      <c r="G457" s="1">
        <f t="shared" si="158"/>
        <v>111.64</v>
      </c>
      <c r="H457" s="10" t="s">
        <v>528</v>
      </c>
      <c r="I457" s="2"/>
      <c r="J457" s="2"/>
      <c r="K457" s="2"/>
      <c r="L457" s="2"/>
    </row>
    <row r="458" spans="1:12" s="1" customFormat="1" ht="12.75">
      <c r="A458" s="2"/>
      <c r="B458" s="53"/>
      <c r="D458" s="2"/>
      <c r="E458" s="68"/>
      <c r="H458" s="2"/>
      <c r="I458" s="2"/>
      <c r="J458" s="2"/>
      <c r="K458" s="2"/>
      <c r="L458" s="2"/>
    </row>
    <row r="459" spans="1:12" s="1" customFormat="1" ht="12.75">
      <c r="A459" s="3" t="s">
        <v>74</v>
      </c>
      <c r="B459" s="53"/>
      <c r="D459" s="2"/>
      <c r="E459" s="68"/>
      <c r="H459" s="2"/>
      <c r="I459" s="2"/>
      <c r="J459" s="2"/>
      <c r="K459" s="2"/>
      <c r="L459" s="2"/>
    </row>
    <row r="460" spans="1:12" s="1" customFormat="1" ht="12.75">
      <c r="A460" s="2" t="s">
        <v>111</v>
      </c>
      <c r="B460" s="53">
        <v>7.3</v>
      </c>
      <c r="D460" s="2"/>
      <c r="E460" s="65">
        <f t="shared" ref="E460" si="159">+G460-B460</f>
        <v>9.9999999999997868E-3</v>
      </c>
      <c r="G460" s="1">
        <f>+G453</f>
        <v>7.31</v>
      </c>
      <c r="H460" s="10" t="s">
        <v>528</v>
      </c>
      <c r="I460" s="2"/>
      <c r="J460" s="2"/>
      <c r="K460" s="2"/>
      <c r="L460" s="2"/>
    </row>
    <row r="461" spans="1:12" s="1" customFormat="1" ht="12.75">
      <c r="A461" s="2" t="s">
        <v>70</v>
      </c>
      <c r="B461" s="53">
        <v>42.7</v>
      </c>
      <c r="D461" s="2"/>
      <c r="E461" s="65">
        <f t="shared" ref="E461:E464" si="160">ROUND(B461*$G$2,2)</f>
        <v>0.12</v>
      </c>
      <c r="G461" s="1">
        <f t="shared" ref="G461:G464" si="161">B461+E461</f>
        <v>42.82</v>
      </c>
      <c r="H461" s="242" t="s">
        <v>530</v>
      </c>
      <c r="I461" s="2"/>
      <c r="J461" s="2"/>
      <c r="K461" s="2"/>
      <c r="L461" s="2"/>
    </row>
    <row r="462" spans="1:12" s="1" customFormat="1" ht="12.75">
      <c r="A462" s="2" t="s">
        <v>248</v>
      </c>
      <c r="B462" s="53">
        <v>56.69</v>
      </c>
      <c r="D462" s="2"/>
      <c r="E462" s="65">
        <f t="shared" si="160"/>
        <v>0.16</v>
      </c>
      <c r="G462" s="1">
        <f t="shared" si="161"/>
        <v>56.849999999999994</v>
      </c>
      <c r="H462" s="242" t="s">
        <v>530</v>
      </c>
      <c r="I462" s="2"/>
      <c r="J462" s="2"/>
      <c r="K462" s="2"/>
      <c r="L462" s="2"/>
    </row>
    <row r="463" spans="1:12" s="1" customFormat="1" ht="12.75">
      <c r="A463" s="2" t="s">
        <v>249</v>
      </c>
      <c r="B463" s="53">
        <v>77.489999999999995</v>
      </c>
      <c r="D463" s="2"/>
      <c r="E463" s="65">
        <f t="shared" si="160"/>
        <v>0.22</v>
      </c>
      <c r="G463" s="1">
        <f t="shared" si="161"/>
        <v>77.709999999999994</v>
      </c>
      <c r="H463" s="242" t="s">
        <v>530</v>
      </c>
      <c r="I463" s="2"/>
      <c r="J463" s="2"/>
      <c r="K463" s="2"/>
      <c r="L463" s="2"/>
    </row>
    <row r="464" spans="1:12" s="1" customFormat="1" ht="12.75">
      <c r="A464" s="2" t="s">
        <v>250</v>
      </c>
      <c r="B464" s="53">
        <v>108.34</v>
      </c>
      <c r="D464" s="2"/>
      <c r="E464" s="65">
        <f t="shared" si="160"/>
        <v>0.3</v>
      </c>
      <c r="G464" s="1">
        <f t="shared" si="161"/>
        <v>108.64</v>
      </c>
      <c r="H464" s="242" t="s">
        <v>530</v>
      </c>
      <c r="I464" s="2"/>
      <c r="J464" s="2"/>
      <c r="K464" s="2"/>
      <c r="L464" s="2"/>
    </row>
    <row r="465" spans="1:12" s="1" customFormat="1" ht="12.75">
      <c r="A465" s="2"/>
      <c r="B465" s="53"/>
      <c r="D465" s="2"/>
      <c r="E465" s="68"/>
      <c r="H465" s="2"/>
      <c r="I465" s="2"/>
      <c r="J465" s="2"/>
      <c r="K465" s="2"/>
      <c r="L465" s="2"/>
    </row>
    <row r="466" spans="1:12" s="1" customFormat="1" ht="12.75">
      <c r="A466" s="2" t="s">
        <v>254</v>
      </c>
      <c r="B466" s="53">
        <v>6.92</v>
      </c>
      <c r="D466" s="2"/>
      <c r="E466" s="65">
        <f t="shared" ref="E466:E468" si="162">ROUND(B466*$G$2,2)</f>
        <v>0.02</v>
      </c>
      <c r="G466" s="1">
        <f t="shared" ref="G466:G468" si="163">B466+E466</f>
        <v>6.9399999999999995</v>
      </c>
      <c r="H466" s="2" t="s">
        <v>14</v>
      </c>
      <c r="I466" s="2"/>
      <c r="J466" s="2"/>
      <c r="K466" s="2"/>
      <c r="L466" s="2"/>
    </row>
    <row r="467" spans="1:12" s="1" customFormat="1" ht="12.75">
      <c r="A467" s="2"/>
      <c r="B467" s="53"/>
      <c r="D467" s="2"/>
      <c r="E467" s="65"/>
      <c r="H467" s="2"/>
      <c r="I467" s="2"/>
      <c r="J467" s="2"/>
      <c r="K467" s="2"/>
      <c r="L467" s="2"/>
    </row>
    <row r="468" spans="1:12" s="1" customFormat="1" ht="12.75">
      <c r="A468" s="2" t="s">
        <v>529</v>
      </c>
      <c r="B468" s="53">
        <v>28.36</v>
      </c>
      <c r="D468" s="2"/>
      <c r="E468" s="65">
        <f t="shared" si="162"/>
        <v>0.08</v>
      </c>
      <c r="G468" s="1">
        <f t="shared" si="163"/>
        <v>28.439999999999998</v>
      </c>
      <c r="H468" s="2" t="s">
        <v>14</v>
      </c>
      <c r="I468" s="2"/>
      <c r="J468" s="2"/>
      <c r="K468" s="2"/>
      <c r="L468" s="2"/>
    </row>
    <row r="469" spans="1:12" s="1" customFormat="1" ht="12.75">
      <c r="A469" s="2"/>
      <c r="B469" s="53"/>
      <c r="D469" s="2"/>
      <c r="E469" s="68"/>
      <c r="H469" s="2"/>
      <c r="I469" s="2"/>
      <c r="J469" s="2"/>
      <c r="K469" s="2"/>
      <c r="L469" s="2"/>
    </row>
    <row r="470" spans="1:12" s="1" customFormat="1" ht="12.75">
      <c r="A470" s="2" t="s">
        <v>253</v>
      </c>
      <c r="B470" s="53"/>
      <c r="D470" s="2"/>
      <c r="E470" s="68"/>
      <c r="H470" s="2"/>
      <c r="I470" s="2"/>
      <c r="J470" s="2"/>
      <c r="K470" s="2"/>
      <c r="L470" s="2"/>
    </row>
    <row r="471" spans="1:12" s="1" customFormat="1" ht="12.75">
      <c r="A471" s="2" t="s">
        <v>256</v>
      </c>
      <c r="B471" s="53">
        <v>22.95</v>
      </c>
      <c r="D471" s="2"/>
      <c r="E471" s="65">
        <f t="shared" ref="E471" si="164">ROUND(B471*$G$2,2)</f>
        <v>0.06</v>
      </c>
      <c r="G471" s="1">
        <f t="shared" ref="G471" si="165">B471+E471</f>
        <v>23.009999999999998</v>
      </c>
      <c r="H471" s="2" t="s">
        <v>14</v>
      </c>
      <c r="I471" s="2"/>
      <c r="J471" s="2"/>
      <c r="K471" s="2"/>
      <c r="L471" s="2"/>
    </row>
    <row r="472" spans="1:12" s="1" customFormat="1" ht="12.75">
      <c r="A472" s="2"/>
      <c r="B472" s="53"/>
      <c r="D472" s="2"/>
      <c r="E472" s="68"/>
      <c r="H472" s="2"/>
      <c r="I472" s="2"/>
      <c r="J472" s="2"/>
      <c r="K472" s="2"/>
      <c r="L472" s="2"/>
    </row>
    <row r="473" spans="1:12" s="1" customFormat="1" ht="12.75">
      <c r="A473" s="2" t="s">
        <v>81</v>
      </c>
      <c r="B473" s="53">
        <v>1.1200000000000001</v>
      </c>
      <c r="D473" s="2"/>
      <c r="E473" s="65">
        <f t="shared" ref="E473" si="166">ROUND(B473*$G$2,2)</f>
        <v>0</v>
      </c>
      <c r="G473" s="1">
        <f t="shared" ref="G473" si="167">B473+E473</f>
        <v>1.1200000000000001</v>
      </c>
      <c r="H473" s="10" t="s">
        <v>31</v>
      </c>
      <c r="I473" s="2"/>
      <c r="J473" s="2"/>
      <c r="K473" s="2"/>
      <c r="L473" s="2"/>
    </row>
    <row r="474" spans="1:12" s="1" customFormat="1" ht="12.75">
      <c r="A474" s="15"/>
      <c r="B474" s="53"/>
      <c r="D474" s="2"/>
      <c r="E474" s="68"/>
      <c r="H474" s="2"/>
      <c r="I474" s="2"/>
      <c r="J474" s="2"/>
      <c r="K474" s="2"/>
      <c r="L474" s="2"/>
    </row>
    <row r="475" spans="1:12" s="2" customFormat="1" ht="12.75">
      <c r="A475" s="13" t="s">
        <v>258</v>
      </c>
      <c r="B475" s="24"/>
      <c r="C475" s="24"/>
      <c r="D475" s="25"/>
      <c r="E475" s="24"/>
      <c r="F475" s="24"/>
      <c r="G475" s="24"/>
    </row>
    <row r="476" spans="1:12" s="26" customFormat="1" ht="12.75">
      <c r="A476" s="3" t="s">
        <v>255</v>
      </c>
      <c r="B476" s="90"/>
      <c r="D476" s="3"/>
      <c r="E476" s="70"/>
      <c r="H476" s="2"/>
      <c r="I476" s="2"/>
      <c r="J476" s="2"/>
      <c r="K476" s="3"/>
      <c r="L476" s="3"/>
    </row>
    <row r="477" spans="1:12" s="2" customFormat="1" ht="12.75">
      <c r="A477" s="2" t="s">
        <v>249</v>
      </c>
      <c r="B477" s="53">
        <v>159.57</v>
      </c>
      <c r="C477" s="1"/>
      <c r="E477" s="65">
        <f t="shared" ref="E477" si="168">ROUND(B477*$G$2,2)</f>
        <v>0.44</v>
      </c>
      <c r="F477" s="1"/>
      <c r="G477" s="1">
        <f>B477+E477</f>
        <v>160.01</v>
      </c>
      <c r="H477" s="2" t="s">
        <v>14</v>
      </c>
      <c r="I477" s="57"/>
    </row>
    <row r="478" spans="1:12" s="2" customFormat="1" ht="12.75">
      <c r="B478" s="53"/>
      <c r="C478" s="1"/>
      <c r="E478" s="68"/>
      <c r="F478" s="1"/>
      <c r="G478" s="1"/>
      <c r="I478" s="57"/>
    </row>
    <row r="479" spans="1:12" s="2" customFormat="1" ht="12.75">
      <c r="A479" s="3" t="s">
        <v>257</v>
      </c>
      <c r="B479" s="53"/>
      <c r="C479" s="1"/>
      <c r="E479" s="68"/>
      <c r="F479" s="1"/>
      <c r="G479" s="1"/>
      <c r="I479" s="57"/>
    </row>
    <row r="480" spans="1:12" s="2" customFormat="1" ht="12.75">
      <c r="A480" s="2" t="s">
        <v>249</v>
      </c>
      <c r="B480" s="53">
        <v>164.57</v>
      </c>
      <c r="C480" s="1"/>
      <c r="E480" s="65">
        <f t="shared" ref="E480:E483" si="169">ROUND(B480*$G$2,2)</f>
        <v>0.46</v>
      </c>
      <c r="F480" s="1"/>
      <c r="G480" s="1">
        <f>B480+E480</f>
        <v>165.03</v>
      </c>
      <c r="H480" s="2" t="s">
        <v>14</v>
      </c>
      <c r="I480" s="57"/>
    </row>
    <row r="481" spans="1:12" s="2" customFormat="1" ht="12.75">
      <c r="B481" s="53"/>
      <c r="C481" s="1"/>
      <c r="E481" s="65"/>
      <c r="F481" s="1"/>
      <c r="G481" s="1"/>
      <c r="I481" s="57"/>
    </row>
    <row r="482" spans="1:12" s="2" customFormat="1" ht="12.75">
      <c r="A482" s="2" t="s">
        <v>531</v>
      </c>
      <c r="B482" s="53">
        <v>5.5</v>
      </c>
      <c r="C482" s="1"/>
      <c r="E482" s="65">
        <f t="shared" si="169"/>
        <v>0.02</v>
      </c>
      <c r="F482" s="1"/>
      <c r="G482" s="1">
        <f>B482+E482</f>
        <v>5.52</v>
      </c>
      <c r="H482" s="2" t="s">
        <v>14</v>
      </c>
      <c r="I482" s="57"/>
    </row>
    <row r="483" spans="1:12" s="2" customFormat="1" ht="12.75">
      <c r="A483" s="2" t="s">
        <v>532</v>
      </c>
      <c r="B483" s="53">
        <v>1.1200000000000001</v>
      </c>
      <c r="C483" s="1"/>
      <c r="E483" s="65">
        <f t="shared" si="169"/>
        <v>0</v>
      </c>
      <c r="F483" s="1"/>
      <c r="G483" s="1">
        <f>B483+E483</f>
        <v>1.1200000000000001</v>
      </c>
      <c r="H483" s="10" t="s">
        <v>31</v>
      </c>
      <c r="I483" s="57"/>
    </row>
    <row r="484" spans="1:12" s="2" customFormat="1" ht="12.75">
      <c r="B484" s="53"/>
      <c r="C484" s="1"/>
      <c r="E484" s="68"/>
      <c r="F484" s="1"/>
      <c r="G484" s="1"/>
      <c r="I484" s="57"/>
    </row>
    <row r="485" spans="1:12" s="1" customFormat="1" ht="12.75">
      <c r="A485" s="11" t="s">
        <v>113</v>
      </c>
      <c r="B485" s="24"/>
      <c r="C485" s="24"/>
      <c r="D485" s="25"/>
      <c r="E485" s="24"/>
      <c r="F485" s="24"/>
      <c r="G485" s="24"/>
      <c r="H485" s="2"/>
      <c r="I485" s="2"/>
      <c r="J485" s="2"/>
      <c r="K485" s="2"/>
      <c r="L485" s="2"/>
    </row>
    <row r="486" spans="1:12" s="26" customFormat="1" ht="12.75">
      <c r="A486" s="3" t="s">
        <v>82</v>
      </c>
      <c r="B486" s="53"/>
      <c r="C486" s="1"/>
      <c r="D486" s="2"/>
      <c r="E486" s="68"/>
      <c r="F486" s="1"/>
      <c r="G486" s="1"/>
      <c r="H486" s="2"/>
      <c r="I486" s="2"/>
      <c r="J486" s="2"/>
      <c r="K486" s="3"/>
      <c r="L486" s="3"/>
    </row>
    <row r="487" spans="1:12" s="1" customFormat="1" ht="12.75">
      <c r="A487" s="2" t="s">
        <v>114</v>
      </c>
      <c r="B487" s="53">
        <v>65.5</v>
      </c>
      <c r="D487" s="2"/>
      <c r="E487" s="68"/>
      <c r="G487" s="1">
        <f t="shared" ref="G487:G491" si="170">B487+E487</f>
        <v>65.5</v>
      </c>
      <c r="H487" s="10" t="s">
        <v>31</v>
      </c>
      <c r="I487" s="2"/>
      <c r="J487" s="2"/>
      <c r="K487" s="2"/>
      <c r="L487" s="2"/>
    </row>
    <row r="488" spans="1:12" s="1" customFormat="1" ht="12.75">
      <c r="A488" s="2" t="s">
        <v>60</v>
      </c>
      <c r="B488" s="53">
        <v>78.650000000000006</v>
      </c>
      <c r="D488" s="2"/>
      <c r="E488" s="68"/>
      <c r="G488" s="1">
        <f t="shared" ref="G488" si="171">B488+E488</f>
        <v>78.650000000000006</v>
      </c>
      <c r="H488" s="10" t="s">
        <v>31</v>
      </c>
      <c r="I488" s="2"/>
      <c r="J488" s="2"/>
      <c r="K488" s="2"/>
      <c r="L488" s="2"/>
    </row>
    <row r="489" spans="1:12" s="1" customFormat="1" ht="12.75">
      <c r="A489" s="1" t="s">
        <v>61</v>
      </c>
      <c r="B489" s="53">
        <v>81.900000000000006</v>
      </c>
      <c r="D489" s="2"/>
      <c r="E489" s="68"/>
      <c r="G489" s="1">
        <f t="shared" si="170"/>
        <v>81.900000000000006</v>
      </c>
      <c r="H489" s="10" t="s">
        <v>31</v>
      </c>
      <c r="I489" s="2"/>
      <c r="J489" s="2"/>
      <c r="K489" s="2"/>
      <c r="L489" s="2"/>
    </row>
    <row r="490" spans="1:12" s="1" customFormat="1" ht="12.75">
      <c r="A490" s="2" t="s">
        <v>62</v>
      </c>
      <c r="B490" s="53">
        <v>81.900000000000006</v>
      </c>
      <c r="D490" s="2"/>
      <c r="E490" s="68"/>
      <c r="G490" s="1">
        <f t="shared" si="170"/>
        <v>81.900000000000006</v>
      </c>
      <c r="H490" s="10" t="s">
        <v>31</v>
      </c>
      <c r="I490" s="2"/>
      <c r="J490" s="2"/>
      <c r="K490" s="2"/>
      <c r="L490" s="2"/>
    </row>
    <row r="491" spans="1:12" s="1" customFormat="1" ht="12.75">
      <c r="A491" s="2" t="s">
        <v>63</v>
      </c>
      <c r="B491" s="53">
        <v>81.900000000000006</v>
      </c>
      <c r="D491" s="2"/>
      <c r="E491" s="68"/>
      <c r="G491" s="1">
        <f t="shared" si="170"/>
        <v>81.900000000000006</v>
      </c>
      <c r="H491" s="10" t="s">
        <v>31</v>
      </c>
      <c r="I491" s="2"/>
      <c r="J491" s="2"/>
      <c r="K491" s="2"/>
      <c r="L491" s="2"/>
    </row>
    <row r="492" spans="1:12" s="1" customFormat="1" ht="12.75">
      <c r="A492" s="3"/>
      <c r="B492" s="53"/>
      <c r="D492" s="2"/>
      <c r="E492" s="68"/>
      <c r="H492" s="2"/>
      <c r="I492" s="2"/>
      <c r="J492" s="2"/>
      <c r="K492" s="2"/>
      <c r="L492" s="2"/>
    </row>
    <row r="493" spans="1:12" s="26" customFormat="1" ht="12.75">
      <c r="A493" s="3" t="s">
        <v>83</v>
      </c>
      <c r="B493" s="90"/>
      <c r="D493" s="3"/>
      <c r="E493" s="70"/>
      <c r="H493" s="2"/>
      <c r="I493" s="2"/>
      <c r="J493" s="2"/>
      <c r="K493" s="3"/>
      <c r="L493" s="3"/>
    </row>
    <row r="494" spans="1:12" s="26" customFormat="1" ht="12.75">
      <c r="A494" s="3" t="s">
        <v>259</v>
      </c>
      <c r="B494" s="90"/>
      <c r="D494" s="3"/>
      <c r="E494" s="70"/>
      <c r="H494" s="2"/>
      <c r="I494" s="2"/>
      <c r="J494" s="2"/>
      <c r="K494" s="3"/>
      <c r="L494" s="3"/>
    </row>
    <row r="495" spans="1:12" s="1" customFormat="1" ht="12.75">
      <c r="A495" s="2" t="s">
        <v>114</v>
      </c>
      <c r="B495" s="53">
        <v>102.75</v>
      </c>
      <c r="D495" s="2"/>
      <c r="E495" s="65">
        <f t="shared" ref="E495:E499" si="172">ROUND(B495*$G$2,2)</f>
        <v>0.28999999999999998</v>
      </c>
      <c r="G495" s="1">
        <f>+B495+E495</f>
        <v>103.04</v>
      </c>
      <c r="H495" s="2" t="s">
        <v>14</v>
      </c>
      <c r="I495" s="2"/>
      <c r="J495" s="2"/>
      <c r="K495" s="2"/>
      <c r="L495" s="2"/>
    </row>
    <row r="496" spans="1:12" s="1" customFormat="1" ht="12.75">
      <c r="A496" s="2" t="s">
        <v>60</v>
      </c>
      <c r="B496" s="53">
        <v>106.48</v>
      </c>
      <c r="D496" s="2"/>
      <c r="E496" s="65">
        <f t="shared" si="172"/>
        <v>0.3</v>
      </c>
      <c r="G496" s="1">
        <f>+B496+E496</f>
        <v>106.78</v>
      </c>
      <c r="H496" s="2" t="s">
        <v>14</v>
      </c>
      <c r="I496" s="2"/>
      <c r="J496" s="2"/>
      <c r="K496" s="2"/>
      <c r="L496" s="2"/>
    </row>
    <row r="497" spans="1:12" s="1" customFormat="1" ht="12.75">
      <c r="A497" s="1" t="s">
        <v>61</v>
      </c>
      <c r="B497" s="53">
        <v>109.79</v>
      </c>
      <c r="D497" s="2"/>
      <c r="E497" s="65">
        <f t="shared" si="172"/>
        <v>0.31</v>
      </c>
      <c r="G497" s="1">
        <f>+B497+E497</f>
        <v>110.10000000000001</v>
      </c>
      <c r="H497" s="2" t="s">
        <v>14</v>
      </c>
      <c r="I497" s="2"/>
      <c r="J497" s="2"/>
      <c r="K497" s="2"/>
      <c r="L497" s="2"/>
    </row>
    <row r="498" spans="1:12" s="1" customFormat="1" ht="12.75">
      <c r="A498" s="2" t="s">
        <v>62</v>
      </c>
      <c r="B498" s="53">
        <v>113.09</v>
      </c>
      <c r="D498" s="2"/>
      <c r="E498" s="65">
        <f t="shared" si="172"/>
        <v>0.32</v>
      </c>
      <c r="G498" s="1">
        <f>+B498+E498</f>
        <v>113.41</v>
      </c>
      <c r="H498" s="2" t="s">
        <v>14</v>
      </c>
      <c r="I498" s="2"/>
      <c r="J498" s="2"/>
      <c r="K498" s="2"/>
      <c r="L498" s="2"/>
    </row>
    <row r="499" spans="1:12" s="1" customFormat="1" ht="12.75">
      <c r="A499" s="2" t="s">
        <v>63</v>
      </c>
      <c r="B499" s="53">
        <v>131.05000000000001</v>
      </c>
      <c r="D499" s="2"/>
      <c r="E499" s="65">
        <f t="shared" si="172"/>
        <v>0.37</v>
      </c>
      <c r="G499" s="1">
        <f>+B499+E499</f>
        <v>131.42000000000002</v>
      </c>
      <c r="H499" s="2" t="s">
        <v>14</v>
      </c>
      <c r="I499" s="2"/>
      <c r="J499" s="2"/>
      <c r="K499" s="2"/>
      <c r="L499" s="2"/>
    </row>
    <row r="500" spans="1:12" s="1" customFormat="1" ht="12.75">
      <c r="A500" s="3"/>
      <c r="B500" s="53"/>
      <c r="D500" s="2"/>
      <c r="E500" s="68"/>
      <c r="H500" s="2"/>
      <c r="I500" s="2"/>
      <c r="J500" s="2"/>
      <c r="K500" s="2"/>
      <c r="L500" s="2"/>
    </row>
    <row r="501" spans="1:12" s="26" customFormat="1" ht="12.75">
      <c r="A501" s="3" t="s">
        <v>84</v>
      </c>
      <c r="B501" s="90"/>
      <c r="D501" s="3"/>
      <c r="E501" s="70"/>
      <c r="H501" s="2"/>
      <c r="I501" s="2"/>
      <c r="J501" s="2"/>
      <c r="K501" s="3"/>
      <c r="L501" s="3"/>
    </row>
    <row r="502" spans="1:12" s="1" customFormat="1" ht="12.75">
      <c r="A502" s="2" t="s">
        <v>114</v>
      </c>
      <c r="B502" s="53">
        <v>166.2</v>
      </c>
      <c r="D502" s="2"/>
      <c r="E502" s="65">
        <f t="shared" ref="E502:E506" si="173">ROUND(B502*$G$2,2)</f>
        <v>0.46</v>
      </c>
      <c r="G502" s="1">
        <f>+B502+E502</f>
        <v>166.66</v>
      </c>
      <c r="H502" s="2" t="s">
        <v>14</v>
      </c>
      <c r="I502" s="2"/>
      <c r="J502" s="2"/>
      <c r="K502" s="2"/>
      <c r="L502" s="2"/>
    </row>
    <row r="503" spans="1:12" s="1" customFormat="1" ht="12.75">
      <c r="A503" s="2" t="s">
        <v>60</v>
      </c>
      <c r="B503" s="53">
        <v>166.2</v>
      </c>
      <c r="D503" s="2"/>
      <c r="E503" s="65">
        <f t="shared" si="173"/>
        <v>0.46</v>
      </c>
      <c r="G503" s="1">
        <f>+B503+E503</f>
        <v>166.66</v>
      </c>
      <c r="H503" s="2" t="s">
        <v>14</v>
      </c>
      <c r="I503" s="2"/>
      <c r="J503" s="2"/>
      <c r="K503" s="2"/>
      <c r="L503" s="2"/>
    </row>
    <row r="504" spans="1:12" s="1" customFormat="1" ht="12.75">
      <c r="A504" s="1" t="s">
        <v>61</v>
      </c>
      <c r="B504" s="53">
        <v>166.2</v>
      </c>
      <c r="D504" s="2"/>
      <c r="E504" s="65">
        <f t="shared" si="173"/>
        <v>0.46</v>
      </c>
      <c r="G504" s="1">
        <f>+B504+E504</f>
        <v>166.66</v>
      </c>
      <c r="H504" s="2" t="s">
        <v>14</v>
      </c>
      <c r="I504" s="2"/>
      <c r="J504" s="2"/>
      <c r="K504" s="2"/>
      <c r="L504" s="2"/>
    </row>
    <row r="505" spans="1:12" s="1" customFormat="1" ht="12.75">
      <c r="A505" s="2" t="s">
        <v>62</v>
      </c>
      <c r="B505" s="53">
        <v>166.2</v>
      </c>
      <c r="D505" s="2"/>
      <c r="E505" s="65">
        <f t="shared" si="173"/>
        <v>0.46</v>
      </c>
      <c r="G505" s="1">
        <f>+B505+E505</f>
        <v>166.66</v>
      </c>
      <c r="H505" s="2" t="s">
        <v>14</v>
      </c>
      <c r="I505" s="2"/>
      <c r="J505" s="2"/>
      <c r="K505" s="2"/>
      <c r="L505" s="2"/>
    </row>
    <row r="506" spans="1:12" s="1" customFormat="1" ht="12.75">
      <c r="A506" s="2" t="s">
        <v>63</v>
      </c>
      <c r="B506" s="53">
        <v>166.2</v>
      </c>
      <c r="D506" s="2"/>
      <c r="E506" s="65">
        <f t="shared" si="173"/>
        <v>0.46</v>
      </c>
      <c r="G506" s="1">
        <f>+B506+E506</f>
        <v>166.66</v>
      </c>
      <c r="H506" s="2" t="s">
        <v>14</v>
      </c>
      <c r="I506" s="2"/>
      <c r="J506" s="2"/>
      <c r="K506" s="2"/>
      <c r="L506" s="2"/>
    </row>
    <row r="507" spans="1:12" s="1" customFormat="1" ht="12.75">
      <c r="A507" s="3"/>
      <c r="B507" s="92"/>
      <c r="C507" s="4"/>
      <c r="D507" s="2"/>
      <c r="E507" s="72"/>
      <c r="F507" s="4"/>
      <c r="G507" s="4"/>
      <c r="H507" s="2"/>
      <c r="I507" s="2"/>
      <c r="J507" s="2"/>
      <c r="K507" s="2"/>
      <c r="L507" s="2"/>
    </row>
    <row r="508" spans="1:12" s="26" customFormat="1" ht="12.75">
      <c r="A508" s="3" t="s">
        <v>260</v>
      </c>
      <c r="B508" s="93"/>
      <c r="C508" s="30"/>
      <c r="D508" s="3"/>
      <c r="E508" s="73"/>
      <c r="F508" s="30"/>
      <c r="G508" s="30"/>
      <c r="H508" s="2"/>
      <c r="I508" s="2"/>
      <c r="J508" s="2"/>
      <c r="K508" s="3"/>
      <c r="L508" s="3"/>
    </row>
    <row r="509" spans="1:12" s="1" customFormat="1" ht="12.75">
      <c r="A509" s="2" t="s">
        <v>114</v>
      </c>
      <c r="B509" s="53">
        <v>144.85</v>
      </c>
      <c r="D509" s="2"/>
      <c r="E509" s="65">
        <f t="shared" ref="E509:E513" si="174">ROUND(B509*$G$2,2)</f>
        <v>0.4</v>
      </c>
      <c r="G509" s="1">
        <f>+B509+E509</f>
        <v>145.25</v>
      </c>
      <c r="H509" s="2" t="s">
        <v>14</v>
      </c>
      <c r="I509" s="2"/>
      <c r="J509" s="2"/>
      <c r="K509" s="2"/>
      <c r="L509" s="2"/>
    </row>
    <row r="510" spans="1:12" s="1" customFormat="1" ht="12.75">
      <c r="A510" s="2" t="s">
        <v>60</v>
      </c>
      <c r="B510" s="53">
        <v>152.9</v>
      </c>
      <c r="D510" s="2"/>
      <c r="E510" s="65">
        <f t="shared" si="174"/>
        <v>0.43</v>
      </c>
      <c r="G510" s="1">
        <f>+B510+E510</f>
        <v>153.33000000000001</v>
      </c>
      <c r="H510" s="2" t="s">
        <v>14</v>
      </c>
      <c r="I510" s="2"/>
      <c r="J510" s="2"/>
      <c r="K510" s="2"/>
      <c r="L510" s="2"/>
    </row>
    <row r="511" spans="1:12" s="1" customFormat="1" ht="12.75">
      <c r="A511" s="1" t="s">
        <v>61</v>
      </c>
      <c r="B511" s="53">
        <v>224</v>
      </c>
      <c r="D511" s="2"/>
      <c r="E511" s="65">
        <f t="shared" si="174"/>
        <v>0.62</v>
      </c>
      <c r="G511" s="1">
        <f>+B511+E511</f>
        <v>224.62</v>
      </c>
      <c r="H511" s="2" t="s">
        <v>14</v>
      </c>
      <c r="I511" s="2"/>
      <c r="J511" s="2"/>
      <c r="K511" s="2"/>
      <c r="L511" s="2"/>
    </row>
    <row r="512" spans="1:12" s="1" customFormat="1" ht="12.75">
      <c r="A512" s="2" t="s">
        <v>62</v>
      </c>
      <c r="B512" s="53">
        <v>241.4</v>
      </c>
      <c r="D512" s="2"/>
      <c r="E512" s="65">
        <f t="shared" si="174"/>
        <v>0.67</v>
      </c>
      <c r="G512" s="1">
        <f>+B512+E512</f>
        <v>242.07</v>
      </c>
      <c r="H512" s="2" t="s">
        <v>14</v>
      </c>
      <c r="I512" s="2"/>
      <c r="J512" s="2"/>
      <c r="K512" s="2"/>
      <c r="L512" s="2"/>
    </row>
    <row r="513" spans="1:12" s="1" customFormat="1" ht="12.75">
      <c r="A513" s="2" t="s">
        <v>63</v>
      </c>
      <c r="B513" s="53">
        <v>241.4</v>
      </c>
      <c r="D513" s="2"/>
      <c r="E513" s="65">
        <f t="shared" si="174"/>
        <v>0.67</v>
      </c>
      <c r="G513" s="1">
        <f>+B513+E513</f>
        <v>242.07</v>
      </c>
      <c r="H513" s="2" t="s">
        <v>14</v>
      </c>
      <c r="I513" s="2"/>
      <c r="J513" s="2"/>
      <c r="K513" s="2"/>
      <c r="L513" s="2"/>
    </row>
    <row r="514" spans="1:12" s="1" customFormat="1" ht="12.75">
      <c r="A514" s="2"/>
      <c r="B514" s="92"/>
      <c r="C514" s="4"/>
      <c r="D514" s="2"/>
      <c r="E514" s="72"/>
      <c r="F514" s="4"/>
      <c r="G514" s="4"/>
      <c r="H514" s="2"/>
      <c r="I514" s="2"/>
      <c r="J514" s="2"/>
      <c r="K514" s="2"/>
      <c r="L514" s="2"/>
    </row>
    <row r="515" spans="1:12" s="26" customFormat="1" ht="12.75">
      <c r="A515" s="3" t="s">
        <v>85</v>
      </c>
      <c r="B515" s="93"/>
      <c r="C515" s="30"/>
      <c r="D515" s="3"/>
      <c r="E515" s="73"/>
      <c r="F515" s="30"/>
      <c r="G515" s="30"/>
      <c r="H515" s="2"/>
      <c r="I515" s="2"/>
      <c r="J515" s="2"/>
      <c r="K515" s="3"/>
      <c r="L515" s="3"/>
    </row>
    <row r="516" spans="1:12" s="1" customFormat="1" ht="12.75">
      <c r="A516" s="2" t="s">
        <v>114</v>
      </c>
      <c r="B516" s="92">
        <v>8</v>
      </c>
      <c r="C516" s="4"/>
      <c r="D516" s="2"/>
      <c r="E516" s="72"/>
      <c r="F516" s="4"/>
      <c r="G516" s="4">
        <f t="shared" ref="G516:G520" si="175">B516+E516</f>
        <v>8</v>
      </c>
      <c r="H516" s="10" t="s">
        <v>31</v>
      </c>
      <c r="I516" s="2"/>
      <c r="J516" s="2"/>
      <c r="K516" s="2"/>
      <c r="L516" s="2"/>
    </row>
    <row r="517" spans="1:12" s="1" customFormat="1" ht="12.75">
      <c r="A517" s="2" t="s">
        <v>60</v>
      </c>
      <c r="B517" s="92">
        <v>9.6</v>
      </c>
      <c r="C517" s="4"/>
      <c r="D517" s="2"/>
      <c r="E517" s="72"/>
      <c r="F517" s="4"/>
      <c r="G517" s="4">
        <f t="shared" si="175"/>
        <v>9.6</v>
      </c>
      <c r="H517" s="10" t="s">
        <v>31</v>
      </c>
      <c r="I517" s="2"/>
      <c r="J517" s="2"/>
      <c r="K517" s="2"/>
      <c r="L517" s="2"/>
    </row>
    <row r="518" spans="1:12" s="1" customFormat="1" ht="12.75">
      <c r="A518" s="1" t="s">
        <v>61</v>
      </c>
      <c r="B518" s="92">
        <v>12</v>
      </c>
      <c r="C518" s="4"/>
      <c r="D518" s="2"/>
      <c r="E518" s="72"/>
      <c r="F518" s="4"/>
      <c r="G518" s="4">
        <f t="shared" si="175"/>
        <v>12</v>
      </c>
      <c r="H518" s="10" t="s">
        <v>31</v>
      </c>
      <c r="I518" s="2"/>
      <c r="J518" s="2"/>
      <c r="K518" s="2"/>
      <c r="L518" s="2"/>
    </row>
    <row r="519" spans="1:12" s="1" customFormat="1" ht="12.75">
      <c r="A519" s="2" t="s">
        <v>62</v>
      </c>
      <c r="B519" s="92">
        <v>16</v>
      </c>
      <c r="C519" s="4"/>
      <c r="D519" s="2"/>
      <c r="E519" s="72"/>
      <c r="F519" s="4"/>
      <c r="G519" s="4">
        <f t="shared" si="175"/>
        <v>16</v>
      </c>
      <c r="H519" s="10" t="s">
        <v>31</v>
      </c>
      <c r="I519" s="2"/>
      <c r="J519" s="2"/>
      <c r="K519" s="2"/>
      <c r="L519" s="2"/>
    </row>
    <row r="520" spans="1:12" s="1" customFormat="1" ht="12.75">
      <c r="A520" s="2" t="s">
        <v>63</v>
      </c>
      <c r="B520" s="92">
        <v>16</v>
      </c>
      <c r="C520" s="4"/>
      <c r="D520" s="2"/>
      <c r="E520" s="72"/>
      <c r="F520" s="4"/>
      <c r="G520" s="4">
        <f t="shared" si="175"/>
        <v>16</v>
      </c>
      <c r="H520" s="10" t="s">
        <v>31</v>
      </c>
      <c r="I520" s="2"/>
      <c r="J520" s="2"/>
      <c r="K520" s="2"/>
      <c r="L520" s="2"/>
    </row>
    <row r="521" spans="1:12" s="1" customFormat="1" ht="12.75">
      <c r="A521" s="2"/>
      <c r="B521" s="92"/>
      <c r="C521" s="4"/>
      <c r="D521" s="2"/>
      <c r="E521" s="72"/>
      <c r="F521" s="4"/>
      <c r="G521" s="4"/>
      <c r="H521" s="2"/>
      <c r="I521" s="2"/>
      <c r="J521" s="2"/>
      <c r="K521" s="2"/>
      <c r="L521" s="2"/>
    </row>
    <row r="522" spans="1:12" s="26" customFormat="1" ht="12.75">
      <c r="A522" s="3" t="s">
        <v>261</v>
      </c>
      <c r="B522" s="93"/>
      <c r="C522" s="30"/>
      <c r="D522" s="3"/>
      <c r="E522" s="73"/>
      <c r="F522" s="30"/>
      <c r="G522" s="30"/>
      <c r="H522" s="2"/>
      <c r="I522" s="2"/>
      <c r="J522" s="2"/>
      <c r="K522" s="3"/>
      <c r="L522" s="3"/>
    </row>
    <row r="523" spans="1:12" s="1" customFormat="1" ht="12.75">
      <c r="A523" s="2" t="s">
        <v>114</v>
      </c>
      <c r="B523" s="92">
        <v>65.5</v>
      </c>
      <c r="C523" s="4"/>
      <c r="D523" s="2"/>
      <c r="E523" s="72"/>
      <c r="F523" s="4"/>
      <c r="G523" s="4">
        <f t="shared" ref="G523:G527" si="176">B523+E523</f>
        <v>65.5</v>
      </c>
      <c r="H523" s="10" t="s">
        <v>31</v>
      </c>
      <c r="I523" s="2"/>
      <c r="J523" s="2"/>
      <c r="K523" s="2"/>
      <c r="L523" s="2"/>
    </row>
    <row r="524" spans="1:12" s="1" customFormat="1" ht="12.75">
      <c r="A524" s="2" t="s">
        <v>60</v>
      </c>
      <c r="B524" s="92">
        <v>78.650000000000006</v>
      </c>
      <c r="C524" s="4"/>
      <c r="D524" s="2"/>
      <c r="E524" s="72"/>
      <c r="F524" s="4"/>
      <c r="G524" s="4">
        <f t="shared" si="176"/>
        <v>78.650000000000006</v>
      </c>
      <c r="H524" s="10" t="s">
        <v>31</v>
      </c>
      <c r="I524" s="2"/>
      <c r="J524" s="2"/>
      <c r="K524" s="2"/>
      <c r="L524" s="2"/>
    </row>
    <row r="525" spans="1:12" s="1" customFormat="1" ht="12.75">
      <c r="A525" s="1" t="s">
        <v>61</v>
      </c>
      <c r="B525" s="92">
        <v>81.900000000000006</v>
      </c>
      <c r="C525" s="4"/>
      <c r="D525" s="2"/>
      <c r="E525" s="72"/>
      <c r="F525" s="4"/>
      <c r="G525" s="4">
        <f t="shared" si="176"/>
        <v>81.900000000000006</v>
      </c>
      <c r="H525" s="10" t="s">
        <v>31</v>
      </c>
      <c r="I525" s="2"/>
      <c r="J525" s="2"/>
      <c r="K525" s="2"/>
      <c r="L525" s="2"/>
    </row>
    <row r="526" spans="1:12" s="1" customFormat="1" ht="12.75">
      <c r="A526" s="2" t="s">
        <v>62</v>
      </c>
      <c r="B526" s="92">
        <v>81.900000000000006</v>
      </c>
      <c r="C526" s="4"/>
      <c r="D526" s="2"/>
      <c r="E526" s="72"/>
      <c r="F526" s="4"/>
      <c r="G526" s="4">
        <f t="shared" si="176"/>
        <v>81.900000000000006</v>
      </c>
      <c r="H526" s="10" t="s">
        <v>31</v>
      </c>
      <c r="I526" s="2"/>
      <c r="J526" s="2"/>
      <c r="K526" s="2"/>
      <c r="L526" s="2"/>
    </row>
    <row r="527" spans="1:12" s="1" customFormat="1" ht="12.75">
      <c r="A527" s="2" t="s">
        <v>63</v>
      </c>
      <c r="B527" s="92">
        <v>81.900000000000006</v>
      </c>
      <c r="C527" s="4"/>
      <c r="D527" s="2"/>
      <c r="E527" s="72"/>
      <c r="F527" s="4"/>
      <c r="G527" s="4">
        <f t="shared" si="176"/>
        <v>81.900000000000006</v>
      </c>
      <c r="H527" s="10" t="s">
        <v>31</v>
      </c>
      <c r="I527" s="2"/>
      <c r="J527" s="2"/>
      <c r="K527" s="2"/>
      <c r="L527" s="2"/>
    </row>
    <row r="528" spans="1:12" s="1" customFormat="1" ht="12.75">
      <c r="A528" s="2"/>
      <c r="B528" s="92"/>
      <c r="C528" s="4"/>
      <c r="D528" s="2"/>
      <c r="E528" s="72"/>
      <c r="F528" s="4"/>
      <c r="G528" s="4"/>
      <c r="H528" s="2"/>
      <c r="I528" s="2"/>
      <c r="J528" s="2"/>
      <c r="K528" s="2"/>
      <c r="L528" s="2"/>
    </row>
    <row r="529" spans="1:12" s="1" customFormat="1" ht="12.75">
      <c r="A529" s="2" t="s">
        <v>533</v>
      </c>
      <c r="B529" s="92">
        <v>412.84</v>
      </c>
      <c r="C529" s="4"/>
      <c r="D529" s="2"/>
      <c r="E529" s="65">
        <f t="shared" ref="E529:E534" si="177">ROUND(B529*$G$2,2)</f>
        <v>1.1499999999999999</v>
      </c>
      <c r="F529" s="4"/>
      <c r="G529" s="4">
        <f t="shared" ref="G529:G533" si="178">B529+E529</f>
        <v>413.98999999999995</v>
      </c>
      <c r="H529" s="2" t="s">
        <v>14</v>
      </c>
      <c r="I529" s="2"/>
      <c r="J529" s="2"/>
      <c r="K529" s="2"/>
      <c r="L529" s="2"/>
    </row>
    <row r="530" spans="1:12" s="1" customFormat="1" ht="12.75">
      <c r="A530" s="2" t="s">
        <v>534</v>
      </c>
      <c r="B530" s="92">
        <v>62.5</v>
      </c>
      <c r="C530" s="4"/>
      <c r="D530" s="2"/>
      <c r="E530" s="65">
        <f t="shared" si="177"/>
        <v>0.17</v>
      </c>
      <c r="F530" s="4"/>
      <c r="G530" s="4">
        <f t="shared" si="178"/>
        <v>62.67</v>
      </c>
      <c r="H530" s="2" t="s">
        <v>14</v>
      </c>
      <c r="I530" s="2"/>
      <c r="J530" s="2"/>
      <c r="K530" s="2"/>
      <c r="L530" s="2"/>
    </row>
    <row r="531" spans="1:12" s="1" customFormat="1" ht="12.75">
      <c r="A531" s="2"/>
      <c r="B531" s="92"/>
      <c r="C531" s="4"/>
      <c r="D531" s="2"/>
      <c r="E531" s="72"/>
      <c r="F531" s="4"/>
      <c r="G531" s="4"/>
      <c r="H531" s="2"/>
      <c r="I531" s="2"/>
      <c r="J531" s="2"/>
      <c r="K531" s="2"/>
      <c r="L531" s="2"/>
    </row>
    <row r="532" spans="1:12" s="26" customFormat="1" ht="12.75">
      <c r="A532" s="2" t="s">
        <v>86</v>
      </c>
      <c r="B532" s="92">
        <v>3.83</v>
      </c>
      <c r="C532" s="4"/>
      <c r="D532" s="2"/>
      <c r="E532" s="65">
        <f t="shared" si="177"/>
        <v>0.01</v>
      </c>
      <c r="F532" s="4"/>
      <c r="G532" s="4">
        <f t="shared" si="178"/>
        <v>3.84</v>
      </c>
      <c r="H532" s="2" t="s">
        <v>14</v>
      </c>
      <c r="I532" s="2"/>
      <c r="J532" s="2"/>
      <c r="K532" s="3"/>
      <c r="L532" s="3"/>
    </row>
    <row r="533" spans="1:12" s="26" customFormat="1" ht="12.75">
      <c r="A533" s="2" t="s">
        <v>87</v>
      </c>
      <c r="B533" s="92">
        <v>40.5</v>
      </c>
      <c r="C533" s="4"/>
      <c r="D533" s="2"/>
      <c r="E533" s="65">
        <f t="shared" si="177"/>
        <v>0.11</v>
      </c>
      <c r="F533" s="4"/>
      <c r="G533" s="4">
        <f t="shared" si="178"/>
        <v>40.61</v>
      </c>
      <c r="H533" s="2" t="s">
        <v>14</v>
      </c>
      <c r="I533" s="2"/>
      <c r="J533" s="2"/>
      <c r="K533" s="3"/>
      <c r="L533" s="3"/>
    </row>
    <row r="534" spans="1:12" s="26" customFormat="1" ht="12.75">
      <c r="A534" s="2" t="s">
        <v>81</v>
      </c>
      <c r="B534" s="92">
        <v>1.1299999999999999</v>
      </c>
      <c r="C534" s="4"/>
      <c r="D534" s="2"/>
      <c r="E534" s="65">
        <f t="shared" si="177"/>
        <v>0</v>
      </c>
      <c r="F534" s="4"/>
      <c r="G534" s="4">
        <f t="shared" ref="G534" si="179">B534+E534</f>
        <v>1.1299999999999999</v>
      </c>
      <c r="H534" s="10" t="s">
        <v>31</v>
      </c>
      <c r="I534" s="2"/>
      <c r="J534" s="2"/>
      <c r="K534" s="3"/>
      <c r="L534" s="3"/>
    </row>
    <row r="535" spans="1:12" s="1" customFormat="1" ht="12.75">
      <c r="A535" s="2"/>
      <c r="B535" s="92"/>
      <c r="C535" s="4"/>
      <c r="D535" s="2"/>
      <c r="E535" s="72"/>
      <c r="F535" s="4"/>
      <c r="G535" s="4"/>
      <c r="H535" s="2"/>
      <c r="I535" s="2"/>
      <c r="J535" s="2"/>
      <c r="K535" s="2"/>
      <c r="L535" s="2"/>
    </row>
    <row r="536" spans="1:12" s="1" customFormat="1" ht="12.75">
      <c r="A536" s="11" t="s">
        <v>262</v>
      </c>
      <c r="B536" s="24"/>
      <c r="C536" s="24"/>
      <c r="D536" s="24"/>
      <c r="E536" s="24"/>
      <c r="F536" s="24"/>
      <c r="G536" s="24"/>
      <c r="H536" s="2"/>
      <c r="I536" s="2"/>
      <c r="J536" s="2"/>
      <c r="K536" s="29"/>
      <c r="L536" s="2"/>
    </row>
    <row r="537" spans="1:12" s="1" customFormat="1" ht="12.75">
      <c r="A537" s="3" t="s">
        <v>263</v>
      </c>
      <c r="B537" s="92"/>
      <c r="C537" s="4"/>
      <c r="D537" s="2"/>
      <c r="E537" s="72"/>
      <c r="F537" s="4"/>
      <c r="G537" s="4"/>
      <c r="H537" s="2"/>
      <c r="I537" s="2"/>
      <c r="J537" s="2"/>
      <c r="K537" s="2"/>
      <c r="L537" s="2"/>
    </row>
    <row r="538" spans="1:12" s="1" customFormat="1" ht="12.75">
      <c r="A538" s="2" t="s">
        <v>114</v>
      </c>
      <c r="B538" s="92">
        <v>97.8</v>
      </c>
      <c r="C538" s="4"/>
      <c r="D538" s="2"/>
      <c r="E538" s="65">
        <f t="shared" ref="E538:E542" si="180">ROUND(B538*$G$2,2)</f>
        <v>0.27</v>
      </c>
      <c r="F538" s="4"/>
      <c r="G538" s="4">
        <f t="shared" ref="G538:G542" si="181">B538+E538</f>
        <v>98.07</v>
      </c>
      <c r="H538" s="2" t="s">
        <v>14</v>
      </c>
      <c r="I538" s="2"/>
      <c r="J538" s="2"/>
      <c r="K538" s="2"/>
      <c r="L538" s="2"/>
    </row>
    <row r="539" spans="1:12" s="1" customFormat="1" ht="12.75">
      <c r="A539" s="2" t="s">
        <v>60</v>
      </c>
      <c r="B539" s="92">
        <v>106.5</v>
      </c>
      <c r="C539" s="4"/>
      <c r="D539" s="2"/>
      <c r="E539" s="65">
        <f t="shared" si="180"/>
        <v>0.3</v>
      </c>
      <c r="F539" s="4"/>
      <c r="G539" s="4">
        <f t="shared" si="181"/>
        <v>106.8</v>
      </c>
      <c r="H539" s="2" t="s">
        <v>14</v>
      </c>
      <c r="I539" s="2"/>
      <c r="J539" s="2"/>
      <c r="K539" s="2"/>
      <c r="L539" s="2"/>
    </row>
    <row r="540" spans="1:12" s="1" customFormat="1" ht="12.75">
      <c r="A540" s="1" t="s">
        <v>61</v>
      </c>
      <c r="B540" s="92">
        <v>114.65</v>
      </c>
      <c r="C540" s="4"/>
      <c r="D540" s="2"/>
      <c r="E540" s="65">
        <f t="shared" si="180"/>
        <v>0.32</v>
      </c>
      <c r="F540" s="4"/>
      <c r="G540" s="4">
        <f t="shared" si="181"/>
        <v>114.97</v>
      </c>
      <c r="H540" s="2" t="s">
        <v>14</v>
      </c>
      <c r="I540" s="2"/>
      <c r="J540" s="2"/>
      <c r="K540" s="2"/>
      <c r="L540" s="2"/>
    </row>
    <row r="541" spans="1:12" s="1" customFormat="1" ht="12.75">
      <c r="A541" s="2" t="s">
        <v>62</v>
      </c>
      <c r="B541" s="92">
        <v>114.65</v>
      </c>
      <c r="C541" s="4"/>
      <c r="D541" s="2"/>
      <c r="E541" s="65">
        <f t="shared" si="180"/>
        <v>0.32</v>
      </c>
      <c r="F541" s="4"/>
      <c r="G541" s="4">
        <f t="shared" si="181"/>
        <v>114.97</v>
      </c>
      <c r="H541" s="2" t="s">
        <v>14</v>
      </c>
      <c r="I541" s="2"/>
      <c r="J541" s="2"/>
      <c r="K541" s="2"/>
      <c r="L541" s="2"/>
    </row>
    <row r="542" spans="1:12" s="1" customFormat="1" ht="12.75">
      <c r="A542" s="2" t="s">
        <v>63</v>
      </c>
      <c r="B542" s="92">
        <v>114.65</v>
      </c>
      <c r="C542" s="4"/>
      <c r="D542" s="2"/>
      <c r="E542" s="65">
        <f t="shared" si="180"/>
        <v>0.32</v>
      </c>
      <c r="F542" s="4"/>
      <c r="G542" s="4">
        <f t="shared" si="181"/>
        <v>114.97</v>
      </c>
      <c r="H542" s="2" t="s">
        <v>14</v>
      </c>
      <c r="I542" s="2"/>
      <c r="J542" s="2"/>
      <c r="K542" s="2"/>
      <c r="L542" s="2"/>
    </row>
    <row r="543" spans="1:12" s="1" customFormat="1" ht="12.75">
      <c r="A543" s="2"/>
      <c r="B543" s="92"/>
      <c r="C543" s="4"/>
      <c r="D543" s="2"/>
      <c r="E543" s="72"/>
      <c r="F543" s="4"/>
      <c r="G543" s="4"/>
      <c r="H543" s="2"/>
      <c r="I543" s="2"/>
      <c r="J543" s="2"/>
      <c r="K543" s="2"/>
      <c r="L543" s="2"/>
    </row>
    <row r="544" spans="1:12" s="1" customFormat="1" ht="12.75">
      <c r="A544" s="3" t="s">
        <v>264</v>
      </c>
      <c r="B544" s="92"/>
      <c r="C544" s="4"/>
      <c r="D544" s="2"/>
      <c r="E544" s="72"/>
      <c r="F544" s="4"/>
      <c r="G544" s="4"/>
      <c r="H544" s="2"/>
      <c r="I544" s="2"/>
      <c r="J544" s="2"/>
      <c r="K544" s="2"/>
      <c r="L544" s="2"/>
    </row>
    <row r="545" spans="1:14" s="1" customFormat="1" ht="12.75">
      <c r="A545" s="2" t="s">
        <v>114</v>
      </c>
      <c r="B545" s="92">
        <v>127.8</v>
      </c>
      <c r="C545" s="4"/>
      <c r="D545" s="2"/>
      <c r="E545" s="65">
        <f t="shared" ref="E545:E549" si="182">+G545-B545</f>
        <v>0.26999999999999602</v>
      </c>
      <c r="F545" s="4"/>
      <c r="G545" s="4">
        <f>+G538+30</f>
        <v>128.07</v>
      </c>
      <c r="H545" s="10" t="s">
        <v>528</v>
      </c>
      <c r="I545" s="2"/>
      <c r="J545" s="2"/>
      <c r="K545" s="2"/>
      <c r="L545" s="2"/>
    </row>
    <row r="546" spans="1:14" s="1" customFormat="1" ht="12.75">
      <c r="A546" s="2" t="s">
        <v>60</v>
      </c>
      <c r="B546" s="92">
        <v>136.5</v>
      </c>
      <c r="C546" s="4"/>
      <c r="D546" s="2"/>
      <c r="E546" s="65">
        <f t="shared" si="182"/>
        <v>0.30000000000001137</v>
      </c>
      <c r="F546" s="4"/>
      <c r="G546" s="4">
        <f>+G539+30</f>
        <v>136.80000000000001</v>
      </c>
      <c r="H546" s="10" t="s">
        <v>528</v>
      </c>
      <c r="I546" s="2"/>
      <c r="J546" s="2"/>
      <c r="K546" s="2"/>
      <c r="L546" s="2"/>
    </row>
    <row r="547" spans="1:14" s="1" customFormat="1" ht="12.75">
      <c r="A547" s="1" t="s">
        <v>61</v>
      </c>
      <c r="B547" s="92">
        <v>184.65</v>
      </c>
      <c r="C547" s="4"/>
      <c r="D547" s="2"/>
      <c r="E547" s="65">
        <f t="shared" si="182"/>
        <v>0.31999999999999318</v>
      </c>
      <c r="F547" s="4"/>
      <c r="G547" s="4">
        <f>+G540+70</f>
        <v>184.97</v>
      </c>
      <c r="H547" s="10" t="s">
        <v>528</v>
      </c>
      <c r="I547" s="2"/>
      <c r="J547" s="2"/>
      <c r="K547" s="2"/>
      <c r="L547" s="2"/>
    </row>
    <row r="548" spans="1:14" s="1" customFormat="1" ht="12.75">
      <c r="A548" s="2" t="s">
        <v>62</v>
      </c>
      <c r="B548" s="92">
        <v>194.65</v>
      </c>
      <c r="C548" s="4"/>
      <c r="D548" s="2"/>
      <c r="E548" s="65">
        <f t="shared" si="182"/>
        <v>0.31999999999999318</v>
      </c>
      <c r="F548" s="4"/>
      <c r="G548" s="4">
        <f>+G541+80</f>
        <v>194.97</v>
      </c>
      <c r="H548" s="10" t="s">
        <v>528</v>
      </c>
      <c r="I548" s="2"/>
      <c r="J548" s="2"/>
      <c r="K548" s="2"/>
      <c r="L548" s="2"/>
    </row>
    <row r="549" spans="1:14" s="1" customFormat="1" ht="12.75">
      <c r="A549" s="2" t="s">
        <v>63</v>
      </c>
      <c r="B549" s="92">
        <v>194.65</v>
      </c>
      <c r="C549" s="4"/>
      <c r="D549" s="2"/>
      <c r="E549" s="65">
        <f t="shared" si="182"/>
        <v>0.31999999999999318</v>
      </c>
      <c r="F549" s="4"/>
      <c r="G549" s="4">
        <f>+G542+80</f>
        <v>194.97</v>
      </c>
      <c r="H549" s="10" t="s">
        <v>528</v>
      </c>
      <c r="I549" s="2"/>
      <c r="J549" s="2"/>
      <c r="K549" s="2"/>
      <c r="L549" s="2"/>
    </row>
    <row r="550" spans="1:14" s="1" customFormat="1" ht="12.75">
      <c r="A550" s="2"/>
      <c r="B550" s="92"/>
      <c r="C550" s="4"/>
      <c r="D550" s="2"/>
      <c r="E550" s="72"/>
      <c r="F550" s="4"/>
      <c r="G550" s="4"/>
      <c r="H550" s="2"/>
      <c r="I550" s="2"/>
      <c r="J550" s="2"/>
      <c r="K550" s="2"/>
      <c r="L550" s="2"/>
    </row>
    <row r="551" spans="1:14" s="1" customFormat="1" ht="12.75">
      <c r="A551" s="2" t="s">
        <v>86</v>
      </c>
      <c r="B551" s="92">
        <v>3.83</v>
      </c>
      <c r="C551" s="4"/>
      <c r="D551" s="2"/>
      <c r="E551" s="65">
        <f t="shared" ref="E551:E553" si="183">ROUND(B551*$G$2,2)</f>
        <v>0.01</v>
      </c>
      <c r="F551" s="4"/>
      <c r="G551" s="4">
        <f t="shared" ref="G551:G553" si="184">B551+E551</f>
        <v>3.84</v>
      </c>
      <c r="H551" s="2" t="s">
        <v>14</v>
      </c>
      <c r="I551" s="2"/>
      <c r="J551" s="2"/>
      <c r="K551" s="2"/>
      <c r="L551" s="2"/>
    </row>
    <row r="552" spans="1:14" s="1" customFormat="1" ht="12.75">
      <c r="A552" s="2" t="s">
        <v>87</v>
      </c>
      <c r="B552" s="92">
        <v>40.5</v>
      </c>
      <c r="C552" s="4"/>
      <c r="D552" s="2"/>
      <c r="E552" s="65">
        <f t="shared" si="183"/>
        <v>0.11</v>
      </c>
      <c r="F552" s="4"/>
      <c r="G552" s="4">
        <f t="shared" si="184"/>
        <v>40.61</v>
      </c>
      <c r="H552" s="2" t="s">
        <v>14</v>
      </c>
      <c r="I552" s="2"/>
      <c r="J552" s="2"/>
      <c r="K552" s="2"/>
      <c r="L552" s="2"/>
    </row>
    <row r="553" spans="1:14" s="1" customFormat="1" ht="12.75">
      <c r="A553" s="2" t="s">
        <v>81</v>
      </c>
      <c r="B553" s="92">
        <v>1.1299999999999999</v>
      </c>
      <c r="C553" s="4"/>
      <c r="D553" s="2"/>
      <c r="E553" s="65">
        <f t="shared" si="183"/>
        <v>0</v>
      </c>
      <c r="F553" s="4"/>
      <c r="G553" s="4">
        <f t="shared" si="184"/>
        <v>1.1299999999999999</v>
      </c>
      <c r="H553" s="10" t="s">
        <v>31</v>
      </c>
      <c r="I553" s="2"/>
      <c r="J553" s="2"/>
      <c r="K553" s="2"/>
      <c r="L553" s="2"/>
    </row>
    <row r="554" spans="1:14" s="1" customFormat="1" ht="12.75">
      <c r="A554" s="2"/>
      <c r="B554" s="92"/>
      <c r="C554" s="4"/>
      <c r="D554" s="2"/>
      <c r="E554" s="74"/>
      <c r="F554" s="4"/>
      <c r="G554" s="4"/>
      <c r="H554" s="2"/>
      <c r="I554" s="2"/>
      <c r="J554" s="2"/>
      <c r="K554" s="2"/>
      <c r="L554" s="2"/>
      <c r="M554" s="2"/>
      <c r="N554" s="2"/>
    </row>
    <row r="555" spans="1:14" s="1" customFormat="1" ht="12.75">
      <c r="A555" s="11" t="s">
        <v>115</v>
      </c>
      <c r="B555" s="24"/>
      <c r="C555" s="24"/>
      <c r="D555" s="24"/>
      <c r="E555" s="24"/>
      <c r="F555" s="24"/>
      <c r="G555" s="24"/>
      <c r="H555" s="2"/>
      <c r="I555" s="2"/>
      <c r="J555" s="2"/>
      <c r="K555" s="29"/>
      <c r="L555" s="2"/>
    </row>
    <row r="556" spans="1:14" s="1" customFormat="1" ht="12.75">
      <c r="A556" s="3" t="s">
        <v>89</v>
      </c>
      <c r="B556" s="92"/>
      <c r="C556" s="4"/>
      <c r="D556" s="2"/>
      <c r="E556" s="72"/>
      <c r="F556" s="4"/>
      <c r="G556" s="4"/>
      <c r="H556" s="2"/>
      <c r="I556" s="2"/>
      <c r="J556" s="2"/>
      <c r="K556" s="2"/>
      <c r="L556" s="2"/>
    </row>
    <row r="557" spans="1:14" s="1" customFormat="1" ht="12.75">
      <c r="A557" s="2" t="s">
        <v>114</v>
      </c>
      <c r="B557" s="92">
        <v>87.5</v>
      </c>
      <c r="C557" s="4"/>
      <c r="D557" s="2"/>
      <c r="E557" s="65">
        <f t="shared" ref="E557:E562" si="185">ROUND(B557*$G$2,2)</f>
        <v>0.24</v>
      </c>
      <c r="F557" s="4"/>
      <c r="G557" s="4">
        <f t="shared" ref="G557" si="186">B557+E557</f>
        <v>87.74</v>
      </c>
      <c r="H557" s="2" t="s">
        <v>14</v>
      </c>
      <c r="I557" s="2"/>
      <c r="J557" s="2"/>
      <c r="K557" s="2"/>
      <c r="L557" s="2"/>
    </row>
    <row r="558" spans="1:14" s="1" customFormat="1" ht="12.75">
      <c r="A558" s="2" t="s">
        <v>90</v>
      </c>
      <c r="B558" s="92">
        <v>113.5</v>
      </c>
      <c r="C558" s="4"/>
      <c r="D558" s="2"/>
      <c r="E558" s="65">
        <f t="shared" si="185"/>
        <v>0.32</v>
      </c>
      <c r="F558" s="4"/>
      <c r="G558" s="4">
        <f t="shared" ref="G558:G567" si="187">B558+E558</f>
        <v>113.82</v>
      </c>
      <c r="H558" s="2" t="s">
        <v>14</v>
      </c>
      <c r="I558" s="2"/>
      <c r="J558" s="2"/>
      <c r="K558" s="2"/>
      <c r="L558" s="2"/>
    </row>
    <row r="559" spans="1:14" s="1" customFormat="1" ht="12.75">
      <c r="A559" s="2" t="s">
        <v>60</v>
      </c>
      <c r="B559" s="92">
        <v>144.4</v>
      </c>
      <c r="C559" s="4"/>
      <c r="D559" s="2"/>
      <c r="E559" s="65">
        <f t="shared" si="185"/>
        <v>0.4</v>
      </c>
      <c r="F559" s="4"/>
      <c r="G559" s="4">
        <f t="shared" si="187"/>
        <v>144.80000000000001</v>
      </c>
      <c r="H559" s="2" t="s">
        <v>14</v>
      </c>
      <c r="I559" s="2"/>
      <c r="J559" s="2"/>
      <c r="K559" s="2"/>
      <c r="L559" s="2"/>
    </row>
    <row r="560" spans="1:14" s="1" customFormat="1" ht="12.75">
      <c r="A560" s="2" t="s">
        <v>61</v>
      </c>
      <c r="B560" s="92">
        <v>166.7</v>
      </c>
      <c r="C560" s="4"/>
      <c r="D560" s="2"/>
      <c r="E560" s="65">
        <f t="shared" si="185"/>
        <v>0.46</v>
      </c>
      <c r="F560" s="4"/>
      <c r="G560" s="4">
        <f t="shared" si="187"/>
        <v>167.16</v>
      </c>
      <c r="H560" s="2" t="s">
        <v>14</v>
      </c>
      <c r="I560" s="2"/>
      <c r="J560" s="2"/>
      <c r="K560" s="2"/>
      <c r="L560" s="2"/>
    </row>
    <row r="561" spans="1:14" s="1" customFormat="1" ht="12.75">
      <c r="A561" s="2" t="s">
        <v>62</v>
      </c>
      <c r="B561" s="92">
        <v>206.25</v>
      </c>
      <c r="C561" s="4"/>
      <c r="D561" s="2"/>
      <c r="E561" s="65">
        <f t="shared" si="185"/>
        <v>0.56999999999999995</v>
      </c>
      <c r="F561" s="4"/>
      <c r="G561" s="4">
        <f t="shared" si="187"/>
        <v>206.82</v>
      </c>
      <c r="H561" s="2" t="s">
        <v>14</v>
      </c>
      <c r="I561" s="2"/>
      <c r="J561" s="2"/>
      <c r="K561" s="2"/>
      <c r="L561" s="2"/>
    </row>
    <row r="562" spans="1:14" s="1" customFormat="1" ht="12.75">
      <c r="A562" s="2" t="s">
        <v>63</v>
      </c>
      <c r="B562" s="92">
        <v>246</v>
      </c>
      <c r="C562" s="4"/>
      <c r="D562" s="2"/>
      <c r="E562" s="65">
        <f t="shared" si="185"/>
        <v>0.69</v>
      </c>
      <c r="F562" s="4"/>
      <c r="G562" s="4">
        <f t="shared" si="187"/>
        <v>246.69</v>
      </c>
      <c r="H562" s="2" t="s">
        <v>14</v>
      </c>
      <c r="I562" s="2"/>
      <c r="J562" s="2"/>
      <c r="K562" s="2"/>
      <c r="L562" s="2"/>
    </row>
    <row r="563" spans="1:14" s="1" customFormat="1" ht="12.75">
      <c r="A563" s="2"/>
      <c r="B563" s="92"/>
      <c r="C563" s="4"/>
      <c r="D563" s="2"/>
      <c r="E563" s="72"/>
      <c r="F563" s="4"/>
      <c r="G563" s="4"/>
      <c r="H563" s="2"/>
      <c r="I563" s="2"/>
      <c r="J563" s="2"/>
      <c r="K563" s="2"/>
      <c r="L563" s="2"/>
    </row>
    <row r="564" spans="1:14" s="1" customFormat="1" ht="12.75">
      <c r="A564" s="2" t="s">
        <v>86</v>
      </c>
      <c r="B564" s="92">
        <v>3.83</v>
      </c>
      <c r="C564" s="4"/>
      <c r="D564" s="2"/>
      <c r="E564" s="65">
        <f t="shared" ref="E564:E567" si="188">ROUND(B564*$G$2,2)</f>
        <v>0.01</v>
      </c>
      <c r="F564" s="4"/>
      <c r="G564" s="4">
        <f t="shared" si="187"/>
        <v>3.84</v>
      </c>
      <c r="H564" s="2" t="s">
        <v>14</v>
      </c>
      <c r="I564" s="2"/>
      <c r="J564" s="2"/>
      <c r="K564" s="2"/>
      <c r="L564" s="2"/>
    </row>
    <row r="565" spans="1:14" s="1" customFormat="1" ht="12.75">
      <c r="A565" s="2" t="s">
        <v>87</v>
      </c>
      <c r="B565" s="92">
        <v>40.5</v>
      </c>
      <c r="C565" s="4"/>
      <c r="D565" s="2"/>
      <c r="E565" s="65">
        <f t="shared" si="188"/>
        <v>0.11</v>
      </c>
      <c r="F565" s="4"/>
      <c r="G565" s="4">
        <f t="shared" ref="G565:G566" si="189">B565+E565</f>
        <v>40.61</v>
      </c>
      <c r="H565" s="2" t="s">
        <v>14</v>
      </c>
      <c r="I565" s="2"/>
      <c r="J565" s="2"/>
      <c r="K565" s="2"/>
      <c r="L565" s="2"/>
    </row>
    <row r="566" spans="1:14" s="1" customFormat="1" ht="12.75">
      <c r="A566" s="2" t="s">
        <v>81</v>
      </c>
      <c r="B566" s="92">
        <v>1.1299999999999999</v>
      </c>
      <c r="C566" s="4"/>
      <c r="D566" s="2"/>
      <c r="E566" s="65">
        <f t="shared" si="188"/>
        <v>0</v>
      </c>
      <c r="F566" s="4"/>
      <c r="G566" s="4">
        <f t="shared" si="189"/>
        <v>1.1299999999999999</v>
      </c>
      <c r="H566" s="10" t="s">
        <v>31</v>
      </c>
      <c r="I566" s="2"/>
      <c r="J566" s="2"/>
      <c r="K566" s="2"/>
      <c r="L566" s="2"/>
    </row>
    <row r="567" spans="1:14" s="1" customFormat="1" ht="12.75">
      <c r="A567" s="2" t="s">
        <v>88</v>
      </c>
      <c r="B567" s="92">
        <v>6</v>
      </c>
      <c r="C567" s="4"/>
      <c r="D567" s="2"/>
      <c r="E567" s="65">
        <f t="shared" si="188"/>
        <v>0.02</v>
      </c>
      <c r="F567" s="4"/>
      <c r="G567" s="4">
        <f t="shared" si="187"/>
        <v>6.02</v>
      </c>
      <c r="H567" s="10"/>
      <c r="I567" s="2"/>
      <c r="J567" s="2"/>
      <c r="K567" s="2"/>
      <c r="L567" s="2"/>
    </row>
    <row r="568" spans="1:14" s="1" customFormat="1" ht="12.75">
      <c r="A568" s="2"/>
      <c r="B568" s="92"/>
      <c r="C568" s="4"/>
      <c r="D568" s="2"/>
      <c r="E568" s="74"/>
      <c r="F568" s="4"/>
      <c r="G568" s="4"/>
      <c r="H568" s="2"/>
      <c r="I568" s="2"/>
      <c r="J568" s="2"/>
      <c r="K568" s="2"/>
      <c r="L568" s="2"/>
      <c r="M568" s="2"/>
      <c r="N568" s="2"/>
    </row>
    <row r="569" spans="1:14" s="1" customFormat="1" ht="12.75">
      <c r="A569" s="2"/>
      <c r="B569" s="4"/>
      <c r="C569" s="4"/>
      <c r="D569" s="2"/>
      <c r="E569" s="9"/>
      <c r="F569" s="4"/>
      <c r="G569" s="4"/>
      <c r="H569" s="2"/>
      <c r="I569" s="2"/>
      <c r="J569" s="2"/>
      <c r="K569" s="2"/>
      <c r="L569" s="2"/>
      <c r="M569" s="2"/>
      <c r="N569" s="2"/>
    </row>
    <row r="570" spans="1:14" s="1" customFormat="1" ht="12.75">
      <c r="A570" s="2"/>
      <c r="B570" s="4"/>
      <c r="C570" s="4"/>
      <c r="D570" s="2"/>
      <c r="E570" s="9"/>
      <c r="F570" s="4"/>
      <c r="G570" s="4"/>
      <c r="H570" s="2"/>
      <c r="I570" s="2"/>
      <c r="J570" s="2"/>
      <c r="K570" s="2"/>
      <c r="L570" s="2"/>
      <c r="M570" s="2"/>
      <c r="N570" s="2"/>
    </row>
    <row r="571" spans="1:14" s="1" customFormat="1" ht="12.75">
      <c r="A571" s="3"/>
      <c r="B571" s="4"/>
      <c r="C571" s="4"/>
      <c r="D571" s="2"/>
      <c r="E571" s="9"/>
      <c r="F571" s="4"/>
      <c r="G571" s="4"/>
      <c r="H571" s="2"/>
      <c r="I571" s="2"/>
      <c r="J571" s="2"/>
      <c r="K571" s="2"/>
      <c r="L571" s="2"/>
      <c r="M571" s="2"/>
      <c r="N571" s="2"/>
    </row>
    <row r="572" spans="1:14" s="1" customFormat="1" ht="12.75">
      <c r="A572" s="2"/>
      <c r="B572" s="4"/>
      <c r="C572" s="4"/>
      <c r="D572" s="2"/>
      <c r="E572" s="9"/>
      <c r="F572" s="4"/>
      <c r="G572" s="4"/>
      <c r="H572" s="2"/>
      <c r="I572" s="2"/>
      <c r="J572" s="2"/>
      <c r="K572" s="2"/>
      <c r="L572" s="2"/>
      <c r="M572" s="2"/>
      <c r="N572" s="2"/>
    </row>
    <row r="573" spans="1:14" s="1" customFormat="1" ht="12.75">
      <c r="A573" s="2"/>
      <c r="B573" s="4"/>
      <c r="C573" s="4"/>
      <c r="D573" s="2"/>
      <c r="E573" s="9"/>
      <c r="F573" s="4"/>
      <c r="G573" s="4"/>
      <c r="H573" s="2"/>
      <c r="I573" s="2"/>
      <c r="J573" s="2"/>
      <c r="K573" s="2"/>
      <c r="L573" s="2"/>
      <c r="M573" s="2"/>
      <c r="N573" s="2"/>
    </row>
    <row r="574" spans="1:14" s="1" customFormat="1" ht="12.75">
      <c r="A574" s="2"/>
      <c r="B574" s="4"/>
      <c r="C574" s="4"/>
      <c r="D574" s="2"/>
      <c r="E574" s="9"/>
      <c r="F574" s="4"/>
      <c r="G574" s="4"/>
      <c r="H574" s="2"/>
      <c r="I574" s="2"/>
      <c r="J574" s="2"/>
      <c r="K574" s="2"/>
      <c r="L574" s="2"/>
      <c r="M574" s="2"/>
      <c r="N574" s="2"/>
    </row>
    <row r="575" spans="1:14" s="1" customFormat="1" ht="12.75">
      <c r="A575" s="2"/>
      <c r="B575" s="4"/>
      <c r="C575" s="4"/>
      <c r="D575" s="2"/>
      <c r="E575" s="9"/>
      <c r="F575" s="4"/>
      <c r="G575" s="4"/>
      <c r="H575" s="2"/>
      <c r="I575" s="2"/>
      <c r="J575" s="2"/>
      <c r="K575" s="2"/>
      <c r="L575" s="2"/>
      <c r="M575" s="2"/>
      <c r="N575" s="2"/>
    </row>
    <row r="576" spans="1:14" s="1" customFormat="1" ht="12.75">
      <c r="A576" s="2"/>
      <c r="B576" s="4"/>
      <c r="C576" s="4"/>
      <c r="D576" s="2"/>
      <c r="E576" s="9"/>
      <c r="F576" s="4"/>
      <c r="G576" s="4"/>
      <c r="H576" s="2"/>
      <c r="I576" s="2"/>
      <c r="J576" s="2"/>
      <c r="K576" s="2"/>
      <c r="L576" s="2"/>
      <c r="M576" s="2"/>
      <c r="N576" s="2"/>
    </row>
    <row r="577" spans="1:1318" s="1" customFormat="1" ht="12.75">
      <c r="A577" s="2"/>
      <c r="B577" s="4"/>
      <c r="C577" s="4"/>
      <c r="D577" s="2"/>
      <c r="E577" s="9"/>
      <c r="F577" s="4"/>
      <c r="G577" s="4"/>
      <c r="H577" s="2"/>
      <c r="I577" s="2"/>
      <c r="J577" s="2"/>
      <c r="K577" s="2"/>
      <c r="L577" s="2"/>
      <c r="M577" s="2"/>
      <c r="N577" s="2"/>
    </row>
    <row r="578" spans="1:1318" s="1" customFormat="1" ht="12.75">
      <c r="A578" s="2"/>
      <c r="B578" s="4"/>
      <c r="C578" s="4"/>
      <c r="D578" s="2"/>
      <c r="E578" s="9"/>
      <c r="F578" s="4"/>
      <c r="G578" s="4"/>
      <c r="H578" s="2"/>
      <c r="I578" s="2"/>
      <c r="J578" s="2"/>
      <c r="K578" s="2"/>
      <c r="L578" s="2"/>
      <c r="M578" s="2"/>
      <c r="N578" s="2"/>
    </row>
    <row r="579" spans="1:1318" s="1" customFormat="1" ht="12.75">
      <c r="A579" s="2"/>
      <c r="D579" s="2"/>
      <c r="E579" s="9"/>
      <c r="F579" s="4"/>
      <c r="G579" s="4"/>
      <c r="H579" s="2"/>
      <c r="I579" s="2"/>
      <c r="J579" s="2"/>
      <c r="K579" s="2"/>
      <c r="L579" s="2"/>
      <c r="M579" s="2"/>
      <c r="N579" s="2"/>
    </row>
    <row r="580" spans="1:1318" s="31" customFormat="1" ht="12.75">
      <c r="A580" s="2"/>
      <c r="B580" s="1"/>
      <c r="C580" s="1"/>
      <c r="D580" s="2"/>
      <c r="E580" s="9"/>
      <c r="F580" s="4"/>
      <c r="G580" s="4"/>
      <c r="H580" s="2"/>
      <c r="I580" s="2"/>
      <c r="J580" s="2"/>
      <c r="K580" s="2"/>
      <c r="L580" s="2"/>
      <c r="M580" s="2"/>
      <c r="N580" s="2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/>
      <c r="UE580" s="1"/>
      <c r="UF580" s="1"/>
      <c r="UG580" s="1"/>
      <c r="UH580" s="1"/>
      <c r="UI580" s="1"/>
      <c r="UJ580" s="1"/>
      <c r="UK580" s="1"/>
      <c r="UL580" s="1"/>
      <c r="UM580" s="1"/>
      <c r="UN580" s="1"/>
      <c r="UO580" s="1"/>
      <c r="UP580" s="1"/>
      <c r="UQ580" s="1"/>
      <c r="UR580" s="1"/>
      <c r="US580" s="1"/>
      <c r="UT580" s="1"/>
      <c r="UU580" s="1"/>
      <c r="UV580" s="1"/>
      <c r="UW580" s="1"/>
      <c r="UX580" s="1"/>
      <c r="UY580" s="1"/>
      <c r="UZ580" s="1"/>
      <c r="VA580" s="1"/>
      <c r="VB580" s="1"/>
      <c r="VC580" s="1"/>
      <c r="VD580" s="1"/>
      <c r="VE580" s="1"/>
      <c r="VF580" s="1"/>
      <c r="VG580" s="1"/>
      <c r="VH580" s="1"/>
      <c r="VI580" s="1"/>
      <c r="VJ580" s="1"/>
      <c r="VK580" s="1"/>
      <c r="VL580" s="1"/>
      <c r="VM580" s="1"/>
      <c r="VN580" s="1"/>
      <c r="VO580" s="1"/>
      <c r="VP580" s="1"/>
      <c r="VQ580" s="1"/>
      <c r="VR580" s="1"/>
      <c r="VS580" s="1"/>
      <c r="VT580" s="1"/>
      <c r="VU580" s="1"/>
      <c r="VV580" s="1"/>
      <c r="VW580" s="1"/>
      <c r="VX580" s="1"/>
      <c r="VY580" s="1"/>
      <c r="VZ580" s="1"/>
      <c r="WA580" s="1"/>
      <c r="WB580" s="1"/>
      <c r="WC580" s="1"/>
      <c r="WD580" s="1"/>
      <c r="WE580" s="1"/>
      <c r="WF580" s="1"/>
      <c r="WG580" s="1"/>
      <c r="WH580" s="1"/>
      <c r="WI580" s="1"/>
      <c r="WJ580" s="1"/>
      <c r="WK580" s="1"/>
      <c r="WL580" s="1"/>
      <c r="WM580" s="1"/>
      <c r="WN580" s="1"/>
      <c r="WO580" s="1"/>
      <c r="WP580" s="1"/>
      <c r="WQ580" s="1"/>
      <c r="WR580" s="1"/>
      <c r="WS580" s="1"/>
      <c r="WT580" s="1"/>
      <c r="WU580" s="1"/>
      <c r="WV580" s="1"/>
      <c r="WW580" s="1"/>
      <c r="WX580" s="1"/>
      <c r="WY580" s="1"/>
      <c r="WZ580" s="1"/>
      <c r="XA580" s="1"/>
      <c r="XB580" s="1"/>
      <c r="XC580" s="1"/>
      <c r="XD580" s="1"/>
      <c r="XE580" s="1"/>
      <c r="XF580" s="1"/>
      <c r="XG580" s="1"/>
      <c r="XH580" s="1"/>
      <c r="XI580" s="1"/>
      <c r="XJ580" s="1"/>
      <c r="XK580" s="1"/>
      <c r="XL580" s="1"/>
      <c r="XM580" s="1"/>
      <c r="XN580" s="1"/>
      <c r="XO580" s="1"/>
      <c r="XP580" s="1"/>
      <c r="XQ580" s="1"/>
      <c r="XR580" s="1"/>
      <c r="XS580" s="1"/>
      <c r="XT580" s="1"/>
      <c r="XU580" s="1"/>
      <c r="XV580" s="1"/>
      <c r="XW580" s="1"/>
      <c r="XX580" s="1"/>
      <c r="XY580" s="1"/>
      <c r="XZ580" s="1"/>
      <c r="YA580" s="1"/>
      <c r="YB580" s="1"/>
      <c r="YC580" s="1"/>
      <c r="YD580" s="1"/>
      <c r="YE580" s="1"/>
      <c r="YF580" s="1"/>
      <c r="YG580" s="1"/>
      <c r="YH580" s="1"/>
      <c r="YI580" s="1"/>
      <c r="YJ580" s="1"/>
      <c r="YK580" s="1"/>
      <c r="YL580" s="1"/>
      <c r="YM580" s="1"/>
      <c r="YN580" s="1"/>
      <c r="YO580" s="1"/>
      <c r="YP580" s="1"/>
      <c r="YQ580" s="1"/>
      <c r="YR580" s="1"/>
      <c r="YS580" s="1"/>
      <c r="YT580" s="1"/>
      <c r="YU580" s="1"/>
      <c r="YV580" s="1"/>
      <c r="YW580" s="1"/>
      <c r="YX580" s="1"/>
      <c r="YY580" s="1"/>
      <c r="YZ580" s="1"/>
      <c r="ZA580" s="1"/>
      <c r="ZB580" s="1"/>
      <c r="ZC580" s="1"/>
      <c r="ZD580" s="1"/>
      <c r="ZE580" s="1"/>
      <c r="ZF580" s="1"/>
      <c r="ZG580" s="1"/>
      <c r="ZH580" s="1"/>
      <c r="ZI580" s="1"/>
      <c r="ZJ580" s="1"/>
      <c r="ZK580" s="1"/>
      <c r="ZL580" s="1"/>
      <c r="ZM580" s="1"/>
      <c r="ZN580" s="1"/>
      <c r="ZO580" s="1"/>
      <c r="ZP580" s="1"/>
      <c r="ZQ580" s="1"/>
      <c r="ZR580" s="1"/>
      <c r="ZS580" s="1"/>
      <c r="ZT580" s="1"/>
      <c r="ZU580" s="1"/>
      <c r="ZV580" s="1"/>
      <c r="ZW580" s="1"/>
      <c r="ZX580" s="1"/>
      <c r="ZY580" s="1"/>
      <c r="ZZ580" s="1"/>
      <c r="AAA580" s="1"/>
      <c r="AAB580" s="1"/>
      <c r="AAC580" s="1"/>
      <c r="AAD580" s="1"/>
      <c r="AAE580" s="1"/>
      <c r="AAF580" s="1"/>
      <c r="AAG580" s="1"/>
      <c r="AAH580" s="1"/>
      <c r="AAI580" s="1"/>
      <c r="AAJ580" s="1"/>
      <c r="AAK580" s="1"/>
      <c r="AAL580" s="1"/>
      <c r="AAM580" s="1"/>
      <c r="AAN580" s="1"/>
      <c r="AAO580" s="1"/>
      <c r="AAP580" s="1"/>
      <c r="AAQ580" s="1"/>
      <c r="AAR580" s="1"/>
      <c r="AAS580" s="1"/>
      <c r="AAT580" s="1"/>
      <c r="AAU580" s="1"/>
      <c r="AAV580" s="1"/>
      <c r="AAW580" s="1"/>
      <c r="AAX580" s="1"/>
      <c r="AAY580" s="1"/>
      <c r="AAZ580" s="1"/>
      <c r="ABA580" s="1"/>
      <c r="ABB580" s="1"/>
      <c r="ABC580" s="1"/>
      <c r="ABD580" s="1"/>
      <c r="ABE580" s="1"/>
      <c r="ABF580" s="1"/>
      <c r="ABG580" s="1"/>
      <c r="ABH580" s="1"/>
      <c r="ABI580" s="1"/>
      <c r="ABJ580" s="1"/>
      <c r="ABK580" s="1"/>
      <c r="ABL580" s="1"/>
      <c r="ABM580" s="1"/>
      <c r="ABN580" s="1"/>
      <c r="ABO580" s="1"/>
      <c r="ABP580" s="1"/>
      <c r="ABQ580" s="1"/>
      <c r="ABR580" s="1"/>
      <c r="ABS580" s="1"/>
      <c r="ABT580" s="1"/>
      <c r="ABU580" s="1"/>
      <c r="ABV580" s="1"/>
      <c r="ABW580" s="1"/>
      <c r="ABX580" s="1"/>
      <c r="ABY580" s="1"/>
      <c r="ABZ580" s="1"/>
      <c r="ACA580" s="1"/>
      <c r="ACB580" s="1"/>
      <c r="ACC580" s="1"/>
      <c r="ACD580" s="1"/>
      <c r="ACE580" s="1"/>
      <c r="ACF580" s="1"/>
      <c r="ACG580" s="1"/>
      <c r="ACH580" s="1"/>
      <c r="ACI580" s="1"/>
      <c r="ACJ580" s="1"/>
      <c r="ACK580" s="1"/>
      <c r="ACL580" s="1"/>
      <c r="ACM580" s="1"/>
      <c r="ACN580" s="1"/>
      <c r="ACO580" s="1"/>
      <c r="ACP580" s="1"/>
      <c r="ACQ580" s="1"/>
      <c r="ACR580" s="1"/>
      <c r="ACS580" s="1"/>
      <c r="ACT580" s="1"/>
      <c r="ACU580" s="1"/>
      <c r="ACV580" s="1"/>
      <c r="ACW580" s="1"/>
      <c r="ACX580" s="1"/>
      <c r="ACY580" s="1"/>
      <c r="ACZ580" s="1"/>
      <c r="ADA580" s="1"/>
      <c r="ADB580" s="1"/>
      <c r="ADC580" s="1"/>
      <c r="ADD580" s="1"/>
      <c r="ADE580" s="1"/>
      <c r="ADF580" s="1"/>
      <c r="ADG580" s="1"/>
      <c r="ADH580" s="1"/>
      <c r="ADI580" s="1"/>
      <c r="ADJ580" s="1"/>
      <c r="ADK580" s="1"/>
      <c r="ADL580" s="1"/>
      <c r="ADM580" s="1"/>
      <c r="ADN580" s="1"/>
      <c r="ADO580" s="1"/>
      <c r="ADP580" s="1"/>
      <c r="ADQ580" s="1"/>
      <c r="ADR580" s="1"/>
      <c r="ADS580" s="1"/>
      <c r="ADT580" s="1"/>
      <c r="ADU580" s="1"/>
      <c r="ADV580" s="1"/>
      <c r="ADW580" s="1"/>
      <c r="ADX580" s="1"/>
      <c r="ADY580" s="1"/>
      <c r="ADZ580" s="1"/>
      <c r="AEA580" s="1"/>
      <c r="AEB580" s="1"/>
      <c r="AEC580" s="1"/>
      <c r="AED580" s="1"/>
      <c r="AEE580" s="1"/>
      <c r="AEF580" s="1"/>
      <c r="AEG580" s="1"/>
      <c r="AEH580" s="1"/>
      <c r="AEI580" s="1"/>
      <c r="AEJ580" s="1"/>
      <c r="AEK580" s="1"/>
      <c r="AEL580" s="1"/>
      <c r="AEM580" s="1"/>
      <c r="AEN580" s="1"/>
      <c r="AEO580" s="1"/>
      <c r="AEP580" s="1"/>
      <c r="AEQ580" s="1"/>
      <c r="AER580" s="1"/>
      <c r="AES580" s="1"/>
      <c r="AET580" s="1"/>
      <c r="AEU580" s="1"/>
      <c r="AEV580" s="1"/>
      <c r="AEW580" s="1"/>
      <c r="AEX580" s="1"/>
      <c r="AEY580" s="1"/>
      <c r="AEZ580" s="1"/>
      <c r="AFA580" s="1"/>
      <c r="AFB580" s="1"/>
      <c r="AFC580" s="1"/>
      <c r="AFD580" s="1"/>
      <c r="AFE580" s="1"/>
      <c r="AFF580" s="1"/>
      <c r="AFG580" s="1"/>
      <c r="AFH580" s="1"/>
      <c r="AFI580" s="1"/>
      <c r="AFJ580" s="1"/>
      <c r="AFK580" s="1"/>
      <c r="AFL580" s="1"/>
      <c r="AFM580" s="1"/>
      <c r="AFN580" s="1"/>
      <c r="AFO580" s="1"/>
      <c r="AFP580" s="1"/>
      <c r="AFQ580" s="1"/>
      <c r="AFR580" s="1"/>
      <c r="AFS580" s="1"/>
      <c r="AFT580" s="1"/>
      <c r="AFU580" s="1"/>
      <c r="AFV580" s="1"/>
      <c r="AFW580" s="1"/>
      <c r="AFX580" s="1"/>
      <c r="AFY580" s="1"/>
      <c r="AFZ580" s="1"/>
      <c r="AGA580" s="1"/>
      <c r="AGB580" s="1"/>
      <c r="AGC580" s="1"/>
      <c r="AGD580" s="1"/>
      <c r="AGE580" s="1"/>
      <c r="AGF580" s="1"/>
      <c r="AGG580" s="1"/>
      <c r="AGH580" s="1"/>
      <c r="AGI580" s="1"/>
      <c r="AGJ580" s="1"/>
      <c r="AGK580" s="1"/>
      <c r="AGL580" s="1"/>
      <c r="AGM580" s="1"/>
      <c r="AGN580" s="1"/>
      <c r="AGO580" s="1"/>
      <c r="AGP580" s="1"/>
      <c r="AGQ580" s="1"/>
      <c r="AGR580" s="1"/>
      <c r="AGS580" s="1"/>
      <c r="AGT580" s="1"/>
      <c r="AGU580" s="1"/>
      <c r="AGV580" s="1"/>
      <c r="AGW580" s="1"/>
      <c r="AGX580" s="1"/>
      <c r="AGY580" s="1"/>
      <c r="AGZ580" s="1"/>
      <c r="AHA580" s="1"/>
      <c r="AHB580" s="1"/>
      <c r="AHC580" s="1"/>
      <c r="AHD580" s="1"/>
      <c r="AHE580" s="1"/>
      <c r="AHF580" s="1"/>
      <c r="AHG580" s="1"/>
      <c r="AHH580" s="1"/>
      <c r="AHI580" s="1"/>
      <c r="AHJ580" s="1"/>
      <c r="AHK580" s="1"/>
      <c r="AHL580" s="1"/>
      <c r="AHM580" s="1"/>
      <c r="AHN580" s="1"/>
      <c r="AHO580" s="1"/>
      <c r="AHP580" s="1"/>
      <c r="AHQ580" s="1"/>
      <c r="AHR580" s="1"/>
      <c r="AHS580" s="1"/>
      <c r="AHT580" s="1"/>
      <c r="AHU580" s="1"/>
      <c r="AHV580" s="1"/>
      <c r="AHW580" s="1"/>
      <c r="AHX580" s="1"/>
      <c r="AHY580" s="1"/>
      <c r="AHZ580" s="1"/>
      <c r="AIA580" s="1"/>
      <c r="AIB580" s="1"/>
      <c r="AIC580" s="1"/>
      <c r="AID580" s="1"/>
      <c r="AIE580" s="1"/>
      <c r="AIF580" s="1"/>
      <c r="AIG580" s="1"/>
      <c r="AIH580" s="1"/>
      <c r="AII580" s="1"/>
      <c r="AIJ580" s="1"/>
      <c r="AIK580" s="1"/>
      <c r="AIL580" s="1"/>
      <c r="AIM580" s="1"/>
      <c r="AIN580" s="1"/>
      <c r="AIO580" s="1"/>
      <c r="AIP580" s="1"/>
      <c r="AIQ580" s="1"/>
      <c r="AIR580" s="1"/>
      <c r="AIS580" s="1"/>
      <c r="AIT580" s="1"/>
      <c r="AIU580" s="1"/>
      <c r="AIV580" s="1"/>
      <c r="AIW580" s="1"/>
      <c r="AIX580" s="1"/>
      <c r="AIY580" s="1"/>
      <c r="AIZ580" s="1"/>
      <c r="AJA580" s="1"/>
      <c r="AJB580" s="1"/>
      <c r="AJC580" s="1"/>
      <c r="AJD580" s="1"/>
      <c r="AJE580" s="1"/>
      <c r="AJF580" s="1"/>
      <c r="AJG580" s="1"/>
      <c r="AJH580" s="1"/>
      <c r="AJI580" s="1"/>
      <c r="AJJ580" s="1"/>
      <c r="AJK580" s="1"/>
      <c r="AJL580" s="1"/>
      <c r="AJM580" s="1"/>
      <c r="AJN580" s="1"/>
      <c r="AJO580" s="1"/>
      <c r="AJP580" s="1"/>
      <c r="AJQ580" s="1"/>
      <c r="AJR580" s="1"/>
      <c r="AJS580" s="1"/>
      <c r="AJT580" s="1"/>
      <c r="AJU580" s="1"/>
      <c r="AJV580" s="1"/>
      <c r="AJW580" s="1"/>
      <c r="AJX580" s="1"/>
      <c r="AJY580" s="1"/>
      <c r="AJZ580" s="1"/>
      <c r="AKA580" s="1"/>
      <c r="AKB580" s="1"/>
      <c r="AKC580" s="1"/>
      <c r="AKD580" s="1"/>
      <c r="AKE580" s="1"/>
      <c r="AKF580" s="1"/>
      <c r="AKG580" s="1"/>
      <c r="AKH580" s="1"/>
      <c r="AKI580" s="1"/>
      <c r="AKJ580" s="1"/>
      <c r="AKK580" s="1"/>
      <c r="AKL580" s="1"/>
      <c r="AKM580" s="1"/>
      <c r="AKN580" s="1"/>
      <c r="AKO580" s="1"/>
      <c r="AKP580" s="1"/>
      <c r="AKQ580" s="1"/>
      <c r="AKR580" s="1"/>
      <c r="AKS580" s="1"/>
      <c r="AKT580" s="1"/>
      <c r="AKU580" s="1"/>
      <c r="AKV580" s="1"/>
      <c r="AKW580" s="1"/>
      <c r="AKX580" s="1"/>
      <c r="AKY580" s="1"/>
      <c r="AKZ580" s="1"/>
      <c r="ALA580" s="1"/>
      <c r="ALB580" s="1"/>
      <c r="ALC580" s="1"/>
      <c r="ALD580" s="1"/>
      <c r="ALE580" s="1"/>
      <c r="ALF580" s="1"/>
      <c r="ALG580" s="1"/>
      <c r="ALH580" s="1"/>
      <c r="ALI580" s="1"/>
      <c r="ALJ580" s="1"/>
      <c r="ALK580" s="1"/>
      <c r="ALL580" s="1"/>
      <c r="ALM580" s="1"/>
      <c r="ALN580" s="1"/>
      <c r="ALO580" s="1"/>
      <c r="ALP580" s="1"/>
      <c r="ALQ580" s="1"/>
      <c r="ALR580" s="1"/>
      <c r="ALS580" s="1"/>
      <c r="ALT580" s="1"/>
      <c r="ALU580" s="1"/>
      <c r="ALV580" s="1"/>
      <c r="ALW580" s="1"/>
      <c r="ALX580" s="1"/>
      <c r="ALY580" s="1"/>
      <c r="ALZ580" s="1"/>
      <c r="AMA580" s="1"/>
      <c r="AMB580" s="1"/>
      <c r="AMC580" s="1"/>
      <c r="AMD580" s="1"/>
      <c r="AME580" s="1"/>
      <c r="AMF580" s="1"/>
      <c r="AMG580" s="1"/>
      <c r="AMH580" s="1"/>
      <c r="AMI580" s="1"/>
      <c r="AMJ580" s="1"/>
      <c r="AMK580" s="1"/>
      <c r="AML580" s="1"/>
      <c r="AMM580" s="1"/>
      <c r="AMN580" s="1"/>
      <c r="AMO580" s="1"/>
      <c r="AMP580" s="1"/>
      <c r="AMQ580" s="1"/>
      <c r="AMR580" s="1"/>
      <c r="AMS580" s="1"/>
      <c r="AMT580" s="1"/>
      <c r="AMU580" s="1"/>
      <c r="AMV580" s="1"/>
      <c r="AMW580" s="1"/>
      <c r="AMX580" s="1"/>
      <c r="AMY580" s="1"/>
      <c r="AMZ580" s="1"/>
      <c r="ANA580" s="1"/>
      <c r="ANB580" s="1"/>
      <c r="ANC580" s="1"/>
      <c r="AND580" s="1"/>
      <c r="ANE580" s="1"/>
      <c r="ANF580" s="1"/>
      <c r="ANG580" s="1"/>
      <c r="ANH580" s="1"/>
      <c r="ANI580" s="1"/>
      <c r="ANJ580" s="1"/>
      <c r="ANK580" s="1"/>
      <c r="ANL580" s="1"/>
      <c r="ANM580" s="1"/>
      <c r="ANN580" s="1"/>
      <c r="ANO580" s="1"/>
      <c r="ANP580" s="1"/>
      <c r="ANQ580" s="1"/>
      <c r="ANR580" s="1"/>
      <c r="ANS580" s="1"/>
      <c r="ANT580" s="1"/>
      <c r="ANU580" s="1"/>
      <c r="ANV580" s="1"/>
      <c r="ANW580" s="1"/>
      <c r="ANX580" s="1"/>
      <c r="ANY580" s="1"/>
      <c r="ANZ580" s="1"/>
      <c r="AOA580" s="1"/>
      <c r="AOB580" s="1"/>
      <c r="AOC580" s="1"/>
      <c r="AOD580" s="1"/>
      <c r="AOE580" s="1"/>
      <c r="AOF580" s="1"/>
      <c r="AOG580" s="1"/>
      <c r="AOH580" s="1"/>
      <c r="AOI580" s="1"/>
      <c r="AOJ580" s="1"/>
      <c r="AOK580" s="1"/>
      <c r="AOL580" s="1"/>
      <c r="AOM580" s="1"/>
      <c r="AON580" s="1"/>
      <c r="AOO580" s="1"/>
      <c r="AOP580" s="1"/>
      <c r="AOQ580" s="1"/>
      <c r="AOR580" s="1"/>
      <c r="AOS580" s="1"/>
      <c r="AOT580" s="1"/>
      <c r="AOU580" s="1"/>
      <c r="AOV580" s="1"/>
      <c r="AOW580" s="1"/>
      <c r="AOX580" s="1"/>
      <c r="AOY580" s="1"/>
      <c r="AOZ580" s="1"/>
      <c r="APA580" s="1"/>
      <c r="APB580" s="1"/>
      <c r="APC580" s="1"/>
      <c r="APD580" s="1"/>
      <c r="APE580" s="1"/>
      <c r="APF580" s="1"/>
      <c r="APG580" s="1"/>
      <c r="APH580" s="1"/>
      <c r="API580" s="1"/>
      <c r="APJ580" s="1"/>
      <c r="APK580" s="1"/>
      <c r="APL580" s="1"/>
      <c r="APM580" s="1"/>
      <c r="APN580" s="1"/>
      <c r="APO580" s="1"/>
      <c r="APP580" s="1"/>
      <c r="APQ580" s="1"/>
      <c r="APR580" s="1"/>
      <c r="APS580" s="1"/>
      <c r="APT580" s="1"/>
      <c r="APU580" s="1"/>
      <c r="APV580" s="1"/>
      <c r="APW580" s="1"/>
      <c r="APX580" s="1"/>
      <c r="APY580" s="1"/>
      <c r="APZ580" s="1"/>
      <c r="AQA580" s="1"/>
      <c r="AQB580" s="1"/>
      <c r="AQC580" s="1"/>
      <c r="AQD580" s="1"/>
      <c r="AQE580" s="1"/>
      <c r="AQF580" s="1"/>
      <c r="AQG580" s="1"/>
      <c r="AQH580" s="1"/>
      <c r="AQI580" s="1"/>
      <c r="AQJ580" s="1"/>
      <c r="AQK580" s="1"/>
      <c r="AQL580" s="1"/>
      <c r="AQM580" s="1"/>
      <c r="AQN580" s="1"/>
      <c r="AQO580" s="1"/>
      <c r="AQP580" s="1"/>
      <c r="AQQ580" s="1"/>
      <c r="AQR580" s="1"/>
      <c r="AQS580" s="1"/>
      <c r="AQT580" s="1"/>
      <c r="AQU580" s="1"/>
      <c r="AQV580" s="1"/>
      <c r="AQW580" s="1"/>
      <c r="AQX580" s="1"/>
      <c r="AQY580" s="1"/>
      <c r="AQZ580" s="1"/>
      <c r="ARA580" s="1"/>
      <c r="ARB580" s="1"/>
      <c r="ARC580" s="1"/>
      <c r="ARD580" s="1"/>
      <c r="ARE580" s="1"/>
      <c r="ARF580" s="1"/>
      <c r="ARG580" s="1"/>
      <c r="ARH580" s="1"/>
      <c r="ARI580" s="1"/>
      <c r="ARJ580" s="1"/>
      <c r="ARK580" s="1"/>
      <c r="ARL580" s="1"/>
      <c r="ARM580" s="1"/>
      <c r="ARN580" s="1"/>
      <c r="ARO580" s="1"/>
      <c r="ARP580" s="1"/>
      <c r="ARQ580" s="1"/>
      <c r="ARR580" s="1"/>
      <c r="ARS580" s="1"/>
      <c r="ART580" s="1"/>
      <c r="ARU580" s="1"/>
      <c r="ARV580" s="1"/>
      <c r="ARW580" s="1"/>
      <c r="ARX580" s="1"/>
      <c r="ARY580" s="1"/>
      <c r="ARZ580" s="1"/>
      <c r="ASA580" s="1"/>
      <c r="ASB580" s="1"/>
      <c r="ASC580" s="1"/>
      <c r="ASD580" s="1"/>
      <c r="ASE580" s="1"/>
      <c r="ASF580" s="1"/>
      <c r="ASG580" s="1"/>
      <c r="ASH580" s="1"/>
      <c r="ASI580" s="1"/>
      <c r="ASJ580" s="1"/>
      <c r="ASK580" s="1"/>
      <c r="ASL580" s="1"/>
      <c r="ASM580" s="1"/>
      <c r="ASN580" s="1"/>
      <c r="ASO580" s="1"/>
      <c r="ASP580" s="1"/>
      <c r="ASQ580" s="1"/>
      <c r="ASR580" s="1"/>
      <c r="ASS580" s="1"/>
      <c r="AST580" s="1"/>
      <c r="ASU580" s="1"/>
      <c r="ASV580" s="1"/>
      <c r="ASW580" s="1"/>
      <c r="ASX580" s="1"/>
      <c r="ASY580" s="1"/>
      <c r="ASZ580" s="1"/>
      <c r="ATA580" s="1"/>
      <c r="ATB580" s="1"/>
      <c r="ATC580" s="1"/>
      <c r="ATD580" s="1"/>
      <c r="ATE580" s="1"/>
      <c r="ATF580" s="1"/>
      <c r="ATG580" s="1"/>
      <c r="ATH580" s="1"/>
      <c r="ATI580" s="1"/>
      <c r="ATJ580" s="1"/>
      <c r="ATK580" s="1"/>
      <c r="ATL580" s="1"/>
      <c r="ATM580" s="1"/>
      <c r="ATN580" s="1"/>
      <c r="ATO580" s="1"/>
      <c r="ATP580" s="1"/>
      <c r="ATQ580" s="1"/>
      <c r="ATR580" s="1"/>
      <c r="ATS580" s="1"/>
      <c r="ATT580" s="1"/>
      <c r="ATU580" s="1"/>
      <c r="ATV580" s="1"/>
      <c r="ATW580" s="1"/>
      <c r="ATX580" s="1"/>
      <c r="ATY580" s="1"/>
      <c r="ATZ580" s="1"/>
      <c r="AUA580" s="1"/>
      <c r="AUB580" s="1"/>
      <c r="AUC580" s="1"/>
      <c r="AUD580" s="1"/>
      <c r="AUE580" s="1"/>
      <c r="AUF580" s="1"/>
      <c r="AUG580" s="1"/>
      <c r="AUH580" s="1"/>
      <c r="AUI580" s="1"/>
      <c r="AUJ580" s="1"/>
      <c r="AUK580" s="1"/>
      <c r="AUL580" s="1"/>
      <c r="AUM580" s="1"/>
      <c r="AUN580" s="1"/>
      <c r="AUO580" s="1"/>
      <c r="AUP580" s="1"/>
      <c r="AUQ580" s="1"/>
      <c r="AUR580" s="1"/>
      <c r="AUS580" s="1"/>
      <c r="AUT580" s="1"/>
      <c r="AUU580" s="1"/>
      <c r="AUV580" s="1"/>
      <c r="AUW580" s="1"/>
      <c r="AUX580" s="1"/>
      <c r="AUY580" s="1"/>
      <c r="AUZ580" s="1"/>
      <c r="AVA580" s="1"/>
      <c r="AVB580" s="1"/>
      <c r="AVC580" s="1"/>
      <c r="AVD580" s="1"/>
      <c r="AVE580" s="1"/>
      <c r="AVF580" s="1"/>
      <c r="AVG580" s="1"/>
      <c r="AVH580" s="1"/>
      <c r="AVI580" s="1"/>
      <c r="AVJ580" s="1"/>
      <c r="AVK580" s="1"/>
      <c r="AVL580" s="1"/>
      <c r="AVM580" s="1"/>
      <c r="AVN580" s="1"/>
      <c r="AVO580" s="1"/>
      <c r="AVP580" s="1"/>
      <c r="AVQ580" s="1"/>
      <c r="AVR580" s="1"/>
      <c r="AVS580" s="1"/>
      <c r="AVT580" s="1"/>
      <c r="AVU580" s="1"/>
      <c r="AVV580" s="1"/>
      <c r="AVW580" s="1"/>
      <c r="AVX580" s="1"/>
      <c r="AVY580" s="1"/>
      <c r="AVZ580" s="1"/>
      <c r="AWA580" s="1"/>
      <c r="AWB580" s="1"/>
      <c r="AWC580" s="1"/>
      <c r="AWD580" s="1"/>
      <c r="AWE580" s="1"/>
      <c r="AWF580" s="1"/>
      <c r="AWG580" s="1"/>
      <c r="AWH580" s="1"/>
      <c r="AWI580" s="1"/>
      <c r="AWJ580" s="1"/>
      <c r="AWK580" s="1"/>
      <c r="AWL580" s="1"/>
      <c r="AWM580" s="1"/>
      <c r="AWN580" s="1"/>
      <c r="AWO580" s="1"/>
      <c r="AWP580" s="1"/>
      <c r="AWQ580" s="1"/>
      <c r="AWR580" s="1"/>
      <c r="AWS580" s="1"/>
      <c r="AWT580" s="1"/>
      <c r="AWU580" s="1"/>
      <c r="AWV580" s="1"/>
      <c r="AWW580" s="1"/>
      <c r="AWX580" s="1"/>
      <c r="AWY580" s="1"/>
      <c r="AWZ580" s="1"/>
      <c r="AXA580" s="1"/>
      <c r="AXB580" s="1"/>
      <c r="AXC580" s="1"/>
      <c r="AXD580" s="1"/>
      <c r="AXE580" s="1"/>
      <c r="AXF580" s="1"/>
      <c r="AXG580" s="1"/>
      <c r="AXH580" s="1"/>
      <c r="AXI580" s="1"/>
      <c r="AXJ580" s="1"/>
      <c r="AXK580" s="1"/>
      <c r="AXL580" s="1"/>
      <c r="AXM580" s="1"/>
      <c r="AXN580" s="1"/>
      <c r="AXO580" s="1"/>
      <c r="AXP580" s="1"/>
      <c r="AXQ580" s="1"/>
      <c r="AXR580" s="1"/>
    </row>
    <row r="581" spans="1:1318" s="31" customFormat="1" ht="12.75">
      <c r="A581" s="32"/>
      <c r="D581" s="33"/>
      <c r="E581" s="34"/>
      <c r="F581" s="35"/>
      <c r="G581" s="35"/>
      <c r="H581" s="2"/>
      <c r="I581" s="2"/>
      <c r="J581" s="2"/>
      <c r="K581" s="33"/>
      <c r="L581" s="33"/>
      <c r="M581" s="33"/>
      <c r="N581" s="33"/>
    </row>
    <row r="582" spans="1:1318" s="33" customFormat="1" ht="12.75">
      <c r="A582" s="36"/>
      <c r="B582" s="31"/>
      <c r="C582" s="31"/>
      <c r="E582" s="34"/>
      <c r="F582" s="35"/>
      <c r="G582" s="35"/>
      <c r="H582" s="2"/>
      <c r="I582" s="2"/>
      <c r="J582" s="2"/>
    </row>
    <row r="583" spans="1:1318" s="31" customFormat="1" ht="12.75">
      <c r="A583" s="33"/>
      <c r="D583" s="33"/>
      <c r="E583" s="34"/>
      <c r="F583" s="35"/>
      <c r="G583" s="35"/>
      <c r="H583" s="2"/>
      <c r="I583" s="2"/>
      <c r="J583" s="2"/>
      <c r="K583" s="33"/>
      <c r="L583" s="33"/>
      <c r="M583" s="33"/>
      <c r="N583" s="33"/>
    </row>
    <row r="584" spans="1:1318" s="31" customFormat="1" ht="12.75">
      <c r="A584" s="33"/>
      <c r="D584" s="33"/>
      <c r="E584" s="34"/>
      <c r="F584" s="35"/>
      <c r="G584" s="35"/>
      <c r="H584" s="2"/>
      <c r="I584" s="2"/>
      <c r="J584" s="2"/>
      <c r="K584" s="33"/>
      <c r="L584" s="33"/>
      <c r="M584" s="33"/>
      <c r="N584" s="33"/>
    </row>
    <row r="585" spans="1:1318" s="33" customFormat="1" ht="12.75">
      <c r="A585" s="36"/>
      <c r="B585" s="31"/>
      <c r="C585" s="31"/>
      <c r="E585" s="34"/>
      <c r="F585" s="35"/>
      <c r="G585" s="35"/>
      <c r="H585" s="2"/>
      <c r="I585" s="2"/>
      <c r="J585" s="2"/>
    </row>
    <row r="586" spans="1:1318" ht="12.75">
      <c r="H586" s="2"/>
      <c r="I586" s="2"/>
      <c r="J586" s="2"/>
    </row>
    <row r="587" spans="1:1318" s="33" customFormat="1" ht="12.75">
      <c r="B587" s="31" t="s">
        <v>72</v>
      </c>
      <c r="C587" s="31"/>
      <c r="E587" s="34"/>
      <c r="F587" s="35"/>
      <c r="G587" s="35"/>
      <c r="H587" s="2"/>
      <c r="I587" s="2"/>
      <c r="J587" s="2"/>
    </row>
    <row r="588" spans="1:1318" s="33" customFormat="1" ht="12.75">
      <c r="A588" s="32"/>
      <c r="B588" s="31"/>
      <c r="C588" s="31"/>
      <c r="E588" s="34"/>
      <c r="F588" s="35"/>
      <c r="G588" s="35"/>
      <c r="H588" s="2"/>
      <c r="I588" s="2"/>
      <c r="J588" s="2"/>
    </row>
    <row r="589" spans="1:1318" s="33" customFormat="1" ht="12.75">
      <c r="A589" s="32"/>
      <c r="B589" s="31"/>
      <c r="C589" s="31"/>
      <c r="E589" s="34"/>
      <c r="F589" s="35"/>
      <c r="G589" s="35"/>
      <c r="H589" s="2"/>
      <c r="I589" s="2"/>
      <c r="J589" s="2"/>
    </row>
    <row r="590" spans="1:1318" s="33" customFormat="1" ht="12.75">
      <c r="A590" s="32"/>
      <c r="B590" s="31"/>
      <c r="C590" s="31"/>
      <c r="E590" s="34"/>
      <c r="F590" s="35"/>
      <c r="G590" s="35"/>
      <c r="H590" s="2"/>
      <c r="I590" s="2"/>
      <c r="J590" s="2"/>
    </row>
    <row r="591" spans="1:1318" s="33" customFormat="1" ht="12.75">
      <c r="A591" s="32"/>
      <c r="B591" s="31"/>
      <c r="C591" s="31"/>
      <c r="E591" s="34"/>
      <c r="F591" s="35"/>
      <c r="G591" s="35"/>
      <c r="H591" s="2"/>
      <c r="I591" s="2"/>
      <c r="J591" s="2"/>
    </row>
    <row r="592" spans="1:1318" s="33" customFormat="1" ht="12.75">
      <c r="A592" s="32"/>
      <c r="B592" s="31"/>
      <c r="C592" s="31"/>
      <c r="E592" s="34"/>
      <c r="F592" s="35"/>
      <c r="G592" s="35"/>
      <c r="H592" s="2"/>
      <c r="I592" s="2"/>
      <c r="J592" s="2"/>
    </row>
    <row r="593" spans="1:14" s="33" customFormat="1" ht="12.75">
      <c r="A593" s="32"/>
      <c r="B593" s="31"/>
      <c r="C593" s="31"/>
      <c r="E593" s="34"/>
      <c r="F593" s="35"/>
      <c r="G593" s="35"/>
      <c r="H593" s="2"/>
      <c r="I593" s="2"/>
      <c r="J593" s="2"/>
    </row>
    <row r="594" spans="1:14" s="33" customFormat="1" ht="12.75">
      <c r="A594" s="32"/>
      <c r="B594" s="31"/>
      <c r="C594" s="31"/>
      <c r="E594" s="34"/>
      <c r="F594" s="35"/>
      <c r="G594" s="35"/>
      <c r="H594" s="2"/>
      <c r="I594" s="2"/>
      <c r="J594" s="2"/>
    </row>
    <row r="595" spans="1:14" s="33" customFormat="1" ht="12.75">
      <c r="A595" s="32"/>
      <c r="B595" s="31"/>
      <c r="C595" s="31"/>
      <c r="E595" s="34"/>
      <c r="F595" s="35"/>
      <c r="G595" s="35"/>
      <c r="H595" s="2"/>
      <c r="I595" s="2"/>
      <c r="J595" s="2"/>
    </row>
    <row r="596" spans="1:14" s="33" customFormat="1" ht="12.75">
      <c r="A596" s="32"/>
      <c r="B596" s="31"/>
      <c r="C596" s="31"/>
      <c r="E596" s="34"/>
      <c r="F596" s="35"/>
      <c r="G596" s="35"/>
      <c r="H596" s="2"/>
      <c r="I596" s="2"/>
      <c r="J596" s="2"/>
    </row>
    <row r="597" spans="1:14" s="33" customFormat="1" ht="12.75">
      <c r="A597" s="32"/>
      <c r="B597" s="31"/>
      <c r="C597" s="31"/>
      <c r="E597" s="34"/>
      <c r="F597" s="35"/>
      <c r="G597" s="35"/>
      <c r="H597" s="2"/>
      <c r="I597" s="2"/>
      <c r="J597" s="2"/>
    </row>
    <row r="598" spans="1:14" s="33" customFormat="1" ht="12.75">
      <c r="A598" s="32"/>
      <c r="B598" s="31"/>
      <c r="C598" s="31"/>
      <c r="E598" s="34"/>
      <c r="F598" s="35"/>
      <c r="G598" s="35"/>
      <c r="H598" s="2"/>
      <c r="I598" s="2"/>
      <c r="J598" s="2"/>
    </row>
    <row r="599" spans="1:14" s="33" customFormat="1" ht="12.75">
      <c r="A599" s="32"/>
      <c r="B599" s="31"/>
      <c r="C599" s="31"/>
      <c r="E599" s="34"/>
      <c r="F599" s="35"/>
      <c r="G599" s="35"/>
      <c r="H599" s="2"/>
      <c r="I599" s="2"/>
      <c r="J599" s="2"/>
    </row>
    <row r="600" spans="1:14" s="33" customFormat="1" ht="12.75">
      <c r="A600" s="32"/>
      <c r="B600" s="31"/>
      <c r="C600" s="31"/>
      <c r="E600" s="34"/>
      <c r="F600" s="35"/>
      <c r="G600" s="35"/>
      <c r="H600" s="2"/>
      <c r="I600" s="2"/>
      <c r="J600" s="2"/>
    </row>
    <row r="601" spans="1:14" s="33" customFormat="1" ht="12.75">
      <c r="A601" s="32"/>
      <c r="B601" s="31"/>
      <c r="C601" s="31"/>
      <c r="E601" s="34"/>
      <c r="F601" s="35"/>
      <c r="G601" s="35"/>
      <c r="H601" s="2"/>
      <c r="I601" s="2"/>
      <c r="J601" s="2"/>
    </row>
    <row r="602" spans="1:14" s="31" customFormat="1" ht="12.75">
      <c r="A602" s="32"/>
      <c r="D602" s="33"/>
      <c r="E602" s="34"/>
      <c r="F602" s="35"/>
      <c r="G602" s="35"/>
      <c r="H602" s="2"/>
      <c r="I602" s="2"/>
      <c r="J602" s="2"/>
      <c r="K602" s="33"/>
      <c r="L602" s="33"/>
      <c r="M602" s="33"/>
      <c r="N602" s="33"/>
    </row>
    <row r="603" spans="1:14" s="31" customFormat="1" ht="12.75">
      <c r="A603" s="37"/>
      <c r="D603" s="33"/>
      <c r="E603" s="34"/>
      <c r="F603" s="35"/>
      <c r="G603" s="35"/>
      <c r="H603" s="2"/>
      <c r="I603" s="2"/>
      <c r="J603" s="2"/>
      <c r="K603" s="33"/>
      <c r="L603" s="33"/>
      <c r="M603" s="33"/>
      <c r="N603" s="33"/>
    </row>
    <row r="604" spans="1:14" s="31" customFormat="1" ht="12.75">
      <c r="A604" s="32"/>
      <c r="D604" s="33"/>
      <c r="E604" s="34"/>
      <c r="F604" s="35"/>
      <c r="G604" s="35"/>
      <c r="H604" s="2"/>
      <c r="I604" s="2"/>
      <c r="J604" s="2"/>
      <c r="K604" s="33"/>
      <c r="L604" s="33"/>
      <c r="M604" s="33"/>
      <c r="N604" s="33"/>
    </row>
    <row r="605" spans="1:14" s="31" customFormat="1" ht="12.75">
      <c r="A605" s="32"/>
      <c r="D605" s="33"/>
      <c r="E605" s="34"/>
      <c r="F605" s="35"/>
      <c r="G605" s="35"/>
      <c r="H605" s="2"/>
      <c r="I605" s="2"/>
      <c r="J605" s="2"/>
      <c r="K605" s="33"/>
      <c r="L605" s="33"/>
      <c r="M605" s="33"/>
      <c r="N605" s="33"/>
    </row>
    <row r="606" spans="1:14" s="31" customFormat="1" ht="12.75">
      <c r="A606" s="37"/>
      <c r="D606" s="33"/>
      <c r="E606" s="34"/>
      <c r="F606" s="35"/>
      <c r="G606" s="35"/>
      <c r="H606" s="2"/>
      <c r="I606" s="2"/>
      <c r="J606" s="2"/>
      <c r="K606" s="33"/>
      <c r="L606" s="33"/>
      <c r="M606" s="33"/>
      <c r="N606" s="33"/>
    </row>
    <row r="607" spans="1:14" s="31" customFormat="1" ht="12.75">
      <c r="A607" s="37"/>
      <c r="D607" s="33"/>
      <c r="E607" s="34"/>
      <c r="F607" s="35"/>
      <c r="G607" s="35"/>
      <c r="H607" s="2"/>
      <c r="I607" s="2"/>
      <c r="J607" s="2"/>
      <c r="K607" s="33"/>
      <c r="L607" s="33"/>
      <c r="M607" s="33"/>
      <c r="N607" s="33"/>
    </row>
    <row r="608" spans="1:14" s="31" customFormat="1" ht="12.75">
      <c r="A608" s="32"/>
      <c r="D608" s="33"/>
      <c r="E608" s="34"/>
      <c r="F608" s="35"/>
      <c r="G608" s="35"/>
      <c r="H608" s="2"/>
      <c r="I608" s="2"/>
      <c r="J608" s="2"/>
      <c r="K608" s="33"/>
      <c r="L608" s="33"/>
      <c r="M608" s="33"/>
      <c r="N608" s="33"/>
    </row>
    <row r="609" spans="1:1756" s="31" customFormat="1" ht="12.75">
      <c r="A609" s="32"/>
      <c r="D609" s="33"/>
      <c r="E609" s="34"/>
      <c r="F609" s="35"/>
      <c r="G609" s="35"/>
      <c r="H609" s="2"/>
      <c r="I609" s="2"/>
      <c r="J609" s="2"/>
      <c r="K609" s="33"/>
      <c r="L609" s="33"/>
      <c r="M609" s="33"/>
      <c r="N609" s="33"/>
    </row>
    <row r="610" spans="1:1756" s="31" customFormat="1" ht="12.75">
      <c r="A610" s="32"/>
      <c r="D610" s="33"/>
      <c r="E610" s="34"/>
      <c r="F610" s="35"/>
      <c r="G610" s="35"/>
      <c r="H610" s="33"/>
      <c r="I610" s="33"/>
      <c r="J610" s="33"/>
      <c r="K610" s="33"/>
      <c r="L610" s="33"/>
      <c r="M610" s="33"/>
      <c r="N610" s="33"/>
    </row>
    <row r="611" spans="1:1756" s="31" customFormat="1" ht="12.75">
      <c r="A611" s="32"/>
      <c r="D611" s="33"/>
      <c r="E611" s="34"/>
      <c r="F611" s="35"/>
      <c r="G611" s="35"/>
      <c r="H611" s="33"/>
      <c r="I611" s="33"/>
      <c r="J611" s="33"/>
      <c r="K611" s="33"/>
      <c r="L611" s="33"/>
      <c r="M611" s="33"/>
      <c r="N611" s="33"/>
    </row>
    <row r="612" spans="1:1756" s="31" customFormat="1" ht="12.75">
      <c r="A612" s="38"/>
      <c r="D612" s="33"/>
      <c r="E612" s="34"/>
      <c r="F612" s="35"/>
      <c r="G612" s="35"/>
      <c r="H612" s="33"/>
      <c r="I612" s="33"/>
      <c r="J612" s="33"/>
      <c r="K612" s="33"/>
      <c r="L612" s="33"/>
      <c r="M612" s="33"/>
      <c r="N612" s="33"/>
    </row>
    <row r="613" spans="1:1756" s="31" customFormat="1" ht="12.75">
      <c r="A613" s="32"/>
      <c r="D613" s="33"/>
      <c r="E613" s="34"/>
      <c r="F613" s="35"/>
      <c r="G613" s="35"/>
      <c r="H613" s="33"/>
      <c r="I613" s="33"/>
      <c r="J613" s="33"/>
      <c r="K613" s="33"/>
      <c r="L613" s="33"/>
      <c r="M613" s="33"/>
      <c r="N613" s="33"/>
    </row>
    <row r="614" spans="1:1756" s="31" customFormat="1" ht="12.75">
      <c r="A614" s="39"/>
      <c r="D614" s="33"/>
      <c r="E614" s="34"/>
      <c r="F614" s="35"/>
      <c r="G614" s="35"/>
      <c r="H614" s="33"/>
      <c r="I614" s="33"/>
      <c r="J614" s="33"/>
      <c r="K614" s="33"/>
      <c r="L614" s="33"/>
      <c r="M614" s="33"/>
      <c r="N614" s="33"/>
    </row>
    <row r="615" spans="1:1756" s="28" customFormat="1" ht="12.75">
      <c r="A615" s="39"/>
      <c r="B615" s="31"/>
      <c r="C615" s="31"/>
      <c r="D615" s="33"/>
      <c r="E615" s="34"/>
      <c r="F615" s="35"/>
      <c r="G615" s="35"/>
      <c r="H615" s="33"/>
      <c r="I615" s="33"/>
      <c r="J615" s="33"/>
      <c r="K615" s="33"/>
      <c r="L615" s="33"/>
      <c r="M615" s="33"/>
      <c r="N615" s="33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  <c r="QN615" s="31"/>
      <c r="QO615" s="31"/>
      <c r="QP615" s="31"/>
      <c r="QQ615" s="31"/>
      <c r="QR615" s="31"/>
      <c r="QS615" s="31"/>
      <c r="QT615" s="31"/>
      <c r="QU615" s="31"/>
      <c r="QV615" s="31"/>
      <c r="QW615" s="31"/>
      <c r="QX615" s="31"/>
      <c r="QY615" s="31"/>
      <c r="QZ615" s="31"/>
      <c r="RA615" s="31"/>
      <c r="RB615" s="31"/>
      <c r="RC615" s="31"/>
      <c r="RD615" s="31"/>
      <c r="RE615" s="31"/>
      <c r="RF615" s="31"/>
      <c r="RG615" s="31"/>
      <c r="RH615" s="31"/>
      <c r="RI615" s="31"/>
      <c r="RJ615" s="31"/>
      <c r="RK615" s="31"/>
      <c r="RL615" s="31"/>
      <c r="RM615" s="31"/>
      <c r="RN615" s="31"/>
      <c r="RO615" s="31"/>
      <c r="RP615" s="31"/>
      <c r="RQ615" s="31"/>
      <c r="RR615" s="31"/>
      <c r="RS615" s="31"/>
      <c r="RT615" s="31"/>
      <c r="RU615" s="31"/>
      <c r="RV615" s="31"/>
      <c r="RW615" s="31"/>
      <c r="RX615" s="31"/>
      <c r="RY615" s="31"/>
      <c r="RZ615" s="31"/>
      <c r="SA615" s="31"/>
      <c r="SB615" s="31"/>
      <c r="SC615" s="31"/>
      <c r="SD615" s="31"/>
      <c r="SE615" s="31"/>
      <c r="SF615" s="31"/>
      <c r="SG615" s="31"/>
      <c r="SH615" s="31"/>
      <c r="SI615" s="31"/>
      <c r="SJ615" s="31"/>
      <c r="SK615" s="31"/>
      <c r="SL615" s="31"/>
      <c r="SM615" s="31"/>
      <c r="SN615" s="31"/>
      <c r="SO615" s="31"/>
      <c r="SP615" s="31"/>
      <c r="SQ615" s="31"/>
      <c r="SR615" s="31"/>
      <c r="SS615" s="31"/>
      <c r="ST615" s="31"/>
      <c r="SU615" s="31"/>
      <c r="SV615" s="31"/>
      <c r="SW615" s="31"/>
      <c r="SX615" s="31"/>
      <c r="SY615" s="31"/>
      <c r="SZ615" s="31"/>
      <c r="TA615" s="31"/>
      <c r="TB615" s="31"/>
      <c r="TC615" s="31"/>
      <c r="TD615" s="31"/>
      <c r="TE615" s="31"/>
      <c r="TF615" s="31"/>
      <c r="TG615" s="31"/>
      <c r="TH615" s="31"/>
      <c r="TI615" s="31"/>
      <c r="TJ615" s="31"/>
      <c r="TK615" s="31"/>
      <c r="TL615" s="31"/>
      <c r="TM615" s="31"/>
      <c r="TN615" s="31"/>
      <c r="TO615" s="31"/>
      <c r="TP615" s="31"/>
      <c r="TQ615" s="31"/>
      <c r="TR615" s="31"/>
      <c r="TS615" s="31"/>
      <c r="TT615" s="31"/>
      <c r="TU615" s="31"/>
      <c r="TV615" s="31"/>
      <c r="TW615" s="31"/>
      <c r="TX615" s="31"/>
      <c r="TY615" s="31"/>
      <c r="TZ615" s="31"/>
      <c r="UA615" s="31"/>
      <c r="UB615" s="31"/>
      <c r="UC615" s="31"/>
      <c r="UD615" s="31"/>
      <c r="UE615" s="31"/>
      <c r="UF615" s="31"/>
      <c r="UG615" s="31"/>
      <c r="UH615" s="31"/>
      <c r="UI615" s="31"/>
      <c r="UJ615" s="31"/>
      <c r="UK615" s="31"/>
      <c r="UL615" s="31"/>
      <c r="UM615" s="31"/>
      <c r="UN615" s="31"/>
      <c r="UO615" s="31"/>
      <c r="UP615" s="31"/>
      <c r="UQ615" s="31"/>
      <c r="UR615" s="31"/>
      <c r="US615" s="31"/>
      <c r="UT615" s="31"/>
      <c r="UU615" s="31"/>
      <c r="UV615" s="31"/>
      <c r="UW615" s="31"/>
      <c r="UX615" s="31"/>
      <c r="UY615" s="31"/>
      <c r="UZ615" s="31"/>
      <c r="VA615" s="31"/>
      <c r="VB615" s="31"/>
      <c r="VC615" s="31"/>
      <c r="VD615" s="31"/>
      <c r="VE615" s="31"/>
      <c r="VF615" s="31"/>
      <c r="VG615" s="31"/>
      <c r="VH615" s="31"/>
      <c r="VI615" s="31"/>
      <c r="VJ615" s="31"/>
      <c r="VK615" s="31"/>
      <c r="VL615" s="31"/>
      <c r="VM615" s="31"/>
      <c r="VN615" s="31"/>
      <c r="VO615" s="31"/>
      <c r="VP615" s="31"/>
      <c r="VQ615" s="31"/>
      <c r="VR615" s="31"/>
      <c r="VS615" s="31"/>
      <c r="VT615" s="31"/>
      <c r="VU615" s="31"/>
      <c r="VV615" s="31"/>
      <c r="VW615" s="31"/>
      <c r="VX615" s="31"/>
      <c r="VY615" s="31"/>
      <c r="VZ615" s="31"/>
      <c r="WA615" s="31"/>
      <c r="WB615" s="31"/>
      <c r="WC615" s="31"/>
      <c r="WD615" s="31"/>
      <c r="WE615" s="31"/>
      <c r="WF615" s="31"/>
      <c r="WG615" s="31"/>
      <c r="WH615" s="31"/>
      <c r="WI615" s="31"/>
      <c r="WJ615" s="31"/>
      <c r="WK615" s="31"/>
      <c r="WL615" s="31"/>
      <c r="WM615" s="31"/>
      <c r="WN615" s="31"/>
      <c r="WO615" s="31"/>
      <c r="WP615" s="31"/>
      <c r="WQ615" s="31"/>
      <c r="WR615" s="31"/>
      <c r="WS615" s="31"/>
      <c r="WT615" s="31"/>
      <c r="WU615" s="31"/>
      <c r="WV615" s="31"/>
      <c r="WW615" s="31"/>
      <c r="WX615" s="31"/>
      <c r="WY615" s="31"/>
      <c r="WZ615" s="31"/>
      <c r="XA615" s="31"/>
      <c r="XB615" s="31"/>
      <c r="XC615" s="31"/>
      <c r="XD615" s="31"/>
      <c r="XE615" s="31"/>
      <c r="XF615" s="31"/>
      <c r="XG615" s="31"/>
      <c r="XH615" s="31"/>
      <c r="XI615" s="31"/>
      <c r="XJ615" s="31"/>
      <c r="XK615" s="31"/>
      <c r="XL615" s="31"/>
      <c r="XM615" s="31"/>
      <c r="XN615" s="31"/>
      <c r="XO615" s="31"/>
      <c r="XP615" s="31"/>
      <c r="XQ615" s="31"/>
      <c r="XR615" s="31"/>
      <c r="XS615" s="31"/>
      <c r="XT615" s="31"/>
      <c r="XU615" s="31"/>
      <c r="XV615" s="31"/>
      <c r="XW615" s="31"/>
      <c r="XX615" s="31"/>
      <c r="XY615" s="31"/>
      <c r="XZ615" s="31"/>
      <c r="YA615" s="31"/>
      <c r="YB615" s="31"/>
      <c r="YC615" s="31"/>
      <c r="YD615" s="31"/>
      <c r="YE615" s="31"/>
      <c r="YF615" s="31"/>
      <c r="YG615" s="31"/>
      <c r="YH615" s="31"/>
      <c r="YI615" s="31"/>
      <c r="YJ615" s="31"/>
      <c r="YK615" s="31"/>
      <c r="YL615" s="31"/>
      <c r="YM615" s="31"/>
      <c r="YN615" s="31"/>
      <c r="YO615" s="31"/>
      <c r="YP615" s="31"/>
      <c r="YQ615" s="31"/>
      <c r="YR615" s="31"/>
      <c r="YS615" s="31"/>
      <c r="YT615" s="31"/>
      <c r="YU615" s="31"/>
      <c r="YV615" s="31"/>
      <c r="YW615" s="31"/>
      <c r="YX615" s="31"/>
      <c r="YY615" s="31"/>
      <c r="YZ615" s="31"/>
      <c r="ZA615" s="31"/>
      <c r="ZB615" s="31"/>
      <c r="ZC615" s="31"/>
      <c r="ZD615" s="31"/>
      <c r="ZE615" s="31"/>
      <c r="ZF615" s="31"/>
      <c r="ZG615" s="31"/>
      <c r="ZH615" s="31"/>
      <c r="ZI615" s="31"/>
      <c r="ZJ615" s="31"/>
      <c r="ZK615" s="31"/>
      <c r="ZL615" s="31"/>
      <c r="ZM615" s="31"/>
      <c r="ZN615" s="31"/>
      <c r="ZO615" s="31"/>
      <c r="ZP615" s="31"/>
      <c r="ZQ615" s="31"/>
      <c r="ZR615" s="31"/>
      <c r="ZS615" s="31"/>
      <c r="ZT615" s="31"/>
      <c r="ZU615" s="31"/>
      <c r="ZV615" s="31"/>
      <c r="ZW615" s="31"/>
      <c r="ZX615" s="31"/>
      <c r="ZY615" s="31"/>
      <c r="ZZ615" s="31"/>
      <c r="AAA615" s="31"/>
      <c r="AAB615" s="31"/>
      <c r="AAC615" s="31"/>
      <c r="AAD615" s="31"/>
      <c r="AAE615" s="31"/>
      <c r="AAF615" s="31"/>
      <c r="AAG615" s="31"/>
      <c r="AAH615" s="31"/>
      <c r="AAI615" s="31"/>
      <c r="AAJ615" s="31"/>
      <c r="AAK615" s="31"/>
      <c r="AAL615" s="31"/>
      <c r="AAM615" s="31"/>
      <c r="AAN615" s="31"/>
      <c r="AAO615" s="31"/>
      <c r="AAP615" s="31"/>
      <c r="AAQ615" s="31"/>
      <c r="AAR615" s="31"/>
      <c r="AAS615" s="31"/>
      <c r="AAT615" s="31"/>
      <c r="AAU615" s="31"/>
      <c r="AAV615" s="31"/>
      <c r="AAW615" s="31"/>
      <c r="AAX615" s="31"/>
      <c r="AAY615" s="31"/>
      <c r="AAZ615" s="31"/>
      <c r="ABA615" s="31"/>
      <c r="ABB615" s="31"/>
      <c r="ABC615" s="31"/>
      <c r="ABD615" s="31"/>
      <c r="ABE615" s="31"/>
      <c r="ABF615" s="31"/>
      <c r="ABG615" s="31"/>
      <c r="ABH615" s="31"/>
      <c r="ABI615" s="31"/>
      <c r="ABJ615" s="31"/>
      <c r="ABK615" s="31"/>
      <c r="ABL615" s="31"/>
      <c r="ABM615" s="31"/>
      <c r="ABN615" s="31"/>
      <c r="ABO615" s="31"/>
      <c r="ABP615" s="31"/>
      <c r="ABQ615" s="31"/>
      <c r="ABR615" s="31"/>
      <c r="ABS615" s="31"/>
      <c r="ABT615" s="31"/>
      <c r="ABU615" s="31"/>
      <c r="ABV615" s="31"/>
      <c r="ABW615" s="31"/>
      <c r="ABX615" s="31"/>
      <c r="ABY615" s="31"/>
      <c r="ABZ615" s="31"/>
      <c r="ACA615" s="31"/>
      <c r="ACB615" s="31"/>
      <c r="ACC615" s="31"/>
      <c r="ACD615" s="31"/>
      <c r="ACE615" s="31"/>
      <c r="ACF615" s="31"/>
      <c r="ACG615" s="31"/>
      <c r="ACH615" s="31"/>
      <c r="ACI615" s="31"/>
      <c r="ACJ615" s="31"/>
      <c r="ACK615" s="31"/>
      <c r="ACL615" s="31"/>
      <c r="ACM615" s="31"/>
      <c r="ACN615" s="31"/>
      <c r="ACO615" s="31"/>
      <c r="ACP615" s="31"/>
      <c r="ACQ615" s="31"/>
      <c r="ACR615" s="31"/>
      <c r="ACS615" s="31"/>
      <c r="ACT615" s="31"/>
      <c r="ACU615" s="31"/>
      <c r="ACV615" s="31"/>
      <c r="ACW615" s="31"/>
      <c r="ACX615" s="31"/>
      <c r="ACY615" s="31"/>
      <c r="ACZ615" s="31"/>
      <c r="ADA615" s="31"/>
      <c r="ADB615" s="31"/>
      <c r="ADC615" s="31"/>
      <c r="ADD615" s="31"/>
      <c r="ADE615" s="31"/>
      <c r="ADF615" s="31"/>
      <c r="ADG615" s="31"/>
      <c r="ADH615" s="31"/>
      <c r="ADI615" s="31"/>
      <c r="ADJ615" s="31"/>
      <c r="ADK615" s="31"/>
      <c r="ADL615" s="31"/>
      <c r="ADM615" s="31"/>
      <c r="ADN615" s="31"/>
      <c r="ADO615" s="31"/>
      <c r="ADP615" s="31"/>
      <c r="ADQ615" s="31"/>
      <c r="ADR615" s="31"/>
      <c r="ADS615" s="31"/>
      <c r="ADT615" s="31"/>
      <c r="ADU615" s="31"/>
      <c r="ADV615" s="31"/>
      <c r="ADW615" s="31"/>
      <c r="ADX615" s="31"/>
      <c r="ADY615" s="31"/>
      <c r="ADZ615" s="31"/>
      <c r="AEA615" s="31"/>
      <c r="AEB615" s="31"/>
      <c r="AEC615" s="31"/>
      <c r="AED615" s="31"/>
      <c r="AEE615" s="31"/>
      <c r="AEF615" s="31"/>
      <c r="AEG615" s="31"/>
      <c r="AEH615" s="31"/>
      <c r="AEI615" s="31"/>
      <c r="AEJ615" s="31"/>
      <c r="AEK615" s="31"/>
      <c r="AEL615" s="31"/>
      <c r="AEM615" s="31"/>
      <c r="AEN615" s="31"/>
      <c r="AEO615" s="31"/>
      <c r="AEP615" s="31"/>
      <c r="AEQ615" s="31"/>
      <c r="AER615" s="31"/>
      <c r="AES615" s="31"/>
      <c r="AET615" s="31"/>
      <c r="AEU615" s="31"/>
      <c r="AEV615" s="31"/>
      <c r="AEW615" s="31"/>
      <c r="AEX615" s="31"/>
      <c r="AEY615" s="31"/>
      <c r="AEZ615" s="31"/>
      <c r="AFA615" s="31"/>
      <c r="AFB615" s="31"/>
      <c r="AFC615" s="31"/>
      <c r="AFD615" s="31"/>
      <c r="AFE615" s="31"/>
      <c r="AFF615" s="31"/>
      <c r="AFG615" s="31"/>
      <c r="AFH615" s="31"/>
      <c r="AFI615" s="31"/>
      <c r="AFJ615" s="31"/>
      <c r="AFK615" s="31"/>
      <c r="AFL615" s="31"/>
      <c r="AFM615" s="31"/>
      <c r="AFN615" s="31"/>
      <c r="AFO615" s="31"/>
      <c r="AFP615" s="31"/>
      <c r="AFQ615" s="31"/>
      <c r="AFR615" s="31"/>
      <c r="AFS615" s="31"/>
      <c r="AFT615" s="31"/>
      <c r="AFU615" s="31"/>
      <c r="AFV615" s="31"/>
      <c r="AFW615" s="31"/>
      <c r="AFX615" s="31"/>
      <c r="AFY615" s="31"/>
      <c r="AFZ615" s="31"/>
      <c r="AGA615" s="31"/>
      <c r="AGB615" s="31"/>
      <c r="AGC615" s="31"/>
      <c r="AGD615" s="31"/>
      <c r="AGE615" s="31"/>
      <c r="AGF615" s="31"/>
      <c r="AGG615" s="31"/>
      <c r="AGH615" s="31"/>
      <c r="AGI615" s="31"/>
      <c r="AGJ615" s="31"/>
      <c r="AGK615" s="31"/>
      <c r="AGL615" s="31"/>
      <c r="AGM615" s="31"/>
      <c r="AGN615" s="31"/>
      <c r="AGO615" s="31"/>
      <c r="AGP615" s="31"/>
      <c r="AGQ615" s="31"/>
      <c r="AGR615" s="31"/>
      <c r="AGS615" s="31"/>
      <c r="AGT615" s="31"/>
      <c r="AGU615" s="31"/>
      <c r="AGV615" s="31"/>
      <c r="AGW615" s="31"/>
      <c r="AGX615" s="31"/>
      <c r="AGY615" s="31"/>
      <c r="AGZ615" s="31"/>
      <c r="AHA615" s="31"/>
      <c r="AHB615" s="31"/>
      <c r="AHC615" s="31"/>
      <c r="AHD615" s="31"/>
      <c r="AHE615" s="31"/>
      <c r="AHF615" s="31"/>
      <c r="AHG615" s="31"/>
      <c r="AHH615" s="31"/>
      <c r="AHI615" s="31"/>
      <c r="AHJ615" s="31"/>
      <c r="AHK615" s="31"/>
      <c r="AHL615" s="31"/>
      <c r="AHM615" s="31"/>
      <c r="AHN615" s="31"/>
      <c r="AHO615" s="31"/>
      <c r="AHP615" s="31"/>
      <c r="AHQ615" s="31"/>
      <c r="AHR615" s="31"/>
      <c r="AHS615" s="31"/>
      <c r="AHT615" s="31"/>
      <c r="AHU615" s="31"/>
      <c r="AHV615" s="31"/>
      <c r="AHW615" s="31"/>
      <c r="AHX615" s="31"/>
      <c r="AHY615" s="31"/>
      <c r="AHZ615" s="31"/>
      <c r="AIA615" s="31"/>
      <c r="AIB615" s="31"/>
      <c r="AIC615" s="31"/>
      <c r="AID615" s="31"/>
      <c r="AIE615" s="31"/>
      <c r="AIF615" s="31"/>
      <c r="AIG615" s="31"/>
      <c r="AIH615" s="31"/>
      <c r="AII615" s="31"/>
      <c r="AIJ615" s="31"/>
      <c r="AIK615" s="31"/>
      <c r="AIL615" s="31"/>
      <c r="AIM615" s="31"/>
      <c r="AIN615" s="31"/>
      <c r="AIO615" s="31"/>
      <c r="AIP615" s="31"/>
      <c r="AIQ615" s="31"/>
      <c r="AIR615" s="31"/>
      <c r="AIS615" s="31"/>
      <c r="AIT615" s="31"/>
      <c r="AIU615" s="31"/>
      <c r="AIV615" s="31"/>
      <c r="AIW615" s="31"/>
      <c r="AIX615" s="31"/>
      <c r="AIY615" s="31"/>
      <c r="AIZ615" s="31"/>
      <c r="AJA615" s="31"/>
      <c r="AJB615" s="31"/>
      <c r="AJC615" s="31"/>
      <c r="AJD615" s="31"/>
      <c r="AJE615" s="31"/>
      <c r="AJF615" s="31"/>
      <c r="AJG615" s="31"/>
      <c r="AJH615" s="31"/>
      <c r="AJI615" s="31"/>
      <c r="AJJ615" s="31"/>
      <c r="AJK615" s="31"/>
      <c r="AJL615" s="31"/>
      <c r="AJM615" s="31"/>
      <c r="AJN615" s="31"/>
      <c r="AJO615" s="31"/>
      <c r="AJP615" s="31"/>
      <c r="AJQ615" s="31"/>
      <c r="AJR615" s="31"/>
      <c r="AJS615" s="31"/>
      <c r="AJT615" s="31"/>
      <c r="AJU615" s="31"/>
      <c r="AJV615" s="31"/>
      <c r="AJW615" s="31"/>
      <c r="AJX615" s="31"/>
      <c r="AJY615" s="31"/>
      <c r="AJZ615" s="31"/>
      <c r="AKA615" s="31"/>
      <c r="AKB615" s="31"/>
      <c r="AKC615" s="31"/>
      <c r="AKD615" s="31"/>
      <c r="AKE615" s="31"/>
      <c r="AKF615" s="31"/>
      <c r="AKG615" s="31"/>
      <c r="AKH615" s="31"/>
      <c r="AKI615" s="31"/>
      <c r="AKJ615" s="31"/>
      <c r="AKK615" s="31"/>
      <c r="AKL615" s="31"/>
      <c r="AKM615" s="31"/>
      <c r="AKN615" s="31"/>
      <c r="AKO615" s="31"/>
      <c r="AKP615" s="31"/>
      <c r="AKQ615" s="31"/>
      <c r="AKR615" s="31"/>
      <c r="AKS615" s="31"/>
      <c r="AKT615" s="31"/>
      <c r="AKU615" s="31"/>
      <c r="AKV615" s="31"/>
      <c r="AKW615" s="31"/>
      <c r="AKX615" s="31"/>
      <c r="AKY615" s="31"/>
      <c r="AKZ615" s="31"/>
      <c r="ALA615" s="31"/>
      <c r="ALB615" s="31"/>
      <c r="ALC615" s="31"/>
      <c r="ALD615" s="31"/>
      <c r="ALE615" s="31"/>
      <c r="ALF615" s="31"/>
      <c r="ALG615" s="31"/>
      <c r="ALH615" s="31"/>
      <c r="ALI615" s="31"/>
      <c r="ALJ615" s="31"/>
      <c r="ALK615" s="31"/>
      <c r="ALL615" s="31"/>
      <c r="ALM615" s="31"/>
      <c r="ALN615" s="31"/>
      <c r="ALO615" s="31"/>
      <c r="ALP615" s="31"/>
      <c r="ALQ615" s="31"/>
      <c r="ALR615" s="31"/>
      <c r="ALS615" s="31"/>
      <c r="ALT615" s="31"/>
      <c r="ALU615" s="31"/>
      <c r="ALV615" s="31"/>
      <c r="ALW615" s="31"/>
      <c r="ALX615" s="31"/>
      <c r="ALY615" s="31"/>
      <c r="ALZ615" s="31"/>
      <c r="AMA615" s="31"/>
      <c r="AMB615" s="31"/>
      <c r="AMC615" s="31"/>
      <c r="AMD615" s="31"/>
      <c r="AME615" s="31"/>
      <c r="AMF615" s="31"/>
      <c r="AMG615" s="31"/>
      <c r="AMH615" s="31"/>
      <c r="AMI615" s="31"/>
      <c r="AMJ615" s="31"/>
      <c r="AMK615" s="31"/>
      <c r="AML615" s="31"/>
      <c r="AMM615" s="31"/>
      <c r="AMN615" s="31"/>
      <c r="AMO615" s="31"/>
      <c r="AMP615" s="31"/>
      <c r="AMQ615" s="31"/>
      <c r="AMR615" s="31"/>
      <c r="AMS615" s="31"/>
      <c r="AMT615" s="31"/>
      <c r="AMU615" s="31"/>
      <c r="AMV615" s="31"/>
      <c r="AMW615" s="31"/>
      <c r="AMX615" s="31"/>
      <c r="AMY615" s="31"/>
      <c r="AMZ615" s="31"/>
      <c r="ANA615" s="31"/>
      <c r="ANB615" s="31"/>
      <c r="ANC615" s="31"/>
      <c r="AND615" s="31"/>
      <c r="ANE615" s="31"/>
      <c r="ANF615" s="31"/>
      <c r="ANG615" s="31"/>
      <c r="ANH615" s="31"/>
      <c r="ANI615" s="31"/>
      <c r="ANJ615" s="31"/>
      <c r="ANK615" s="31"/>
      <c r="ANL615" s="31"/>
      <c r="ANM615" s="31"/>
      <c r="ANN615" s="31"/>
      <c r="ANO615" s="31"/>
      <c r="ANP615" s="31"/>
      <c r="ANQ615" s="31"/>
      <c r="ANR615" s="31"/>
      <c r="ANS615" s="31"/>
      <c r="ANT615" s="31"/>
      <c r="ANU615" s="31"/>
      <c r="ANV615" s="31"/>
      <c r="ANW615" s="31"/>
      <c r="ANX615" s="31"/>
      <c r="ANY615" s="31"/>
      <c r="ANZ615" s="31"/>
      <c r="AOA615" s="31"/>
      <c r="AOB615" s="31"/>
      <c r="AOC615" s="31"/>
      <c r="AOD615" s="31"/>
      <c r="AOE615" s="31"/>
      <c r="AOF615" s="31"/>
      <c r="AOG615" s="31"/>
      <c r="AOH615" s="31"/>
      <c r="AOI615" s="31"/>
      <c r="AOJ615" s="31"/>
      <c r="AOK615" s="31"/>
      <c r="AOL615" s="31"/>
      <c r="AOM615" s="31"/>
      <c r="AON615" s="31"/>
      <c r="AOO615" s="31"/>
      <c r="AOP615" s="31"/>
      <c r="AOQ615" s="31"/>
      <c r="AOR615" s="31"/>
      <c r="AOS615" s="31"/>
      <c r="AOT615" s="31"/>
      <c r="AOU615" s="31"/>
      <c r="AOV615" s="31"/>
      <c r="AOW615" s="31"/>
      <c r="AOX615" s="31"/>
      <c r="AOY615" s="31"/>
      <c r="AOZ615" s="31"/>
      <c r="APA615" s="31"/>
      <c r="APB615" s="31"/>
      <c r="APC615" s="31"/>
      <c r="APD615" s="31"/>
      <c r="APE615" s="31"/>
      <c r="APF615" s="31"/>
      <c r="APG615" s="31"/>
      <c r="APH615" s="31"/>
      <c r="API615" s="31"/>
      <c r="APJ615" s="31"/>
      <c r="APK615" s="31"/>
      <c r="APL615" s="31"/>
      <c r="APM615" s="31"/>
      <c r="APN615" s="31"/>
      <c r="APO615" s="31"/>
      <c r="APP615" s="31"/>
      <c r="APQ615" s="31"/>
      <c r="APR615" s="31"/>
      <c r="APS615" s="31"/>
      <c r="APT615" s="31"/>
      <c r="APU615" s="31"/>
      <c r="APV615" s="31"/>
      <c r="APW615" s="31"/>
      <c r="APX615" s="31"/>
      <c r="APY615" s="31"/>
      <c r="APZ615" s="31"/>
      <c r="AQA615" s="31"/>
      <c r="AQB615" s="31"/>
      <c r="AQC615" s="31"/>
      <c r="AQD615" s="31"/>
      <c r="AQE615" s="31"/>
      <c r="AQF615" s="31"/>
      <c r="AQG615" s="31"/>
      <c r="AQH615" s="31"/>
      <c r="AQI615" s="31"/>
      <c r="AQJ615" s="31"/>
      <c r="AQK615" s="31"/>
      <c r="AQL615" s="31"/>
      <c r="AQM615" s="31"/>
      <c r="AQN615" s="31"/>
      <c r="AQO615" s="31"/>
      <c r="AQP615" s="31"/>
      <c r="AQQ615" s="31"/>
      <c r="AQR615" s="31"/>
      <c r="AQS615" s="31"/>
      <c r="AQT615" s="31"/>
      <c r="AQU615" s="31"/>
      <c r="AQV615" s="31"/>
      <c r="AQW615" s="31"/>
      <c r="AQX615" s="31"/>
      <c r="AQY615" s="31"/>
      <c r="AQZ615" s="31"/>
      <c r="ARA615" s="31"/>
      <c r="ARB615" s="31"/>
      <c r="ARC615" s="31"/>
      <c r="ARD615" s="31"/>
      <c r="ARE615" s="31"/>
      <c r="ARF615" s="31"/>
      <c r="ARG615" s="31"/>
      <c r="ARH615" s="31"/>
      <c r="ARI615" s="31"/>
      <c r="ARJ615" s="31"/>
      <c r="ARK615" s="31"/>
      <c r="ARL615" s="31"/>
      <c r="ARM615" s="31"/>
      <c r="ARN615" s="31"/>
      <c r="ARO615" s="31"/>
      <c r="ARP615" s="31"/>
      <c r="ARQ615" s="31"/>
      <c r="ARR615" s="31"/>
      <c r="ARS615" s="31"/>
      <c r="ART615" s="31"/>
      <c r="ARU615" s="31"/>
      <c r="ARV615" s="31"/>
      <c r="ARW615" s="31"/>
      <c r="ARX615" s="31"/>
      <c r="ARY615" s="31"/>
      <c r="ARZ615" s="31"/>
      <c r="ASA615" s="31"/>
      <c r="ASB615" s="31"/>
      <c r="ASC615" s="31"/>
      <c r="ASD615" s="31"/>
      <c r="ASE615" s="31"/>
      <c r="ASF615" s="31"/>
      <c r="ASG615" s="31"/>
      <c r="ASH615" s="31"/>
      <c r="ASI615" s="31"/>
      <c r="ASJ615" s="31"/>
      <c r="ASK615" s="31"/>
      <c r="ASL615" s="31"/>
      <c r="ASM615" s="31"/>
      <c r="ASN615" s="31"/>
      <c r="ASO615" s="31"/>
      <c r="ASP615" s="31"/>
      <c r="ASQ615" s="31"/>
      <c r="ASR615" s="31"/>
      <c r="ASS615" s="31"/>
      <c r="AST615" s="31"/>
      <c r="ASU615" s="31"/>
      <c r="ASV615" s="31"/>
      <c r="ASW615" s="31"/>
      <c r="ASX615" s="31"/>
      <c r="ASY615" s="31"/>
      <c r="ASZ615" s="31"/>
      <c r="ATA615" s="31"/>
      <c r="ATB615" s="31"/>
      <c r="ATC615" s="31"/>
      <c r="ATD615" s="31"/>
      <c r="ATE615" s="31"/>
      <c r="ATF615" s="31"/>
      <c r="ATG615" s="31"/>
      <c r="ATH615" s="31"/>
      <c r="ATI615" s="31"/>
      <c r="ATJ615" s="31"/>
      <c r="ATK615" s="31"/>
      <c r="ATL615" s="31"/>
      <c r="ATM615" s="31"/>
      <c r="ATN615" s="31"/>
      <c r="ATO615" s="31"/>
      <c r="ATP615" s="31"/>
      <c r="ATQ615" s="31"/>
      <c r="ATR615" s="31"/>
      <c r="ATS615" s="31"/>
      <c r="ATT615" s="31"/>
      <c r="ATU615" s="31"/>
      <c r="ATV615" s="31"/>
      <c r="ATW615" s="31"/>
      <c r="ATX615" s="31"/>
      <c r="ATY615" s="31"/>
      <c r="ATZ615" s="31"/>
      <c r="AUA615" s="31"/>
      <c r="AUB615" s="31"/>
      <c r="AUC615" s="31"/>
      <c r="AUD615" s="31"/>
      <c r="AUE615" s="31"/>
      <c r="AUF615" s="31"/>
      <c r="AUG615" s="31"/>
      <c r="AUH615" s="31"/>
      <c r="AUI615" s="31"/>
      <c r="AUJ615" s="31"/>
      <c r="AUK615" s="31"/>
      <c r="AUL615" s="31"/>
      <c r="AUM615" s="31"/>
      <c r="AUN615" s="31"/>
      <c r="AUO615" s="31"/>
      <c r="AUP615" s="31"/>
      <c r="AUQ615" s="31"/>
      <c r="AUR615" s="31"/>
      <c r="AUS615" s="31"/>
      <c r="AUT615" s="31"/>
      <c r="AUU615" s="31"/>
      <c r="AUV615" s="31"/>
      <c r="AUW615" s="31"/>
      <c r="AUX615" s="31"/>
      <c r="AUY615" s="31"/>
      <c r="AUZ615" s="31"/>
      <c r="AVA615" s="31"/>
      <c r="AVB615" s="31"/>
      <c r="AVC615" s="31"/>
      <c r="AVD615" s="31"/>
      <c r="AVE615" s="31"/>
      <c r="AVF615" s="31"/>
      <c r="AVG615" s="31"/>
      <c r="AVH615" s="31"/>
      <c r="AVI615" s="31"/>
      <c r="AVJ615" s="31"/>
      <c r="AVK615" s="31"/>
      <c r="AVL615" s="31"/>
      <c r="AVM615" s="31"/>
      <c r="AVN615" s="31"/>
      <c r="AVO615" s="31"/>
      <c r="AVP615" s="31"/>
      <c r="AVQ615" s="31"/>
      <c r="AVR615" s="31"/>
      <c r="AVS615" s="31"/>
      <c r="AVT615" s="31"/>
      <c r="AVU615" s="31"/>
      <c r="AVV615" s="31"/>
      <c r="AVW615" s="31"/>
      <c r="AVX615" s="31"/>
      <c r="AVY615" s="31"/>
      <c r="AVZ615" s="31"/>
      <c r="AWA615" s="31"/>
      <c r="AWB615" s="31"/>
      <c r="AWC615" s="31"/>
      <c r="AWD615" s="31"/>
      <c r="AWE615" s="31"/>
      <c r="AWF615" s="31"/>
      <c r="AWG615" s="31"/>
      <c r="AWH615" s="31"/>
      <c r="AWI615" s="31"/>
      <c r="AWJ615" s="31"/>
      <c r="AWK615" s="31"/>
      <c r="AWL615" s="31"/>
      <c r="AWM615" s="31"/>
      <c r="AWN615" s="31"/>
      <c r="AWO615" s="31"/>
      <c r="AWP615" s="31"/>
      <c r="AWQ615" s="31"/>
      <c r="AWR615" s="31"/>
      <c r="AWS615" s="31"/>
      <c r="AWT615" s="31"/>
      <c r="AWU615" s="31"/>
      <c r="AWV615" s="31"/>
      <c r="AWW615" s="31"/>
      <c r="AWX615" s="31"/>
      <c r="AWY615" s="31"/>
      <c r="AWZ615" s="31"/>
      <c r="AXA615" s="31"/>
      <c r="AXB615" s="31"/>
      <c r="AXC615" s="31"/>
      <c r="AXD615" s="31"/>
      <c r="AXE615" s="31"/>
      <c r="AXF615" s="31"/>
      <c r="AXG615" s="31"/>
      <c r="AXH615" s="31"/>
      <c r="AXI615" s="31"/>
      <c r="AXJ615" s="31"/>
      <c r="AXK615" s="31"/>
      <c r="AXL615" s="31"/>
      <c r="AXM615" s="31"/>
      <c r="AXN615" s="31"/>
      <c r="AXO615" s="31"/>
      <c r="AXP615" s="31"/>
      <c r="AXQ615" s="31"/>
      <c r="AXR615" s="31"/>
      <c r="AXS615" s="31"/>
      <c r="AXT615" s="31"/>
      <c r="AXU615" s="31"/>
      <c r="AXV615" s="31"/>
      <c r="AXW615" s="31"/>
      <c r="AXX615" s="31"/>
      <c r="AXY615" s="31"/>
      <c r="AXZ615" s="31"/>
      <c r="AYA615" s="31"/>
      <c r="AYB615" s="31"/>
      <c r="AYC615" s="31"/>
      <c r="AYD615" s="31"/>
      <c r="AYE615" s="31"/>
      <c r="AYF615" s="31"/>
      <c r="AYG615" s="31"/>
      <c r="AYH615" s="31"/>
      <c r="AYI615" s="31"/>
      <c r="AYJ615" s="31"/>
      <c r="AYK615" s="31"/>
      <c r="AYL615" s="31"/>
      <c r="AYM615" s="31"/>
      <c r="AYN615" s="31"/>
      <c r="AYO615" s="31"/>
      <c r="AYP615" s="31"/>
      <c r="AYQ615" s="31"/>
      <c r="AYR615" s="31"/>
      <c r="AYS615" s="31"/>
      <c r="AYT615" s="31"/>
      <c r="AYU615" s="31"/>
      <c r="AYV615" s="31"/>
      <c r="AYW615" s="31"/>
      <c r="AYX615" s="31"/>
      <c r="AYY615" s="31"/>
      <c r="AYZ615" s="31"/>
      <c r="AZA615" s="31"/>
      <c r="AZB615" s="31"/>
      <c r="AZC615" s="31"/>
      <c r="AZD615" s="31"/>
      <c r="AZE615" s="31"/>
      <c r="AZF615" s="31"/>
      <c r="AZG615" s="31"/>
      <c r="AZH615" s="31"/>
      <c r="AZI615" s="31"/>
      <c r="AZJ615" s="31"/>
      <c r="AZK615" s="31"/>
      <c r="AZL615" s="31"/>
      <c r="AZM615" s="31"/>
      <c r="AZN615" s="31"/>
      <c r="AZO615" s="31"/>
      <c r="AZP615" s="31"/>
      <c r="AZQ615" s="31"/>
      <c r="AZR615" s="31"/>
      <c r="AZS615" s="31"/>
      <c r="AZT615" s="31"/>
      <c r="AZU615" s="31"/>
      <c r="AZV615" s="31"/>
      <c r="AZW615" s="31"/>
      <c r="AZX615" s="31"/>
      <c r="AZY615" s="31"/>
      <c r="AZZ615" s="31"/>
      <c r="BAA615" s="31"/>
      <c r="BAB615" s="31"/>
      <c r="BAC615" s="31"/>
      <c r="BAD615" s="31"/>
      <c r="BAE615" s="31"/>
      <c r="BAF615" s="31"/>
      <c r="BAG615" s="31"/>
      <c r="BAH615" s="31"/>
      <c r="BAI615" s="31"/>
      <c r="BAJ615" s="31"/>
      <c r="BAK615" s="31"/>
      <c r="BAL615" s="31"/>
      <c r="BAM615" s="31"/>
      <c r="BAN615" s="31"/>
      <c r="BAO615" s="31"/>
      <c r="BAP615" s="31"/>
      <c r="BAQ615" s="31"/>
      <c r="BAR615" s="31"/>
      <c r="BAS615" s="31"/>
      <c r="BAT615" s="31"/>
      <c r="BAU615" s="31"/>
      <c r="BAV615" s="31"/>
      <c r="BAW615" s="31"/>
      <c r="BAX615" s="31"/>
      <c r="BAY615" s="31"/>
      <c r="BAZ615" s="31"/>
      <c r="BBA615" s="31"/>
      <c r="BBB615" s="31"/>
      <c r="BBC615" s="31"/>
      <c r="BBD615" s="31"/>
      <c r="BBE615" s="31"/>
      <c r="BBF615" s="31"/>
      <c r="BBG615" s="31"/>
      <c r="BBH615" s="31"/>
      <c r="BBI615" s="31"/>
      <c r="BBJ615" s="31"/>
      <c r="BBK615" s="31"/>
      <c r="BBL615" s="31"/>
      <c r="BBM615" s="31"/>
      <c r="BBN615" s="31"/>
      <c r="BBO615" s="31"/>
      <c r="BBP615" s="31"/>
      <c r="BBQ615" s="31"/>
      <c r="BBR615" s="31"/>
      <c r="BBS615" s="31"/>
      <c r="BBT615" s="31"/>
      <c r="BBU615" s="31"/>
      <c r="BBV615" s="31"/>
      <c r="BBW615" s="31"/>
      <c r="BBX615" s="31"/>
      <c r="BBY615" s="31"/>
      <c r="BBZ615" s="31"/>
      <c r="BCA615" s="31"/>
      <c r="BCB615" s="31"/>
      <c r="BCC615" s="31"/>
      <c r="BCD615" s="31"/>
      <c r="BCE615" s="31"/>
      <c r="BCF615" s="31"/>
      <c r="BCG615" s="31"/>
      <c r="BCH615" s="31"/>
      <c r="BCI615" s="31"/>
      <c r="BCJ615" s="31"/>
      <c r="BCK615" s="31"/>
      <c r="BCL615" s="31"/>
      <c r="BCM615" s="31"/>
      <c r="BCN615" s="31"/>
      <c r="BCO615" s="31"/>
      <c r="BCP615" s="31"/>
      <c r="BCQ615" s="31"/>
      <c r="BCR615" s="31"/>
      <c r="BCS615" s="31"/>
      <c r="BCT615" s="31"/>
      <c r="BCU615" s="31"/>
      <c r="BCV615" s="31"/>
      <c r="BCW615" s="31"/>
      <c r="BCX615" s="31"/>
      <c r="BCY615" s="31"/>
      <c r="BCZ615" s="31"/>
      <c r="BDA615" s="31"/>
      <c r="BDB615" s="31"/>
      <c r="BDC615" s="31"/>
      <c r="BDD615" s="31"/>
      <c r="BDE615" s="31"/>
      <c r="BDF615" s="31"/>
      <c r="BDG615" s="31"/>
      <c r="BDH615" s="31"/>
      <c r="BDI615" s="31"/>
      <c r="BDJ615" s="31"/>
      <c r="BDK615" s="31"/>
      <c r="BDL615" s="31"/>
      <c r="BDM615" s="31"/>
      <c r="BDN615" s="31"/>
      <c r="BDO615" s="31"/>
      <c r="BDP615" s="31"/>
      <c r="BDQ615" s="31"/>
      <c r="BDR615" s="31"/>
      <c r="BDS615" s="31"/>
      <c r="BDT615" s="31"/>
      <c r="BDU615" s="31"/>
      <c r="BDV615" s="31"/>
      <c r="BDW615" s="31"/>
      <c r="BDX615" s="31"/>
      <c r="BDY615" s="31"/>
      <c r="BDZ615" s="31"/>
      <c r="BEA615" s="31"/>
      <c r="BEB615" s="31"/>
      <c r="BEC615" s="31"/>
      <c r="BED615" s="31"/>
      <c r="BEE615" s="31"/>
      <c r="BEF615" s="31"/>
      <c r="BEG615" s="31"/>
      <c r="BEH615" s="31"/>
      <c r="BEI615" s="31"/>
      <c r="BEJ615" s="31"/>
      <c r="BEK615" s="31"/>
      <c r="BEL615" s="31"/>
      <c r="BEM615" s="31"/>
      <c r="BEN615" s="31"/>
      <c r="BEO615" s="31"/>
      <c r="BEP615" s="31"/>
      <c r="BEQ615" s="31"/>
      <c r="BER615" s="31"/>
      <c r="BES615" s="31"/>
      <c r="BET615" s="31"/>
      <c r="BEU615" s="31"/>
      <c r="BEV615" s="31"/>
      <c r="BEW615" s="31"/>
      <c r="BEX615" s="31"/>
      <c r="BEY615" s="31"/>
      <c r="BEZ615" s="31"/>
      <c r="BFA615" s="31"/>
      <c r="BFB615" s="31"/>
      <c r="BFC615" s="31"/>
      <c r="BFD615" s="31"/>
      <c r="BFE615" s="31"/>
      <c r="BFF615" s="31"/>
      <c r="BFG615" s="31"/>
      <c r="BFH615" s="31"/>
      <c r="BFI615" s="31"/>
      <c r="BFJ615" s="31"/>
      <c r="BFK615" s="31"/>
      <c r="BFL615" s="31"/>
      <c r="BFM615" s="31"/>
      <c r="BFN615" s="31"/>
      <c r="BFO615" s="31"/>
      <c r="BFP615" s="31"/>
      <c r="BFQ615" s="31"/>
      <c r="BFR615" s="31"/>
      <c r="BFS615" s="31"/>
      <c r="BFT615" s="31"/>
      <c r="BFU615" s="31"/>
      <c r="BFV615" s="31"/>
      <c r="BFW615" s="31"/>
      <c r="BFX615" s="31"/>
      <c r="BFY615" s="31"/>
      <c r="BFZ615" s="31"/>
      <c r="BGA615" s="31"/>
      <c r="BGB615" s="31"/>
      <c r="BGC615" s="31"/>
      <c r="BGD615" s="31"/>
      <c r="BGE615" s="31"/>
      <c r="BGF615" s="31"/>
      <c r="BGG615" s="31"/>
      <c r="BGH615" s="31"/>
      <c r="BGI615" s="31"/>
      <c r="BGJ615" s="31"/>
      <c r="BGK615" s="31"/>
      <c r="BGL615" s="31"/>
      <c r="BGM615" s="31"/>
      <c r="BGN615" s="31"/>
      <c r="BGO615" s="31"/>
      <c r="BGP615" s="31"/>
      <c r="BGQ615" s="31"/>
      <c r="BGR615" s="31"/>
      <c r="BGS615" s="31"/>
      <c r="BGT615" s="31"/>
      <c r="BGU615" s="31"/>
      <c r="BGV615" s="31"/>
      <c r="BGW615" s="31"/>
      <c r="BGX615" s="31"/>
      <c r="BGY615" s="31"/>
      <c r="BGZ615" s="31"/>
      <c r="BHA615" s="31"/>
      <c r="BHB615" s="31"/>
      <c r="BHC615" s="31"/>
      <c r="BHD615" s="31"/>
      <c r="BHE615" s="31"/>
      <c r="BHF615" s="31"/>
      <c r="BHG615" s="31"/>
      <c r="BHH615" s="31"/>
      <c r="BHI615" s="31"/>
      <c r="BHJ615" s="31"/>
      <c r="BHK615" s="31"/>
      <c r="BHL615" s="31"/>
      <c r="BHM615" s="31"/>
      <c r="BHN615" s="31"/>
      <c r="BHO615" s="31"/>
      <c r="BHP615" s="31"/>
      <c r="BHQ615" s="31"/>
      <c r="BHR615" s="31"/>
      <c r="BHS615" s="31"/>
      <c r="BHT615" s="31"/>
      <c r="BHU615" s="31"/>
      <c r="BHV615" s="31"/>
      <c r="BHW615" s="31"/>
      <c r="BHX615" s="31"/>
      <c r="BHY615" s="31"/>
      <c r="BHZ615" s="31"/>
      <c r="BIA615" s="31"/>
      <c r="BIB615" s="31"/>
      <c r="BIC615" s="31"/>
      <c r="BID615" s="31"/>
      <c r="BIE615" s="31"/>
      <c r="BIF615" s="31"/>
      <c r="BIG615" s="31"/>
      <c r="BIH615" s="31"/>
      <c r="BII615" s="31"/>
      <c r="BIJ615" s="31"/>
      <c r="BIK615" s="31"/>
      <c r="BIL615" s="31"/>
      <c r="BIM615" s="31"/>
      <c r="BIN615" s="31"/>
      <c r="BIO615" s="31"/>
      <c r="BIP615" s="31"/>
      <c r="BIQ615" s="31"/>
      <c r="BIR615" s="31"/>
      <c r="BIS615" s="31"/>
      <c r="BIT615" s="31"/>
      <c r="BIU615" s="31"/>
      <c r="BIV615" s="31"/>
      <c r="BIW615" s="31"/>
      <c r="BIX615" s="31"/>
      <c r="BIY615" s="31"/>
      <c r="BIZ615" s="31"/>
      <c r="BJA615" s="31"/>
      <c r="BJB615" s="31"/>
      <c r="BJC615" s="31"/>
      <c r="BJD615" s="31"/>
      <c r="BJE615" s="31"/>
      <c r="BJF615" s="31"/>
      <c r="BJG615" s="31"/>
      <c r="BJH615" s="31"/>
      <c r="BJI615" s="31"/>
      <c r="BJJ615" s="31"/>
      <c r="BJK615" s="31"/>
      <c r="BJL615" s="31"/>
      <c r="BJM615" s="31"/>
      <c r="BJN615" s="31"/>
      <c r="BJO615" s="31"/>
      <c r="BJP615" s="31"/>
      <c r="BJQ615" s="31"/>
      <c r="BJR615" s="31"/>
      <c r="BJS615" s="31"/>
      <c r="BJT615" s="31"/>
      <c r="BJU615" s="31"/>
      <c r="BJV615" s="31"/>
      <c r="BJW615" s="31"/>
      <c r="BJX615" s="31"/>
      <c r="BJY615" s="31"/>
      <c r="BJZ615" s="31"/>
      <c r="BKA615" s="31"/>
      <c r="BKB615" s="31"/>
      <c r="BKC615" s="31"/>
      <c r="BKD615" s="31"/>
      <c r="BKE615" s="31"/>
      <c r="BKF615" s="31"/>
      <c r="BKG615" s="31"/>
      <c r="BKH615" s="31"/>
      <c r="BKI615" s="31"/>
      <c r="BKJ615" s="31"/>
      <c r="BKK615" s="31"/>
      <c r="BKL615" s="31"/>
      <c r="BKM615" s="31"/>
      <c r="BKN615" s="31"/>
      <c r="BKO615" s="31"/>
      <c r="BKP615" s="31"/>
      <c r="BKQ615" s="31"/>
      <c r="BKR615" s="31"/>
      <c r="BKS615" s="31"/>
      <c r="BKT615" s="31"/>
      <c r="BKU615" s="31"/>
      <c r="BKV615" s="31"/>
      <c r="BKW615" s="31"/>
      <c r="BKX615" s="31"/>
      <c r="BKY615" s="31"/>
      <c r="BKZ615" s="31"/>
      <c r="BLA615" s="31"/>
      <c r="BLB615" s="31"/>
      <c r="BLC615" s="31"/>
      <c r="BLD615" s="31"/>
      <c r="BLE615" s="31"/>
      <c r="BLF615" s="31"/>
      <c r="BLG615" s="31"/>
      <c r="BLH615" s="31"/>
      <c r="BLI615" s="31"/>
      <c r="BLJ615" s="31"/>
      <c r="BLK615" s="31"/>
      <c r="BLL615" s="31"/>
      <c r="BLM615" s="31"/>
      <c r="BLN615" s="31"/>
      <c r="BLO615" s="31"/>
      <c r="BLP615" s="31"/>
      <c r="BLQ615" s="31"/>
      <c r="BLR615" s="31"/>
      <c r="BLS615" s="31"/>
      <c r="BLT615" s="31"/>
      <c r="BLU615" s="31"/>
      <c r="BLV615" s="31"/>
      <c r="BLW615" s="31"/>
      <c r="BLX615" s="31"/>
      <c r="BLY615" s="31"/>
      <c r="BLZ615" s="31"/>
      <c r="BMA615" s="31"/>
      <c r="BMB615" s="31"/>
      <c r="BMC615" s="31"/>
      <c r="BMD615" s="31"/>
      <c r="BME615" s="31"/>
      <c r="BMF615" s="31"/>
      <c r="BMG615" s="31"/>
      <c r="BMH615" s="31"/>
      <c r="BMI615" s="31"/>
      <c r="BMJ615" s="31"/>
      <c r="BMK615" s="31"/>
      <c r="BML615" s="31"/>
      <c r="BMM615" s="31"/>
      <c r="BMN615" s="31"/>
      <c r="BMO615" s="31"/>
      <c r="BMP615" s="31"/>
      <c r="BMQ615" s="31"/>
      <c r="BMR615" s="31"/>
      <c r="BMS615" s="31"/>
      <c r="BMT615" s="31"/>
      <c r="BMU615" s="31"/>
      <c r="BMV615" s="31"/>
      <c r="BMW615" s="31"/>
      <c r="BMX615" s="31"/>
      <c r="BMY615" s="31"/>
      <c r="BMZ615" s="31"/>
      <c r="BNA615" s="31"/>
      <c r="BNB615" s="31"/>
      <c r="BNC615" s="31"/>
      <c r="BND615" s="31"/>
      <c r="BNE615" s="31"/>
      <c r="BNF615" s="31"/>
      <c r="BNG615" s="31"/>
      <c r="BNH615" s="31"/>
      <c r="BNI615" s="31"/>
      <c r="BNJ615" s="31"/>
      <c r="BNK615" s="31"/>
      <c r="BNL615" s="31"/>
      <c r="BNM615" s="31"/>
      <c r="BNN615" s="31"/>
      <c r="BNO615" s="31"/>
      <c r="BNP615" s="31"/>
      <c r="BNQ615" s="31"/>
      <c r="BNR615" s="31"/>
      <c r="BNS615" s="31"/>
      <c r="BNT615" s="31"/>
      <c r="BNU615" s="31"/>
      <c r="BNV615" s="31"/>
      <c r="BNW615" s="31"/>
      <c r="BNX615" s="31"/>
      <c r="BNY615" s="31"/>
      <c r="BNZ615" s="31"/>
      <c r="BOA615" s="31"/>
      <c r="BOB615" s="31"/>
      <c r="BOC615" s="31"/>
      <c r="BOD615" s="31"/>
      <c r="BOE615" s="31"/>
      <c r="BOF615" s="31"/>
      <c r="BOG615" s="31"/>
      <c r="BOH615" s="31"/>
      <c r="BOI615" s="31"/>
      <c r="BOJ615" s="31"/>
      <c r="BOK615" s="31"/>
      <c r="BOL615" s="31"/>
      <c r="BOM615" s="31"/>
      <c r="BON615" s="31"/>
    </row>
    <row r="616" spans="1:1756" s="28" customFormat="1" ht="11.25">
      <c r="A616" s="40"/>
      <c r="D616" s="27"/>
      <c r="E616" s="41"/>
      <c r="F616" s="42"/>
      <c r="G616" s="42"/>
      <c r="H616" s="27"/>
      <c r="I616" s="27"/>
      <c r="J616" s="27"/>
      <c r="K616" s="27"/>
      <c r="L616" s="27"/>
      <c r="M616" s="27"/>
      <c r="N616" s="27"/>
    </row>
    <row r="617" spans="1:1756" s="28" customFormat="1" ht="11.25">
      <c r="A617" s="43"/>
      <c r="D617" s="27"/>
      <c r="E617" s="41"/>
      <c r="F617" s="42"/>
      <c r="G617" s="42"/>
      <c r="H617" s="27"/>
      <c r="I617" s="27"/>
      <c r="J617" s="27"/>
      <c r="K617" s="27"/>
      <c r="L617" s="27"/>
      <c r="M617" s="27"/>
      <c r="N617" s="27"/>
    </row>
    <row r="618" spans="1:1756" s="28" customFormat="1" ht="11.25">
      <c r="A618" s="44"/>
      <c r="D618" s="27"/>
      <c r="E618" s="41"/>
      <c r="F618" s="42"/>
      <c r="G618" s="42"/>
      <c r="H618" s="27"/>
      <c r="I618" s="27"/>
      <c r="J618" s="27"/>
      <c r="K618" s="27"/>
      <c r="L618" s="27"/>
      <c r="M618" s="27"/>
      <c r="N618" s="27"/>
    </row>
    <row r="619" spans="1:1756" s="28" customFormat="1" ht="11.25">
      <c r="A619" s="45"/>
      <c r="D619" s="27"/>
      <c r="E619" s="41"/>
      <c r="F619" s="42"/>
      <c r="G619" s="42"/>
      <c r="H619" s="27"/>
      <c r="I619" s="27"/>
      <c r="J619" s="27"/>
      <c r="K619" s="27"/>
      <c r="L619" s="27"/>
      <c r="M619" s="27"/>
      <c r="N619" s="27"/>
    </row>
    <row r="620" spans="1:1756" s="28" customFormat="1" ht="11.25">
      <c r="A620" s="40"/>
      <c r="D620" s="27"/>
      <c r="E620" s="41"/>
      <c r="F620" s="42"/>
      <c r="G620" s="42"/>
      <c r="H620" s="27"/>
      <c r="I620" s="27"/>
      <c r="J620" s="27"/>
      <c r="K620" s="27"/>
      <c r="L620" s="27"/>
      <c r="M620" s="27"/>
      <c r="N620" s="27"/>
    </row>
    <row r="621" spans="1:1756" s="28" customFormat="1" ht="11.25">
      <c r="A621" s="40"/>
      <c r="D621" s="27"/>
      <c r="E621" s="41"/>
      <c r="F621" s="42"/>
      <c r="G621" s="42"/>
      <c r="H621" s="27"/>
      <c r="I621" s="27"/>
      <c r="J621" s="27"/>
      <c r="K621" s="27"/>
      <c r="L621" s="27"/>
      <c r="M621" s="27"/>
      <c r="N621" s="27"/>
    </row>
    <row r="622" spans="1:1756" s="28" customFormat="1" ht="11.25">
      <c r="A622" s="40"/>
      <c r="D622" s="27"/>
      <c r="E622" s="41"/>
      <c r="F622" s="42"/>
      <c r="G622" s="42"/>
      <c r="H622" s="27"/>
      <c r="I622" s="27"/>
      <c r="J622" s="27"/>
      <c r="K622" s="27"/>
      <c r="L622" s="27"/>
      <c r="M622" s="27"/>
      <c r="N622" s="27"/>
    </row>
    <row r="623" spans="1:1756" s="28" customFormat="1" ht="11.25">
      <c r="A623" s="40"/>
      <c r="D623" s="27"/>
      <c r="E623" s="41"/>
      <c r="F623" s="42"/>
      <c r="G623" s="42"/>
      <c r="H623" s="27"/>
      <c r="I623" s="27"/>
      <c r="J623" s="27"/>
      <c r="K623" s="27"/>
      <c r="L623" s="27"/>
      <c r="M623" s="27"/>
      <c r="N623" s="27"/>
    </row>
    <row r="624" spans="1:1756" s="28" customFormat="1" ht="11.25">
      <c r="A624" s="40"/>
      <c r="D624" s="27"/>
      <c r="E624" s="41"/>
      <c r="F624" s="42"/>
      <c r="G624" s="42"/>
      <c r="H624" s="27"/>
      <c r="I624" s="27"/>
      <c r="J624" s="27"/>
      <c r="K624" s="27"/>
      <c r="L624" s="27"/>
      <c r="M624" s="27"/>
      <c r="N624" s="27"/>
    </row>
    <row r="625" spans="1:14" s="28" customFormat="1" ht="11.25">
      <c r="A625" s="40"/>
      <c r="D625" s="27"/>
      <c r="E625" s="41"/>
      <c r="F625" s="42"/>
      <c r="G625" s="42"/>
      <c r="H625" s="27"/>
      <c r="I625" s="27"/>
      <c r="J625" s="27"/>
      <c r="K625" s="27"/>
      <c r="L625" s="27"/>
      <c r="M625" s="27"/>
      <c r="N625" s="27"/>
    </row>
    <row r="626" spans="1:14" s="28" customFormat="1" ht="11.25">
      <c r="A626" s="40"/>
      <c r="D626" s="27"/>
      <c r="E626" s="41"/>
      <c r="F626" s="42"/>
      <c r="G626" s="42"/>
      <c r="H626" s="27"/>
      <c r="I626" s="27"/>
      <c r="J626" s="27"/>
      <c r="K626" s="27"/>
      <c r="L626" s="27"/>
      <c r="M626" s="27"/>
      <c r="N626" s="27"/>
    </row>
    <row r="627" spans="1:14" s="28" customFormat="1" ht="11.25">
      <c r="A627" s="40"/>
      <c r="D627" s="27"/>
      <c r="E627" s="41"/>
      <c r="F627" s="42"/>
      <c r="G627" s="42"/>
      <c r="H627" s="27"/>
      <c r="I627" s="27"/>
      <c r="J627" s="27"/>
      <c r="K627" s="27"/>
      <c r="L627" s="27"/>
      <c r="M627" s="27"/>
      <c r="N627" s="27"/>
    </row>
    <row r="628" spans="1:14" s="28" customFormat="1" ht="11.25">
      <c r="A628" s="40"/>
      <c r="D628" s="27"/>
      <c r="E628" s="41"/>
      <c r="F628" s="42"/>
      <c r="G628" s="42"/>
      <c r="H628" s="27"/>
      <c r="I628" s="27"/>
      <c r="J628" s="27"/>
      <c r="K628" s="27"/>
      <c r="L628" s="27"/>
      <c r="M628" s="27"/>
      <c r="N628" s="27"/>
    </row>
    <row r="629" spans="1:14" s="28" customFormat="1" ht="11.25">
      <c r="A629" s="40"/>
      <c r="D629" s="27"/>
      <c r="E629" s="41"/>
      <c r="F629" s="42"/>
      <c r="G629" s="42"/>
      <c r="H629" s="27"/>
      <c r="I629" s="27"/>
      <c r="J629" s="27"/>
      <c r="K629" s="27"/>
      <c r="L629" s="27"/>
      <c r="M629" s="27"/>
      <c r="N629" s="27"/>
    </row>
    <row r="630" spans="1:14" s="28" customFormat="1" ht="11.25">
      <c r="A630" s="40"/>
      <c r="D630" s="27"/>
      <c r="E630" s="41"/>
      <c r="F630" s="42"/>
      <c r="G630" s="42"/>
      <c r="H630" s="27"/>
      <c r="I630" s="27"/>
      <c r="J630" s="27"/>
      <c r="K630" s="27"/>
      <c r="L630" s="27"/>
      <c r="M630" s="27"/>
      <c r="N630" s="27"/>
    </row>
    <row r="631" spans="1:14" s="28" customFormat="1" ht="11.25">
      <c r="A631" s="40"/>
      <c r="D631" s="27"/>
      <c r="E631" s="41"/>
      <c r="F631" s="42"/>
      <c r="G631" s="42"/>
      <c r="H631" s="27"/>
      <c r="I631" s="27"/>
      <c r="J631" s="27"/>
      <c r="K631" s="27"/>
      <c r="L631" s="27"/>
      <c r="M631" s="27"/>
      <c r="N631" s="27"/>
    </row>
    <row r="632" spans="1:14" s="28" customFormat="1" ht="11.25">
      <c r="A632" s="40"/>
      <c r="D632" s="27"/>
      <c r="E632" s="41"/>
      <c r="F632" s="42"/>
      <c r="G632" s="42"/>
      <c r="H632" s="27"/>
      <c r="I632" s="27"/>
      <c r="J632" s="27"/>
      <c r="K632" s="27"/>
      <c r="L632" s="27"/>
      <c r="M632" s="27"/>
      <c r="N632" s="27"/>
    </row>
    <row r="633" spans="1:14" s="28" customFormat="1" ht="11.25">
      <c r="A633" s="40"/>
      <c r="D633" s="27"/>
      <c r="E633" s="41"/>
      <c r="F633" s="42"/>
      <c r="G633" s="42"/>
      <c r="H633" s="27"/>
      <c r="I633" s="27"/>
      <c r="J633" s="27"/>
      <c r="K633" s="27"/>
      <c r="L633" s="27"/>
      <c r="M633" s="27"/>
      <c r="N633" s="27"/>
    </row>
    <row r="634" spans="1:14" s="28" customFormat="1" ht="11.25">
      <c r="A634" s="40"/>
      <c r="D634" s="27"/>
      <c r="E634" s="41"/>
      <c r="F634" s="42"/>
      <c r="G634" s="42"/>
      <c r="H634" s="27"/>
      <c r="I634" s="27"/>
      <c r="J634" s="27"/>
      <c r="K634" s="27"/>
      <c r="L634" s="27"/>
      <c r="M634" s="27"/>
      <c r="N634" s="27"/>
    </row>
    <row r="635" spans="1:14" s="28" customFormat="1" ht="11.25">
      <c r="A635" s="40"/>
      <c r="D635" s="27"/>
      <c r="E635" s="41"/>
      <c r="F635" s="42"/>
      <c r="G635" s="42"/>
      <c r="H635" s="27"/>
      <c r="I635" s="27"/>
      <c r="J635" s="27"/>
      <c r="K635" s="27"/>
      <c r="L635" s="27"/>
      <c r="M635" s="27"/>
      <c r="N635" s="27"/>
    </row>
    <row r="636" spans="1:14" s="28" customFormat="1" ht="11.25">
      <c r="A636" s="40"/>
      <c r="D636" s="27"/>
      <c r="E636" s="41"/>
      <c r="F636" s="42"/>
      <c r="G636" s="42"/>
      <c r="H636" s="27"/>
      <c r="I636" s="27"/>
      <c r="J636" s="27"/>
      <c r="K636" s="27"/>
      <c r="L636" s="27"/>
      <c r="M636" s="27"/>
      <c r="N636" s="27"/>
    </row>
    <row r="637" spans="1:14" s="28" customFormat="1" ht="11.25">
      <c r="A637" s="40"/>
      <c r="D637" s="27"/>
      <c r="E637" s="41"/>
      <c r="F637" s="42"/>
      <c r="G637" s="42"/>
      <c r="H637" s="27"/>
      <c r="I637" s="27"/>
      <c r="J637" s="27"/>
      <c r="K637" s="27"/>
      <c r="L637" s="27"/>
      <c r="M637" s="27"/>
      <c r="N637" s="27"/>
    </row>
    <row r="638" spans="1:14" s="28" customFormat="1" ht="11.25">
      <c r="A638" s="40"/>
      <c r="D638" s="27"/>
      <c r="E638" s="41"/>
      <c r="F638" s="42"/>
      <c r="G638" s="42"/>
      <c r="H638" s="27"/>
      <c r="I638" s="27"/>
      <c r="J638" s="27"/>
      <c r="K638" s="27"/>
      <c r="L638" s="27"/>
      <c r="M638" s="27"/>
      <c r="N638" s="27"/>
    </row>
    <row r="639" spans="1:14" s="28" customFormat="1" ht="11.25">
      <c r="A639" s="40"/>
      <c r="D639" s="27"/>
      <c r="E639" s="41"/>
      <c r="F639" s="42"/>
      <c r="G639" s="42"/>
      <c r="H639" s="27"/>
      <c r="I639" s="27"/>
      <c r="J639" s="27"/>
      <c r="K639" s="27"/>
      <c r="L639" s="27"/>
      <c r="M639" s="27"/>
      <c r="N639" s="27"/>
    </row>
    <row r="640" spans="1:14" s="28" customFormat="1" ht="11.25">
      <c r="A640" s="40"/>
      <c r="D640" s="27"/>
      <c r="E640" s="41"/>
      <c r="F640" s="42"/>
      <c r="G640" s="42"/>
      <c r="H640" s="27"/>
      <c r="I640" s="27"/>
      <c r="J640" s="27"/>
      <c r="K640" s="27"/>
      <c r="L640" s="27"/>
      <c r="M640" s="27"/>
      <c r="N640" s="27"/>
    </row>
    <row r="641" spans="1:14" s="28" customFormat="1" ht="11.25">
      <c r="A641" s="40"/>
      <c r="D641" s="27"/>
      <c r="E641" s="41"/>
      <c r="F641" s="42"/>
      <c r="G641" s="42"/>
      <c r="H641" s="27"/>
      <c r="I641" s="27"/>
      <c r="J641" s="27"/>
      <c r="K641" s="27"/>
      <c r="L641" s="27"/>
      <c r="M641" s="27"/>
      <c r="N641" s="27"/>
    </row>
    <row r="642" spans="1:14" s="28" customFormat="1" ht="11.25">
      <c r="A642" s="40"/>
      <c r="D642" s="27"/>
      <c r="E642" s="41"/>
      <c r="F642" s="42"/>
      <c r="G642" s="42"/>
      <c r="H642" s="27"/>
      <c r="I642" s="27"/>
      <c r="J642" s="27"/>
      <c r="K642" s="27"/>
      <c r="L642" s="27"/>
      <c r="M642" s="27"/>
      <c r="N642" s="27"/>
    </row>
    <row r="643" spans="1:14" s="28" customFormat="1" ht="11.25">
      <c r="A643" s="40"/>
      <c r="D643" s="27"/>
      <c r="E643" s="41"/>
      <c r="F643" s="42"/>
      <c r="G643" s="42"/>
      <c r="H643" s="27"/>
      <c r="I643" s="27"/>
      <c r="J643" s="27"/>
      <c r="K643" s="27"/>
      <c r="L643" s="27"/>
      <c r="M643" s="27"/>
      <c r="N643" s="27"/>
    </row>
    <row r="644" spans="1:14" s="28" customFormat="1" ht="11.25">
      <c r="A644" s="40"/>
      <c r="D644" s="27"/>
      <c r="E644" s="41"/>
      <c r="F644" s="42"/>
      <c r="G644" s="42"/>
      <c r="H644" s="27"/>
      <c r="I644" s="27"/>
      <c r="J644" s="27"/>
      <c r="K644" s="27"/>
      <c r="L644" s="27"/>
      <c r="M644" s="27"/>
      <c r="N644" s="27"/>
    </row>
    <row r="645" spans="1:14" s="28" customFormat="1" ht="11.25">
      <c r="A645" s="40"/>
      <c r="D645" s="27"/>
      <c r="E645" s="41"/>
      <c r="F645" s="42"/>
      <c r="G645" s="42"/>
      <c r="H645" s="27"/>
      <c r="I645" s="27"/>
      <c r="J645" s="27"/>
      <c r="K645" s="27"/>
      <c r="L645" s="27"/>
      <c r="M645" s="27"/>
      <c r="N645" s="27"/>
    </row>
    <row r="646" spans="1:14" s="28" customFormat="1" ht="11.25">
      <c r="A646" s="40"/>
      <c r="D646" s="27"/>
      <c r="E646" s="41"/>
      <c r="F646" s="42"/>
      <c r="G646" s="42"/>
      <c r="H646" s="27"/>
      <c r="I646" s="27"/>
      <c r="J646" s="27"/>
      <c r="K646" s="27"/>
      <c r="L646" s="27"/>
      <c r="M646" s="27"/>
      <c r="N646" s="27"/>
    </row>
    <row r="647" spans="1:14" s="28" customFormat="1" ht="11.25">
      <c r="A647" s="40"/>
      <c r="D647" s="27"/>
      <c r="E647" s="41"/>
      <c r="F647" s="42"/>
      <c r="G647" s="42"/>
      <c r="H647" s="27"/>
      <c r="I647" s="27"/>
      <c r="J647" s="27"/>
      <c r="K647" s="27"/>
      <c r="L647" s="27"/>
      <c r="M647" s="27"/>
      <c r="N647" s="27"/>
    </row>
    <row r="648" spans="1:14" s="28" customFormat="1" ht="11.25">
      <c r="A648" s="40"/>
      <c r="D648" s="27"/>
      <c r="E648" s="41"/>
      <c r="F648" s="42"/>
      <c r="G648" s="42"/>
      <c r="H648" s="27"/>
      <c r="I648" s="27"/>
      <c r="J648" s="27"/>
      <c r="K648" s="27"/>
      <c r="L648" s="27"/>
      <c r="M648" s="27"/>
      <c r="N648" s="27"/>
    </row>
    <row r="649" spans="1:14" s="28" customFormat="1" ht="11.25">
      <c r="A649" s="40"/>
      <c r="D649" s="27"/>
      <c r="E649" s="41"/>
      <c r="F649" s="42"/>
      <c r="G649" s="42"/>
      <c r="H649" s="27"/>
      <c r="I649" s="27"/>
      <c r="J649" s="27"/>
      <c r="K649" s="27"/>
      <c r="L649" s="27"/>
      <c r="M649" s="27"/>
      <c r="N649" s="27"/>
    </row>
    <row r="650" spans="1:14" s="28" customFormat="1" ht="11.25">
      <c r="A650" s="40"/>
      <c r="D650" s="27"/>
      <c r="E650" s="41"/>
      <c r="F650" s="42"/>
      <c r="G650" s="42"/>
      <c r="H650" s="27"/>
      <c r="I650" s="27"/>
      <c r="J650" s="27"/>
      <c r="K650" s="27"/>
      <c r="L650" s="27"/>
      <c r="M650" s="27"/>
      <c r="N650" s="27"/>
    </row>
    <row r="651" spans="1:14" s="28" customFormat="1" ht="11.25">
      <c r="A651" s="40"/>
      <c r="D651" s="27"/>
      <c r="E651" s="41"/>
      <c r="F651" s="42"/>
      <c r="G651" s="42"/>
      <c r="H651" s="27"/>
      <c r="I651" s="27"/>
      <c r="J651" s="27"/>
      <c r="K651" s="27"/>
      <c r="L651" s="27"/>
      <c r="M651" s="27"/>
      <c r="N651" s="27"/>
    </row>
    <row r="652" spans="1:14" s="28" customFormat="1" ht="11.25">
      <c r="A652" s="40"/>
      <c r="D652" s="27"/>
      <c r="E652" s="41"/>
      <c r="F652" s="42"/>
      <c r="G652" s="42"/>
      <c r="H652" s="27"/>
      <c r="I652" s="27"/>
      <c r="J652" s="27"/>
      <c r="K652" s="27"/>
      <c r="L652" s="27"/>
      <c r="M652" s="27"/>
      <c r="N652" s="27"/>
    </row>
    <row r="653" spans="1:14" s="28" customFormat="1" ht="11.25">
      <c r="A653" s="40"/>
      <c r="D653" s="27"/>
      <c r="E653" s="41"/>
      <c r="F653" s="42"/>
      <c r="G653" s="42"/>
      <c r="H653" s="27"/>
      <c r="I653" s="27"/>
      <c r="J653" s="27"/>
      <c r="K653" s="27"/>
      <c r="L653" s="27"/>
      <c r="M653" s="27"/>
      <c r="N653" s="27"/>
    </row>
    <row r="654" spans="1:14" s="28" customFormat="1" ht="11.25">
      <c r="A654" s="40"/>
      <c r="D654" s="27"/>
      <c r="E654" s="41"/>
      <c r="F654" s="42"/>
      <c r="G654" s="42"/>
      <c r="H654" s="27"/>
      <c r="I654" s="27"/>
      <c r="J654" s="27"/>
      <c r="K654" s="27"/>
      <c r="L654" s="27"/>
      <c r="M654" s="27"/>
      <c r="N654" s="27"/>
    </row>
    <row r="655" spans="1:14" s="28" customFormat="1" ht="11.25">
      <c r="A655" s="40"/>
      <c r="D655" s="27"/>
      <c r="E655" s="41"/>
      <c r="F655" s="42"/>
      <c r="G655" s="42"/>
      <c r="H655" s="27"/>
      <c r="I655" s="27"/>
      <c r="J655" s="27"/>
      <c r="K655" s="27"/>
      <c r="L655" s="27"/>
      <c r="M655" s="27"/>
      <c r="N655" s="27"/>
    </row>
    <row r="656" spans="1:14" s="28" customFormat="1" ht="11.25">
      <c r="A656" s="40"/>
      <c r="D656" s="27"/>
      <c r="E656" s="41"/>
      <c r="F656" s="42"/>
      <c r="G656" s="42"/>
      <c r="H656" s="27"/>
      <c r="I656" s="27"/>
      <c r="J656" s="27"/>
      <c r="K656" s="27"/>
      <c r="L656" s="27"/>
      <c r="M656" s="27"/>
      <c r="N656" s="27"/>
    </row>
    <row r="657" spans="1:14" s="28" customFormat="1" ht="11.25">
      <c r="A657" s="40"/>
      <c r="D657" s="27"/>
      <c r="E657" s="41"/>
      <c r="F657" s="42"/>
      <c r="G657" s="42"/>
      <c r="H657" s="27"/>
      <c r="I657" s="27"/>
      <c r="J657" s="27"/>
      <c r="K657" s="27"/>
      <c r="L657" s="27"/>
      <c r="M657" s="27"/>
      <c r="N657" s="27"/>
    </row>
    <row r="658" spans="1:14" s="28" customFormat="1" ht="11.25">
      <c r="A658" s="40"/>
      <c r="D658" s="27"/>
      <c r="E658" s="41"/>
      <c r="F658" s="42"/>
      <c r="G658" s="42"/>
      <c r="H658" s="27"/>
      <c r="I658" s="27"/>
      <c r="J658" s="27"/>
      <c r="K658" s="27"/>
      <c r="L658" s="27"/>
      <c r="M658" s="27"/>
      <c r="N658" s="27"/>
    </row>
    <row r="659" spans="1:14" s="28" customFormat="1" ht="11.25">
      <c r="A659" s="40"/>
      <c r="D659" s="27"/>
      <c r="E659" s="41"/>
      <c r="F659" s="42"/>
      <c r="G659" s="42"/>
      <c r="H659" s="27"/>
      <c r="I659" s="27"/>
      <c r="J659" s="27"/>
      <c r="K659" s="27"/>
      <c r="L659" s="27"/>
      <c r="M659" s="27"/>
      <c r="N659" s="27"/>
    </row>
    <row r="660" spans="1:14" s="28" customFormat="1" ht="11.25">
      <c r="A660" s="40"/>
      <c r="D660" s="27"/>
      <c r="E660" s="41"/>
      <c r="F660" s="42"/>
      <c r="G660" s="42"/>
      <c r="H660" s="27"/>
      <c r="I660" s="27"/>
      <c r="J660" s="27"/>
      <c r="K660" s="27"/>
      <c r="L660" s="27"/>
      <c r="M660" s="27"/>
      <c r="N660" s="27"/>
    </row>
    <row r="661" spans="1:14" s="28" customFormat="1" ht="11.25">
      <c r="A661" s="40"/>
      <c r="D661" s="27"/>
      <c r="E661" s="41"/>
      <c r="F661" s="42"/>
      <c r="G661" s="42"/>
      <c r="H661" s="27"/>
      <c r="I661" s="27"/>
      <c r="J661" s="27"/>
      <c r="K661" s="27"/>
      <c r="L661" s="27"/>
      <c r="M661" s="27"/>
      <c r="N661" s="27"/>
    </row>
    <row r="662" spans="1:14" s="28" customFormat="1" ht="11.25">
      <c r="A662" s="40"/>
      <c r="D662" s="27"/>
      <c r="E662" s="41"/>
      <c r="F662" s="42"/>
      <c r="G662" s="42"/>
      <c r="H662" s="27"/>
      <c r="I662" s="27"/>
      <c r="J662" s="27"/>
      <c r="K662" s="27"/>
      <c r="L662" s="27"/>
      <c r="M662" s="27"/>
      <c r="N662" s="27"/>
    </row>
    <row r="663" spans="1:14" s="28" customFormat="1" ht="11.25">
      <c r="A663" s="40"/>
      <c r="D663" s="27"/>
      <c r="E663" s="41"/>
      <c r="F663" s="42"/>
      <c r="G663" s="42"/>
      <c r="H663" s="27"/>
      <c r="I663" s="27"/>
      <c r="J663" s="27"/>
      <c r="K663" s="27"/>
      <c r="L663" s="27"/>
      <c r="M663" s="27"/>
      <c r="N663" s="27"/>
    </row>
    <row r="664" spans="1:14" s="28" customFormat="1" ht="11.25">
      <c r="A664" s="40"/>
      <c r="D664" s="27"/>
      <c r="E664" s="41"/>
      <c r="F664" s="42"/>
      <c r="G664" s="42"/>
      <c r="H664" s="27"/>
      <c r="I664" s="27"/>
      <c r="J664" s="27"/>
      <c r="K664" s="27"/>
      <c r="L664" s="27"/>
      <c r="M664" s="27"/>
      <c r="N664" s="27"/>
    </row>
    <row r="665" spans="1:14" s="28" customFormat="1" ht="11.25">
      <c r="A665" s="40"/>
      <c r="D665" s="27"/>
      <c r="E665" s="41"/>
      <c r="F665" s="42"/>
      <c r="G665" s="42"/>
      <c r="H665" s="27"/>
      <c r="I665" s="27"/>
      <c r="J665" s="27"/>
      <c r="K665" s="27"/>
      <c r="L665" s="27"/>
      <c r="M665" s="27"/>
      <c r="N665" s="27"/>
    </row>
    <row r="666" spans="1:14" s="28" customFormat="1" ht="11.25">
      <c r="A666" s="40"/>
      <c r="D666" s="27"/>
      <c r="E666" s="41"/>
      <c r="F666" s="42"/>
      <c r="G666" s="42"/>
      <c r="H666" s="27"/>
      <c r="I666" s="27"/>
      <c r="J666" s="27"/>
      <c r="K666" s="27"/>
      <c r="L666" s="27"/>
      <c r="M666" s="27"/>
      <c r="N666" s="27"/>
    </row>
    <row r="667" spans="1:14" s="28" customFormat="1" ht="11.25">
      <c r="A667" s="40"/>
      <c r="D667" s="27"/>
      <c r="E667" s="41"/>
      <c r="F667" s="42"/>
      <c r="G667" s="42"/>
      <c r="H667" s="27"/>
      <c r="I667" s="27"/>
      <c r="J667" s="27"/>
      <c r="K667" s="27"/>
      <c r="L667" s="27"/>
      <c r="M667" s="27"/>
      <c r="N667" s="27"/>
    </row>
    <row r="668" spans="1:14" s="28" customFormat="1" ht="11.25">
      <c r="A668" s="40"/>
      <c r="D668" s="27"/>
      <c r="E668" s="41"/>
      <c r="F668" s="42"/>
      <c r="G668" s="42"/>
      <c r="H668" s="27"/>
      <c r="I668" s="27"/>
      <c r="J668" s="27"/>
      <c r="K668" s="27"/>
      <c r="L668" s="27"/>
      <c r="M668" s="27"/>
      <c r="N668" s="27"/>
    </row>
    <row r="669" spans="1:14" s="28" customFormat="1" ht="11.25">
      <c r="A669" s="40"/>
      <c r="D669" s="27"/>
      <c r="E669" s="41"/>
      <c r="F669" s="42"/>
      <c r="G669" s="42"/>
      <c r="H669" s="27"/>
      <c r="I669" s="27"/>
      <c r="J669" s="27"/>
      <c r="K669" s="27"/>
      <c r="L669" s="27"/>
      <c r="M669" s="27"/>
      <c r="N669" s="27"/>
    </row>
    <row r="670" spans="1:14" s="28" customFormat="1" ht="11.25">
      <c r="A670" s="40"/>
      <c r="D670" s="27"/>
      <c r="E670" s="41"/>
      <c r="F670" s="42"/>
      <c r="G670" s="42"/>
      <c r="H670" s="27"/>
      <c r="I670" s="27"/>
      <c r="J670" s="27"/>
      <c r="K670" s="27"/>
      <c r="L670" s="27"/>
      <c r="M670" s="27"/>
      <c r="N670" s="27"/>
    </row>
    <row r="671" spans="1:14" s="28" customFormat="1" ht="11.25">
      <c r="A671" s="40"/>
      <c r="D671" s="27"/>
      <c r="E671" s="41"/>
      <c r="F671" s="42"/>
      <c r="G671" s="42"/>
      <c r="H671" s="27"/>
      <c r="I671" s="27"/>
      <c r="J671" s="27"/>
      <c r="K671" s="27"/>
      <c r="L671" s="27"/>
      <c r="M671" s="27"/>
      <c r="N671" s="27"/>
    </row>
    <row r="672" spans="1:14" s="28" customFormat="1" ht="11.25">
      <c r="A672" s="40"/>
      <c r="D672" s="27"/>
      <c r="E672" s="41"/>
      <c r="F672" s="42"/>
      <c r="G672" s="42"/>
      <c r="H672" s="27"/>
      <c r="I672" s="27"/>
      <c r="J672" s="27"/>
      <c r="K672" s="27"/>
      <c r="L672" s="27"/>
      <c r="M672" s="27"/>
      <c r="N672" s="27"/>
    </row>
    <row r="673" spans="1:14" s="28" customFormat="1" ht="11.25">
      <c r="A673" s="40"/>
      <c r="D673" s="27"/>
      <c r="E673" s="41"/>
      <c r="F673" s="42"/>
      <c r="G673" s="42"/>
      <c r="H673" s="27"/>
      <c r="I673" s="27"/>
      <c r="J673" s="27"/>
      <c r="K673" s="27"/>
      <c r="L673" s="27"/>
      <c r="M673" s="27"/>
      <c r="N673" s="27"/>
    </row>
    <row r="674" spans="1:14" s="28" customFormat="1" ht="11.25">
      <c r="A674" s="40"/>
      <c r="D674" s="27"/>
      <c r="E674" s="41"/>
      <c r="F674" s="42"/>
      <c r="G674" s="42"/>
      <c r="H674" s="27"/>
      <c r="I674" s="27"/>
      <c r="J674" s="27"/>
      <c r="K674" s="27"/>
      <c r="L674" s="27"/>
      <c r="M674" s="27"/>
      <c r="N674" s="27"/>
    </row>
    <row r="675" spans="1:14" s="28" customFormat="1" ht="11.25">
      <c r="A675" s="40"/>
      <c r="D675" s="27"/>
      <c r="E675" s="41"/>
      <c r="F675" s="42"/>
      <c r="G675" s="42"/>
      <c r="H675" s="27"/>
      <c r="I675" s="27"/>
      <c r="J675" s="27"/>
      <c r="K675" s="27"/>
      <c r="L675" s="27"/>
      <c r="M675" s="27"/>
      <c r="N675" s="27"/>
    </row>
    <row r="676" spans="1:14" s="28" customFormat="1" ht="11.25">
      <c r="A676" s="40"/>
      <c r="D676" s="27"/>
      <c r="E676" s="41"/>
      <c r="F676" s="42"/>
      <c r="G676" s="42"/>
      <c r="H676" s="27"/>
      <c r="I676" s="27"/>
      <c r="J676" s="27"/>
      <c r="K676" s="27"/>
      <c r="L676" s="27"/>
      <c r="M676" s="27"/>
      <c r="N676" s="27"/>
    </row>
    <row r="677" spans="1:14" s="28" customFormat="1" ht="11.25">
      <c r="A677" s="40"/>
      <c r="D677" s="27"/>
      <c r="E677" s="41"/>
      <c r="F677" s="42"/>
      <c r="G677" s="42"/>
      <c r="H677" s="27"/>
      <c r="I677" s="27"/>
      <c r="J677" s="27"/>
      <c r="K677" s="27"/>
      <c r="L677" s="27"/>
      <c r="M677" s="27"/>
      <c r="N677" s="27"/>
    </row>
    <row r="678" spans="1:14" s="28" customFormat="1" ht="11.25">
      <c r="A678" s="40"/>
      <c r="D678" s="27"/>
      <c r="E678" s="41"/>
      <c r="F678" s="42"/>
      <c r="G678" s="42"/>
      <c r="H678" s="27"/>
      <c r="I678" s="27"/>
      <c r="J678" s="27"/>
      <c r="K678" s="27"/>
      <c r="L678" s="27"/>
      <c r="M678" s="27"/>
      <c r="N678" s="27"/>
    </row>
    <row r="679" spans="1:14" s="28" customFormat="1" ht="11.25">
      <c r="A679" s="40"/>
      <c r="D679" s="27"/>
      <c r="E679" s="41"/>
      <c r="F679" s="42"/>
      <c r="G679" s="42"/>
      <c r="H679" s="27"/>
      <c r="I679" s="27"/>
      <c r="J679" s="27"/>
      <c r="K679" s="27"/>
      <c r="L679" s="27"/>
      <c r="M679" s="27"/>
      <c r="N679" s="27"/>
    </row>
    <row r="680" spans="1:14" s="28" customFormat="1" ht="11.25">
      <c r="A680" s="40"/>
      <c r="D680" s="27"/>
      <c r="E680" s="41"/>
      <c r="F680" s="42"/>
      <c r="G680" s="42"/>
      <c r="H680" s="27"/>
      <c r="I680" s="27"/>
      <c r="J680" s="27"/>
      <c r="K680" s="27"/>
      <c r="L680" s="27"/>
      <c r="M680" s="27"/>
      <c r="N680" s="27"/>
    </row>
    <row r="681" spans="1:14" s="28" customFormat="1" ht="11.25">
      <c r="A681" s="40"/>
      <c r="D681" s="27"/>
      <c r="E681" s="41"/>
      <c r="F681" s="42"/>
      <c r="G681" s="42"/>
      <c r="H681" s="27"/>
      <c r="I681" s="27"/>
      <c r="J681" s="27"/>
      <c r="K681" s="27"/>
      <c r="L681" s="27"/>
      <c r="M681" s="27"/>
      <c r="N681" s="27"/>
    </row>
    <row r="682" spans="1:14" s="28" customFormat="1" ht="11.25">
      <c r="A682" s="45"/>
      <c r="D682" s="27"/>
      <c r="E682" s="41"/>
      <c r="F682" s="42"/>
      <c r="G682" s="42"/>
      <c r="H682" s="27"/>
      <c r="I682" s="27"/>
      <c r="J682" s="27"/>
      <c r="K682" s="27"/>
      <c r="L682" s="27"/>
      <c r="M682" s="27"/>
      <c r="N682" s="27"/>
    </row>
    <row r="683" spans="1:14" s="28" customFormat="1" ht="11.25">
      <c r="A683" s="40"/>
      <c r="D683" s="27"/>
      <c r="E683" s="41"/>
      <c r="F683" s="42"/>
      <c r="G683" s="42"/>
      <c r="H683" s="27"/>
      <c r="I683" s="27"/>
      <c r="J683" s="27"/>
      <c r="K683" s="27"/>
      <c r="L683" s="27"/>
      <c r="M683" s="27"/>
      <c r="N683" s="27"/>
    </row>
    <row r="684" spans="1:14" s="28" customFormat="1" ht="11.25">
      <c r="A684" s="40"/>
      <c r="D684" s="27"/>
      <c r="E684" s="41"/>
      <c r="F684" s="42"/>
      <c r="G684" s="42"/>
      <c r="H684" s="27"/>
      <c r="I684" s="27"/>
      <c r="J684" s="27"/>
      <c r="K684" s="27"/>
      <c r="L684" s="27"/>
      <c r="M684" s="27"/>
      <c r="N684" s="27"/>
    </row>
    <row r="685" spans="1:14" s="28" customFormat="1" ht="11.25">
      <c r="A685" s="45"/>
      <c r="D685" s="27"/>
      <c r="E685" s="41"/>
      <c r="F685" s="42"/>
      <c r="G685" s="42"/>
      <c r="H685" s="27"/>
      <c r="I685" s="27"/>
      <c r="J685" s="27"/>
      <c r="K685" s="27"/>
      <c r="L685" s="27"/>
      <c r="M685" s="27"/>
      <c r="N685" s="27"/>
    </row>
    <row r="686" spans="1:14" s="28" customFormat="1" ht="11.25">
      <c r="A686" s="45"/>
      <c r="D686" s="27"/>
      <c r="E686" s="41"/>
      <c r="F686" s="42"/>
      <c r="G686" s="42"/>
      <c r="H686" s="27"/>
      <c r="I686" s="27"/>
      <c r="J686" s="27"/>
      <c r="K686" s="27"/>
      <c r="L686" s="27"/>
      <c r="M686" s="27"/>
      <c r="N686" s="27"/>
    </row>
    <row r="687" spans="1:14" s="28" customFormat="1" ht="11.25">
      <c r="A687" s="40"/>
      <c r="D687" s="27"/>
      <c r="E687" s="41"/>
      <c r="F687" s="42"/>
      <c r="G687" s="42"/>
      <c r="H687" s="27"/>
      <c r="I687" s="27"/>
      <c r="J687" s="27"/>
      <c r="K687" s="27"/>
      <c r="L687" s="27"/>
      <c r="M687" s="27"/>
      <c r="N687" s="27"/>
    </row>
    <row r="688" spans="1:14" s="28" customFormat="1" ht="11.25">
      <c r="A688" s="40"/>
      <c r="D688" s="27"/>
      <c r="E688" s="41"/>
      <c r="F688" s="42"/>
      <c r="G688" s="42"/>
      <c r="H688" s="27"/>
      <c r="I688" s="27"/>
      <c r="J688" s="27"/>
      <c r="K688" s="27"/>
      <c r="L688" s="27"/>
      <c r="M688" s="27"/>
      <c r="N688" s="27"/>
    </row>
    <row r="689" spans="1:14" s="28" customFormat="1" ht="11.25">
      <c r="A689" s="40"/>
      <c r="D689" s="27"/>
      <c r="E689" s="41"/>
      <c r="F689" s="42"/>
      <c r="G689" s="42"/>
      <c r="H689" s="27"/>
      <c r="I689" s="27"/>
      <c r="J689" s="27"/>
      <c r="K689" s="27"/>
      <c r="L689" s="27"/>
      <c r="M689" s="27"/>
      <c r="N689" s="27"/>
    </row>
    <row r="690" spans="1:14" s="28" customFormat="1" ht="11.25">
      <c r="A690" s="40"/>
      <c r="D690" s="27"/>
      <c r="E690" s="41"/>
      <c r="F690" s="42"/>
      <c r="G690" s="42"/>
      <c r="H690" s="27"/>
      <c r="I690" s="27"/>
      <c r="J690" s="27"/>
      <c r="K690" s="27"/>
      <c r="L690" s="27"/>
      <c r="M690" s="27"/>
      <c r="N690" s="27"/>
    </row>
    <row r="691" spans="1:14" s="28" customFormat="1" ht="11.25">
      <c r="A691" s="46"/>
      <c r="D691" s="27"/>
      <c r="E691" s="41"/>
      <c r="F691" s="42"/>
      <c r="G691" s="42"/>
      <c r="H691" s="27"/>
      <c r="I691" s="27"/>
      <c r="J691" s="27"/>
      <c r="K691" s="27"/>
      <c r="L691" s="27"/>
      <c r="M691" s="27"/>
      <c r="N691" s="27"/>
    </row>
    <row r="692" spans="1:14" s="28" customFormat="1" ht="11.25">
      <c r="A692" s="40"/>
      <c r="D692" s="27"/>
      <c r="E692" s="41"/>
      <c r="F692" s="42"/>
      <c r="G692" s="42"/>
      <c r="H692" s="27"/>
      <c r="I692" s="27"/>
      <c r="J692" s="27"/>
      <c r="K692" s="27"/>
      <c r="L692" s="27"/>
      <c r="M692" s="27"/>
      <c r="N692" s="27"/>
    </row>
    <row r="693" spans="1:14" s="28" customFormat="1" ht="11.25">
      <c r="A693" s="43"/>
      <c r="D693" s="27"/>
      <c r="E693" s="41"/>
      <c r="F693" s="42"/>
      <c r="G693" s="42"/>
      <c r="H693" s="27"/>
      <c r="I693" s="27"/>
      <c r="J693" s="27"/>
      <c r="K693" s="27"/>
      <c r="L693" s="27"/>
      <c r="M693" s="27"/>
      <c r="N693" s="27"/>
    </row>
    <row r="694" spans="1:14" s="28" customFormat="1" ht="11.25">
      <c r="A694" s="43"/>
      <c r="D694" s="27"/>
      <c r="E694" s="41"/>
      <c r="F694" s="42"/>
      <c r="G694" s="42"/>
      <c r="H694" s="27"/>
      <c r="I694" s="27"/>
      <c r="J694" s="27"/>
      <c r="K694" s="27"/>
      <c r="L694" s="27"/>
      <c r="M694" s="27"/>
      <c r="N694" s="27"/>
    </row>
    <row r="695" spans="1:14" s="28" customFormat="1" ht="11.25">
      <c r="A695" s="40"/>
      <c r="D695" s="27"/>
      <c r="E695" s="41"/>
      <c r="F695" s="42"/>
      <c r="G695" s="42"/>
      <c r="H695" s="27"/>
      <c r="I695" s="27"/>
      <c r="J695" s="27"/>
      <c r="K695" s="27"/>
      <c r="L695" s="27"/>
      <c r="M695" s="27"/>
      <c r="N695" s="27"/>
    </row>
    <row r="696" spans="1:14" s="28" customFormat="1" ht="11.25">
      <c r="A696" s="43"/>
      <c r="D696" s="27"/>
      <c r="E696" s="41"/>
      <c r="F696" s="42"/>
      <c r="G696" s="42"/>
      <c r="H696" s="27"/>
      <c r="I696" s="27"/>
      <c r="J696" s="27"/>
      <c r="K696" s="27"/>
      <c r="L696" s="27"/>
      <c r="M696" s="27"/>
      <c r="N696" s="27"/>
    </row>
    <row r="697" spans="1:14" s="28" customFormat="1" ht="11.25">
      <c r="A697" s="44"/>
      <c r="D697" s="27"/>
      <c r="E697" s="41"/>
      <c r="F697" s="42"/>
      <c r="G697" s="42"/>
      <c r="H697" s="27"/>
      <c r="I697" s="27"/>
      <c r="J697" s="27"/>
      <c r="K697" s="27"/>
      <c r="L697" s="27"/>
      <c r="M697" s="27"/>
      <c r="N697" s="27"/>
    </row>
    <row r="698" spans="1:14" s="28" customFormat="1" ht="11.25">
      <c r="A698" s="44"/>
      <c r="D698" s="27"/>
      <c r="E698" s="41"/>
      <c r="F698" s="42"/>
      <c r="G698" s="42"/>
      <c r="H698" s="27"/>
      <c r="I698" s="27"/>
      <c r="J698" s="27"/>
      <c r="K698" s="27"/>
      <c r="L698" s="27"/>
      <c r="M698" s="27"/>
      <c r="N698" s="27"/>
    </row>
    <row r="699" spans="1:14" s="28" customFormat="1" ht="11.25">
      <c r="A699" s="40"/>
      <c r="D699" s="27"/>
      <c r="E699" s="41"/>
      <c r="F699" s="42"/>
      <c r="G699" s="42"/>
      <c r="H699" s="27"/>
      <c r="I699" s="27"/>
      <c r="J699" s="27"/>
      <c r="K699" s="27"/>
      <c r="L699" s="27"/>
      <c r="M699" s="27"/>
      <c r="N699" s="27"/>
    </row>
    <row r="700" spans="1:14" s="28" customFormat="1" ht="11.25">
      <c r="A700" s="47"/>
      <c r="D700" s="27"/>
      <c r="E700" s="41"/>
      <c r="F700" s="42"/>
      <c r="G700" s="42"/>
      <c r="H700" s="27"/>
      <c r="I700" s="27"/>
      <c r="J700" s="27"/>
      <c r="K700" s="27"/>
      <c r="L700" s="27"/>
      <c r="M700" s="27"/>
      <c r="N700" s="27"/>
    </row>
    <row r="701" spans="1:14" s="28" customFormat="1" ht="11.25">
      <c r="A701" s="47"/>
      <c r="D701" s="27"/>
      <c r="E701" s="41"/>
      <c r="F701" s="42"/>
      <c r="G701" s="42"/>
      <c r="H701" s="27"/>
      <c r="I701" s="27"/>
      <c r="J701" s="27"/>
      <c r="K701" s="27"/>
      <c r="L701" s="27"/>
      <c r="M701" s="27"/>
      <c r="N701" s="27"/>
    </row>
    <row r="702" spans="1:14" s="28" customFormat="1" ht="11.25">
      <c r="A702" s="45"/>
      <c r="D702" s="27"/>
      <c r="E702" s="41"/>
      <c r="F702" s="42"/>
      <c r="G702" s="42"/>
      <c r="H702" s="27"/>
      <c r="I702" s="27"/>
      <c r="J702" s="27"/>
      <c r="K702" s="27"/>
      <c r="L702" s="27"/>
      <c r="M702" s="27"/>
      <c r="N702" s="27"/>
    </row>
    <row r="703" spans="1:14" s="28" customFormat="1" ht="11.25">
      <c r="A703" s="46"/>
      <c r="D703" s="27"/>
      <c r="E703" s="41"/>
      <c r="F703" s="42"/>
      <c r="G703" s="42"/>
      <c r="H703" s="27"/>
      <c r="I703" s="27"/>
      <c r="J703" s="27"/>
      <c r="K703" s="27"/>
      <c r="L703" s="27"/>
      <c r="M703" s="27"/>
      <c r="N703" s="27"/>
    </row>
    <row r="704" spans="1:14" s="28" customFormat="1" ht="11.25">
      <c r="A704" s="40"/>
      <c r="D704" s="27"/>
      <c r="E704" s="41"/>
      <c r="F704" s="42"/>
      <c r="G704" s="42"/>
      <c r="H704" s="27"/>
      <c r="I704" s="27"/>
      <c r="J704" s="27"/>
      <c r="K704" s="27"/>
      <c r="L704" s="27"/>
      <c r="M704" s="27"/>
      <c r="N704" s="27"/>
    </row>
    <row r="705" spans="1:1756" s="28" customFormat="1" ht="11.25">
      <c r="A705" s="43"/>
      <c r="D705" s="27"/>
      <c r="E705" s="41"/>
      <c r="F705" s="42"/>
      <c r="G705" s="42"/>
      <c r="H705" s="27"/>
      <c r="I705" s="27"/>
      <c r="J705" s="27"/>
      <c r="K705" s="27"/>
      <c r="L705" s="27"/>
      <c r="M705" s="27"/>
      <c r="N705" s="27"/>
    </row>
    <row r="706" spans="1:1756" s="28" customFormat="1" ht="11.25">
      <c r="A706" s="43"/>
      <c r="D706" s="27"/>
      <c r="E706" s="41"/>
      <c r="F706" s="42"/>
      <c r="G706" s="42"/>
      <c r="H706" s="27"/>
      <c r="I706" s="27"/>
      <c r="J706" s="27"/>
      <c r="K706" s="27"/>
      <c r="L706" s="27"/>
      <c r="M706" s="27"/>
      <c r="N706" s="27"/>
    </row>
    <row r="707" spans="1:1756" s="28" customFormat="1" ht="11.25">
      <c r="A707" s="40"/>
      <c r="D707" s="27"/>
      <c r="E707" s="41"/>
      <c r="F707" s="42"/>
      <c r="G707" s="42"/>
      <c r="H707" s="27"/>
      <c r="I707" s="27"/>
      <c r="J707" s="27"/>
      <c r="K707" s="27"/>
      <c r="L707" s="27"/>
      <c r="M707" s="27"/>
      <c r="N707" s="27"/>
    </row>
    <row r="708" spans="1:1756" s="28" customFormat="1" ht="11.25">
      <c r="A708" s="40"/>
      <c r="D708" s="27"/>
      <c r="E708" s="41"/>
      <c r="F708" s="42"/>
      <c r="G708" s="42"/>
      <c r="H708" s="27"/>
      <c r="I708" s="27"/>
      <c r="J708" s="27"/>
      <c r="K708" s="27"/>
      <c r="L708" s="27"/>
      <c r="M708" s="27"/>
      <c r="N708" s="27"/>
    </row>
    <row r="709" spans="1:1756" s="28" customFormat="1" ht="11.25">
      <c r="A709" s="40"/>
      <c r="D709" s="27"/>
      <c r="E709" s="41"/>
      <c r="F709" s="42"/>
      <c r="G709" s="42"/>
      <c r="H709" s="27"/>
      <c r="I709" s="27"/>
      <c r="J709" s="27"/>
      <c r="K709" s="27"/>
      <c r="L709" s="27"/>
      <c r="M709" s="27"/>
      <c r="N709" s="27"/>
    </row>
    <row r="710" spans="1:1756" s="28" customFormat="1" ht="11.25">
      <c r="A710" s="47"/>
      <c r="D710" s="27"/>
      <c r="E710" s="41"/>
      <c r="F710" s="42"/>
      <c r="G710" s="42"/>
      <c r="H710" s="27"/>
      <c r="I710" s="27"/>
      <c r="J710" s="27"/>
      <c r="K710" s="27"/>
      <c r="L710" s="27"/>
      <c r="M710" s="27"/>
      <c r="N710" s="27"/>
    </row>
    <row r="711" spans="1:1756" s="28" customFormat="1" ht="11.25">
      <c r="A711" s="48"/>
      <c r="D711" s="27"/>
      <c r="E711" s="41"/>
      <c r="F711" s="42"/>
      <c r="G711" s="42"/>
      <c r="H711" s="27"/>
      <c r="I711" s="27"/>
      <c r="J711" s="27"/>
      <c r="K711" s="27"/>
      <c r="L711" s="27"/>
      <c r="M711" s="27"/>
      <c r="N711" s="27"/>
    </row>
    <row r="712" spans="1:1756" s="28" customFormat="1" ht="11.25">
      <c r="A712" s="48"/>
      <c r="D712" s="27"/>
      <c r="E712" s="41"/>
      <c r="F712" s="42"/>
      <c r="G712" s="42"/>
      <c r="H712" s="27"/>
      <c r="I712" s="27"/>
      <c r="J712" s="27"/>
      <c r="K712" s="27"/>
      <c r="L712" s="27"/>
      <c r="M712" s="27"/>
      <c r="N712" s="27"/>
    </row>
    <row r="713" spans="1:1756" s="28" customFormat="1" ht="11.25">
      <c r="A713" s="47"/>
      <c r="D713" s="27"/>
      <c r="E713" s="41"/>
      <c r="F713" s="42"/>
      <c r="G713" s="42"/>
      <c r="H713" s="27"/>
      <c r="I713" s="27"/>
      <c r="J713" s="27"/>
      <c r="K713" s="27"/>
      <c r="L713" s="27"/>
      <c r="M713" s="27"/>
      <c r="N713" s="27"/>
    </row>
    <row r="714" spans="1:1756" ht="11.25">
      <c r="A714" s="48"/>
    </row>
    <row r="715" spans="1:1756" s="28" customFormat="1" ht="11.25">
      <c r="A715" s="48"/>
      <c r="D715" s="27"/>
      <c r="E715" s="41"/>
      <c r="F715" s="42"/>
      <c r="G715" s="42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  <c r="QN715" s="27"/>
      <c r="QO715" s="27"/>
      <c r="QP715" s="27"/>
      <c r="QQ715" s="27"/>
      <c r="QR715" s="27"/>
      <c r="QS715" s="27"/>
      <c r="QT715" s="27"/>
      <c r="QU715" s="27"/>
      <c r="QV715" s="27"/>
      <c r="QW715" s="27"/>
      <c r="QX715" s="27"/>
      <c r="QY715" s="27"/>
      <c r="QZ715" s="27"/>
      <c r="RA715" s="27"/>
      <c r="RB715" s="27"/>
      <c r="RC715" s="27"/>
      <c r="RD715" s="27"/>
      <c r="RE715" s="27"/>
      <c r="RF715" s="27"/>
      <c r="RG715" s="27"/>
      <c r="RH715" s="27"/>
      <c r="RI715" s="27"/>
      <c r="RJ715" s="27"/>
      <c r="RK715" s="27"/>
      <c r="RL715" s="27"/>
      <c r="RM715" s="27"/>
      <c r="RN715" s="27"/>
      <c r="RO715" s="27"/>
      <c r="RP715" s="27"/>
      <c r="RQ715" s="27"/>
      <c r="RR715" s="27"/>
      <c r="RS715" s="27"/>
      <c r="RT715" s="27"/>
      <c r="RU715" s="27"/>
      <c r="RV715" s="27"/>
      <c r="RW715" s="27"/>
      <c r="RX715" s="27"/>
      <c r="RY715" s="27"/>
      <c r="RZ715" s="27"/>
      <c r="SA715" s="27"/>
      <c r="SB715" s="27"/>
      <c r="SC715" s="27"/>
      <c r="SD715" s="27"/>
      <c r="SE715" s="27"/>
      <c r="SF715" s="27"/>
      <c r="SG715" s="27"/>
      <c r="SH715" s="27"/>
      <c r="SI715" s="27"/>
      <c r="SJ715" s="27"/>
      <c r="SK715" s="27"/>
      <c r="SL715" s="27"/>
      <c r="SM715" s="27"/>
      <c r="SN715" s="27"/>
      <c r="SO715" s="27"/>
      <c r="SP715" s="27"/>
      <c r="SQ715" s="27"/>
      <c r="SR715" s="27"/>
      <c r="SS715" s="27"/>
      <c r="ST715" s="27"/>
      <c r="SU715" s="27"/>
      <c r="SV715" s="27"/>
      <c r="SW715" s="27"/>
      <c r="SX715" s="27"/>
      <c r="SY715" s="27"/>
      <c r="SZ715" s="27"/>
      <c r="TA715" s="27"/>
      <c r="TB715" s="27"/>
      <c r="TC715" s="27"/>
      <c r="TD715" s="27"/>
      <c r="TE715" s="27"/>
      <c r="TF715" s="27"/>
      <c r="TG715" s="27"/>
      <c r="TH715" s="27"/>
      <c r="TI715" s="27"/>
      <c r="TJ715" s="27"/>
      <c r="TK715" s="27"/>
      <c r="TL715" s="27"/>
      <c r="TM715" s="27"/>
      <c r="TN715" s="27"/>
      <c r="TO715" s="27"/>
      <c r="TP715" s="27"/>
      <c r="TQ715" s="27"/>
      <c r="TR715" s="27"/>
      <c r="TS715" s="27"/>
      <c r="TT715" s="27"/>
      <c r="TU715" s="27"/>
      <c r="TV715" s="27"/>
      <c r="TW715" s="27"/>
      <c r="TX715" s="27"/>
      <c r="TY715" s="27"/>
      <c r="TZ715" s="27"/>
      <c r="UA715" s="27"/>
      <c r="UB715" s="27"/>
      <c r="UC715" s="27"/>
      <c r="UD715" s="27"/>
      <c r="UE715" s="27"/>
      <c r="UF715" s="27"/>
      <c r="UG715" s="27"/>
      <c r="UH715" s="27"/>
      <c r="UI715" s="27"/>
      <c r="UJ715" s="27"/>
      <c r="UK715" s="27"/>
      <c r="UL715" s="27"/>
      <c r="UM715" s="27"/>
      <c r="UN715" s="27"/>
      <c r="UO715" s="27"/>
      <c r="UP715" s="27"/>
      <c r="UQ715" s="27"/>
      <c r="UR715" s="27"/>
      <c r="US715" s="27"/>
      <c r="UT715" s="27"/>
      <c r="UU715" s="27"/>
      <c r="UV715" s="27"/>
      <c r="UW715" s="27"/>
      <c r="UX715" s="27"/>
      <c r="UY715" s="27"/>
      <c r="UZ715" s="27"/>
      <c r="VA715" s="27"/>
      <c r="VB715" s="27"/>
      <c r="VC715" s="27"/>
      <c r="VD715" s="27"/>
      <c r="VE715" s="27"/>
      <c r="VF715" s="27"/>
      <c r="VG715" s="27"/>
      <c r="VH715" s="27"/>
      <c r="VI715" s="27"/>
      <c r="VJ715" s="27"/>
      <c r="VK715" s="27"/>
      <c r="VL715" s="27"/>
      <c r="VM715" s="27"/>
      <c r="VN715" s="27"/>
      <c r="VO715" s="27"/>
      <c r="VP715" s="27"/>
      <c r="VQ715" s="27"/>
      <c r="VR715" s="27"/>
      <c r="VS715" s="27"/>
      <c r="VT715" s="27"/>
      <c r="VU715" s="27"/>
      <c r="VV715" s="27"/>
      <c r="VW715" s="27"/>
      <c r="VX715" s="27"/>
      <c r="VY715" s="27"/>
      <c r="VZ715" s="27"/>
      <c r="WA715" s="27"/>
      <c r="WB715" s="27"/>
      <c r="WC715" s="27"/>
      <c r="WD715" s="27"/>
      <c r="WE715" s="27"/>
      <c r="WF715" s="27"/>
      <c r="WG715" s="27"/>
      <c r="WH715" s="27"/>
      <c r="WI715" s="27"/>
      <c r="WJ715" s="27"/>
      <c r="WK715" s="27"/>
      <c r="WL715" s="27"/>
      <c r="WM715" s="27"/>
      <c r="WN715" s="27"/>
      <c r="WO715" s="27"/>
      <c r="WP715" s="27"/>
      <c r="WQ715" s="27"/>
      <c r="WR715" s="27"/>
      <c r="WS715" s="27"/>
      <c r="WT715" s="27"/>
      <c r="WU715" s="27"/>
      <c r="WV715" s="27"/>
      <c r="WW715" s="27"/>
      <c r="WX715" s="27"/>
      <c r="WY715" s="27"/>
      <c r="WZ715" s="27"/>
      <c r="XA715" s="27"/>
      <c r="XB715" s="27"/>
      <c r="XC715" s="27"/>
      <c r="XD715" s="27"/>
      <c r="XE715" s="27"/>
      <c r="XF715" s="27"/>
      <c r="XG715" s="27"/>
      <c r="XH715" s="27"/>
      <c r="XI715" s="27"/>
      <c r="XJ715" s="27"/>
      <c r="XK715" s="27"/>
      <c r="XL715" s="27"/>
      <c r="XM715" s="27"/>
      <c r="XN715" s="27"/>
      <c r="XO715" s="27"/>
      <c r="XP715" s="27"/>
      <c r="XQ715" s="27"/>
      <c r="XR715" s="27"/>
      <c r="XS715" s="27"/>
      <c r="XT715" s="27"/>
      <c r="XU715" s="27"/>
      <c r="XV715" s="27"/>
      <c r="XW715" s="27"/>
      <c r="XX715" s="27"/>
      <c r="XY715" s="27"/>
      <c r="XZ715" s="27"/>
      <c r="YA715" s="27"/>
      <c r="YB715" s="27"/>
      <c r="YC715" s="27"/>
      <c r="YD715" s="27"/>
      <c r="YE715" s="27"/>
      <c r="YF715" s="27"/>
      <c r="YG715" s="27"/>
      <c r="YH715" s="27"/>
      <c r="YI715" s="27"/>
      <c r="YJ715" s="27"/>
      <c r="YK715" s="27"/>
      <c r="YL715" s="27"/>
      <c r="YM715" s="27"/>
      <c r="YN715" s="27"/>
      <c r="YO715" s="27"/>
      <c r="YP715" s="27"/>
      <c r="YQ715" s="27"/>
      <c r="YR715" s="27"/>
      <c r="YS715" s="27"/>
      <c r="YT715" s="27"/>
      <c r="YU715" s="27"/>
      <c r="YV715" s="27"/>
      <c r="YW715" s="27"/>
      <c r="YX715" s="27"/>
      <c r="YY715" s="27"/>
      <c r="YZ715" s="27"/>
      <c r="ZA715" s="27"/>
      <c r="ZB715" s="27"/>
      <c r="ZC715" s="27"/>
      <c r="ZD715" s="27"/>
      <c r="ZE715" s="27"/>
      <c r="ZF715" s="27"/>
      <c r="ZG715" s="27"/>
      <c r="ZH715" s="27"/>
      <c r="ZI715" s="27"/>
      <c r="ZJ715" s="27"/>
      <c r="ZK715" s="27"/>
      <c r="ZL715" s="27"/>
      <c r="ZM715" s="27"/>
      <c r="ZN715" s="27"/>
      <c r="ZO715" s="27"/>
      <c r="ZP715" s="27"/>
      <c r="ZQ715" s="27"/>
      <c r="ZR715" s="27"/>
      <c r="ZS715" s="27"/>
      <c r="ZT715" s="27"/>
      <c r="ZU715" s="27"/>
      <c r="ZV715" s="27"/>
      <c r="ZW715" s="27"/>
      <c r="ZX715" s="27"/>
      <c r="ZY715" s="27"/>
      <c r="ZZ715" s="27"/>
      <c r="AAA715" s="27"/>
      <c r="AAB715" s="27"/>
      <c r="AAC715" s="27"/>
      <c r="AAD715" s="27"/>
      <c r="AAE715" s="27"/>
      <c r="AAF715" s="27"/>
      <c r="AAG715" s="27"/>
      <c r="AAH715" s="27"/>
      <c r="AAI715" s="27"/>
      <c r="AAJ715" s="27"/>
      <c r="AAK715" s="27"/>
      <c r="AAL715" s="27"/>
      <c r="AAM715" s="27"/>
      <c r="AAN715" s="27"/>
      <c r="AAO715" s="27"/>
      <c r="AAP715" s="27"/>
      <c r="AAQ715" s="27"/>
      <c r="AAR715" s="27"/>
      <c r="AAS715" s="27"/>
      <c r="AAT715" s="27"/>
      <c r="AAU715" s="27"/>
      <c r="AAV715" s="27"/>
      <c r="AAW715" s="27"/>
      <c r="AAX715" s="27"/>
      <c r="AAY715" s="27"/>
      <c r="AAZ715" s="27"/>
      <c r="ABA715" s="27"/>
      <c r="ABB715" s="27"/>
      <c r="ABC715" s="27"/>
      <c r="ABD715" s="27"/>
      <c r="ABE715" s="27"/>
      <c r="ABF715" s="27"/>
      <c r="ABG715" s="27"/>
      <c r="ABH715" s="27"/>
      <c r="ABI715" s="27"/>
      <c r="ABJ715" s="27"/>
      <c r="ABK715" s="27"/>
      <c r="ABL715" s="27"/>
      <c r="ABM715" s="27"/>
      <c r="ABN715" s="27"/>
      <c r="ABO715" s="27"/>
      <c r="ABP715" s="27"/>
      <c r="ABQ715" s="27"/>
      <c r="ABR715" s="27"/>
      <c r="ABS715" s="27"/>
      <c r="ABT715" s="27"/>
      <c r="ABU715" s="27"/>
      <c r="ABV715" s="27"/>
      <c r="ABW715" s="27"/>
      <c r="ABX715" s="27"/>
      <c r="ABY715" s="27"/>
      <c r="ABZ715" s="27"/>
      <c r="ACA715" s="27"/>
      <c r="ACB715" s="27"/>
      <c r="ACC715" s="27"/>
      <c r="ACD715" s="27"/>
      <c r="ACE715" s="27"/>
      <c r="ACF715" s="27"/>
      <c r="ACG715" s="27"/>
      <c r="ACH715" s="27"/>
      <c r="ACI715" s="27"/>
      <c r="ACJ715" s="27"/>
      <c r="ACK715" s="27"/>
      <c r="ACL715" s="27"/>
      <c r="ACM715" s="27"/>
      <c r="ACN715" s="27"/>
      <c r="ACO715" s="27"/>
      <c r="ACP715" s="27"/>
      <c r="ACQ715" s="27"/>
      <c r="ACR715" s="27"/>
      <c r="ACS715" s="27"/>
      <c r="ACT715" s="27"/>
      <c r="ACU715" s="27"/>
      <c r="ACV715" s="27"/>
      <c r="ACW715" s="27"/>
      <c r="ACX715" s="27"/>
      <c r="ACY715" s="27"/>
      <c r="ACZ715" s="27"/>
      <c r="ADA715" s="27"/>
      <c r="ADB715" s="27"/>
      <c r="ADC715" s="27"/>
      <c r="ADD715" s="27"/>
      <c r="ADE715" s="27"/>
      <c r="ADF715" s="27"/>
      <c r="ADG715" s="27"/>
      <c r="ADH715" s="27"/>
      <c r="ADI715" s="27"/>
      <c r="ADJ715" s="27"/>
      <c r="ADK715" s="27"/>
      <c r="ADL715" s="27"/>
      <c r="ADM715" s="27"/>
      <c r="ADN715" s="27"/>
      <c r="ADO715" s="27"/>
      <c r="ADP715" s="27"/>
      <c r="ADQ715" s="27"/>
      <c r="ADR715" s="27"/>
      <c r="ADS715" s="27"/>
      <c r="ADT715" s="27"/>
      <c r="ADU715" s="27"/>
      <c r="ADV715" s="27"/>
      <c r="ADW715" s="27"/>
      <c r="ADX715" s="27"/>
      <c r="ADY715" s="27"/>
      <c r="ADZ715" s="27"/>
      <c r="AEA715" s="27"/>
      <c r="AEB715" s="27"/>
      <c r="AEC715" s="27"/>
      <c r="AED715" s="27"/>
      <c r="AEE715" s="27"/>
      <c r="AEF715" s="27"/>
      <c r="AEG715" s="27"/>
      <c r="AEH715" s="27"/>
      <c r="AEI715" s="27"/>
      <c r="AEJ715" s="27"/>
      <c r="AEK715" s="27"/>
      <c r="AEL715" s="27"/>
      <c r="AEM715" s="27"/>
      <c r="AEN715" s="27"/>
      <c r="AEO715" s="27"/>
      <c r="AEP715" s="27"/>
      <c r="AEQ715" s="27"/>
      <c r="AER715" s="27"/>
      <c r="AES715" s="27"/>
      <c r="AET715" s="27"/>
      <c r="AEU715" s="27"/>
      <c r="AEV715" s="27"/>
      <c r="AEW715" s="27"/>
      <c r="AEX715" s="27"/>
      <c r="AEY715" s="27"/>
      <c r="AEZ715" s="27"/>
      <c r="AFA715" s="27"/>
      <c r="AFB715" s="27"/>
      <c r="AFC715" s="27"/>
      <c r="AFD715" s="27"/>
      <c r="AFE715" s="27"/>
      <c r="AFF715" s="27"/>
      <c r="AFG715" s="27"/>
      <c r="AFH715" s="27"/>
      <c r="AFI715" s="27"/>
      <c r="AFJ715" s="27"/>
      <c r="AFK715" s="27"/>
      <c r="AFL715" s="27"/>
      <c r="AFM715" s="27"/>
      <c r="AFN715" s="27"/>
      <c r="AFO715" s="27"/>
      <c r="AFP715" s="27"/>
      <c r="AFQ715" s="27"/>
      <c r="AFR715" s="27"/>
      <c r="AFS715" s="27"/>
      <c r="AFT715" s="27"/>
      <c r="AFU715" s="27"/>
      <c r="AFV715" s="27"/>
      <c r="AFW715" s="27"/>
      <c r="AFX715" s="27"/>
      <c r="AFY715" s="27"/>
      <c r="AFZ715" s="27"/>
      <c r="AGA715" s="27"/>
      <c r="AGB715" s="27"/>
      <c r="AGC715" s="27"/>
      <c r="AGD715" s="27"/>
      <c r="AGE715" s="27"/>
      <c r="AGF715" s="27"/>
      <c r="AGG715" s="27"/>
      <c r="AGH715" s="27"/>
      <c r="AGI715" s="27"/>
      <c r="AGJ715" s="27"/>
      <c r="AGK715" s="27"/>
      <c r="AGL715" s="27"/>
      <c r="AGM715" s="27"/>
      <c r="AGN715" s="27"/>
      <c r="AGO715" s="27"/>
      <c r="AGP715" s="27"/>
      <c r="AGQ715" s="27"/>
      <c r="AGR715" s="27"/>
      <c r="AGS715" s="27"/>
      <c r="AGT715" s="27"/>
      <c r="AGU715" s="27"/>
      <c r="AGV715" s="27"/>
      <c r="AGW715" s="27"/>
      <c r="AGX715" s="27"/>
      <c r="AGY715" s="27"/>
      <c r="AGZ715" s="27"/>
      <c r="AHA715" s="27"/>
      <c r="AHB715" s="27"/>
      <c r="AHC715" s="27"/>
      <c r="AHD715" s="27"/>
      <c r="AHE715" s="27"/>
      <c r="AHF715" s="27"/>
      <c r="AHG715" s="27"/>
      <c r="AHH715" s="27"/>
      <c r="AHI715" s="27"/>
      <c r="AHJ715" s="27"/>
      <c r="AHK715" s="27"/>
      <c r="AHL715" s="27"/>
      <c r="AHM715" s="27"/>
      <c r="AHN715" s="27"/>
      <c r="AHO715" s="27"/>
      <c r="AHP715" s="27"/>
      <c r="AHQ715" s="27"/>
      <c r="AHR715" s="27"/>
      <c r="AHS715" s="27"/>
      <c r="AHT715" s="27"/>
      <c r="AHU715" s="27"/>
      <c r="AHV715" s="27"/>
      <c r="AHW715" s="27"/>
      <c r="AHX715" s="27"/>
      <c r="AHY715" s="27"/>
      <c r="AHZ715" s="27"/>
      <c r="AIA715" s="27"/>
      <c r="AIB715" s="27"/>
      <c r="AIC715" s="27"/>
      <c r="AID715" s="27"/>
      <c r="AIE715" s="27"/>
      <c r="AIF715" s="27"/>
      <c r="AIG715" s="27"/>
      <c r="AIH715" s="27"/>
      <c r="AII715" s="27"/>
      <c r="AIJ715" s="27"/>
      <c r="AIK715" s="27"/>
      <c r="AIL715" s="27"/>
      <c r="AIM715" s="27"/>
      <c r="AIN715" s="27"/>
      <c r="AIO715" s="27"/>
      <c r="AIP715" s="27"/>
      <c r="AIQ715" s="27"/>
      <c r="AIR715" s="27"/>
      <c r="AIS715" s="27"/>
      <c r="AIT715" s="27"/>
      <c r="AIU715" s="27"/>
      <c r="AIV715" s="27"/>
      <c r="AIW715" s="27"/>
      <c r="AIX715" s="27"/>
      <c r="AIY715" s="27"/>
      <c r="AIZ715" s="27"/>
      <c r="AJA715" s="27"/>
      <c r="AJB715" s="27"/>
      <c r="AJC715" s="27"/>
      <c r="AJD715" s="27"/>
      <c r="AJE715" s="27"/>
      <c r="AJF715" s="27"/>
      <c r="AJG715" s="27"/>
      <c r="AJH715" s="27"/>
      <c r="AJI715" s="27"/>
      <c r="AJJ715" s="27"/>
      <c r="AJK715" s="27"/>
      <c r="AJL715" s="27"/>
      <c r="AJM715" s="27"/>
      <c r="AJN715" s="27"/>
      <c r="AJO715" s="27"/>
      <c r="AJP715" s="27"/>
      <c r="AJQ715" s="27"/>
      <c r="AJR715" s="27"/>
      <c r="AJS715" s="27"/>
      <c r="AJT715" s="27"/>
      <c r="AJU715" s="27"/>
      <c r="AJV715" s="27"/>
      <c r="AJW715" s="27"/>
      <c r="AJX715" s="27"/>
      <c r="AJY715" s="27"/>
      <c r="AJZ715" s="27"/>
      <c r="AKA715" s="27"/>
      <c r="AKB715" s="27"/>
      <c r="AKC715" s="27"/>
      <c r="AKD715" s="27"/>
      <c r="AKE715" s="27"/>
      <c r="AKF715" s="27"/>
      <c r="AKG715" s="27"/>
      <c r="AKH715" s="27"/>
      <c r="AKI715" s="27"/>
      <c r="AKJ715" s="27"/>
      <c r="AKK715" s="27"/>
      <c r="AKL715" s="27"/>
      <c r="AKM715" s="27"/>
      <c r="AKN715" s="27"/>
      <c r="AKO715" s="27"/>
      <c r="AKP715" s="27"/>
      <c r="AKQ715" s="27"/>
      <c r="AKR715" s="27"/>
      <c r="AKS715" s="27"/>
      <c r="AKT715" s="27"/>
      <c r="AKU715" s="27"/>
      <c r="AKV715" s="27"/>
      <c r="AKW715" s="27"/>
      <c r="AKX715" s="27"/>
      <c r="AKY715" s="27"/>
      <c r="AKZ715" s="27"/>
      <c r="ALA715" s="27"/>
      <c r="ALB715" s="27"/>
      <c r="ALC715" s="27"/>
      <c r="ALD715" s="27"/>
      <c r="ALE715" s="27"/>
      <c r="ALF715" s="27"/>
      <c r="ALG715" s="27"/>
      <c r="ALH715" s="27"/>
      <c r="ALI715" s="27"/>
      <c r="ALJ715" s="27"/>
      <c r="ALK715" s="27"/>
      <c r="ALL715" s="27"/>
      <c r="ALM715" s="27"/>
      <c r="ALN715" s="27"/>
      <c r="ALO715" s="27"/>
      <c r="ALP715" s="27"/>
      <c r="ALQ715" s="27"/>
      <c r="ALR715" s="27"/>
      <c r="ALS715" s="27"/>
      <c r="ALT715" s="27"/>
      <c r="ALU715" s="27"/>
      <c r="ALV715" s="27"/>
      <c r="ALW715" s="27"/>
      <c r="ALX715" s="27"/>
      <c r="ALY715" s="27"/>
      <c r="ALZ715" s="27"/>
      <c r="AMA715" s="27"/>
      <c r="AMB715" s="27"/>
      <c r="AMC715" s="27"/>
      <c r="AMD715" s="27"/>
      <c r="AME715" s="27"/>
      <c r="AMF715" s="27"/>
      <c r="AMG715" s="27"/>
      <c r="AMH715" s="27"/>
      <c r="AMI715" s="27"/>
      <c r="AMJ715" s="27"/>
      <c r="AMK715" s="27"/>
      <c r="AML715" s="27"/>
      <c r="AMM715" s="27"/>
      <c r="AMN715" s="27"/>
      <c r="AMO715" s="27"/>
      <c r="AMP715" s="27"/>
      <c r="AMQ715" s="27"/>
      <c r="AMR715" s="27"/>
      <c r="AMS715" s="27"/>
      <c r="AMT715" s="27"/>
      <c r="AMU715" s="27"/>
      <c r="AMV715" s="27"/>
      <c r="AMW715" s="27"/>
      <c r="AMX715" s="27"/>
      <c r="AMY715" s="27"/>
      <c r="AMZ715" s="27"/>
      <c r="ANA715" s="27"/>
      <c r="ANB715" s="27"/>
      <c r="ANC715" s="27"/>
      <c r="AND715" s="27"/>
      <c r="ANE715" s="27"/>
      <c r="ANF715" s="27"/>
      <c r="ANG715" s="27"/>
      <c r="ANH715" s="27"/>
      <c r="ANI715" s="27"/>
      <c r="ANJ715" s="27"/>
      <c r="ANK715" s="27"/>
      <c r="ANL715" s="27"/>
      <c r="ANM715" s="27"/>
      <c r="ANN715" s="27"/>
      <c r="ANO715" s="27"/>
      <c r="ANP715" s="27"/>
      <c r="ANQ715" s="27"/>
      <c r="ANR715" s="27"/>
      <c r="ANS715" s="27"/>
      <c r="ANT715" s="27"/>
      <c r="ANU715" s="27"/>
      <c r="ANV715" s="27"/>
      <c r="ANW715" s="27"/>
      <c r="ANX715" s="27"/>
      <c r="ANY715" s="27"/>
      <c r="ANZ715" s="27"/>
      <c r="AOA715" s="27"/>
      <c r="AOB715" s="27"/>
      <c r="AOC715" s="27"/>
      <c r="AOD715" s="27"/>
      <c r="AOE715" s="27"/>
      <c r="AOF715" s="27"/>
      <c r="AOG715" s="27"/>
      <c r="AOH715" s="27"/>
      <c r="AOI715" s="27"/>
      <c r="AOJ715" s="27"/>
      <c r="AOK715" s="27"/>
      <c r="AOL715" s="27"/>
      <c r="AOM715" s="27"/>
      <c r="AON715" s="27"/>
      <c r="AOO715" s="27"/>
      <c r="AOP715" s="27"/>
      <c r="AOQ715" s="27"/>
      <c r="AOR715" s="27"/>
      <c r="AOS715" s="27"/>
      <c r="AOT715" s="27"/>
      <c r="AOU715" s="27"/>
      <c r="AOV715" s="27"/>
      <c r="AOW715" s="27"/>
      <c r="AOX715" s="27"/>
      <c r="AOY715" s="27"/>
      <c r="AOZ715" s="27"/>
      <c r="APA715" s="27"/>
      <c r="APB715" s="27"/>
      <c r="APC715" s="27"/>
      <c r="APD715" s="27"/>
      <c r="APE715" s="27"/>
      <c r="APF715" s="27"/>
      <c r="APG715" s="27"/>
      <c r="APH715" s="27"/>
      <c r="API715" s="27"/>
      <c r="APJ715" s="27"/>
      <c r="APK715" s="27"/>
      <c r="APL715" s="27"/>
      <c r="APM715" s="27"/>
      <c r="APN715" s="27"/>
      <c r="APO715" s="27"/>
      <c r="APP715" s="27"/>
      <c r="APQ715" s="27"/>
      <c r="APR715" s="27"/>
      <c r="APS715" s="27"/>
      <c r="APT715" s="27"/>
      <c r="APU715" s="27"/>
      <c r="APV715" s="27"/>
      <c r="APW715" s="27"/>
      <c r="APX715" s="27"/>
      <c r="APY715" s="27"/>
      <c r="APZ715" s="27"/>
      <c r="AQA715" s="27"/>
      <c r="AQB715" s="27"/>
      <c r="AQC715" s="27"/>
      <c r="AQD715" s="27"/>
      <c r="AQE715" s="27"/>
      <c r="AQF715" s="27"/>
      <c r="AQG715" s="27"/>
      <c r="AQH715" s="27"/>
      <c r="AQI715" s="27"/>
      <c r="AQJ715" s="27"/>
      <c r="AQK715" s="27"/>
      <c r="AQL715" s="27"/>
      <c r="AQM715" s="27"/>
      <c r="AQN715" s="27"/>
      <c r="AQO715" s="27"/>
      <c r="AQP715" s="27"/>
      <c r="AQQ715" s="27"/>
      <c r="AQR715" s="27"/>
      <c r="AQS715" s="27"/>
      <c r="AQT715" s="27"/>
      <c r="AQU715" s="27"/>
      <c r="AQV715" s="27"/>
      <c r="AQW715" s="27"/>
      <c r="AQX715" s="27"/>
      <c r="AQY715" s="27"/>
      <c r="AQZ715" s="27"/>
      <c r="ARA715" s="27"/>
      <c r="ARB715" s="27"/>
      <c r="ARC715" s="27"/>
      <c r="ARD715" s="27"/>
      <c r="ARE715" s="27"/>
      <c r="ARF715" s="27"/>
      <c r="ARG715" s="27"/>
      <c r="ARH715" s="27"/>
      <c r="ARI715" s="27"/>
      <c r="ARJ715" s="27"/>
      <c r="ARK715" s="27"/>
      <c r="ARL715" s="27"/>
      <c r="ARM715" s="27"/>
      <c r="ARN715" s="27"/>
      <c r="ARO715" s="27"/>
      <c r="ARP715" s="27"/>
      <c r="ARQ715" s="27"/>
      <c r="ARR715" s="27"/>
      <c r="ARS715" s="27"/>
      <c r="ART715" s="27"/>
      <c r="ARU715" s="27"/>
      <c r="ARV715" s="27"/>
      <c r="ARW715" s="27"/>
      <c r="ARX715" s="27"/>
      <c r="ARY715" s="27"/>
      <c r="ARZ715" s="27"/>
      <c r="ASA715" s="27"/>
      <c r="ASB715" s="27"/>
      <c r="ASC715" s="27"/>
      <c r="ASD715" s="27"/>
      <c r="ASE715" s="27"/>
      <c r="ASF715" s="27"/>
      <c r="ASG715" s="27"/>
      <c r="ASH715" s="27"/>
      <c r="ASI715" s="27"/>
      <c r="ASJ715" s="27"/>
      <c r="ASK715" s="27"/>
      <c r="ASL715" s="27"/>
      <c r="ASM715" s="27"/>
      <c r="ASN715" s="27"/>
      <c r="ASO715" s="27"/>
      <c r="ASP715" s="27"/>
      <c r="ASQ715" s="27"/>
      <c r="ASR715" s="27"/>
      <c r="ASS715" s="27"/>
      <c r="AST715" s="27"/>
      <c r="ASU715" s="27"/>
      <c r="ASV715" s="27"/>
      <c r="ASW715" s="27"/>
      <c r="ASX715" s="27"/>
      <c r="ASY715" s="27"/>
      <c r="ASZ715" s="27"/>
      <c r="ATA715" s="27"/>
      <c r="ATB715" s="27"/>
      <c r="ATC715" s="27"/>
      <c r="ATD715" s="27"/>
      <c r="ATE715" s="27"/>
      <c r="ATF715" s="27"/>
      <c r="ATG715" s="27"/>
      <c r="ATH715" s="27"/>
      <c r="ATI715" s="27"/>
      <c r="ATJ715" s="27"/>
      <c r="ATK715" s="27"/>
      <c r="ATL715" s="27"/>
      <c r="ATM715" s="27"/>
      <c r="ATN715" s="27"/>
      <c r="ATO715" s="27"/>
      <c r="ATP715" s="27"/>
      <c r="ATQ715" s="27"/>
      <c r="ATR715" s="27"/>
      <c r="ATS715" s="27"/>
      <c r="ATT715" s="27"/>
      <c r="ATU715" s="27"/>
      <c r="ATV715" s="27"/>
      <c r="ATW715" s="27"/>
      <c r="ATX715" s="27"/>
      <c r="ATY715" s="27"/>
      <c r="ATZ715" s="27"/>
      <c r="AUA715" s="27"/>
      <c r="AUB715" s="27"/>
      <c r="AUC715" s="27"/>
      <c r="AUD715" s="27"/>
      <c r="AUE715" s="27"/>
      <c r="AUF715" s="27"/>
      <c r="AUG715" s="27"/>
      <c r="AUH715" s="27"/>
      <c r="AUI715" s="27"/>
      <c r="AUJ715" s="27"/>
      <c r="AUK715" s="27"/>
      <c r="AUL715" s="27"/>
      <c r="AUM715" s="27"/>
      <c r="AUN715" s="27"/>
      <c r="AUO715" s="27"/>
      <c r="AUP715" s="27"/>
      <c r="AUQ715" s="27"/>
      <c r="AUR715" s="27"/>
      <c r="AUS715" s="27"/>
      <c r="AUT715" s="27"/>
      <c r="AUU715" s="27"/>
      <c r="AUV715" s="27"/>
      <c r="AUW715" s="27"/>
      <c r="AUX715" s="27"/>
      <c r="AUY715" s="27"/>
      <c r="AUZ715" s="27"/>
      <c r="AVA715" s="27"/>
      <c r="AVB715" s="27"/>
      <c r="AVC715" s="27"/>
      <c r="AVD715" s="27"/>
      <c r="AVE715" s="27"/>
      <c r="AVF715" s="27"/>
      <c r="AVG715" s="27"/>
      <c r="AVH715" s="27"/>
      <c r="AVI715" s="27"/>
      <c r="AVJ715" s="27"/>
      <c r="AVK715" s="27"/>
      <c r="AVL715" s="27"/>
      <c r="AVM715" s="27"/>
      <c r="AVN715" s="27"/>
      <c r="AVO715" s="27"/>
      <c r="AVP715" s="27"/>
      <c r="AVQ715" s="27"/>
      <c r="AVR715" s="27"/>
      <c r="AVS715" s="27"/>
      <c r="AVT715" s="27"/>
      <c r="AVU715" s="27"/>
      <c r="AVV715" s="27"/>
      <c r="AVW715" s="27"/>
      <c r="AVX715" s="27"/>
      <c r="AVY715" s="27"/>
      <c r="AVZ715" s="27"/>
      <c r="AWA715" s="27"/>
      <c r="AWB715" s="27"/>
      <c r="AWC715" s="27"/>
      <c r="AWD715" s="27"/>
      <c r="AWE715" s="27"/>
      <c r="AWF715" s="27"/>
      <c r="AWG715" s="27"/>
      <c r="AWH715" s="27"/>
      <c r="AWI715" s="27"/>
      <c r="AWJ715" s="27"/>
      <c r="AWK715" s="27"/>
      <c r="AWL715" s="27"/>
      <c r="AWM715" s="27"/>
      <c r="AWN715" s="27"/>
      <c r="AWO715" s="27"/>
      <c r="AWP715" s="27"/>
      <c r="AWQ715" s="27"/>
      <c r="AWR715" s="27"/>
      <c r="AWS715" s="27"/>
      <c r="AWT715" s="27"/>
      <c r="AWU715" s="27"/>
      <c r="AWV715" s="27"/>
      <c r="AWW715" s="27"/>
      <c r="AWX715" s="27"/>
      <c r="AWY715" s="27"/>
      <c r="AWZ715" s="27"/>
      <c r="AXA715" s="27"/>
      <c r="AXB715" s="27"/>
      <c r="AXC715" s="27"/>
      <c r="AXD715" s="27"/>
      <c r="AXE715" s="27"/>
      <c r="AXF715" s="27"/>
      <c r="AXG715" s="27"/>
      <c r="AXH715" s="27"/>
      <c r="AXI715" s="27"/>
      <c r="AXJ715" s="27"/>
      <c r="AXK715" s="27"/>
      <c r="AXL715" s="27"/>
      <c r="AXM715" s="27"/>
      <c r="AXN715" s="27"/>
      <c r="AXO715" s="27"/>
      <c r="AXP715" s="27"/>
      <c r="AXQ715" s="27"/>
      <c r="AXR715" s="27"/>
      <c r="AXS715" s="27"/>
      <c r="AXT715" s="27"/>
      <c r="AXU715" s="27"/>
      <c r="AXV715" s="27"/>
      <c r="AXW715" s="27"/>
      <c r="AXX715" s="27"/>
      <c r="AXY715" s="27"/>
      <c r="AXZ715" s="27"/>
      <c r="AYA715" s="27"/>
      <c r="AYB715" s="27"/>
      <c r="AYC715" s="27"/>
      <c r="AYD715" s="27"/>
      <c r="AYE715" s="27"/>
      <c r="AYF715" s="27"/>
      <c r="AYG715" s="27"/>
      <c r="AYH715" s="27"/>
      <c r="AYI715" s="27"/>
      <c r="AYJ715" s="27"/>
      <c r="AYK715" s="27"/>
      <c r="AYL715" s="27"/>
      <c r="AYM715" s="27"/>
      <c r="AYN715" s="27"/>
      <c r="AYO715" s="27"/>
      <c r="AYP715" s="27"/>
      <c r="AYQ715" s="27"/>
      <c r="AYR715" s="27"/>
      <c r="AYS715" s="27"/>
      <c r="AYT715" s="27"/>
      <c r="AYU715" s="27"/>
      <c r="AYV715" s="27"/>
      <c r="AYW715" s="27"/>
      <c r="AYX715" s="27"/>
      <c r="AYY715" s="27"/>
      <c r="AYZ715" s="27"/>
      <c r="AZA715" s="27"/>
      <c r="AZB715" s="27"/>
      <c r="AZC715" s="27"/>
      <c r="AZD715" s="27"/>
      <c r="AZE715" s="27"/>
      <c r="AZF715" s="27"/>
      <c r="AZG715" s="27"/>
      <c r="AZH715" s="27"/>
      <c r="AZI715" s="27"/>
      <c r="AZJ715" s="27"/>
      <c r="AZK715" s="27"/>
      <c r="AZL715" s="27"/>
      <c r="AZM715" s="27"/>
      <c r="AZN715" s="27"/>
      <c r="AZO715" s="27"/>
      <c r="AZP715" s="27"/>
      <c r="AZQ715" s="27"/>
      <c r="AZR715" s="27"/>
      <c r="AZS715" s="27"/>
      <c r="AZT715" s="27"/>
      <c r="AZU715" s="27"/>
      <c r="AZV715" s="27"/>
      <c r="AZW715" s="27"/>
      <c r="AZX715" s="27"/>
      <c r="AZY715" s="27"/>
      <c r="AZZ715" s="27"/>
      <c r="BAA715" s="27"/>
      <c r="BAB715" s="27"/>
      <c r="BAC715" s="27"/>
      <c r="BAD715" s="27"/>
      <c r="BAE715" s="27"/>
      <c r="BAF715" s="27"/>
      <c r="BAG715" s="27"/>
      <c r="BAH715" s="27"/>
      <c r="BAI715" s="27"/>
      <c r="BAJ715" s="27"/>
      <c r="BAK715" s="27"/>
      <c r="BAL715" s="27"/>
      <c r="BAM715" s="27"/>
      <c r="BAN715" s="27"/>
      <c r="BAO715" s="27"/>
      <c r="BAP715" s="27"/>
      <c r="BAQ715" s="27"/>
      <c r="BAR715" s="27"/>
      <c r="BAS715" s="27"/>
      <c r="BAT715" s="27"/>
      <c r="BAU715" s="27"/>
      <c r="BAV715" s="27"/>
      <c r="BAW715" s="27"/>
      <c r="BAX715" s="27"/>
      <c r="BAY715" s="27"/>
      <c r="BAZ715" s="27"/>
      <c r="BBA715" s="27"/>
      <c r="BBB715" s="27"/>
      <c r="BBC715" s="27"/>
      <c r="BBD715" s="27"/>
      <c r="BBE715" s="27"/>
      <c r="BBF715" s="27"/>
      <c r="BBG715" s="27"/>
      <c r="BBH715" s="27"/>
      <c r="BBI715" s="27"/>
      <c r="BBJ715" s="27"/>
      <c r="BBK715" s="27"/>
      <c r="BBL715" s="27"/>
      <c r="BBM715" s="27"/>
      <c r="BBN715" s="27"/>
      <c r="BBO715" s="27"/>
      <c r="BBP715" s="27"/>
      <c r="BBQ715" s="27"/>
      <c r="BBR715" s="27"/>
      <c r="BBS715" s="27"/>
      <c r="BBT715" s="27"/>
      <c r="BBU715" s="27"/>
      <c r="BBV715" s="27"/>
      <c r="BBW715" s="27"/>
      <c r="BBX715" s="27"/>
      <c r="BBY715" s="27"/>
      <c r="BBZ715" s="27"/>
      <c r="BCA715" s="27"/>
      <c r="BCB715" s="27"/>
      <c r="BCC715" s="27"/>
      <c r="BCD715" s="27"/>
      <c r="BCE715" s="27"/>
      <c r="BCF715" s="27"/>
      <c r="BCG715" s="27"/>
      <c r="BCH715" s="27"/>
      <c r="BCI715" s="27"/>
      <c r="BCJ715" s="27"/>
      <c r="BCK715" s="27"/>
      <c r="BCL715" s="27"/>
      <c r="BCM715" s="27"/>
      <c r="BCN715" s="27"/>
      <c r="BCO715" s="27"/>
      <c r="BCP715" s="27"/>
      <c r="BCQ715" s="27"/>
      <c r="BCR715" s="27"/>
      <c r="BCS715" s="27"/>
      <c r="BCT715" s="27"/>
      <c r="BCU715" s="27"/>
      <c r="BCV715" s="27"/>
      <c r="BCW715" s="27"/>
      <c r="BCX715" s="27"/>
      <c r="BCY715" s="27"/>
      <c r="BCZ715" s="27"/>
      <c r="BDA715" s="27"/>
      <c r="BDB715" s="27"/>
      <c r="BDC715" s="27"/>
      <c r="BDD715" s="27"/>
      <c r="BDE715" s="27"/>
      <c r="BDF715" s="27"/>
      <c r="BDG715" s="27"/>
      <c r="BDH715" s="27"/>
      <c r="BDI715" s="27"/>
      <c r="BDJ715" s="27"/>
      <c r="BDK715" s="27"/>
      <c r="BDL715" s="27"/>
      <c r="BDM715" s="27"/>
      <c r="BDN715" s="27"/>
      <c r="BDO715" s="27"/>
      <c r="BDP715" s="27"/>
      <c r="BDQ715" s="27"/>
      <c r="BDR715" s="27"/>
      <c r="BDS715" s="27"/>
      <c r="BDT715" s="27"/>
      <c r="BDU715" s="27"/>
      <c r="BDV715" s="27"/>
      <c r="BDW715" s="27"/>
      <c r="BDX715" s="27"/>
      <c r="BDY715" s="27"/>
      <c r="BDZ715" s="27"/>
      <c r="BEA715" s="27"/>
      <c r="BEB715" s="27"/>
      <c r="BEC715" s="27"/>
      <c r="BED715" s="27"/>
      <c r="BEE715" s="27"/>
      <c r="BEF715" s="27"/>
      <c r="BEG715" s="27"/>
      <c r="BEH715" s="27"/>
      <c r="BEI715" s="27"/>
      <c r="BEJ715" s="27"/>
      <c r="BEK715" s="27"/>
      <c r="BEL715" s="27"/>
      <c r="BEM715" s="27"/>
      <c r="BEN715" s="27"/>
      <c r="BEO715" s="27"/>
      <c r="BEP715" s="27"/>
      <c r="BEQ715" s="27"/>
      <c r="BER715" s="27"/>
      <c r="BES715" s="27"/>
      <c r="BET715" s="27"/>
      <c r="BEU715" s="27"/>
      <c r="BEV715" s="27"/>
      <c r="BEW715" s="27"/>
      <c r="BEX715" s="27"/>
      <c r="BEY715" s="27"/>
      <c r="BEZ715" s="27"/>
      <c r="BFA715" s="27"/>
      <c r="BFB715" s="27"/>
      <c r="BFC715" s="27"/>
      <c r="BFD715" s="27"/>
      <c r="BFE715" s="27"/>
      <c r="BFF715" s="27"/>
      <c r="BFG715" s="27"/>
      <c r="BFH715" s="27"/>
      <c r="BFI715" s="27"/>
      <c r="BFJ715" s="27"/>
      <c r="BFK715" s="27"/>
      <c r="BFL715" s="27"/>
      <c r="BFM715" s="27"/>
      <c r="BFN715" s="27"/>
      <c r="BFO715" s="27"/>
      <c r="BFP715" s="27"/>
      <c r="BFQ715" s="27"/>
      <c r="BFR715" s="27"/>
      <c r="BFS715" s="27"/>
      <c r="BFT715" s="27"/>
      <c r="BFU715" s="27"/>
      <c r="BFV715" s="27"/>
      <c r="BFW715" s="27"/>
      <c r="BFX715" s="27"/>
      <c r="BFY715" s="27"/>
      <c r="BFZ715" s="27"/>
      <c r="BGA715" s="27"/>
      <c r="BGB715" s="27"/>
      <c r="BGC715" s="27"/>
      <c r="BGD715" s="27"/>
      <c r="BGE715" s="27"/>
      <c r="BGF715" s="27"/>
      <c r="BGG715" s="27"/>
      <c r="BGH715" s="27"/>
      <c r="BGI715" s="27"/>
      <c r="BGJ715" s="27"/>
      <c r="BGK715" s="27"/>
      <c r="BGL715" s="27"/>
      <c r="BGM715" s="27"/>
      <c r="BGN715" s="27"/>
      <c r="BGO715" s="27"/>
      <c r="BGP715" s="27"/>
      <c r="BGQ715" s="27"/>
      <c r="BGR715" s="27"/>
      <c r="BGS715" s="27"/>
      <c r="BGT715" s="27"/>
      <c r="BGU715" s="27"/>
      <c r="BGV715" s="27"/>
      <c r="BGW715" s="27"/>
      <c r="BGX715" s="27"/>
      <c r="BGY715" s="27"/>
      <c r="BGZ715" s="27"/>
      <c r="BHA715" s="27"/>
      <c r="BHB715" s="27"/>
      <c r="BHC715" s="27"/>
      <c r="BHD715" s="27"/>
      <c r="BHE715" s="27"/>
      <c r="BHF715" s="27"/>
      <c r="BHG715" s="27"/>
      <c r="BHH715" s="27"/>
      <c r="BHI715" s="27"/>
      <c r="BHJ715" s="27"/>
      <c r="BHK715" s="27"/>
      <c r="BHL715" s="27"/>
      <c r="BHM715" s="27"/>
      <c r="BHN715" s="27"/>
      <c r="BHO715" s="27"/>
      <c r="BHP715" s="27"/>
      <c r="BHQ715" s="27"/>
      <c r="BHR715" s="27"/>
      <c r="BHS715" s="27"/>
      <c r="BHT715" s="27"/>
      <c r="BHU715" s="27"/>
      <c r="BHV715" s="27"/>
      <c r="BHW715" s="27"/>
      <c r="BHX715" s="27"/>
      <c r="BHY715" s="27"/>
      <c r="BHZ715" s="27"/>
      <c r="BIA715" s="27"/>
      <c r="BIB715" s="27"/>
      <c r="BIC715" s="27"/>
      <c r="BID715" s="27"/>
      <c r="BIE715" s="27"/>
      <c r="BIF715" s="27"/>
      <c r="BIG715" s="27"/>
      <c r="BIH715" s="27"/>
      <c r="BII715" s="27"/>
      <c r="BIJ715" s="27"/>
      <c r="BIK715" s="27"/>
      <c r="BIL715" s="27"/>
      <c r="BIM715" s="27"/>
      <c r="BIN715" s="27"/>
      <c r="BIO715" s="27"/>
      <c r="BIP715" s="27"/>
      <c r="BIQ715" s="27"/>
      <c r="BIR715" s="27"/>
      <c r="BIS715" s="27"/>
      <c r="BIT715" s="27"/>
      <c r="BIU715" s="27"/>
      <c r="BIV715" s="27"/>
      <c r="BIW715" s="27"/>
      <c r="BIX715" s="27"/>
      <c r="BIY715" s="27"/>
      <c r="BIZ715" s="27"/>
      <c r="BJA715" s="27"/>
      <c r="BJB715" s="27"/>
      <c r="BJC715" s="27"/>
      <c r="BJD715" s="27"/>
      <c r="BJE715" s="27"/>
      <c r="BJF715" s="27"/>
      <c r="BJG715" s="27"/>
      <c r="BJH715" s="27"/>
      <c r="BJI715" s="27"/>
      <c r="BJJ715" s="27"/>
      <c r="BJK715" s="27"/>
      <c r="BJL715" s="27"/>
      <c r="BJM715" s="27"/>
      <c r="BJN715" s="27"/>
      <c r="BJO715" s="27"/>
      <c r="BJP715" s="27"/>
      <c r="BJQ715" s="27"/>
      <c r="BJR715" s="27"/>
      <c r="BJS715" s="27"/>
      <c r="BJT715" s="27"/>
      <c r="BJU715" s="27"/>
      <c r="BJV715" s="27"/>
      <c r="BJW715" s="27"/>
      <c r="BJX715" s="27"/>
      <c r="BJY715" s="27"/>
      <c r="BJZ715" s="27"/>
      <c r="BKA715" s="27"/>
      <c r="BKB715" s="27"/>
      <c r="BKC715" s="27"/>
      <c r="BKD715" s="27"/>
      <c r="BKE715" s="27"/>
      <c r="BKF715" s="27"/>
      <c r="BKG715" s="27"/>
      <c r="BKH715" s="27"/>
      <c r="BKI715" s="27"/>
      <c r="BKJ715" s="27"/>
      <c r="BKK715" s="27"/>
      <c r="BKL715" s="27"/>
      <c r="BKM715" s="27"/>
      <c r="BKN715" s="27"/>
      <c r="BKO715" s="27"/>
      <c r="BKP715" s="27"/>
      <c r="BKQ715" s="27"/>
      <c r="BKR715" s="27"/>
      <c r="BKS715" s="27"/>
      <c r="BKT715" s="27"/>
      <c r="BKU715" s="27"/>
      <c r="BKV715" s="27"/>
      <c r="BKW715" s="27"/>
      <c r="BKX715" s="27"/>
      <c r="BKY715" s="27"/>
      <c r="BKZ715" s="27"/>
      <c r="BLA715" s="27"/>
      <c r="BLB715" s="27"/>
      <c r="BLC715" s="27"/>
      <c r="BLD715" s="27"/>
      <c r="BLE715" s="27"/>
      <c r="BLF715" s="27"/>
      <c r="BLG715" s="27"/>
      <c r="BLH715" s="27"/>
      <c r="BLI715" s="27"/>
      <c r="BLJ715" s="27"/>
      <c r="BLK715" s="27"/>
      <c r="BLL715" s="27"/>
      <c r="BLM715" s="27"/>
      <c r="BLN715" s="27"/>
      <c r="BLO715" s="27"/>
      <c r="BLP715" s="27"/>
      <c r="BLQ715" s="27"/>
      <c r="BLR715" s="27"/>
      <c r="BLS715" s="27"/>
      <c r="BLT715" s="27"/>
      <c r="BLU715" s="27"/>
      <c r="BLV715" s="27"/>
      <c r="BLW715" s="27"/>
      <c r="BLX715" s="27"/>
      <c r="BLY715" s="27"/>
      <c r="BLZ715" s="27"/>
      <c r="BMA715" s="27"/>
      <c r="BMB715" s="27"/>
      <c r="BMC715" s="27"/>
      <c r="BMD715" s="27"/>
      <c r="BME715" s="27"/>
      <c r="BMF715" s="27"/>
      <c r="BMG715" s="27"/>
      <c r="BMH715" s="27"/>
      <c r="BMI715" s="27"/>
      <c r="BMJ715" s="27"/>
      <c r="BMK715" s="27"/>
      <c r="BML715" s="27"/>
      <c r="BMM715" s="27"/>
      <c r="BMN715" s="27"/>
      <c r="BMO715" s="27"/>
      <c r="BMP715" s="27"/>
      <c r="BMQ715" s="27"/>
      <c r="BMR715" s="27"/>
      <c r="BMS715" s="27"/>
      <c r="BMT715" s="27"/>
      <c r="BMU715" s="27"/>
      <c r="BMV715" s="27"/>
      <c r="BMW715" s="27"/>
      <c r="BMX715" s="27"/>
      <c r="BMY715" s="27"/>
      <c r="BMZ715" s="27"/>
      <c r="BNA715" s="27"/>
      <c r="BNB715" s="27"/>
      <c r="BNC715" s="27"/>
      <c r="BND715" s="27"/>
      <c r="BNE715" s="27"/>
      <c r="BNF715" s="27"/>
      <c r="BNG715" s="27"/>
      <c r="BNH715" s="27"/>
      <c r="BNI715" s="27"/>
      <c r="BNJ715" s="27"/>
      <c r="BNK715" s="27"/>
      <c r="BNL715" s="27"/>
      <c r="BNM715" s="27"/>
      <c r="BNN715" s="27"/>
      <c r="BNO715" s="27"/>
      <c r="BNP715" s="27"/>
      <c r="BNQ715" s="27"/>
      <c r="BNR715" s="27"/>
      <c r="BNS715" s="27"/>
      <c r="BNT715" s="27"/>
      <c r="BNU715" s="27"/>
      <c r="BNV715" s="27"/>
      <c r="BNW715" s="27"/>
      <c r="BNX715" s="27"/>
      <c r="BNY715" s="27"/>
      <c r="BNZ715" s="27"/>
      <c r="BOA715" s="27"/>
      <c r="BOB715" s="27"/>
      <c r="BOC715" s="27"/>
      <c r="BOD715" s="27"/>
      <c r="BOE715" s="27"/>
      <c r="BOF715" s="27"/>
      <c r="BOG715" s="27"/>
      <c r="BOH715" s="27"/>
      <c r="BOI715" s="27"/>
      <c r="BOJ715" s="27"/>
      <c r="BOK715" s="27"/>
      <c r="BOL715" s="27"/>
      <c r="BOM715" s="27"/>
      <c r="BON715" s="27"/>
    </row>
  </sheetData>
  <pageMargins left="0.75" right="0.75" top="1" bottom="1" header="0.5" footer="0.5"/>
  <pageSetup scale="65" fitToHeight="8" orientation="portrait" r:id="rId1"/>
  <headerFooter alignWithMargins="0">
    <oddFooter xml:space="preserve">&amp;L&amp;F - &amp;A
&amp;RPage &amp;P of &amp;N
</oddFooter>
  </headerFooter>
  <rowBreaks count="5" manualBreakCount="5">
    <brk id="69" max="10" man="1"/>
    <brk id="186" max="10" man="1"/>
    <brk id="238" max="10" man="1"/>
    <brk id="279" max="10" man="1"/>
    <brk id="379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XFD271"/>
  <sheetViews>
    <sheetView view="pageBreakPreview" zoomScale="60" zoomScaleNormal="85" workbookViewId="0">
      <pane xSplit="3" ySplit="7" topLeftCell="D215" activePane="bottomRight" state="frozen"/>
      <selection activeCell="K29" sqref="K29"/>
      <selection pane="topRight" activeCell="K29" sqref="K29"/>
      <selection pane="bottomLeft" activeCell="K29" sqref="K29"/>
      <selection pane="bottomRight" activeCell="K29" sqref="K29"/>
    </sheetView>
  </sheetViews>
  <sheetFormatPr defaultColWidth="9.140625" defaultRowHeight="12.75" outlineLevelCol="1"/>
  <cols>
    <col min="1" max="1" width="5.28515625" style="106" customWidth="1"/>
    <col min="2" max="2" width="16.85546875" style="110" customWidth="1"/>
    <col min="3" max="3" width="29.140625" style="110" bestFit="1" customWidth="1"/>
    <col min="4" max="4" width="9.7109375" style="106" hidden="1" customWidth="1"/>
    <col min="5" max="5" width="11.28515625" style="106" customWidth="1"/>
    <col min="6" max="6" width="2" style="106" customWidth="1"/>
    <col min="7" max="18" width="12.140625" style="106" hidden="1" customWidth="1" outlineLevel="1"/>
    <col min="19" max="19" width="11.28515625" style="106" customWidth="1" collapsed="1"/>
    <col min="20" max="20" width="1.7109375" style="106" customWidth="1"/>
    <col min="21" max="32" width="10.140625" style="106" hidden="1" customWidth="1" outlineLevel="1"/>
    <col min="33" max="33" width="10.140625" style="112" customWidth="1" collapsed="1"/>
    <col min="34" max="34" width="1.85546875" style="106" customWidth="1"/>
    <col min="35" max="35" width="9.140625" style="106"/>
    <col min="36" max="39" width="12.5703125" style="106" customWidth="1"/>
    <col min="40" max="41" width="9.140625" style="106"/>
    <col min="42" max="42" width="6" style="106" customWidth="1"/>
    <col min="43" max="16384" width="9.140625" style="106"/>
  </cols>
  <sheetData>
    <row r="1" spans="1:41" ht="12" customHeight="1">
      <c r="B1" s="107" t="s">
        <v>269</v>
      </c>
      <c r="C1" s="108"/>
      <c r="D1" s="109"/>
      <c r="E1" s="109"/>
      <c r="F1" s="108"/>
      <c r="G1" s="110" t="s">
        <v>270</v>
      </c>
      <c r="H1" s="108"/>
      <c r="I1" s="108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</row>
    <row r="2" spans="1:41" ht="12" customHeight="1">
      <c r="B2" s="107" t="s">
        <v>271</v>
      </c>
      <c r="C2" s="108"/>
      <c r="D2" s="109"/>
      <c r="E2" s="109"/>
      <c r="F2" s="108"/>
      <c r="G2" s="110" t="s">
        <v>272</v>
      </c>
      <c r="H2" s="108"/>
      <c r="I2" s="108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</row>
    <row r="3" spans="1:41" ht="12" customHeight="1">
      <c r="B3" s="107" t="s">
        <v>273</v>
      </c>
      <c r="C3" s="108"/>
      <c r="D3" s="109"/>
      <c r="E3" s="113">
        <f>E24-7.52</f>
        <v>1.1100000000000012</v>
      </c>
      <c r="F3" s="108"/>
      <c r="G3" s="110" t="s">
        <v>274</v>
      </c>
      <c r="H3" s="108"/>
      <c r="I3" s="108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</row>
    <row r="4" spans="1:41" ht="12" customHeight="1">
      <c r="B4" s="114" t="s">
        <v>116</v>
      </c>
      <c r="C4" s="108"/>
      <c r="D4" s="109"/>
      <c r="E4" s="109"/>
      <c r="F4" s="108"/>
      <c r="G4" s="108"/>
      <c r="H4" s="108"/>
      <c r="I4" s="108"/>
      <c r="J4" s="115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</row>
    <row r="5" spans="1:41" ht="12" customHeight="1">
      <c r="B5" s="108"/>
      <c r="C5" s="116"/>
      <c r="D5" s="117" t="s">
        <v>117</v>
      </c>
      <c r="E5" s="117" t="s">
        <v>117</v>
      </c>
      <c r="F5" s="108"/>
      <c r="G5" s="118">
        <f>+D6</f>
        <v>43466</v>
      </c>
      <c r="H5" s="118">
        <f>+G5+31</f>
        <v>43497</v>
      </c>
      <c r="I5" s="118">
        <f t="shared" ref="I5:R5" si="0">+H5+31</f>
        <v>43528</v>
      </c>
      <c r="J5" s="118">
        <f t="shared" si="0"/>
        <v>43559</v>
      </c>
      <c r="K5" s="118">
        <f t="shared" si="0"/>
        <v>43590</v>
      </c>
      <c r="L5" s="118">
        <f t="shared" si="0"/>
        <v>43621</v>
      </c>
      <c r="M5" s="118">
        <f t="shared" si="0"/>
        <v>43652</v>
      </c>
      <c r="N5" s="118">
        <f t="shared" si="0"/>
        <v>43683</v>
      </c>
      <c r="O5" s="118">
        <f t="shared" si="0"/>
        <v>43714</v>
      </c>
      <c r="P5" s="118">
        <f t="shared" si="0"/>
        <v>43745</v>
      </c>
      <c r="Q5" s="118">
        <f t="shared" si="0"/>
        <v>43776</v>
      </c>
      <c r="R5" s="118">
        <f t="shared" si="0"/>
        <v>43807</v>
      </c>
      <c r="S5" s="118" t="s">
        <v>118</v>
      </c>
      <c r="T5" s="111"/>
      <c r="U5" s="119">
        <f>+G5</f>
        <v>43466</v>
      </c>
      <c r="V5" s="119">
        <f t="shared" ref="V5:AF5" si="1">+H5</f>
        <v>43497</v>
      </c>
      <c r="W5" s="119">
        <f t="shared" si="1"/>
        <v>43528</v>
      </c>
      <c r="X5" s="119">
        <f t="shared" si="1"/>
        <v>43559</v>
      </c>
      <c r="Y5" s="119">
        <f t="shared" si="1"/>
        <v>43590</v>
      </c>
      <c r="Z5" s="119">
        <f t="shared" si="1"/>
        <v>43621</v>
      </c>
      <c r="AA5" s="119">
        <f t="shared" si="1"/>
        <v>43652</v>
      </c>
      <c r="AB5" s="119">
        <f t="shared" si="1"/>
        <v>43683</v>
      </c>
      <c r="AC5" s="119">
        <f t="shared" si="1"/>
        <v>43714</v>
      </c>
      <c r="AD5" s="119">
        <f t="shared" si="1"/>
        <v>43745</v>
      </c>
      <c r="AE5" s="119">
        <f t="shared" si="1"/>
        <v>43776</v>
      </c>
      <c r="AF5" s="119">
        <f t="shared" si="1"/>
        <v>43807</v>
      </c>
      <c r="AG5" s="244" t="s">
        <v>276</v>
      </c>
      <c r="AI5" s="210"/>
      <c r="AJ5" s="211" t="s">
        <v>204</v>
      </c>
      <c r="AK5" s="212">
        <f>+'Rate Sheet'!J5</f>
        <v>2.7873913448189401E-3</v>
      </c>
      <c r="AL5" s="211" t="s">
        <v>536</v>
      </c>
      <c r="AM5" s="253">
        <f>+AL259+'Jefferson Regulated Price Out'!AL230</f>
        <v>19290.365549853799</v>
      </c>
    </row>
    <row r="6" spans="1:41" ht="12" customHeight="1">
      <c r="B6" s="120" t="s">
        <v>119</v>
      </c>
      <c r="C6" s="116" t="s">
        <v>120</v>
      </c>
      <c r="D6" s="121">
        <v>43466</v>
      </c>
      <c r="E6" s="121" t="s">
        <v>275</v>
      </c>
      <c r="F6" s="116"/>
      <c r="G6" s="122" t="s">
        <v>121</v>
      </c>
      <c r="H6" s="122" t="s">
        <v>121</v>
      </c>
      <c r="I6" s="122" t="s">
        <v>121</v>
      </c>
      <c r="J6" s="122" t="s">
        <v>121</v>
      </c>
      <c r="K6" s="122" t="s">
        <v>121</v>
      </c>
      <c r="L6" s="122" t="s">
        <v>121</v>
      </c>
      <c r="M6" s="122" t="s">
        <v>121</v>
      </c>
      <c r="N6" s="122" t="s">
        <v>121</v>
      </c>
      <c r="O6" s="122" t="s">
        <v>121</v>
      </c>
      <c r="P6" s="122" t="s">
        <v>121</v>
      </c>
      <c r="Q6" s="122" t="s">
        <v>121</v>
      </c>
      <c r="R6" s="122" t="s">
        <v>121</v>
      </c>
      <c r="S6" s="122" t="s">
        <v>121</v>
      </c>
      <c r="T6" s="111"/>
      <c r="U6" s="123" t="s">
        <v>122</v>
      </c>
      <c r="V6" s="123" t="s">
        <v>122</v>
      </c>
      <c r="W6" s="123" t="s">
        <v>122</v>
      </c>
      <c r="X6" s="123" t="s">
        <v>122</v>
      </c>
      <c r="Y6" s="123" t="s">
        <v>122</v>
      </c>
      <c r="Z6" s="123" t="s">
        <v>122</v>
      </c>
      <c r="AA6" s="123" t="s">
        <v>122</v>
      </c>
      <c r="AB6" s="123" t="s">
        <v>122</v>
      </c>
      <c r="AC6" s="123" t="s">
        <v>122</v>
      </c>
      <c r="AD6" s="123" t="s">
        <v>122</v>
      </c>
      <c r="AE6" s="123" t="s">
        <v>122</v>
      </c>
      <c r="AF6" s="123" t="s">
        <v>122</v>
      </c>
      <c r="AG6" s="244"/>
      <c r="AJ6" s="210"/>
      <c r="AK6" s="210"/>
      <c r="AL6" s="210"/>
      <c r="AM6" s="210"/>
    </row>
    <row r="7" spans="1:41" ht="38.25">
      <c r="AJ7" s="245" t="s">
        <v>200</v>
      </c>
      <c r="AK7" s="245" t="s">
        <v>201</v>
      </c>
      <c r="AL7" s="245" t="s">
        <v>202</v>
      </c>
      <c r="AM7" s="245" t="s">
        <v>203</v>
      </c>
      <c r="AN7" s="209"/>
    </row>
    <row r="8" spans="1:41" s="111" customFormat="1">
      <c r="C8" s="108"/>
      <c r="D8" s="109"/>
      <c r="E8" s="109"/>
      <c r="F8" s="108"/>
      <c r="G8" s="108"/>
      <c r="H8" s="108"/>
      <c r="I8" s="108"/>
      <c r="AG8" s="112"/>
      <c r="AJ8" s="213"/>
      <c r="AK8" s="213"/>
      <c r="AL8" s="213"/>
      <c r="AM8" s="213"/>
    </row>
    <row r="9" spans="1:41" s="111" customFormat="1" ht="12" customHeight="1">
      <c r="D9" s="109"/>
      <c r="E9" s="109"/>
      <c r="F9" s="124"/>
      <c r="G9" s="124"/>
      <c r="H9" s="108"/>
      <c r="I9" s="108"/>
      <c r="AG9" s="112"/>
      <c r="AJ9" s="213"/>
      <c r="AK9" s="213"/>
      <c r="AL9" s="213"/>
      <c r="AM9" s="213"/>
    </row>
    <row r="10" spans="1:41" s="111" customFormat="1" ht="12" customHeight="1">
      <c r="A10" s="125" t="s">
        <v>277</v>
      </c>
      <c r="B10" s="126" t="s">
        <v>123</v>
      </c>
      <c r="C10" s="126" t="s">
        <v>123</v>
      </c>
      <c r="D10" s="109"/>
      <c r="E10" s="109"/>
      <c r="F10" s="124"/>
      <c r="G10" s="124"/>
      <c r="H10" s="108"/>
      <c r="I10" s="108"/>
      <c r="AG10" s="112"/>
      <c r="AJ10" s="213"/>
      <c r="AK10" s="213"/>
      <c r="AL10" s="213"/>
      <c r="AM10" s="213"/>
    </row>
    <row r="11" spans="1:41" s="111" customFormat="1" ht="12" customHeight="1">
      <c r="B11" s="126"/>
      <c r="C11" s="126"/>
      <c r="D11" s="109"/>
      <c r="E11" s="109"/>
      <c r="F11" s="124"/>
      <c r="G11" s="124"/>
      <c r="H11" s="108"/>
      <c r="I11" s="108"/>
      <c r="AG11" s="112"/>
      <c r="AJ11" s="213"/>
      <c r="AK11" s="213"/>
      <c r="AL11" s="213"/>
      <c r="AM11" s="213"/>
    </row>
    <row r="12" spans="1:41" s="111" customFormat="1" ht="12" customHeight="1">
      <c r="B12" s="127" t="s">
        <v>124</v>
      </c>
      <c r="C12" s="127" t="s">
        <v>124</v>
      </c>
      <c r="D12" s="128"/>
      <c r="E12" s="128"/>
      <c r="F12" s="128"/>
      <c r="G12" s="129"/>
      <c r="H12" s="129"/>
      <c r="I12" s="129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12"/>
      <c r="AJ12" s="213"/>
      <c r="AK12" s="213"/>
      <c r="AL12" s="213"/>
      <c r="AM12" s="213"/>
    </row>
    <row r="13" spans="1:41" s="111" customFormat="1" ht="12" customHeight="1">
      <c r="A13" s="131">
        <v>100</v>
      </c>
      <c r="B13" s="132" t="s">
        <v>129</v>
      </c>
      <c r="C13" s="133" t="str">
        <f>+VLOOKUP(B13,'[30]Clallam Regulated Price Out'!A:B,2,FALSE)</f>
        <v>1-20 GAL CAN WEEKLY SVC</v>
      </c>
      <c r="D13" s="134">
        <f>IFERROR(VLOOKUP(B13,'[31]Clallam Rates'!$F$1:$H$500, 3, FALSE),0)</f>
        <v>33.74</v>
      </c>
      <c r="E13" s="135">
        <f t="shared" ref="E13:E24" si="2">+D13/2</f>
        <v>16.87</v>
      </c>
      <c r="F13" s="135" t="s">
        <v>14</v>
      </c>
      <c r="G13" s="136">
        <f>IFERROR(VLOOKUP($B13,'[31]Clallam Revenue'!$B:$O,3,0),0)</f>
        <v>172.91</v>
      </c>
      <c r="H13" s="136">
        <f>IFERROR(VLOOKUP($B13,'[31]Clallam Revenue'!$B:$O,4,0),0)</f>
        <v>185.57</v>
      </c>
      <c r="I13" s="136">
        <f>IFERROR(VLOOKUP($B13,'[31]Clallam Revenue'!$B:$O,5,0),0)</f>
        <v>177.14</v>
      </c>
      <c r="J13" s="136">
        <f>IFERROR(VLOOKUP($B13,'[31]Clallam Revenue'!$B:$O,6,0),0)</f>
        <v>168.7</v>
      </c>
      <c r="K13" s="136">
        <f>IFERROR(VLOOKUP($B13,'[31]Clallam Revenue'!$B:$O,7,0),0)</f>
        <v>181.35</v>
      </c>
      <c r="L13" s="136">
        <f>IFERROR(VLOOKUP($B13,'[31]Clallam Revenue'!$B:$O,8,0),0)</f>
        <v>181.35</v>
      </c>
      <c r="M13" s="136">
        <f>IFERROR(VLOOKUP($B13,'[31]Clallam Revenue'!$B:$O,9,0),0)</f>
        <v>181.35</v>
      </c>
      <c r="N13" s="136">
        <f>IFERROR(VLOOKUP($B13,'[31]Clallam Revenue'!$B:$O,10,0),0)</f>
        <v>177.14</v>
      </c>
      <c r="O13" s="136">
        <f>IFERROR(VLOOKUP($B13,'[31]Clallam Revenue'!$B:$O,11,0),0)</f>
        <v>189.78</v>
      </c>
      <c r="P13" s="136">
        <f>IFERROR(VLOOKUP($B13,'[31]Clallam Revenue'!$B:$O,12,0),0)</f>
        <v>181.35</v>
      </c>
      <c r="Q13" s="136">
        <f>IFERROR(VLOOKUP($B13,'[31]Clallam Revenue'!$B:$O,13,0),0)</f>
        <v>185.57</v>
      </c>
      <c r="R13" s="136">
        <f>IFERROR(VLOOKUP($B13,'[31]Clallam Revenue'!$B:$O,14,0),0)</f>
        <v>0</v>
      </c>
      <c r="S13" s="136">
        <f>SUM(G13:R13)</f>
        <v>1982.2099999999996</v>
      </c>
      <c r="U13" s="137">
        <f t="shared" ref="U13:AF13" si="3">IFERROR(G13/$E13,0)</f>
        <v>10.249555423829282</v>
      </c>
      <c r="V13" s="137">
        <f t="shared" si="3"/>
        <v>10.999999999999998</v>
      </c>
      <c r="W13" s="137">
        <f t="shared" si="3"/>
        <v>10.50029638411381</v>
      </c>
      <c r="X13" s="137">
        <f t="shared" si="3"/>
        <v>9.9999999999999982</v>
      </c>
      <c r="Y13" s="137">
        <f t="shared" si="3"/>
        <v>10.749851807943093</v>
      </c>
      <c r="Z13" s="137">
        <f t="shared" si="3"/>
        <v>10.749851807943093</v>
      </c>
      <c r="AA13" s="137">
        <f t="shared" si="3"/>
        <v>10.749851807943093</v>
      </c>
      <c r="AB13" s="137">
        <f t="shared" si="3"/>
        <v>10.50029638411381</v>
      </c>
      <c r="AC13" s="137">
        <f t="shared" si="3"/>
        <v>11.249555423829282</v>
      </c>
      <c r="AD13" s="137">
        <f t="shared" si="3"/>
        <v>10.749851807943093</v>
      </c>
      <c r="AE13" s="137">
        <f t="shared" si="3"/>
        <v>10.999999999999998</v>
      </c>
      <c r="AF13" s="137">
        <f t="shared" si="3"/>
        <v>0</v>
      </c>
      <c r="AG13" s="138">
        <f>AVERAGE(U13:AE13)</f>
        <v>10.68173734978714</v>
      </c>
      <c r="AI13" s="139"/>
      <c r="AJ13" s="214">
        <f>+E13*(1+$AK$5)</f>
        <v>16.917023291987096</v>
      </c>
      <c r="AK13" s="215">
        <f>+AJ13-E13</f>
        <v>4.7023291987095206E-2</v>
      </c>
      <c r="AL13" s="215">
        <f>+AK13*AG13*12</f>
        <v>6.027485451942014</v>
      </c>
      <c r="AM13" s="216">
        <f>+S13+AL13</f>
        <v>1988.2374854519417</v>
      </c>
      <c r="AN13" s="222">
        <f>+AK13/E13</f>
        <v>2.7873913448189214E-3</v>
      </c>
      <c r="AO13" s="222">
        <f>+AL13/S13</f>
        <v>3.040790557984278E-3</v>
      </c>
    </row>
    <row r="14" spans="1:41" s="111" customFormat="1" ht="12" customHeight="1">
      <c r="A14" s="131">
        <v>100</v>
      </c>
      <c r="B14" s="132" t="s">
        <v>129</v>
      </c>
      <c r="C14" s="133" t="s">
        <v>278</v>
      </c>
      <c r="D14" s="134">
        <f>IFERROR(VLOOKUP(B14,'[31]Clallam Rates'!$F$1:$H$500, 3, FALSE),0)</f>
        <v>33.74</v>
      </c>
      <c r="E14" s="135">
        <f t="shared" si="2"/>
        <v>16.87</v>
      </c>
      <c r="F14" s="135" t="s">
        <v>14</v>
      </c>
      <c r="G14" s="136">
        <f>IFERROR(VLOOKUP($C14,'[31]Clallam Revenue'!$C:$O,2,0),0)</f>
        <v>0</v>
      </c>
      <c r="H14" s="136">
        <f>IFERROR(VLOOKUP($C14,'[31]Clallam Revenue'!$C:$O,3,0),0)</f>
        <v>0</v>
      </c>
      <c r="I14" s="136">
        <f>IFERROR(VLOOKUP($C14,'[31]Clallam Revenue'!$C:$O,4,0),0)</f>
        <v>0</v>
      </c>
      <c r="J14" s="136">
        <f>IFERROR(VLOOKUP($C14,'[31]Clallam Revenue'!$C:$O,5,0),0)</f>
        <v>0</v>
      </c>
      <c r="K14" s="136">
        <f>IFERROR(VLOOKUP($C14,'[31]Clallam Revenue'!$C:$O,6,0),0)</f>
        <v>0</v>
      </c>
      <c r="L14" s="136">
        <f>IFERROR(VLOOKUP($C14,'[31]Clallam Revenue'!$C:$O,7,0),0)</f>
        <v>0</v>
      </c>
      <c r="M14" s="136">
        <f>IFERROR(VLOOKUP($C14,'[31]Clallam Revenue'!$C:$O,8,0),0)</f>
        <v>0</v>
      </c>
      <c r="N14" s="136">
        <f>IFERROR(VLOOKUP($C14,'[31]Clallam Revenue'!$C:$O,9,0),0)</f>
        <v>0</v>
      </c>
      <c r="O14" s="136">
        <f>IFERROR(VLOOKUP($C14,'[31]Clallam Revenue'!$C:$O,10,0),0)</f>
        <v>0</v>
      </c>
      <c r="P14" s="136">
        <f>IFERROR(VLOOKUP($C14,'[31]Clallam Revenue'!$C:$O,11,0),0)</f>
        <v>0</v>
      </c>
      <c r="Q14" s="136">
        <f>IFERROR(VLOOKUP($C14,'[31]Clallam Revenue'!$C:$O,12,0),0)</f>
        <v>0</v>
      </c>
      <c r="R14" s="136">
        <f>IFERROR(VLOOKUP($C14,'[31]Clallam Revenue'!$C:$O,13,0),0)</f>
        <v>184.97</v>
      </c>
      <c r="S14" s="136">
        <f t="shared" ref="S14:S72" si="4">SUM(G14:R14)</f>
        <v>184.97</v>
      </c>
      <c r="U14" s="137">
        <f t="shared" ref="U14:U64" si="5">IFERROR(G14/$E14,0)</f>
        <v>0</v>
      </c>
      <c r="V14" s="137">
        <f t="shared" ref="V14:V64" si="6">IFERROR(H14/$E14,0)</f>
        <v>0</v>
      </c>
      <c r="W14" s="137">
        <f t="shared" ref="W14:W64" si="7">IFERROR(I14/$E14,0)</f>
        <v>0</v>
      </c>
      <c r="X14" s="137">
        <f t="shared" ref="X14:X64" si="8">IFERROR(J14/$E14,0)</f>
        <v>0</v>
      </c>
      <c r="Y14" s="137">
        <f t="shared" ref="Y14:Y64" si="9">IFERROR(K14/$E14,0)</f>
        <v>0</v>
      </c>
      <c r="Z14" s="137">
        <f t="shared" ref="Z14:Z64" si="10">IFERROR(L14/$E14,0)</f>
        <v>0</v>
      </c>
      <c r="AA14" s="137">
        <f t="shared" ref="AA14:AA64" si="11">IFERROR(M14/$E14,0)</f>
        <v>0</v>
      </c>
      <c r="AB14" s="137">
        <f t="shared" ref="AB14:AB64" si="12">IFERROR(N14/$E14,0)</f>
        <v>0</v>
      </c>
      <c r="AC14" s="137">
        <f t="shared" ref="AC14:AC64" si="13">IFERROR(O14/$E14,0)</f>
        <v>0</v>
      </c>
      <c r="AD14" s="137">
        <f t="shared" ref="AD14:AD64" si="14">IFERROR(P14/$E14,0)</f>
        <v>0</v>
      </c>
      <c r="AE14" s="137">
        <f t="shared" ref="AE14:AE64" si="15">IFERROR(Q14/$E14,0)</f>
        <v>0</v>
      </c>
      <c r="AF14" s="137">
        <f t="shared" ref="AF14:AF64" si="16">IFERROR(R14/$E14,0)</f>
        <v>10.96443390634262</v>
      </c>
      <c r="AG14" s="138">
        <f t="shared" ref="AG14:AG64" si="17">AVERAGE(U14:AE14)</f>
        <v>0</v>
      </c>
      <c r="AI14" s="139"/>
      <c r="AJ14" s="214">
        <f t="shared" ref="AJ14:AJ64" si="18">+E14*(1+$AK$5)</f>
        <v>16.917023291987096</v>
      </c>
      <c r="AK14" s="215">
        <f t="shared" ref="AK14:AK64" si="19">+AJ14-E14</f>
        <v>4.7023291987095206E-2</v>
      </c>
      <c r="AL14" s="215">
        <f t="shared" ref="AL14:AL64" si="20">+AK14*AG14*12</f>
        <v>0</v>
      </c>
      <c r="AM14" s="216">
        <f t="shared" ref="AM14:AM64" si="21">+S14+AL14</f>
        <v>184.97</v>
      </c>
      <c r="AN14" s="222">
        <f t="shared" ref="AN14:AN64" si="22">+AK14/E14</f>
        <v>2.7873913448189214E-3</v>
      </c>
      <c r="AO14" s="222">
        <f t="shared" ref="AO14:AO64" si="23">+AL14/S14</f>
        <v>0</v>
      </c>
    </row>
    <row r="15" spans="1:41" s="111" customFormat="1" ht="12" customHeight="1">
      <c r="A15" s="131">
        <v>100</v>
      </c>
      <c r="B15" s="132" t="s">
        <v>125</v>
      </c>
      <c r="C15" s="132" t="str">
        <f>+VLOOKUP(B15,'[30]Clallam Regulated Price Out'!A:B,2,FALSE)</f>
        <v>1-32 GAL CAN-EOW SVC</v>
      </c>
      <c r="D15" s="134">
        <f>IFERROR(VLOOKUP(B15,'[31]Clallam Rates'!$F$1:$H$500, 3, FALSE),0)</f>
        <v>25.46</v>
      </c>
      <c r="E15" s="135">
        <f t="shared" si="2"/>
        <v>12.73</v>
      </c>
      <c r="F15" s="135" t="s">
        <v>14</v>
      </c>
      <c r="G15" s="136">
        <f>IFERROR(VLOOKUP($B15,'[31]Clallam Revenue'!$B:$O,3,0),0)</f>
        <v>12.73</v>
      </c>
      <c r="H15" s="136">
        <f>IFERROR(VLOOKUP($B15,'[31]Clallam Revenue'!$B:$O,4,0),0)</f>
        <v>12.73</v>
      </c>
      <c r="I15" s="136">
        <f>IFERROR(VLOOKUP($B15,'[31]Clallam Revenue'!$B:$O,5,0),0)</f>
        <v>12.73</v>
      </c>
      <c r="J15" s="136">
        <f>IFERROR(VLOOKUP($B15,'[31]Clallam Revenue'!$B:$O,6,0),0)</f>
        <v>12.73</v>
      </c>
      <c r="K15" s="136">
        <f>IFERROR(VLOOKUP($B15,'[31]Clallam Revenue'!$B:$O,7,0),0)</f>
        <v>12.73</v>
      </c>
      <c r="L15" s="136">
        <f>IFERROR(VLOOKUP($B15,'[31]Clallam Revenue'!$B:$O,8,0),0)</f>
        <v>15.92</v>
      </c>
      <c r="M15" s="136">
        <f>IFERROR(VLOOKUP($B15,'[31]Clallam Revenue'!$B:$O,9,0),0)</f>
        <v>15.91</v>
      </c>
      <c r="N15" s="136">
        <f>IFERROR(VLOOKUP($B15,'[31]Clallam Revenue'!$B:$O,10,0),0)</f>
        <v>12.73</v>
      </c>
      <c r="O15" s="136">
        <f>IFERROR(VLOOKUP($B15,'[31]Clallam Revenue'!$B:$O,11,0),0)</f>
        <v>12.73</v>
      </c>
      <c r="P15" s="136">
        <f>IFERROR(VLOOKUP($B15,'[31]Clallam Revenue'!$B:$O,12,0),0)</f>
        <v>12.73</v>
      </c>
      <c r="Q15" s="136">
        <f>IFERROR(VLOOKUP($B15,'[31]Clallam Revenue'!$B:$O,13,0),0)</f>
        <v>19.100000000000001</v>
      </c>
      <c r="R15" s="136">
        <f>IFERROR(VLOOKUP($B15,'[31]Clallam Revenue'!$B:$O,14,0),0)</f>
        <v>25.36</v>
      </c>
      <c r="S15" s="136">
        <f t="shared" si="4"/>
        <v>178.13</v>
      </c>
      <c r="U15" s="137">
        <f t="shared" si="5"/>
        <v>1</v>
      </c>
      <c r="V15" s="137">
        <f t="shared" si="6"/>
        <v>1</v>
      </c>
      <c r="W15" s="137">
        <f t="shared" si="7"/>
        <v>1</v>
      </c>
      <c r="X15" s="137">
        <f t="shared" si="8"/>
        <v>1</v>
      </c>
      <c r="Y15" s="137">
        <f t="shared" si="9"/>
        <v>1</v>
      </c>
      <c r="Z15" s="137">
        <f t="shared" si="10"/>
        <v>1.2505891594658287</v>
      </c>
      <c r="AA15" s="137">
        <f t="shared" si="11"/>
        <v>1.2498036135113904</v>
      </c>
      <c r="AB15" s="137">
        <f t="shared" si="12"/>
        <v>1</v>
      </c>
      <c r="AC15" s="137">
        <f t="shared" si="13"/>
        <v>1</v>
      </c>
      <c r="AD15" s="137">
        <f t="shared" si="14"/>
        <v>1</v>
      </c>
      <c r="AE15" s="137">
        <f t="shared" si="15"/>
        <v>1.5003927729772193</v>
      </c>
      <c r="AF15" s="137">
        <f t="shared" si="16"/>
        <v>1.9921445404556166</v>
      </c>
      <c r="AG15" s="138">
        <f t="shared" si="17"/>
        <v>1.0909805041776761</v>
      </c>
      <c r="AI15" s="139"/>
      <c r="AJ15" s="214">
        <f t="shared" si="18"/>
        <v>12.765483491819545</v>
      </c>
      <c r="AK15" s="215">
        <f t="shared" si="19"/>
        <v>3.5483491819544355E-2</v>
      </c>
      <c r="AL15" s="215">
        <f t="shared" si="20"/>
        <v>0.46454157354325132</v>
      </c>
      <c r="AM15" s="216">
        <f t="shared" si="21"/>
        <v>178.59454157354324</v>
      </c>
      <c r="AN15" s="222">
        <f t="shared" si="22"/>
        <v>2.7873913448188811E-3</v>
      </c>
      <c r="AO15" s="222">
        <f t="shared" si="23"/>
        <v>2.6078794899413423E-3</v>
      </c>
    </row>
    <row r="16" spans="1:41" s="111" customFormat="1" ht="12" customHeight="1">
      <c r="A16" s="131">
        <v>100</v>
      </c>
      <c r="B16" s="132" t="s">
        <v>126</v>
      </c>
      <c r="C16" s="132" t="str">
        <f>+VLOOKUP(B16,'[30]Clallam Regulated Price Out'!A:B,2,FALSE)</f>
        <v>2-32 GAL CAN-EOW SVC</v>
      </c>
      <c r="D16" s="134">
        <f>IFERROR(VLOOKUP(B16,'[31]Clallam Rates'!$F$1:$H$500, 3, FALSE),0)</f>
        <v>50.92</v>
      </c>
      <c r="E16" s="135">
        <f t="shared" si="2"/>
        <v>25.46</v>
      </c>
      <c r="F16" s="135" t="s">
        <v>14</v>
      </c>
      <c r="G16" s="136">
        <f>IFERROR(VLOOKUP($B16,'[31]Clallam Revenue'!$B:$O,3,0),0)</f>
        <v>0</v>
      </c>
      <c r="H16" s="136">
        <f>IFERROR(VLOOKUP($B16,'[31]Clallam Revenue'!$B:$O,4,0),0)</f>
        <v>0</v>
      </c>
      <c r="I16" s="136">
        <f>IFERROR(VLOOKUP($B16,'[31]Clallam Revenue'!$B:$O,5,0),0)</f>
        <v>0</v>
      </c>
      <c r="J16" s="136">
        <f>IFERROR(VLOOKUP($B16,'[31]Clallam Revenue'!$B:$O,6,0),0)</f>
        <v>0</v>
      </c>
      <c r="K16" s="136">
        <f>IFERROR(VLOOKUP($B16,'[31]Clallam Revenue'!$B:$O,7,0),0)</f>
        <v>0</v>
      </c>
      <c r="L16" s="136">
        <f>IFERROR(VLOOKUP($B16,'[31]Clallam Revenue'!$B:$O,8,0),0)</f>
        <v>0</v>
      </c>
      <c r="M16" s="136">
        <f>IFERROR(VLOOKUP($B16,'[31]Clallam Revenue'!$B:$O,9,0),0)</f>
        <v>0</v>
      </c>
      <c r="N16" s="136">
        <f>IFERROR(VLOOKUP($B16,'[31]Clallam Revenue'!$B:$O,10,0),0)</f>
        <v>0</v>
      </c>
      <c r="O16" s="136">
        <f>IFERROR(VLOOKUP($B16,'[31]Clallam Revenue'!$B:$O,11,0),0)</f>
        <v>0</v>
      </c>
      <c r="P16" s="136">
        <f>IFERROR(VLOOKUP($B16,'[31]Clallam Revenue'!$B:$O,12,0),0)</f>
        <v>0</v>
      </c>
      <c r="Q16" s="136">
        <f>IFERROR(VLOOKUP($B16,'[31]Clallam Revenue'!$B:$O,13,0),0)</f>
        <v>0</v>
      </c>
      <c r="R16" s="136">
        <f>IFERROR(VLOOKUP($B16,'[31]Clallam Revenue'!$B:$O,14,0),0)</f>
        <v>0</v>
      </c>
      <c r="S16" s="136">
        <f t="shared" si="4"/>
        <v>0</v>
      </c>
      <c r="U16" s="137">
        <f t="shared" si="5"/>
        <v>0</v>
      </c>
      <c r="V16" s="137">
        <f t="shared" si="6"/>
        <v>0</v>
      </c>
      <c r="W16" s="137">
        <f t="shared" si="7"/>
        <v>0</v>
      </c>
      <c r="X16" s="137">
        <f t="shared" si="8"/>
        <v>0</v>
      </c>
      <c r="Y16" s="137">
        <f t="shared" si="9"/>
        <v>0</v>
      </c>
      <c r="Z16" s="137">
        <f t="shared" si="10"/>
        <v>0</v>
      </c>
      <c r="AA16" s="137">
        <f t="shared" si="11"/>
        <v>0</v>
      </c>
      <c r="AB16" s="137">
        <f t="shared" si="12"/>
        <v>0</v>
      </c>
      <c r="AC16" s="137">
        <f t="shared" si="13"/>
        <v>0</v>
      </c>
      <c r="AD16" s="137">
        <f t="shared" si="14"/>
        <v>0</v>
      </c>
      <c r="AE16" s="137">
        <f t="shared" si="15"/>
        <v>0</v>
      </c>
      <c r="AF16" s="137">
        <f t="shared" si="16"/>
        <v>0</v>
      </c>
      <c r="AG16" s="138">
        <f t="shared" si="17"/>
        <v>0</v>
      </c>
      <c r="AI16" s="139"/>
      <c r="AJ16" s="214">
        <f t="shared" si="18"/>
        <v>25.53096698363909</v>
      </c>
      <c r="AK16" s="215">
        <f t="shared" si="19"/>
        <v>7.096698363908871E-2</v>
      </c>
      <c r="AL16" s="215">
        <f t="shared" si="20"/>
        <v>0</v>
      </c>
      <c r="AM16" s="216">
        <f t="shared" si="21"/>
        <v>0</v>
      </c>
      <c r="AN16" s="222">
        <f t="shared" si="22"/>
        <v>2.7873913448188811E-3</v>
      </c>
      <c r="AO16" s="222" t="e">
        <f t="shared" si="23"/>
        <v>#DIV/0!</v>
      </c>
    </row>
    <row r="17" spans="1:41" s="111" customFormat="1" ht="12" customHeight="1">
      <c r="A17" s="131">
        <v>100</v>
      </c>
      <c r="B17" s="132" t="s">
        <v>137</v>
      </c>
      <c r="C17" s="132" t="str">
        <f>+VLOOKUP(B17,'[30]Clallam Regulated Price Out'!A:B,2,FALSE)</f>
        <v>1-32 GAL CAN-MONTHLY SVC</v>
      </c>
      <c r="D17" s="134">
        <f>IFERROR(VLOOKUP(B17,'[31]Clallam Rates'!$F$1:$H$500, 3, FALSE),0)</f>
        <v>15.04</v>
      </c>
      <c r="E17" s="135">
        <f t="shared" si="2"/>
        <v>7.52</v>
      </c>
      <c r="F17" s="135" t="s">
        <v>14</v>
      </c>
      <c r="G17" s="136">
        <f>IFERROR(VLOOKUP($B17,'[31]Clallam Revenue'!$B:$O,3,0),0)</f>
        <v>0</v>
      </c>
      <c r="H17" s="136">
        <f>IFERROR(VLOOKUP($B17,'[31]Clallam Revenue'!$B:$O,4,0),0)</f>
        <v>0</v>
      </c>
      <c r="I17" s="136">
        <f>IFERROR(VLOOKUP($B17,'[31]Clallam Revenue'!$B:$O,5,0),0)</f>
        <v>0</v>
      </c>
      <c r="J17" s="136">
        <f>IFERROR(VLOOKUP($B17,'[31]Clallam Revenue'!$B:$O,6,0),0)</f>
        <v>0</v>
      </c>
      <c r="K17" s="136">
        <f>IFERROR(VLOOKUP($B17,'[31]Clallam Revenue'!$B:$O,7,0),0)</f>
        <v>0</v>
      </c>
      <c r="L17" s="136">
        <f>IFERROR(VLOOKUP($B17,'[31]Clallam Revenue'!$B:$O,8,0),0)</f>
        <v>0</v>
      </c>
      <c r="M17" s="136">
        <f>IFERROR(VLOOKUP($B17,'[31]Clallam Revenue'!$B:$O,9,0),0)</f>
        <v>0</v>
      </c>
      <c r="N17" s="136">
        <f>IFERROR(VLOOKUP($B17,'[31]Clallam Revenue'!$B:$O,10,0),0)</f>
        <v>0</v>
      </c>
      <c r="O17" s="136">
        <f>IFERROR(VLOOKUP($B17,'[31]Clallam Revenue'!$B:$O,11,0),0)</f>
        <v>0</v>
      </c>
      <c r="P17" s="136">
        <f>IFERROR(VLOOKUP($B17,'[31]Clallam Revenue'!$B:$O,12,0),0)</f>
        <v>0</v>
      </c>
      <c r="Q17" s="136">
        <f>IFERROR(VLOOKUP($B17,'[31]Clallam Revenue'!$B:$O,13,0),0)</f>
        <v>0</v>
      </c>
      <c r="R17" s="136">
        <f>IFERROR(VLOOKUP($B17,'[31]Clallam Revenue'!$B:$O,14,0),0)</f>
        <v>0</v>
      </c>
      <c r="S17" s="136">
        <f t="shared" si="4"/>
        <v>0</v>
      </c>
      <c r="U17" s="137">
        <f t="shared" si="5"/>
        <v>0</v>
      </c>
      <c r="V17" s="137">
        <f t="shared" si="6"/>
        <v>0</v>
      </c>
      <c r="W17" s="137">
        <f t="shared" si="7"/>
        <v>0</v>
      </c>
      <c r="X17" s="137">
        <f t="shared" si="8"/>
        <v>0</v>
      </c>
      <c r="Y17" s="137">
        <f t="shared" si="9"/>
        <v>0</v>
      </c>
      <c r="Z17" s="137">
        <f t="shared" si="10"/>
        <v>0</v>
      </c>
      <c r="AA17" s="137">
        <f t="shared" si="11"/>
        <v>0</v>
      </c>
      <c r="AB17" s="137">
        <f t="shared" si="12"/>
        <v>0</v>
      </c>
      <c r="AC17" s="137">
        <f t="shared" si="13"/>
        <v>0</v>
      </c>
      <c r="AD17" s="137">
        <f t="shared" si="14"/>
        <v>0</v>
      </c>
      <c r="AE17" s="137">
        <f t="shared" si="15"/>
        <v>0</v>
      </c>
      <c r="AF17" s="137">
        <f t="shared" si="16"/>
        <v>0</v>
      </c>
      <c r="AG17" s="138">
        <f t="shared" si="17"/>
        <v>0</v>
      </c>
      <c r="AI17" s="139"/>
      <c r="AJ17" s="214">
        <f t="shared" si="18"/>
        <v>7.5409611829130379</v>
      </c>
      <c r="AK17" s="215">
        <f t="shared" si="19"/>
        <v>2.0961182913038279E-2</v>
      </c>
      <c r="AL17" s="215">
        <f t="shared" si="20"/>
        <v>0</v>
      </c>
      <c r="AM17" s="216">
        <f t="shared" si="21"/>
        <v>0</v>
      </c>
      <c r="AN17" s="222">
        <f t="shared" si="22"/>
        <v>2.7873913448189201E-3</v>
      </c>
      <c r="AO17" s="222" t="e">
        <f t="shared" si="23"/>
        <v>#DIV/0!</v>
      </c>
    </row>
    <row r="18" spans="1:41" s="111" customFormat="1" ht="12" customHeight="1">
      <c r="A18" s="131">
        <v>100</v>
      </c>
      <c r="B18" s="132" t="s">
        <v>141</v>
      </c>
      <c r="C18" s="132" t="str">
        <f>+VLOOKUP(B18,'[30]Clallam Regulated Price Out'!A:B,2,FALSE)</f>
        <v>1-32 GAL CAN-ON CALL SVC</v>
      </c>
      <c r="D18" s="134">
        <f>IFERROR(VLOOKUP(B18,'[31]Clallam Rates'!$F$1:$H$500, 3, FALSE),0)</f>
        <v>8.52</v>
      </c>
      <c r="E18" s="135">
        <f t="shared" si="2"/>
        <v>4.26</v>
      </c>
      <c r="F18" s="135" t="s">
        <v>14</v>
      </c>
      <c r="G18" s="136">
        <f>IFERROR(VLOOKUP($B18,'[31]Clallam Revenue'!$B:$O,3,0),0)</f>
        <v>42.82</v>
      </c>
      <c r="H18" s="136">
        <f>IFERROR(VLOOKUP($B18,'[31]Clallam Revenue'!$B:$O,4,0),0)</f>
        <v>0</v>
      </c>
      <c r="I18" s="136">
        <f>IFERROR(VLOOKUP($B18,'[31]Clallam Revenue'!$B:$O,5,0),0)</f>
        <v>25.56</v>
      </c>
      <c r="J18" s="136">
        <f>IFERROR(VLOOKUP($B18,'[31]Clallam Revenue'!$B:$O,6,0),0)</f>
        <v>25.56</v>
      </c>
      <c r="K18" s="136">
        <f>IFERROR(VLOOKUP($B18,'[31]Clallam Revenue'!$B:$O,7,0),0)</f>
        <v>42.6</v>
      </c>
      <c r="L18" s="136">
        <f>IFERROR(VLOOKUP($B18,'[31]Clallam Revenue'!$B:$O,8,0),0)</f>
        <v>17.04</v>
      </c>
      <c r="M18" s="136">
        <f>IFERROR(VLOOKUP($B18,'[31]Clallam Revenue'!$B:$O,9,0),0)</f>
        <v>42.6</v>
      </c>
      <c r="N18" s="136">
        <f>IFERROR(VLOOKUP($B18,'[31]Clallam Revenue'!$B:$O,10,0),0)</f>
        <v>42.6</v>
      </c>
      <c r="O18" s="136">
        <f>IFERROR(VLOOKUP($B18,'[31]Clallam Revenue'!$B:$O,11,0),0)</f>
        <v>17.04</v>
      </c>
      <c r="P18" s="136">
        <f>IFERROR(VLOOKUP($B18,'[31]Clallam Revenue'!$B:$O,12,0),0)</f>
        <v>17.04</v>
      </c>
      <c r="Q18" s="136">
        <f>IFERROR(VLOOKUP($B18,'[31]Clallam Revenue'!$B:$O,13,0),0)</f>
        <v>8.52</v>
      </c>
      <c r="R18" s="136">
        <f>IFERROR(VLOOKUP($B18,'[31]Clallam Revenue'!$B:$O,14,0),0)</f>
        <v>34.08</v>
      </c>
      <c r="S18" s="136">
        <f t="shared" si="4"/>
        <v>315.45999999999992</v>
      </c>
      <c r="U18" s="137">
        <f t="shared" si="5"/>
        <v>10.051643192488264</v>
      </c>
      <c r="V18" s="137">
        <f t="shared" si="6"/>
        <v>0</v>
      </c>
      <c r="W18" s="137">
        <f t="shared" si="7"/>
        <v>6</v>
      </c>
      <c r="X18" s="137">
        <f t="shared" si="8"/>
        <v>6</v>
      </c>
      <c r="Y18" s="137">
        <f t="shared" si="9"/>
        <v>10</v>
      </c>
      <c r="Z18" s="137">
        <f t="shared" si="10"/>
        <v>4</v>
      </c>
      <c r="AA18" s="137">
        <f t="shared" si="11"/>
        <v>10</v>
      </c>
      <c r="AB18" s="137">
        <f t="shared" si="12"/>
        <v>10</v>
      </c>
      <c r="AC18" s="137">
        <f t="shared" si="13"/>
        <v>4</v>
      </c>
      <c r="AD18" s="137">
        <f t="shared" si="14"/>
        <v>4</v>
      </c>
      <c r="AE18" s="137">
        <f t="shared" si="15"/>
        <v>2</v>
      </c>
      <c r="AF18" s="137">
        <f t="shared" si="16"/>
        <v>8</v>
      </c>
      <c r="AG18" s="138">
        <f t="shared" si="17"/>
        <v>6.004694835680751</v>
      </c>
      <c r="AI18" s="139"/>
      <c r="AJ18" s="214">
        <f t="shared" si="18"/>
        <v>4.2718742871289281</v>
      </c>
      <c r="AK18" s="215">
        <f t="shared" si="19"/>
        <v>1.1874287128928351E-2</v>
      </c>
      <c r="AL18" s="215">
        <f t="shared" si="20"/>
        <v>0.85561764720559785</v>
      </c>
      <c r="AM18" s="216">
        <f t="shared" si="21"/>
        <v>316.3156176472055</v>
      </c>
      <c r="AN18" s="222">
        <f t="shared" si="22"/>
        <v>2.787391344818862E-3</v>
      </c>
      <c r="AO18" s="222">
        <f t="shared" si="23"/>
        <v>2.7122857008989986E-3</v>
      </c>
    </row>
    <row r="19" spans="1:41" s="111" customFormat="1" ht="12" customHeight="1">
      <c r="A19" s="131">
        <v>100</v>
      </c>
      <c r="B19" s="132" t="s">
        <v>130</v>
      </c>
      <c r="C19" s="132" t="str">
        <f>+VLOOKUP(B19,'[30]Clallam Regulated Price Out'!A:B,2,FALSE)</f>
        <v>1-32 GAL CAN-WEEKLY SVC</v>
      </c>
      <c r="D19" s="134">
        <f>IFERROR(VLOOKUP(B19,'[31]Clallam Rates'!$F$1:$H$500, 3, FALSE),0)</f>
        <v>44.12</v>
      </c>
      <c r="E19" s="135">
        <f t="shared" si="2"/>
        <v>22.06</v>
      </c>
      <c r="F19" s="135" t="s">
        <v>14</v>
      </c>
      <c r="G19" s="136">
        <f>IFERROR(VLOOKUP($B19,'[31]Clallam Revenue'!$B:$O,3,0),0)</f>
        <v>0</v>
      </c>
      <c r="H19" s="136">
        <f>IFERROR(VLOOKUP($B19,'[31]Clallam Revenue'!$B:$O,4,0),0)</f>
        <v>0</v>
      </c>
      <c r="I19" s="136">
        <f>IFERROR(VLOOKUP($B19,'[31]Clallam Revenue'!$B:$O,5,0),0)</f>
        <v>0</v>
      </c>
      <c r="J19" s="136">
        <f>IFERROR(VLOOKUP($B19,'[31]Clallam Revenue'!$B:$O,6,0),0)</f>
        <v>0</v>
      </c>
      <c r="K19" s="136">
        <f>IFERROR(VLOOKUP($B19,'[31]Clallam Revenue'!$B:$O,7,0),0)</f>
        <v>0</v>
      </c>
      <c r="L19" s="136">
        <f>IFERROR(VLOOKUP($B19,'[31]Clallam Revenue'!$B:$O,8,0),0)</f>
        <v>0</v>
      </c>
      <c r="M19" s="136">
        <f>IFERROR(VLOOKUP($B19,'[31]Clallam Revenue'!$B:$O,9,0),0)</f>
        <v>0</v>
      </c>
      <c r="N19" s="136">
        <f>IFERROR(VLOOKUP($B19,'[31]Clallam Revenue'!$B:$O,10,0),0)</f>
        <v>5.15</v>
      </c>
      <c r="O19" s="136">
        <f>IFERROR(VLOOKUP($B19,'[31]Clallam Revenue'!$B:$O,11,0),0)</f>
        <v>0</v>
      </c>
      <c r="P19" s="136">
        <f>IFERROR(VLOOKUP($B19,'[31]Clallam Revenue'!$B:$O,12,0),0)</f>
        <v>0</v>
      </c>
      <c r="Q19" s="136">
        <f>IFERROR(VLOOKUP($B19,'[31]Clallam Revenue'!$B:$O,13,0),0)</f>
        <v>0</v>
      </c>
      <c r="R19" s="136">
        <f>IFERROR(VLOOKUP($B19,'[31]Clallam Revenue'!$B:$O,14,0),0)</f>
        <v>0</v>
      </c>
      <c r="S19" s="136">
        <f t="shared" si="4"/>
        <v>5.15</v>
      </c>
      <c r="U19" s="137">
        <f t="shared" si="5"/>
        <v>0</v>
      </c>
      <c r="V19" s="137">
        <f t="shared" si="6"/>
        <v>0</v>
      </c>
      <c r="W19" s="137">
        <f t="shared" si="7"/>
        <v>0</v>
      </c>
      <c r="X19" s="137">
        <f t="shared" si="8"/>
        <v>0</v>
      </c>
      <c r="Y19" s="137">
        <f t="shared" si="9"/>
        <v>0</v>
      </c>
      <c r="Z19" s="137">
        <f t="shared" si="10"/>
        <v>0</v>
      </c>
      <c r="AA19" s="137">
        <f t="shared" si="11"/>
        <v>0</v>
      </c>
      <c r="AB19" s="137">
        <f t="shared" si="12"/>
        <v>0.23345421577515868</v>
      </c>
      <c r="AC19" s="137">
        <f t="shared" si="13"/>
        <v>0</v>
      </c>
      <c r="AD19" s="137">
        <f t="shared" si="14"/>
        <v>0</v>
      </c>
      <c r="AE19" s="137">
        <f t="shared" si="15"/>
        <v>0</v>
      </c>
      <c r="AF19" s="137">
        <f t="shared" si="16"/>
        <v>0</v>
      </c>
      <c r="AG19" s="138">
        <f t="shared" si="17"/>
        <v>2.1223110525014424E-2</v>
      </c>
      <c r="AI19" s="139"/>
      <c r="AJ19" s="214">
        <f t="shared" si="18"/>
        <v>22.121489853066702</v>
      </c>
      <c r="AK19" s="215">
        <f t="shared" si="19"/>
        <v>6.1489853066703404E-2</v>
      </c>
      <c r="AL19" s="215">
        <f t="shared" si="20"/>
        <v>1.5660071373618523E-2</v>
      </c>
      <c r="AM19" s="216">
        <f t="shared" si="21"/>
        <v>5.1656600713736189</v>
      </c>
      <c r="AN19" s="222">
        <f t="shared" si="22"/>
        <v>2.7873913448188308E-3</v>
      </c>
      <c r="AO19" s="222">
        <f t="shared" si="23"/>
        <v>3.0407905579841791E-3</v>
      </c>
    </row>
    <row r="20" spans="1:41" s="111" customFormat="1" ht="12" customHeight="1">
      <c r="A20" s="131">
        <v>100</v>
      </c>
      <c r="B20" s="132" t="s">
        <v>131</v>
      </c>
      <c r="C20" s="132" t="str">
        <f>+VLOOKUP(B20,'[30]Clallam Regulated Price Out'!A:B,2,FALSE)</f>
        <v>2-32 GAL CANS-WEEKLY SVC</v>
      </c>
      <c r="D20" s="134">
        <f>IFERROR(VLOOKUP(B20,'[31]Clallam Rates'!$F$1:$H$500, 3, FALSE),0)</f>
        <v>67.540000000000006</v>
      </c>
      <c r="E20" s="135">
        <f t="shared" si="2"/>
        <v>33.770000000000003</v>
      </c>
      <c r="F20" s="135" t="s">
        <v>14</v>
      </c>
      <c r="G20" s="136">
        <f>IFERROR(VLOOKUP($B20,'[31]Clallam Revenue'!$B:$O,3,0),0)</f>
        <v>0</v>
      </c>
      <c r="H20" s="136">
        <f>IFERROR(VLOOKUP($B20,'[31]Clallam Revenue'!$B:$O,4,0),0)</f>
        <v>0</v>
      </c>
      <c r="I20" s="136">
        <f>IFERROR(VLOOKUP($B20,'[31]Clallam Revenue'!$B:$O,5,0),0)</f>
        <v>0</v>
      </c>
      <c r="J20" s="136">
        <f>IFERROR(VLOOKUP($B20,'[31]Clallam Revenue'!$B:$O,6,0),0)</f>
        <v>0</v>
      </c>
      <c r="K20" s="136">
        <f>IFERROR(VLOOKUP($B20,'[31]Clallam Revenue'!$B:$O,7,0),0)</f>
        <v>0</v>
      </c>
      <c r="L20" s="136">
        <f>IFERROR(VLOOKUP($B20,'[31]Clallam Revenue'!$B:$O,8,0),0)</f>
        <v>0</v>
      </c>
      <c r="M20" s="136">
        <f>IFERROR(VLOOKUP($B20,'[31]Clallam Revenue'!$B:$O,9,0),0)</f>
        <v>0</v>
      </c>
      <c r="N20" s="136">
        <f>IFERROR(VLOOKUP($B20,'[31]Clallam Revenue'!$B:$O,10,0),0)</f>
        <v>0</v>
      </c>
      <c r="O20" s="136">
        <f>IFERROR(VLOOKUP($B20,'[31]Clallam Revenue'!$B:$O,11,0),0)</f>
        <v>0</v>
      </c>
      <c r="P20" s="136">
        <f>IFERROR(VLOOKUP($B20,'[31]Clallam Revenue'!$B:$O,12,0),0)</f>
        <v>0</v>
      </c>
      <c r="Q20" s="136">
        <f>IFERROR(VLOOKUP($B20,'[31]Clallam Revenue'!$B:$O,13,0),0)</f>
        <v>0</v>
      </c>
      <c r="R20" s="136">
        <f>IFERROR(VLOOKUP($B20,'[31]Clallam Revenue'!$B:$O,14,0),0)</f>
        <v>0</v>
      </c>
      <c r="S20" s="136">
        <f t="shared" si="4"/>
        <v>0</v>
      </c>
      <c r="U20" s="137">
        <f t="shared" si="5"/>
        <v>0</v>
      </c>
      <c r="V20" s="137">
        <f t="shared" si="6"/>
        <v>0</v>
      </c>
      <c r="W20" s="137">
        <f t="shared" si="7"/>
        <v>0</v>
      </c>
      <c r="X20" s="137">
        <f t="shared" si="8"/>
        <v>0</v>
      </c>
      <c r="Y20" s="137">
        <f t="shared" si="9"/>
        <v>0</v>
      </c>
      <c r="Z20" s="137">
        <f t="shared" si="10"/>
        <v>0</v>
      </c>
      <c r="AA20" s="137">
        <f t="shared" si="11"/>
        <v>0</v>
      </c>
      <c r="AB20" s="137">
        <f t="shared" si="12"/>
        <v>0</v>
      </c>
      <c r="AC20" s="137">
        <f t="shared" si="13"/>
        <v>0</v>
      </c>
      <c r="AD20" s="137">
        <f t="shared" si="14"/>
        <v>0</v>
      </c>
      <c r="AE20" s="137">
        <f t="shared" si="15"/>
        <v>0</v>
      </c>
      <c r="AF20" s="137">
        <f t="shared" si="16"/>
        <v>0</v>
      </c>
      <c r="AG20" s="138">
        <f t="shared" si="17"/>
        <v>0</v>
      </c>
      <c r="AI20" s="139"/>
      <c r="AJ20" s="214">
        <f t="shared" si="18"/>
        <v>33.864130205714538</v>
      </c>
      <c r="AK20" s="215">
        <f t="shared" si="19"/>
        <v>9.4130205714535009E-2</v>
      </c>
      <c r="AL20" s="215">
        <f t="shared" si="20"/>
        <v>0</v>
      </c>
      <c r="AM20" s="216">
        <f t="shared" si="21"/>
        <v>0</v>
      </c>
      <c r="AN20" s="222">
        <f t="shared" si="22"/>
        <v>2.7873913448189223E-3</v>
      </c>
      <c r="AO20" s="222" t="e">
        <f t="shared" si="23"/>
        <v>#DIV/0!</v>
      </c>
    </row>
    <row r="21" spans="1:41" s="111" customFormat="1" ht="12" customHeight="1">
      <c r="A21" s="131">
        <v>100</v>
      </c>
      <c r="B21" s="132" t="s">
        <v>132</v>
      </c>
      <c r="C21" s="132" t="str">
        <f>+VLOOKUP(B21,'[30]Clallam Regulated Price Out'!A:B,2,FALSE)</f>
        <v>3-32 GAL CANS-WEEKLY SVC</v>
      </c>
      <c r="D21" s="134">
        <f>IFERROR(VLOOKUP(B21,'[31]Clallam Rates'!$F$1:$H$500, 3, FALSE),0)</f>
        <v>92.94</v>
      </c>
      <c r="E21" s="135">
        <f t="shared" si="2"/>
        <v>46.47</v>
      </c>
      <c r="F21" s="135" t="s">
        <v>14</v>
      </c>
      <c r="G21" s="136">
        <f>IFERROR(VLOOKUP($B21,'[31]Clallam Revenue'!$B:$O,3,0),0)</f>
        <v>0</v>
      </c>
      <c r="H21" s="136">
        <f>IFERROR(VLOOKUP($B21,'[31]Clallam Revenue'!$B:$O,4,0),0)</f>
        <v>0</v>
      </c>
      <c r="I21" s="136">
        <f>IFERROR(VLOOKUP($B21,'[31]Clallam Revenue'!$B:$O,5,0),0)</f>
        <v>0</v>
      </c>
      <c r="J21" s="136">
        <f>IFERROR(VLOOKUP($B21,'[31]Clallam Revenue'!$B:$O,6,0),0)</f>
        <v>0</v>
      </c>
      <c r="K21" s="136">
        <f>IFERROR(VLOOKUP($B21,'[31]Clallam Revenue'!$B:$O,7,0),0)</f>
        <v>0</v>
      </c>
      <c r="L21" s="136">
        <f>IFERROR(VLOOKUP($B21,'[31]Clallam Revenue'!$B:$O,8,0),0)</f>
        <v>0</v>
      </c>
      <c r="M21" s="136">
        <f>IFERROR(VLOOKUP($B21,'[31]Clallam Revenue'!$B:$O,9,0),0)</f>
        <v>0</v>
      </c>
      <c r="N21" s="136">
        <f>IFERROR(VLOOKUP($B21,'[31]Clallam Revenue'!$B:$O,10,0),0)</f>
        <v>0</v>
      </c>
      <c r="O21" s="136">
        <f>IFERROR(VLOOKUP($B21,'[31]Clallam Revenue'!$B:$O,11,0),0)</f>
        <v>0</v>
      </c>
      <c r="P21" s="136">
        <f>IFERROR(VLOOKUP($B21,'[31]Clallam Revenue'!$B:$O,12,0),0)</f>
        <v>0</v>
      </c>
      <c r="Q21" s="136">
        <f>IFERROR(VLOOKUP($B21,'[31]Clallam Revenue'!$B:$O,13,0),0)</f>
        <v>0</v>
      </c>
      <c r="R21" s="136">
        <f>IFERROR(VLOOKUP($B21,'[31]Clallam Revenue'!$B:$O,14,0),0)</f>
        <v>0</v>
      </c>
      <c r="S21" s="136">
        <f t="shared" si="4"/>
        <v>0</v>
      </c>
      <c r="U21" s="137">
        <f t="shared" si="5"/>
        <v>0</v>
      </c>
      <c r="V21" s="137">
        <f t="shared" si="6"/>
        <v>0</v>
      </c>
      <c r="W21" s="137">
        <f t="shared" si="7"/>
        <v>0</v>
      </c>
      <c r="X21" s="137">
        <f t="shared" si="8"/>
        <v>0</v>
      </c>
      <c r="Y21" s="137">
        <f t="shared" si="9"/>
        <v>0</v>
      </c>
      <c r="Z21" s="137">
        <f t="shared" si="10"/>
        <v>0</v>
      </c>
      <c r="AA21" s="137">
        <f t="shared" si="11"/>
        <v>0</v>
      </c>
      <c r="AB21" s="137">
        <f t="shared" si="12"/>
        <v>0</v>
      </c>
      <c r="AC21" s="137">
        <f t="shared" si="13"/>
        <v>0</v>
      </c>
      <c r="AD21" s="137">
        <f t="shared" si="14"/>
        <v>0</v>
      </c>
      <c r="AE21" s="137">
        <f t="shared" si="15"/>
        <v>0</v>
      </c>
      <c r="AF21" s="137">
        <f t="shared" si="16"/>
        <v>0</v>
      </c>
      <c r="AG21" s="138">
        <f t="shared" si="17"/>
        <v>0</v>
      </c>
      <c r="AI21" s="139"/>
      <c r="AJ21" s="214">
        <f t="shared" si="18"/>
        <v>46.59953007579373</v>
      </c>
      <c r="AK21" s="215">
        <f t="shared" si="19"/>
        <v>0.12953007579373121</v>
      </c>
      <c r="AL21" s="215">
        <f t="shared" si="20"/>
        <v>0</v>
      </c>
      <c r="AM21" s="216">
        <f t="shared" si="21"/>
        <v>0</v>
      </c>
      <c r="AN21" s="222">
        <f t="shared" si="22"/>
        <v>2.7873913448188338E-3</v>
      </c>
      <c r="AO21" s="222" t="e">
        <f t="shared" si="23"/>
        <v>#DIV/0!</v>
      </c>
    </row>
    <row r="22" spans="1:41" s="111" customFormat="1" ht="12" customHeight="1">
      <c r="A22" s="131">
        <v>100</v>
      </c>
      <c r="B22" s="140" t="s">
        <v>133</v>
      </c>
      <c r="C22" s="132" t="str">
        <f>+VLOOKUP(B22,'[30]Clallam Regulated Price Out'!A:B,2,FALSE)</f>
        <v>4-32 GAL CANS-WEEKLY SVC</v>
      </c>
      <c r="D22" s="134">
        <f>IFERROR(VLOOKUP(B22,'[31]Clallam Rates'!$F$1:$H$500, 3, FALSE),0)</f>
        <v>121.22</v>
      </c>
      <c r="E22" s="135">
        <f t="shared" si="2"/>
        <v>60.61</v>
      </c>
      <c r="F22" s="135" t="s">
        <v>14</v>
      </c>
      <c r="G22" s="136">
        <f>IFERROR(VLOOKUP($B22,'[31]Clallam Revenue'!$B:$O,3,0),0)</f>
        <v>0</v>
      </c>
      <c r="H22" s="136">
        <f>IFERROR(VLOOKUP($B22,'[31]Clallam Revenue'!$B:$O,4,0),0)</f>
        <v>0</v>
      </c>
      <c r="I22" s="136">
        <f>IFERROR(VLOOKUP($B22,'[31]Clallam Revenue'!$B:$O,5,0),0)</f>
        <v>0</v>
      </c>
      <c r="J22" s="136">
        <f>IFERROR(VLOOKUP($B22,'[31]Clallam Revenue'!$B:$O,6,0),0)</f>
        <v>0</v>
      </c>
      <c r="K22" s="136">
        <f>IFERROR(VLOOKUP($B22,'[31]Clallam Revenue'!$B:$O,7,0),0)</f>
        <v>0</v>
      </c>
      <c r="L22" s="136">
        <f>IFERROR(VLOOKUP($B22,'[31]Clallam Revenue'!$B:$O,8,0),0)</f>
        <v>0</v>
      </c>
      <c r="M22" s="136">
        <f>IFERROR(VLOOKUP($B22,'[31]Clallam Revenue'!$B:$O,9,0),0)</f>
        <v>0</v>
      </c>
      <c r="N22" s="136">
        <f>IFERROR(VLOOKUP($B22,'[31]Clallam Revenue'!$B:$O,10,0),0)</f>
        <v>0</v>
      </c>
      <c r="O22" s="136">
        <f>IFERROR(VLOOKUP($B22,'[31]Clallam Revenue'!$B:$O,11,0),0)</f>
        <v>0</v>
      </c>
      <c r="P22" s="136">
        <f>IFERROR(VLOOKUP($B22,'[31]Clallam Revenue'!$B:$O,12,0),0)</f>
        <v>0</v>
      </c>
      <c r="Q22" s="136">
        <f>IFERROR(VLOOKUP($B22,'[31]Clallam Revenue'!$B:$O,13,0),0)</f>
        <v>0</v>
      </c>
      <c r="R22" s="136">
        <f>IFERROR(VLOOKUP($B22,'[31]Clallam Revenue'!$B:$O,14,0),0)</f>
        <v>0</v>
      </c>
      <c r="S22" s="136">
        <f t="shared" si="4"/>
        <v>0</v>
      </c>
      <c r="U22" s="137">
        <f t="shared" si="5"/>
        <v>0</v>
      </c>
      <c r="V22" s="137">
        <f t="shared" si="6"/>
        <v>0</v>
      </c>
      <c r="W22" s="137">
        <f t="shared" si="7"/>
        <v>0</v>
      </c>
      <c r="X22" s="137">
        <f t="shared" si="8"/>
        <v>0</v>
      </c>
      <c r="Y22" s="137">
        <f t="shared" si="9"/>
        <v>0</v>
      </c>
      <c r="Z22" s="137">
        <f t="shared" si="10"/>
        <v>0</v>
      </c>
      <c r="AA22" s="137">
        <f t="shared" si="11"/>
        <v>0</v>
      </c>
      <c r="AB22" s="137">
        <f t="shared" si="12"/>
        <v>0</v>
      </c>
      <c r="AC22" s="137">
        <f t="shared" si="13"/>
        <v>0</v>
      </c>
      <c r="AD22" s="137">
        <f t="shared" si="14"/>
        <v>0</v>
      </c>
      <c r="AE22" s="137">
        <f t="shared" si="15"/>
        <v>0</v>
      </c>
      <c r="AF22" s="137">
        <f t="shared" si="16"/>
        <v>0</v>
      </c>
      <c r="AG22" s="138">
        <f t="shared" si="17"/>
        <v>0</v>
      </c>
      <c r="AI22" s="139"/>
      <c r="AJ22" s="214">
        <f t="shared" si="18"/>
        <v>60.778943789409468</v>
      </c>
      <c r="AK22" s="215">
        <f t="shared" si="19"/>
        <v>0.16894378940946808</v>
      </c>
      <c r="AL22" s="215">
        <f t="shared" si="20"/>
        <v>0</v>
      </c>
      <c r="AM22" s="216">
        <f t="shared" si="21"/>
        <v>0</v>
      </c>
      <c r="AN22" s="222">
        <f t="shared" si="22"/>
        <v>2.78739134481881E-3</v>
      </c>
      <c r="AO22" s="222" t="e">
        <f t="shared" si="23"/>
        <v>#DIV/0!</v>
      </c>
    </row>
    <row r="23" spans="1:41" s="111" customFormat="1" ht="12" customHeight="1">
      <c r="A23" s="131">
        <v>100</v>
      </c>
      <c r="B23" s="132" t="s">
        <v>127</v>
      </c>
      <c r="C23" s="132" t="str">
        <f>+VLOOKUP(B23,'[30]Clallam Regulated Price Out'!A:B,2,FALSE)</f>
        <v>1-35 GAL CART EOW SVC</v>
      </c>
      <c r="D23" s="134">
        <f>IFERROR(VLOOKUP(B23,'[31]Clallam Rates'!$F$1:$H$500, 3, FALSE),0)</f>
        <v>28.22</v>
      </c>
      <c r="E23" s="135">
        <f t="shared" si="2"/>
        <v>14.11</v>
      </c>
      <c r="F23" s="135" t="s">
        <v>14</v>
      </c>
      <c r="G23" s="136">
        <f>IFERROR(VLOOKUP($B23,'[31]Clallam Revenue'!$B:$O,3,0),0)</f>
        <v>14967.189999999999</v>
      </c>
      <c r="H23" s="136">
        <f>IFERROR(VLOOKUP($B23,'[31]Clallam Revenue'!$B:$O,4,0),0)</f>
        <v>14799.65</v>
      </c>
      <c r="I23" s="136">
        <f>IFERROR(VLOOKUP($B23,'[31]Clallam Revenue'!$B:$O,5,0),0)</f>
        <v>14769.109999999999</v>
      </c>
      <c r="J23" s="136">
        <f>IFERROR(VLOOKUP($B23,'[31]Clallam Revenue'!$B:$O,6,0),0)</f>
        <v>14787.91</v>
      </c>
      <c r="K23" s="136">
        <f>IFERROR(VLOOKUP($B23,'[31]Clallam Revenue'!$B:$O,7,0),0)</f>
        <v>15126.62</v>
      </c>
      <c r="L23" s="136">
        <f>IFERROR(VLOOKUP($B23,'[31]Clallam Revenue'!$B:$O,8,0),0)</f>
        <v>14985.37</v>
      </c>
      <c r="M23" s="136">
        <f>IFERROR(VLOOKUP($B23,'[31]Clallam Revenue'!$B:$O,9,0),0)</f>
        <v>15141.24</v>
      </c>
      <c r="N23" s="136">
        <f>IFERROR(VLOOKUP($B23,'[31]Clallam Revenue'!$B:$O,10,0),0)</f>
        <v>15040.48</v>
      </c>
      <c r="O23" s="136">
        <f>IFERROR(VLOOKUP($B23,'[31]Clallam Revenue'!$B:$O,11,0),0)</f>
        <v>15262.789999999999</v>
      </c>
      <c r="P23" s="136">
        <f>IFERROR(VLOOKUP($B23,'[31]Clallam Revenue'!$B:$O,12,0),0)</f>
        <v>15086.59</v>
      </c>
      <c r="Q23" s="136">
        <f>IFERROR(VLOOKUP($B23,'[31]Clallam Revenue'!$B:$O,13,0),0)</f>
        <v>15169.99</v>
      </c>
      <c r="R23" s="136">
        <f>IFERROR(VLOOKUP($B23,'[31]Clallam Revenue'!$B:$O,14,0),0)</f>
        <v>14935.89</v>
      </c>
      <c r="S23" s="136">
        <f t="shared" si="4"/>
        <v>180072.82999999996</v>
      </c>
      <c r="U23" s="137">
        <f t="shared" si="5"/>
        <v>1060.7505315379162</v>
      </c>
      <c r="V23" s="137">
        <f t="shared" si="6"/>
        <v>1048.8766832034019</v>
      </c>
      <c r="W23" s="137">
        <f t="shared" si="7"/>
        <v>1046.7122608079376</v>
      </c>
      <c r="X23" s="137">
        <f t="shared" si="8"/>
        <v>1048.0446491849752</v>
      </c>
      <c r="Y23" s="137">
        <f t="shared" si="9"/>
        <v>1072.0496102055281</v>
      </c>
      <c r="Z23" s="137">
        <f t="shared" si="10"/>
        <v>1062.0389794472007</v>
      </c>
      <c r="AA23" s="137">
        <f t="shared" si="11"/>
        <v>1073.0857547838414</v>
      </c>
      <c r="AB23" s="137">
        <f t="shared" si="12"/>
        <v>1065.9447200566974</v>
      </c>
      <c r="AC23" s="137">
        <f t="shared" si="13"/>
        <v>1081.7002126151665</v>
      </c>
      <c r="AD23" s="137">
        <f t="shared" si="14"/>
        <v>1069.2126151665486</v>
      </c>
      <c r="AE23" s="137">
        <f t="shared" si="15"/>
        <v>1075.1233167965981</v>
      </c>
      <c r="AF23" s="137">
        <f t="shared" si="16"/>
        <v>1058.5322466335931</v>
      </c>
      <c r="AG23" s="138">
        <f t="shared" si="17"/>
        <v>1063.958121255074</v>
      </c>
      <c r="AI23" s="139"/>
      <c r="AJ23" s="214">
        <f t="shared" si="18"/>
        <v>14.149330091875393</v>
      </c>
      <c r="AK23" s="215">
        <f t="shared" si="19"/>
        <v>3.9330091875394046E-2</v>
      </c>
      <c r="AL23" s="215">
        <f t="shared" si="20"/>
        <v>502.14684792640446</v>
      </c>
      <c r="AM23" s="216">
        <f t="shared" si="21"/>
        <v>180574.97684792636</v>
      </c>
      <c r="AN23" s="222">
        <f t="shared" si="22"/>
        <v>2.7873913448188555E-3</v>
      </c>
      <c r="AO23" s="222">
        <f t="shared" si="23"/>
        <v>2.7885764216978464E-3</v>
      </c>
    </row>
    <row r="24" spans="1:41" s="111" customFormat="1" ht="12" customHeight="1">
      <c r="A24" s="131">
        <v>100</v>
      </c>
      <c r="B24" s="132" t="s">
        <v>138</v>
      </c>
      <c r="C24" s="133" t="str">
        <f>+VLOOKUP(B24,'[30]Clallam Regulated Price Out'!A:B,2,FALSE)</f>
        <v>1-35 GAL CART MONTHLY SVC</v>
      </c>
      <c r="D24" s="134">
        <f>IFERROR(VLOOKUP(B24,'[31]Clallam Rates'!$F$1:$H$500, 3, FALSE),0)</f>
        <v>17.260000000000002</v>
      </c>
      <c r="E24" s="135">
        <f t="shared" si="2"/>
        <v>8.6300000000000008</v>
      </c>
      <c r="F24" s="135" t="s">
        <v>14</v>
      </c>
      <c r="G24" s="136">
        <f>IFERROR(VLOOKUP($B24,'[31]Clallam Revenue'!$B:$O,3,0),0)</f>
        <v>1462.78</v>
      </c>
      <c r="H24" s="136">
        <f>IFERROR(VLOOKUP($B24,'[31]Clallam Revenue'!$B:$O,4,0),0)</f>
        <v>1458.47</v>
      </c>
      <c r="I24" s="136">
        <f>IFERROR(VLOOKUP($B24,'[31]Clallam Revenue'!$B:$O,5,0),0)</f>
        <v>1484.3600000000001</v>
      </c>
      <c r="J24" s="136">
        <f>IFERROR(VLOOKUP($B24,'[31]Clallam Revenue'!$B:$O,6,0),0)</f>
        <v>1467.1</v>
      </c>
      <c r="K24" s="136">
        <f>IFERROR(VLOOKUP($B24,'[31]Clallam Revenue'!$B:$O,7,0),0)</f>
        <v>1546.9299999999998</v>
      </c>
      <c r="L24" s="136">
        <f>IFERROR(VLOOKUP($B24,'[31]Clallam Revenue'!$B:$O,8,0),0)</f>
        <v>1436.9</v>
      </c>
      <c r="M24" s="136">
        <f>IFERROR(VLOOKUP($B24,'[31]Clallam Revenue'!$B:$O,9,0),0)</f>
        <v>1445.5200000000002</v>
      </c>
      <c r="N24" s="136">
        <f>IFERROR(VLOOKUP($B24,'[31]Clallam Revenue'!$B:$O,10,0),0)</f>
        <v>0</v>
      </c>
      <c r="O24" s="136">
        <f>IFERROR(VLOOKUP($B24,'[31]Clallam Revenue'!$B:$O,11,0),0)</f>
        <v>0</v>
      </c>
      <c r="P24" s="136">
        <f>IFERROR(VLOOKUP($B24,'[31]Clallam Revenue'!$B:$O,12,0),0)</f>
        <v>0</v>
      </c>
      <c r="Q24" s="136">
        <f>IFERROR(VLOOKUP($B24,'[31]Clallam Revenue'!$B:$O,13,0),0)</f>
        <v>0</v>
      </c>
      <c r="R24" s="136">
        <f>IFERROR(VLOOKUP($B24,'[31]Clallam Revenue'!$B:$O,14,0),0)</f>
        <v>0</v>
      </c>
      <c r="S24" s="136">
        <f t="shared" si="4"/>
        <v>10302.060000000001</v>
      </c>
      <c r="U24" s="137">
        <f t="shared" si="5"/>
        <v>169.49942062572421</v>
      </c>
      <c r="V24" s="137">
        <f t="shared" si="6"/>
        <v>169</v>
      </c>
      <c r="W24" s="137">
        <f t="shared" si="7"/>
        <v>172</v>
      </c>
      <c r="X24" s="137">
        <f t="shared" si="8"/>
        <v>169.99999999999997</v>
      </c>
      <c r="Y24" s="137">
        <f t="shared" si="9"/>
        <v>179.25028968713787</v>
      </c>
      <c r="Z24" s="137">
        <f t="shared" si="10"/>
        <v>166.50057937427579</v>
      </c>
      <c r="AA24" s="137">
        <f t="shared" si="11"/>
        <v>167.49942062572424</v>
      </c>
      <c r="AB24" s="137">
        <f t="shared" si="12"/>
        <v>0</v>
      </c>
      <c r="AC24" s="137">
        <f t="shared" si="13"/>
        <v>0</v>
      </c>
      <c r="AD24" s="137">
        <f t="shared" si="14"/>
        <v>0</v>
      </c>
      <c r="AE24" s="137">
        <f t="shared" si="15"/>
        <v>0</v>
      </c>
      <c r="AF24" s="137">
        <f t="shared" si="16"/>
        <v>0</v>
      </c>
      <c r="AG24" s="138">
        <f t="shared" si="17"/>
        <v>108.52270093753292</v>
      </c>
      <c r="AI24" s="139"/>
      <c r="AJ24" s="214">
        <f t="shared" si="18"/>
        <v>8.6540551873057883</v>
      </c>
      <c r="AK24" s="215">
        <f t="shared" si="19"/>
        <v>2.4055187305787484E-2</v>
      </c>
      <c r="AL24" s="215">
        <f t="shared" si="20"/>
        <v>31.32640677578776</v>
      </c>
      <c r="AM24" s="216">
        <f t="shared" si="21"/>
        <v>10333.38640677579</v>
      </c>
      <c r="AN24" s="222">
        <f t="shared" si="22"/>
        <v>2.7873913448189435E-3</v>
      </c>
      <c r="AO24" s="222">
        <f t="shared" si="23"/>
        <v>3.0407905579843018E-3</v>
      </c>
    </row>
    <row r="25" spans="1:41" s="111" customFormat="1" ht="12" customHeight="1">
      <c r="A25" s="131">
        <v>100</v>
      </c>
      <c r="B25" s="132" t="s">
        <v>138</v>
      </c>
      <c r="C25" s="133" t="s">
        <v>279</v>
      </c>
      <c r="D25" s="134">
        <f>IFERROR(VLOOKUP(B25,'[31]Clallam Rates'!$F$1:$H$500, 3, FALSE),0)</f>
        <v>17.260000000000002</v>
      </c>
      <c r="E25" s="141">
        <f>+D25/2</f>
        <v>8.6300000000000008</v>
      </c>
      <c r="F25" s="135" t="s">
        <v>14</v>
      </c>
      <c r="G25" s="136">
        <f>IFERROR(VLOOKUP($C25,'[31]Clallam Revenue'!$C:$O,2,0),0)</f>
        <v>0</v>
      </c>
      <c r="H25" s="136">
        <f>IFERROR(VLOOKUP($C25,'[31]Clallam Revenue'!$C:$O,3,0),0)</f>
        <v>0</v>
      </c>
      <c r="I25" s="136">
        <f>IFERROR(VLOOKUP($C25,'[31]Clallam Revenue'!$C:$O,4,0),0)</f>
        <v>0</v>
      </c>
      <c r="J25" s="136">
        <f>IFERROR(VLOOKUP($C25,'[31]Clallam Revenue'!$C:$O,5,0),0)</f>
        <v>0</v>
      </c>
      <c r="K25" s="136">
        <f>IFERROR(VLOOKUP($C25,'[31]Clallam Revenue'!$C:$O,6,0),0)</f>
        <v>0</v>
      </c>
      <c r="L25" s="136">
        <f>IFERROR(VLOOKUP($C25,'[31]Clallam Revenue'!$C:$O,7,0),0)</f>
        <v>0</v>
      </c>
      <c r="M25" s="136">
        <f>IFERROR(VLOOKUP($C25,'[31]Clallam Revenue'!$C:$O,8,0),0)</f>
        <v>0</v>
      </c>
      <c r="N25" s="136">
        <f>IFERROR(VLOOKUP($C25,'[31]Clallam Revenue'!$C:$O,9,0),0)</f>
        <v>1402.3799999999999</v>
      </c>
      <c r="O25" s="136">
        <f>IFERROR(VLOOKUP($C25,'[31]Clallam Revenue'!$C:$O,10,0),0)</f>
        <v>1402.37</v>
      </c>
      <c r="P25" s="136">
        <f>IFERROR(VLOOKUP($C25,'[31]Clallam Revenue'!$C:$O,11,0),0)</f>
        <v>0</v>
      </c>
      <c r="Q25" s="136">
        <f>IFERROR(VLOOKUP($C25,'[31]Clallam Revenue'!$C:$O,12,0),0)</f>
        <v>0</v>
      </c>
      <c r="R25" s="136">
        <f>IFERROR(VLOOKUP($C25,'[31]Clallam Revenue'!$C:$O,13,0),0)</f>
        <v>0</v>
      </c>
      <c r="S25" s="136">
        <f t="shared" si="4"/>
        <v>2804.75</v>
      </c>
      <c r="U25" s="137">
        <f t="shared" si="5"/>
        <v>0</v>
      </c>
      <c r="V25" s="137">
        <f t="shared" si="6"/>
        <v>0</v>
      </c>
      <c r="W25" s="137">
        <f t="shared" si="7"/>
        <v>0</v>
      </c>
      <c r="X25" s="137">
        <f t="shared" si="8"/>
        <v>0</v>
      </c>
      <c r="Y25" s="137">
        <f t="shared" si="9"/>
        <v>0</v>
      </c>
      <c r="Z25" s="137">
        <f t="shared" si="10"/>
        <v>0</v>
      </c>
      <c r="AA25" s="137">
        <f t="shared" si="11"/>
        <v>0</v>
      </c>
      <c r="AB25" s="137">
        <f t="shared" si="12"/>
        <v>162.50057937427576</v>
      </c>
      <c r="AC25" s="137">
        <f t="shared" si="13"/>
        <v>162.49942062572418</v>
      </c>
      <c r="AD25" s="137">
        <f t="shared" si="14"/>
        <v>0</v>
      </c>
      <c r="AE25" s="137">
        <f t="shared" si="15"/>
        <v>0</v>
      </c>
      <c r="AF25" s="137">
        <f t="shared" si="16"/>
        <v>0</v>
      </c>
      <c r="AG25" s="138">
        <f t="shared" si="17"/>
        <v>29.54545454545454</v>
      </c>
      <c r="AI25" s="139"/>
      <c r="AJ25" s="214">
        <f t="shared" si="18"/>
        <v>8.6540551873057883</v>
      </c>
      <c r="AK25" s="215">
        <f t="shared" si="19"/>
        <v>2.4055187305787484E-2</v>
      </c>
      <c r="AL25" s="215">
        <f t="shared" si="20"/>
        <v>8.5286573175064699</v>
      </c>
      <c r="AM25" s="216">
        <f t="shared" si="21"/>
        <v>2813.2786573175063</v>
      </c>
      <c r="AN25" s="222">
        <f t="shared" si="22"/>
        <v>2.7873913448189435E-3</v>
      </c>
      <c r="AO25" s="222">
        <f t="shared" si="23"/>
        <v>3.0407905579843018E-3</v>
      </c>
    </row>
    <row r="26" spans="1:41" s="111" customFormat="1" ht="12" customHeight="1">
      <c r="A26" s="131">
        <v>100</v>
      </c>
      <c r="B26" s="132" t="s">
        <v>138</v>
      </c>
      <c r="C26" s="133" t="s">
        <v>280</v>
      </c>
      <c r="D26" s="134">
        <f>IFERROR(VLOOKUP(B26,'[31]Clallam Rates'!$F$1:$H$500, 3, FALSE),0)</f>
        <v>17.260000000000002</v>
      </c>
      <c r="E26" s="135">
        <f t="shared" ref="E26" si="24">+D26/2</f>
        <v>8.6300000000000008</v>
      </c>
      <c r="F26" s="135" t="s">
        <v>14</v>
      </c>
      <c r="G26" s="136">
        <f>IFERROR(VLOOKUP($C26,'[31]Clallam Revenue'!$C:$O,2,0),0)</f>
        <v>0</v>
      </c>
      <c r="H26" s="136">
        <f>IFERROR(VLOOKUP($C26,'[31]Clallam Revenue'!$C:$O,3,0),0)</f>
        <v>0</v>
      </c>
      <c r="I26" s="136">
        <f>IFERROR(VLOOKUP($C26,'[31]Clallam Revenue'!$C:$O,4,0),0)</f>
        <v>0</v>
      </c>
      <c r="J26" s="136">
        <f>IFERROR(VLOOKUP($C26,'[31]Clallam Revenue'!$C:$O,5,0),0)</f>
        <v>0</v>
      </c>
      <c r="K26" s="136">
        <f>IFERROR(VLOOKUP($C26,'[31]Clallam Revenue'!$C:$O,6,0),0)</f>
        <v>0</v>
      </c>
      <c r="L26" s="136">
        <f>IFERROR(VLOOKUP($C26,'[31]Clallam Revenue'!$C:$O,7,0),0)</f>
        <v>0</v>
      </c>
      <c r="M26" s="136">
        <f>IFERROR(VLOOKUP($C26,'[31]Clallam Revenue'!$C:$O,8,0),0)</f>
        <v>0</v>
      </c>
      <c r="N26" s="136">
        <f>IFERROR(VLOOKUP($C26,'[31]Clallam Revenue'!$C:$O,9,0),0)</f>
        <v>0</v>
      </c>
      <c r="O26" s="136">
        <f>IFERROR(VLOOKUP($C26,'[31]Clallam Revenue'!$C:$O,10,0),0)</f>
        <v>0</v>
      </c>
      <c r="P26" s="136">
        <f>IFERROR(VLOOKUP($C26,'[31]Clallam Revenue'!$C:$O,11,0),0)</f>
        <v>1324.71</v>
      </c>
      <c r="Q26" s="136">
        <f>IFERROR(VLOOKUP($C26,'[31]Clallam Revenue'!$C:$O,12,0),0)</f>
        <v>1367.8500000000001</v>
      </c>
      <c r="R26" s="136">
        <f>IFERROR(VLOOKUP($C26,'[31]Clallam Revenue'!$C:$O,13,0),0)</f>
        <v>1356.05</v>
      </c>
      <c r="S26" s="136">
        <f t="shared" si="4"/>
        <v>4048.6100000000006</v>
      </c>
      <c r="U26" s="137">
        <f t="shared" si="5"/>
        <v>0</v>
      </c>
      <c r="V26" s="137">
        <f t="shared" si="6"/>
        <v>0</v>
      </c>
      <c r="W26" s="137">
        <f t="shared" si="7"/>
        <v>0</v>
      </c>
      <c r="X26" s="137">
        <f t="shared" si="8"/>
        <v>0</v>
      </c>
      <c r="Y26" s="137">
        <f t="shared" si="9"/>
        <v>0</v>
      </c>
      <c r="Z26" s="137">
        <f t="shared" si="10"/>
        <v>0</v>
      </c>
      <c r="AA26" s="137">
        <f t="shared" si="11"/>
        <v>0</v>
      </c>
      <c r="AB26" s="137">
        <f t="shared" si="12"/>
        <v>0</v>
      </c>
      <c r="AC26" s="137">
        <f t="shared" si="13"/>
        <v>0</v>
      </c>
      <c r="AD26" s="137">
        <f t="shared" si="14"/>
        <v>153.50057937427576</v>
      </c>
      <c r="AE26" s="137">
        <f t="shared" si="15"/>
        <v>158.49942062572421</v>
      </c>
      <c r="AF26" s="137">
        <f t="shared" si="16"/>
        <v>157.13209733487832</v>
      </c>
      <c r="AG26" s="138">
        <f t="shared" si="17"/>
        <v>28.363636363636363</v>
      </c>
      <c r="AI26" s="139"/>
      <c r="AJ26" s="214">
        <f t="shared" si="18"/>
        <v>8.6540551873057883</v>
      </c>
      <c r="AK26" s="215">
        <f t="shared" si="19"/>
        <v>2.4055187305787484E-2</v>
      </c>
      <c r="AL26" s="215">
        <f t="shared" si="20"/>
        <v>8.1875110248062128</v>
      </c>
      <c r="AM26" s="216">
        <f t="shared" si="21"/>
        <v>4056.7975110248067</v>
      </c>
      <c r="AN26" s="222">
        <f t="shared" si="22"/>
        <v>2.7873913448189435E-3</v>
      </c>
      <c r="AO26" s="222">
        <f t="shared" si="23"/>
        <v>2.0223017343745662E-3</v>
      </c>
    </row>
    <row r="27" spans="1:41" s="111" customFormat="1" ht="12" customHeight="1">
      <c r="A27" s="131"/>
      <c r="B27" s="132" t="s">
        <v>142</v>
      </c>
      <c r="C27" s="132" t="str">
        <f>+VLOOKUP(B27,'[30]Clallam Regulated Price Out'!A:B,2,FALSE)</f>
        <v>1-35 GAL ON CALL PICKUP</v>
      </c>
      <c r="D27" s="134">
        <f>IFERROR(VLOOKUP(B27,'[31]Clallam Rates'!$F$1:$H$500, 3, FALSE),0)</f>
        <v>0</v>
      </c>
      <c r="E27" s="135"/>
      <c r="F27" s="135"/>
      <c r="G27" s="136">
        <f>IFERROR(VLOOKUP($B27,'[31]Clallam Revenue'!$B:$O,3,0),0)</f>
        <v>0</v>
      </c>
      <c r="H27" s="136">
        <f>IFERROR(VLOOKUP($B27,'[31]Clallam Revenue'!$B:$O,4,0),0)</f>
        <v>0</v>
      </c>
      <c r="I27" s="136">
        <f>IFERROR(VLOOKUP($B27,'[31]Clallam Revenue'!$B:$O,5,0),0)</f>
        <v>0</v>
      </c>
      <c r="J27" s="136">
        <f>IFERROR(VLOOKUP($B27,'[31]Clallam Revenue'!$B:$O,6,0),0)</f>
        <v>0</v>
      </c>
      <c r="K27" s="136">
        <f>IFERROR(VLOOKUP($B27,'[31]Clallam Revenue'!$B:$O,7,0),0)</f>
        <v>0</v>
      </c>
      <c r="L27" s="136">
        <f>IFERROR(VLOOKUP($B27,'[31]Clallam Revenue'!$B:$O,8,0),0)</f>
        <v>0</v>
      </c>
      <c r="M27" s="136">
        <f>IFERROR(VLOOKUP($B27,'[31]Clallam Revenue'!$B:$O,9,0),0)</f>
        <v>0</v>
      </c>
      <c r="N27" s="136">
        <f>IFERROR(VLOOKUP($B27,'[31]Clallam Revenue'!$B:$O,10,0),0)</f>
        <v>0</v>
      </c>
      <c r="O27" s="136">
        <f>IFERROR(VLOOKUP($B27,'[31]Clallam Revenue'!$B:$O,11,0),0)</f>
        <v>0</v>
      </c>
      <c r="P27" s="136">
        <f>IFERROR(VLOOKUP($B27,'[31]Clallam Revenue'!$B:$O,12,0),0)</f>
        <v>0</v>
      </c>
      <c r="Q27" s="136">
        <f>IFERROR(VLOOKUP($B27,'[31]Clallam Revenue'!$B:$O,13,0),0)</f>
        <v>0</v>
      </c>
      <c r="R27" s="136">
        <f>IFERROR(VLOOKUP($B27,'[31]Clallam Revenue'!$B:$O,14,0),0)</f>
        <v>0</v>
      </c>
      <c r="S27" s="136">
        <f t="shared" si="4"/>
        <v>0</v>
      </c>
      <c r="U27" s="137">
        <f t="shared" si="5"/>
        <v>0</v>
      </c>
      <c r="V27" s="137">
        <f t="shared" si="6"/>
        <v>0</v>
      </c>
      <c r="W27" s="137">
        <f t="shared" si="7"/>
        <v>0</v>
      </c>
      <c r="X27" s="137">
        <f t="shared" si="8"/>
        <v>0</v>
      </c>
      <c r="Y27" s="137">
        <f t="shared" si="9"/>
        <v>0</v>
      </c>
      <c r="Z27" s="137">
        <f t="shared" si="10"/>
        <v>0</v>
      </c>
      <c r="AA27" s="137">
        <f t="shared" si="11"/>
        <v>0</v>
      </c>
      <c r="AB27" s="137">
        <f t="shared" si="12"/>
        <v>0</v>
      </c>
      <c r="AC27" s="137">
        <f t="shared" si="13"/>
        <v>0</v>
      </c>
      <c r="AD27" s="137">
        <f t="shared" si="14"/>
        <v>0</v>
      </c>
      <c r="AE27" s="137">
        <f t="shared" si="15"/>
        <v>0</v>
      </c>
      <c r="AF27" s="137">
        <f t="shared" si="16"/>
        <v>0</v>
      </c>
      <c r="AG27" s="138">
        <f t="shared" si="17"/>
        <v>0</v>
      </c>
      <c r="AI27" s="139"/>
      <c r="AJ27" s="214">
        <f t="shared" si="18"/>
        <v>0</v>
      </c>
      <c r="AK27" s="215">
        <f t="shared" si="19"/>
        <v>0</v>
      </c>
      <c r="AL27" s="215">
        <f t="shared" si="20"/>
        <v>0</v>
      </c>
      <c r="AM27" s="216">
        <f t="shared" si="21"/>
        <v>0</v>
      </c>
      <c r="AN27" s="222" t="e">
        <f t="shared" si="22"/>
        <v>#DIV/0!</v>
      </c>
      <c r="AO27" s="222" t="e">
        <f t="shared" si="23"/>
        <v>#DIV/0!</v>
      </c>
    </row>
    <row r="28" spans="1:41" s="111" customFormat="1" ht="12" customHeight="1">
      <c r="A28" s="131">
        <v>100</v>
      </c>
      <c r="B28" s="132" t="s">
        <v>134</v>
      </c>
      <c r="C28" s="132" t="str">
        <f>+VLOOKUP(B28,'[30]Clallam Regulated Price Out'!A:B,2,FALSE)</f>
        <v>1-35 GAL CART WEEKLY SVC</v>
      </c>
      <c r="D28" s="134">
        <f>IFERROR(VLOOKUP(B28,'[31]Clallam Rates'!$F$1:$H$500, 3, FALSE),0)</f>
        <v>48.96</v>
      </c>
      <c r="E28" s="135">
        <f t="shared" ref="E28:E37" si="25">+D28/2</f>
        <v>24.48</v>
      </c>
      <c r="F28" s="135" t="s">
        <v>14</v>
      </c>
      <c r="G28" s="136">
        <f>IFERROR(VLOOKUP($B28,'[31]Clallam Revenue'!$B:$O,3,0),0)</f>
        <v>42731.43</v>
      </c>
      <c r="H28" s="136">
        <f>IFERROR(VLOOKUP($B28,'[31]Clallam Revenue'!$B:$O,4,0),0)</f>
        <v>41889.94</v>
      </c>
      <c r="I28" s="136">
        <f>IFERROR(VLOOKUP($B28,'[31]Clallam Revenue'!$B:$O,5,0),0)</f>
        <v>41883.229999999996</v>
      </c>
      <c r="J28" s="136">
        <f>IFERROR(VLOOKUP($B28,'[31]Clallam Revenue'!$B:$O,6,0),0)</f>
        <v>42631.92</v>
      </c>
      <c r="K28" s="136">
        <f>IFERROR(VLOOKUP($B28,'[31]Clallam Revenue'!$B:$O,7,0),0)</f>
        <v>43305.119999999995</v>
      </c>
      <c r="L28" s="136">
        <f>IFERROR(VLOOKUP($B28,'[31]Clallam Revenue'!$B:$O,8,0),0)</f>
        <v>43363.26</v>
      </c>
      <c r="M28" s="136">
        <f>IFERROR(VLOOKUP($B28,'[31]Clallam Revenue'!$B:$O,9,0),0)</f>
        <v>43648.28</v>
      </c>
      <c r="N28" s="136">
        <f>IFERROR(VLOOKUP($B28,'[31]Clallam Revenue'!$B:$O,10,0),0)</f>
        <v>42880.800000000003</v>
      </c>
      <c r="O28" s="136">
        <f>IFERROR(VLOOKUP($B28,'[31]Clallam Revenue'!$B:$O,11,0),0)</f>
        <v>43453.21</v>
      </c>
      <c r="P28" s="136">
        <f>IFERROR(VLOOKUP($B28,'[31]Clallam Revenue'!$B:$O,12,0),0)</f>
        <v>42520.21</v>
      </c>
      <c r="Q28" s="136">
        <f>IFERROR(VLOOKUP($B28,'[31]Clallam Revenue'!$B:$O,13,0),0)</f>
        <v>43318.259999999995</v>
      </c>
      <c r="R28" s="136">
        <f>IFERROR(VLOOKUP($B28,'[31]Clallam Revenue'!$B:$O,14,0),0)</f>
        <v>41320.050000000003</v>
      </c>
      <c r="S28" s="136">
        <f t="shared" si="4"/>
        <v>512945.71</v>
      </c>
      <c r="U28" s="137">
        <f t="shared" si="5"/>
        <v>1745.564950980392</v>
      </c>
      <c r="V28" s="137">
        <f t="shared" si="6"/>
        <v>1711.1903594771243</v>
      </c>
      <c r="W28" s="137">
        <f t="shared" si="7"/>
        <v>1710.9162581699345</v>
      </c>
      <c r="X28" s="137">
        <f t="shared" si="8"/>
        <v>1741.5</v>
      </c>
      <c r="Y28" s="137">
        <f t="shared" si="9"/>
        <v>1768.9999999999998</v>
      </c>
      <c r="Z28" s="137">
        <f t="shared" si="10"/>
        <v>1771.375</v>
      </c>
      <c r="AA28" s="137">
        <f t="shared" si="11"/>
        <v>1783.017973856209</v>
      </c>
      <c r="AB28" s="137">
        <f t="shared" si="12"/>
        <v>1751.6666666666667</v>
      </c>
      <c r="AC28" s="137">
        <f t="shared" si="13"/>
        <v>1775.0494281045751</v>
      </c>
      <c r="AD28" s="137">
        <f t="shared" si="14"/>
        <v>1736.936683006536</v>
      </c>
      <c r="AE28" s="137">
        <f t="shared" si="15"/>
        <v>1769.5367647058822</v>
      </c>
      <c r="AF28" s="137">
        <f t="shared" si="16"/>
        <v>1687.9105392156864</v>
      </c>
      <c r="AG28" s="138">
        <f t="shared" si="17"/>
        <v>1751.4321895424837</v>
      </c>
      <c r="AI28" s="139"/>
      <c r="AJ28" s="214">
        <f t="shared" si="18"/>
        <v>24.548235340121167</v>
      </c>
      <c r="AK28" s="215">
        <f t="shared" si="19"/>
        <v>6.8235340121166388E-2</v>
      </c>
      <c r="AL28" s="215">
        <f t="shared" si="20"/>
        <v>1434.1148538310863</v>
      </c>
      <c r="AM28" s="216">
        <f t="shared" si="21"/>
        <v>514379.82485383109</v>
      </c>
      <c r="AN28" s="222">
        <f t="shared" si="22"/>
        <v>2.7873913448188885E-3</v>
      </c>
      <c r="AO28" s="222">
        <f t="shared" si="23"/>
        <v>2.7958414036274642E-3</v>
      </c>
    </row>
    <row r="29" spans="1:41" s="111" customFormat="1" ht="12" customHeight="1">
      <c r="A29" s="131">
        <v>100</v>
      </c>
      <c r="B29" s="132" t="s">
        <v>281</v>
      </c>
      <c r="C29" s="132" t="str">
        <f>+VLOOKUP(B29,'[30]Clallam Regulated Price Out'!A:B,2,FALSE)</f>
        <v>1-60GAL CART EOW SVC</v>
      </c>
      <c r="D29" s="134">
        <f>IFERROR(VLOOKUP(B29,'[31]Clallam Rates'!$F$1:$H$500, 3, FALSE),0)</f>
        <v>36.54</v>
      </c>
      <c r="E29" s="135">
        <f t="shared" si="25"/>
        <v>18.27</v>
      </c>
      <c r="F29" s="135" t="s">
        <v>14</v>
      </c>
      <c r="G29" s="136">
        <f>IFERROR(VLOOKUP($B29,'[31]Clallam Revenue'!$B:$O,3,0),0)</f>
        <v>35073.06</v>
      </c>
      <c r="H29" s="136">
        <f>IFERROR(VLOOKUP($B29,'[31]Clallam Revenue'!$B:$O,4,0),0)</f>
        <v>35044.000000000007</v>
      </c>
      <c r="I29" s="136">
        <f>IFERROR(VLOOKUP($B29,'[31]Clallam Revenue'!$B:$O,5,0),0)</f>
        <v>35208.060000000005</v>
      </c>
      <c r="J29" s="136">
        <f>IFERROR(VLOOKUP($B29,'[31]Clallam Revenue'!$B:$O,6,0),0)</f>
        <v>35743.270000000004</v>
      </c>
      <c r="K29" s="136">
        <f>IFERROR(VLOOKUP($B29,'[31]Clallam Revenue'!$B:$O,7,0),0)</f>
        <v>36210.079999999994</v>
      </c>
      <c r="L29" s="136">
        <f>IFERROR(VLOOKUP($B29,'[31]Clallam Revenue'!$B:$O,8,0),0)</f>
        <v>36693.15</v>
      </c>
      <c r="M29" s="136">
        <f>IFERROR(VLOOKUP($B29,'[31]Clallam Revenue'!$B:$O,9,0),0)</f>
        <v>37040.35</v>
      </c>
      <c r="N29" s="136">
        <f>IFERROR(VLOOKUP($B29,'[31]Clallam Revenue'!$B:$O,10,0),0)</f>
        <v>36610.480000000003</v>
      </c>
      <c r="O29" s="136">
        <f>IFERROR(VLOOKUP($B29,'[31]Clallam Revenue'!$B:$O,11,0),0)</f>
        <v>37263.670000000006</v>
      </c>
      <c r="P29" s="136">
        <f>IFERROR(VLOOKUP($B29,'[31]Clallam Revenue'!$B:$O,12,0),0)</f>
        <v>36878.490000000005</v>
      </c>
      <c r="Q29" s="136">
        <f>IFERROR(VLOOKUP($B29,'[31]Clallam Revenue'!$B:$O,13,0),0)</f>
        <v>37435.769999999997</v>
      </c>
      <c r="R29" s="136">
        <f>IFERROR(VLOOKUP($B29,'[31]Clallam Revenue'!$B:$O,14,0),0)</f>
        <v>36723.370000000003</v>
      </c>
      <c r="S29" s="136">
        <f t="shared" si="4"/>
        <v>435923.75</v>
      </c>
      <c r="U29" s="137">
        <f t="shared" si="5"/>
        <v>1919.7077175697864</v>
      </c>
      <c r="V29" s="137">
        <f t="shared" si="6"/>
        <v>1918.1171319102359</v>
      </c>
      <c r="W29" s="137">
        <f t="shared" si="7"/>
        <v>1927.0968801313632</v>
      </c>
      <c r="X29" s="137">
        <f t="shared" si="8"/>
        <v>1956.3913519430764</v>
      </c>
      <c r="Y29" s="137">
        <f t="shared" si="9"/>
        <v>1981.9419813902571</v>
      </c>
      <c r="Z29" s="137">
        <f t="shared" si="10"/>
        <v>2008.3825944170774</v>
      </c>
      <c r="AA29" s="137">
        <f t="shared" si="11"/>
        <v>2027.3864258347016</v>
      </c>
      <c r="AB29" s="137">
        <f t="shared" si="12"/>
        <v>2003.8576902025179</v>
      </c>
      <c r="AC29" s="137">
        <f t="shared" si="13"/>
        <v>2039.6097427476741</v>
      </c>
      <c r="AD29" s="137">
        <f t="shared" si="14"/>
        <v>2018.5270935960596</v>
      </c>
      <c r="AE29" s="137">
        <f t="shared" si="15"/>
        <v>2049.0295566502464</v>
      </c>
      <c r="AF29" s="137">
        <f t="shared" si="16"/>
        <v>2010.0366721401206</v>
      </c>
      <c r="AG29" s="138">
        <f t="shared" si="17"/>
        <v>1986.3680151266358</v>
      </c>
      <c r="AI29" s="139"/>
      <c r="AJ29" s="214">
        <f t="shared" si="18"/>
        <v>18.320925639869841</v>
      </c>
      <c r="AK29" s="215">
        <f t="shared" si="19"/>
        <v>5.0925639869841888E-2</v>
      </c>
      <c r="AL29" s="215">
        <f t="shared" si="20"/>
        <v>1213.8847462477404</v>
      </c>
      <c r="AM29" s="216">
        <f t="shared" si="21"/>
        <v>437137.63474624773</v>
      </c>
      <c r="AN29" s="222">
        <f t="shared" si="22"/>
        <v>2.7873913448189323E-3</v>
      </c>
      <c r="AO29" s="222">
        <f t="shared" si="23"/>
        <v>2.7846263165237964E-3</v>
      </c>
    </row>
    <row r="30" spans="1:41" s="111" customFormat="1" ht="12" customHeight="1">
      <c r="A30" s="131">
        <v>100</v>
      </c>
      <c r="B30" s="132" t="s">
        <v>282</v>
      </c>
      <c r="C30" s="132" t="str">
        <f>+VLOOKUP(B30,'[30]Clallam Regulated Price Out'!A:B,2,FALSE)</f>
        <v>2-60 GAL CARTS EOW SVC</v>
      </c>
      <c r="D30" s="134">
        <f>IFERROR(VLOOKUP(B30,'[31]Clallam Rates'!$F$1:$H$500, 3, FALSE),0)</f>
        <v>73.08</v>
      </c>
      <c r="E30" s="135">
        <f t="shared" si="25"/>
        <v>36.54</v>
      </c>
      <c r="F30" s="135" t="s">
        <v>14</v>
      </c>
      <c r="G30" s="136">
        <f>IFERROR(VLOOKUP($B30,'[31]Clallam Revenue'!$B:$O,3,0),0)</f>
        <v>73.08</v>
      </c>
      <c r="H30" s="136">
        <f>IFERROR(VLOOKUP($B30,'[31]Clallam Revenue'!$B:$O,4,0),0)</f>
        <v>73.08</v>
      </c>
      <c r="I30" s="136">
        <f>IFERROR(VLOOKUP($B30,'[31]Clallam Revenue'!$B:$O,5,0),0)</f>
        <v>73.08</v>
      </c>
      <c r="J30" s="136">
        <f>IFERROR(VLOOKUP($B30,'[31]Clallam Revenue'!$B:$O,6,0),0)</f>
        <v>73.08</v>
      </c>
      <c r="K30" s="136">
        <f>IFERROR(VLOOKUP($B30,'[31]Clallam Revenue'!$B:$O,7,0),0)</f>
        <v>73.08</v>
      </c>
      <c r="L30" s="136">
        <f>IFERROR(VLOOKUP($B30,'[31]Clallam Revenue'!$B:$O,8,0),0)</f>
        <v>73.08</v>
      </c>
      <c r="M30" s="136">
        <f>IFERROR(VLOOKUP($B30,'[31]Clallam Revenue'!$B:$O,9,0),0)</f>
        <v>73.08</v>
      </c>
      <c r="N30" s="136">
        <f>IFERROR(VLOOKUP($B30,'[31]Clallam Revenue'!$B:$O,10,0),0)</f>
        <v>73.08</v>
      </c>
      <c r="O30" s="136">
        <f>IFERROR(VLOOKUP($B30,'[31]Clallam Revenue'!$B:$O,11,0),0)</f>
        <v>73.08</v>
      </c>
      <c r="P30" s="136">
        <f>IFERROR(VLOOKUP($B30,'[31]Clallam Revenue'!$B:$O,12,0),0)</f>
        <v>73.08</v>
      </c>
      <c r="Q30" s="136">
        <f>IFERROR(VLOOKUP($B30,'[31]Clallam Revenue'!$B:$O,13,0),0)</f>
        <v>73.08</v>
      </c>
      <c r="R30" s="136">
        <f>IFERROR(VLOOKUP($B30,'[31]Clallam Revenue'!$B:$O,14,0),0)</f>
        <v>45.55</v>
      </c>
      <c r="S30" s="136">
        <f t="shared" si="4"/>
        <v>849.43000000000006</v>
      </c>
      <c r="T30" s="142"/>
      <c r="U30" s="137">
        <f t="shared" si="5"/>
        <v>2</v>
      </c>
      <c r="V30" s="137">
        <f t="shared" si="6"/>
        <v>2</v>
      </c>
      <c r="W30" s="137">
        <f t="shared" si="7"/>
        <v>2</v>
      </c>
      <c r="X30" s="137">
        <f t="shared" si="8"/>
        <v>2</v>
      </c>
      <c r="Y30" s="137">
        <f t="shared" si="9"/>
        <v>2</v>
      </c>
      <c r="Z30" s="137">
        <f t="shared" si="10"/>
        <v>2</v>
      </c>
      <c r="AA30" s="137">
        <f t="shared" si="11"/>
        <v>2</v>
      </c>
      <c r="AB30" s="137">
        <f t="shared" si="12"/>
        <v>2</v>
      </c>
      <c r="AC30" s="137">
        <f t="shared" si="13"/>
        <v>2</v>
      </c>
      <c r="AD30" s="137">
        <f t="shared" si="14"/>
        <v>2</v>
      </c>
      <c r="AE30" s="137">
        <f t="shared" si="15"/>
        <v>2</v>
      </c>
      <c r="AF30" s="137">
        <f t="shared" si="16"/>
        <v>1.2465790914066777</v>
      </c>
      <c r="AG30" s="138">
        <f t="shared" si="17"/>
        <v>2</v>
      </c>
      <c r="AI30" s="139"/>
      <c r="AJ30" s="214">
        <f t="shared" si="18"/>
        <v>36.641851279739683</v>
      </c>
      <c r="AK30" s="215">
        <f t="shared" si="19"/>
        <v>0.10185127973968378</v>
      </c>
      <c r="AL30" s="215">
        <f t="shared" si="20"/>
        <v>2.4444307137524106</v>
      </c>
      <c r="AM30" s="216">
        <f t="shared" si="21"/>
        <v>851.87443071375242</v>
      </c>
      <c r="AN30" s="222">
        <f t="shared" si="22"/>
        <v>2.7873913448189323E-3</v>
      </c>
      <c r="AO30" s="222">
        <f t="shared" si="23"/>
        <v>2.8777306120014723E-3</v>
      </c>
    </row>
    <row r="31" spans="1:41" s="111" customFormat="1" ht="12" customHeight="1">
      <c r="A31" s="131">
        <v>100</v>
      </c>
      <c r="B31" s="132" t="s">
        <v>283</v>
      </c>
      <c r="C31" s="132" t="str">
        <f>+VLOOKUP(B31,'[30]Clallam Regulated Price Out'!A:B,2,FALSE)</f>
        <v>1-60 GAL CART MONTHLY SVC</v>
      </c>
      <c r="D31" s="134">
        <f>IFERROR(VLOOKUP(B31,'[31]Clallam Rates'!$F$1:$H$500, 3, FALSE),0)</f>
        <v>24.72</v>
      </c>
      <c r="E31" s="135">
        <f t="shared" si="25"/>
        <v>12.36</v>
      </c>
      <c r="F31" s="135" t="s">
        <v>14</v>
      </c>
      <c r="G31" s="136">
        <f>IFERROR(VLOOKUP($B31,'[31]Clallam Revenue'!$B:$O,3,0),0)</f>
        <v>2163</v>
      </c>
      <c r="H31" s="136">
        <f>IFERROR(VLOOKUP($B31,'[31]Clallam Revenue'!$B:$O,4,0),0)</f>
        <v>2150.6400000000003</v>
      </c>
      <c r="I31" s="136">
        <f>IFERROR(VLOOKUP($B31,'[31]Clallam Revenue'!$B:$O,5,0),0)</f>
        <v>2163</v>
      </c>
      <c r="J31" s="136">
        <f>IFERROR(VLOOKUP($B31,'[31]Clallam Revenue'!$B:$O,6,0),0)</f>
        <v>2119.7399999999998</v>
      </c>
      <c r="K31" s="136">
        <f>IFERROR(VLOOKUP($B31,'[31]Clallam Revenue'!$B:$O,7,0),0)</f>
        <v>2119.7399999999998</v>
      </c>
      <c r="L31" s="136">
        <f>IFERROR(VLOOKUP($B31,'[31]Clallam Revenue'!$B:$O,8,0),0)</f>
        <v>2119.7399999999998</v>
      </c>
      <c r="M31" s="136">
        <f>IFERROR(VLOOKUP($B31,'[31]Clallam Revenue'!$B:$O,9,0),0)</f>
        <v>2132.1</v>
      </c>
      <c r="N31" s="136">
        <f>IFERROR(VLOOKUP($B31,'[31]Clallam Revenue'!$B:$O,10,0),0)</f>
        <v>2119.7399999999998</v>
      </c>
      <c r="O31" s="136">
        <f>IFERROR(VLOOKUP($B31,'[31]Clallam Revenue'!$B:$O,11,0),0)</f>
        <v>2169.1799999999998</v>
      </c>
      <c r="P31" s="136">
        <f>IFERROR(VLOOKUP($B31,'[31]Clallam Revenue'!$B:$O,12,0),0)</f>
        <v>2113.56</v>
      </c>
      <c r="Q31" s="136">
        <f>IFERROR(VLOOKUP($B31,'[31]Clallam Revenue'!$B:$O,13,0),0)</f>
        <v>2187.7199999999998</v>
      </c>
      <c r="R31" s="136">
        <f>IFERROR(VLOOKUP($B31,'[31]Clallam Revenue'!$B:$O,14,0),0)</f>
        <v>2157.81</v>
      </c>
      <c r="S31" s="136">
        <f t="shared" si="4"/>
        <v>25715.970000000005</v>
      </c>
      <c r="U31" s="137">
        <f t="shared" si="5"/>
        <v>175</v>
      </c>
      <c r="V31" s="137">
        <f t="shared" si="6"/>
        <v>174.00000000000003</v>
      </c>
      <c r="W31" s="137">
        <f t="shared" si="7"/>
        <v>175</v>
      </c>
      <c r="X31" s="137">
        <f t="shared" si="8"/>
        <v>171.5</v>
      </c>
      <c r="Y31" s="137">
        <f t="shared" si="9"/>
        <v>171.5</v>
      </c>
      <c r="Z31" s="137">
        <f t="shared" si="10"/>
        <v>171.5</v>
      </c>
      <c r="AA31" s="137">
        <f t="shared" si="11"/>
        <v>172.5</v>
      </c>
      <c r="AB31" s="137">
        <f t="shared" si="12"/>
        <v>171.5</v>
      </c>
      <c r="AC31" s="137">
        <f t="shared" si="13"/>
        <v>175.5</v>
      </c>
      <c r="AD31" s="137">
        <f t="shared" si="14"/>
        <v>171</v>
      </c>
      <c r="AE31" s="137">
        <f t="shared" si="15"/>
        <v>177</v>
      </c>
      <c r="AF31" s="137">
        <f t="shared" si="16"/>
        <v>174.58009708737865</v>
      </c>
      <c r="AG31" s="138">
        <f t="shared" si="17"/>
        <v>173.27272727272728</v>
      </c>
      <c r="AI31" s="139"/>
      <c r="AJ31" s="214">
        <f t="shared" si="18"/>
        <v>12.394452157021961</v>
      </c>
      <c r="AK31" s="215">
        <f t="shared" si="19"/>
        <v>3.4452157021961582E-2</v>
      </c>
      <c r="AL31" s="215">
        <f t="shared" si="20"/>
        <v>71.63543049148231</v>
      </c>
      <c r="AM31" s="216">
        <f t="shared" si="21"/>
        <v>25787.605430491487</v>
      </c>
      <c r="AN31" s="222">
        <f t="shared" si="22"/>
        <v>2.7873913448188984E-3</v>
      </c>
      <c r="AO31" s="222">
        <f t="shared" si="23"/>
        <v>2.785639837481623E-3</v>
      </c>
    </row>
    <row r="32" spans="1:41" s="111" customFormat="1" ht="12" customHeight="1">
      <c r="A32" s="131">
        <v>100</v>
      </c>
      <c r="B32" s="132" t="s">
        <v>284</v>
      </c>
      <c r="C32" s="132" t="str">
        <f>+VLOOKUP(B32,'[30]Clallam Regulated Price Out'!A:B,2,FALSE)</f>
        <v>1-60 GAL CART WEEKLY SVC</v>
      </c>
      <c r="D32" s="134">
        <f>IFERROR(VLOOKUP(B32,'[31]Clallam Rates'!$F$1:$H$500, 3, FALSE),0)</f>
        <v>63.84</v>
      </c>
      <c r="E32" s="135">
        <f t="shared" si="25"/>
        <v>31.92</v>
      </c>
      <c r="F32" s="135" t="s">
        <v>14</v>
      </c>
      <c r="G32" s="136">
        <f>IFERROR(VLOOKUP($B32,'[31]Clallam Revenue'!$B:$O,3,0),0)</f>
        <v>103283.51000000001</v>
      </c>
      <c r="H32" s="136">
        <f>IFERROR(VLOOKUP($B32,'[31]Clallam Revenue'!$B:$O,4,0),0)</f>
        <v>101898.82</v>
      </c>
      <c r="I32" s="136">
        <f>IFERROR(VLOOKUP($B32,'[31]Clallam Revenue'!$B:$O,5,0),0)</f>
        <v>102409.03000000001</v>
      </c>
      <c r="J32" s="136">
        <f>IFERROR(VLOOKUP($B32,'[31]Clallam Revenue'!$B:$O,6,0),0)</f>
        <v>103197.36</v>
      </c>
      <c r="K32" s="136">
        <f>IFERROR(VLOOKUP($B32,'[31]Clallam Revenue'!$B:$O,7,0),0)</f>
        <v>104202.84</v>
      </c>
      <c r="L32" s="136">
        <f>IFERROR(VLOOKUP($B32,'[31]Clallam Revenue'!$B:$O,8,0),0)</f>
        <v>104111.06999999999</v>
      </c>
      <c r="M32" s="136">
        <f>IFERROR(VLOOKUP($B32,'[31]Clallam Revenue'!$B:$O,9,0),0)</f>
        <v>106500.89</v>
      </c>
      <c r="N32" s="136">
        <f>IFERROR(VLOOKUP($B32,'[31]Clallam Revenue'!$B:$O,10,0),0)</f>
        <v>105683.13</v>
      </c>
      <c r="O32" s="136">
        <f>IFERROR(VLOOKUP($B32,'[31]Clallam Revenue'!$B:$O,11,0),0)</f>
        <v>106699.07</v>
      </c>
      <c r="P32" s="136">
        <f>IFERROR(VLOOKUP($B32,'[31]Clallam Revenue'!$B:$O,12,0),0)</f>
        <v>104697.86</v>
      </c>
      <c r="Q32" s="136">
        <f>IFERROR(VLOOKUP($B32,'[31]Clallam Revenue'!$B:$O,13,0),0)</f>
        <v>104565.11</v>
      </c>
      <c r="R32" s="136">
        <f>IFERROR(VLOOKUP($B32,'[31]Clallam Revenue'!$B:$O,14,0),0)</f>
        <v>103544.32000000001</v>
      </c>
      <c r="S32" s="136">
        <f t="shared" si="4"/>
        <v>1250793.01</v>
      </c>
      <c r="U32" s="137">
        <f t="shared" si="5"/>
        <v>3235.698934837093</v>
      </c>
      <c r="V32" s="137">
        <f t="shared" si="6"/>
        <v>3192.3189223057643</v>
      </c>
      <c r="W32" s="137">
        <f t="shared" si="7"/>
        <v>3208.3029448621555</v>
      </c>
      <c r="X32" s="137">
        <f t="shared" si="8"/>
        <v>3233</v>
      </c>
      <c r="Y32" s="137">
        <f t="shared" si="9"/>
        <v>3264.4999999999995</v>
      </c>
      <c r="Z32" s="137">
        <f t="shared" si="10"/>
        <v>3261.6249999999995</v>
      </c>
      <c r="AA32" s="137">
        <f t="shared" si="11"/>
        <v>3336.4940476190473</v>
      </c>
      <c r="AB32" s="137">
        <f t="shared" si="12"/>
        <v>3310.875</v>
      </c>
      <c r="AC32" s="137">
        <f t="shared" si="13"/>
        <v>3342.7026942355892</v>
      </c>
      <c r="AD32" s="137">
        <f t="shared" si="14"/>
        <v>3280.0081453634084</v>
      </c>
      <c r="AE32" s="137">
        <f t="shared" si="15"/>
        <v>3275.8493107769423</v>
      </c>
      <c r="AF32" s="137">
        <f t="shared" si="16"/>
        <v>3243.8696741854637</v>
      </c>
      <c r="AG32" s="138">
        <f t="shared" si="17"/>
        <v>3267.3977272727266</v>
      </c>
      <c r="AI32" s="139"/>
      <c r="AJ32" s="214">
        <f t="shared" si="18"/>
        <v>32.008973531726618</v>
      </c>
      <c r="AK32" s="215">
        <f t="shared" si="19"/>
        <v>8.8973531726615818E-2</v>
      </c>
      <c r="AL32" s="215">
        <f t="shared" si="20"/>
        <v>3488.5429842116682</v>
      </c>
      <c r="AM32" s="216">
        <f t="shared" si="21"/>
        <v>1254281.5529842116</v>
      </c>
      <c r="AN32" s="222">
        <f t="shared" si="22"/>
        <v>2.7873913448187913E-3</v>
      </c>
      <c r="AO32" s="222">
        <f t="shared" si="23"/>
        <v>2.7890649822320869E-3</v>
      </c>
    </row>
    <row r="33" spans="1:41" s="111" customFormat="1" ht="12" customHeight="1">
      <c r="A33" s="131">
        <v>100</v>
      </c>
      <c r="B33" s="132" t="s">
        <v>285</v>
      </c>
      <c r="C33" s="132" t="str">
        <f>+VLOOKUP(B33,'[30]Clallam Regulated Price Out'!A:B,2,FALSE)</f>
        <v>2-60 GAL CARTS WEEKLY SVC</v>
      </c>
      <c r="D33" s="134">
        <f>IFERROR(VLOOKUP(B33,'[31]Clallam Rates'!$F$1:$H$500, 3, FALSE),0)</f>
        <v>127.68</v>
      </c>
      <c r="E33" s="135">
        <f t="shared" si="25"/>
        <v>63.84</v>
      </c>
      <c r="F33" s="135" t="s">
        <v>14</v>
      </c>
      <c r="G33" s="136">
        <f>IFERROR(VLOOKUP($B33,'[31]Clallam Revenue'!$B:$O,3,0),0)</f>
        <v>191.52</v>
      </c>
      <c r="H33" s="136">
        <f>IFERROR(VLOOKUP($B33,'[31]Clallam Revenue'!$B:$O,4,0),0)</f>
        <v>191.52</v>
      </c>
      <c r="I33" s="136">
        <f>IFERROR(VLOOKUP($B33,'[31]Clallam Revenue'!$B:$O,5,0),0)</f>
        <v>207.48000000000002</v>
      </c>
      <c r="J33" s="136">
        <f>IFERROR(VLOOKUP($B33,'[31]Clallam Revenue'!$B:$O,6,0),0)</f>
        <v>255.36</v>
      </c>
      <c r="K33" s="136">
        <f>IFERROR(VLOOKUP($B33,'[31]Clallam Revenue'!$B:$O,7,0),0)</f>
        <v>255.36</v>
      </c>
      <c r="L33" s="136">
        <f>IFERROR(VLOOKUP($B33,'[31]Clallam Revenue'!$B:$O,8,0),0)</f>
        <v>287.27999999999997</v>
      </c>
      <c r="M33" s="136">
        <f>IFERROR(VLOOKUP($B33,'[31]Clallam Revenue'!$B:$O,9,0),0)</f>
        <v>414.96</v>
      </c>
      <c r="N33" s="136">
        <f>IFERROR(VLOOKUP($B33,'[31]Clallam Revenue'!$B:$O,10,0),0)</f>
        <v>494.76</v>
      </c>
      <c r="O33" s="136">
        <f>IFERROR(VLOOKUP($B33,'[31]Clallam Revenue'!$B:$O,11,0),0)</f>
        <v>367.08</v>
      </c>
      <c r="P33" s="136">
        <f>IFERROR(VLOOKUP($B33,'[31]Clallam Revenue'!$B:$O,12,0),0)</f>
        <v>638.40000000000009</v>
      </c>
      <c r="Q33" s="136">
        <f>IFERROR(VLOOKUP($B33,'[31]Clallam Revenue'!$B:$O,13,0),0)</f>
        <v>526.68000000000006</v>
      </c>
      <c r="R33" s="136">
        <f>IFERROR(VLOOKUP($B33,'[31]Clallam Revenue'!$B:$O,14,0),0)</f>
        <v>508.9</v>
      </c>
      <c r="S33" s="136">
        <f t="shared" si="4"/>
        <v>4339.2999999999993</v>
      </c>
      <c r="U33" s="137">
        <f t="shared" si="5"/>
        <v>3</v>
      </c>
      <c r="V33" s="137">
        <f t="shared" si="6"/>
        <v>3</v>
      </c>
      <c r="W33" s="137">
        <f t="shared" si="7"/>
        <v>3.25</v>
      </c>
      <c r="X33" s="137">
        <f t="shared" si="8"/>
        <v>4</v>
      </c>
      <c r="Y33" s="137">
        <f t="shared" si="9"/>
        <v>4</v>
      </c>
      <c r="Z33" s="137">
        <f t="shared" si="10"/>
        <v>4.4999999999999991</v>
      </c>
      <c r="AA33" s="137">
        <f t="shared" si="11"/>
        <v>6.4999999999999991</v>
      </c>
      <c r="AB33" s="137">
        <f t="shared" si="12"/>
        <v>7.7499999999999991</v>
      </c>
      <c r="AC33" s="137">
        <f t="shared" si="13"/>
        <v>5.7499999999999991</v>
      </c>
      <c r="AD33" s="137">
        <f t="shared" si="14"/>
        <v>10.000000000000002</v>
      </c>
      <c r="AE33" s="137">
        <f t="shared" si="15"/>
        <v>8.25</v>
      </c>
      <c r="AF33" s="137">
        <f t="shared" si="16"/>
        <v>7.9714912280701746</v>
      </c>
      <c r="AG33" s="138">
        <f t="shared" si="17"/>
        <v>5.4545454545454541</v>
      </c>
      <c r="AI33" s="139"/>
      <c r="AJ33" s="214">
        <f t="shared" si="18"/>
        <v>64.017947063453235</v>
      </c>
      <c r="AK33" s="215">
        <f t="shared" si="19"/>
        <v>0.17794706345323164</v>
      </c>
      <c r="AL33" s="215">
        <f t="shared" si="20"/>
        <v>11.647444153302434</v>
      </c>
      <c r="AM33" s="216">
        <f t="shared" si="21"/>
        <v>4350.9474441533021</v>
      </c>
      <c r="AN33" s="222">
        <f t="shared" si="22"/>
        <v>2.7873913448187913E-3</v>
      </c>
      <c r="AO33" s="222">
        <f t="shared" si="23"/>
        <v>2.6841758240505231E-3</v>
      </c>
    </row>
    <row r="34" spans="1:41" s="111" customFormat="1" ht="12" customHeight="1">
      <c r="A34" s="131">
        <v>100</v>
      </c>
      <c r="B34" s="140" t="s">
        <v>135</v>
      </c>
      <c r="C34" s="132" t="str">
        <f>+VLOOKUP(B34,'[30]Clallam Regulated Price Out'!A:B,2,FALSE)</f>
        <v>1-64 GAL CART WEEKLY SVC</v>
      </c>
      <c r="D34" s="134">
        <f>IFERROR(VLOOKUP(B34,'[31]Clallam Rates'!$F$1:$H$500, 3, FALSE),0)</f>
        <v>0</v>
      </c>
      <c r="E34" s="135">
        <f t="shared" si="25"/>
        <v>0</v>
      </c>
      <c r="F34" s="135" t="s">
        <v>14</v>
      </c>
      <c r="G34" s="136">
        <f>IFERROR(VLOOKUP($B34,'[31]Clallam Revenue'!$B:$O,3,0),0)</f>
        <v>0</v>
      </c>
      <c r="H34" s="136">
        <f>IFERROR(VLOOKUP($B34,'[31]Clallam Revenue'!$B:$O,4,0),0)</f>
        <v>0</v>
      </c>
      <c r="I34" s="136">
        <f>IFERROR(VLOOKUP($B34,'[31]Clallam Revenue'!$B:$O,5,0),0)</f>
        <v>0</v>
      </c>
      <c r="J34" s="136">
        <f>IFERROR(VLOOKUP($B34,'[31]Clallam Revenue'!$B:$O,6,0),0)</f>
        <v>0</v>
      </c>
      <c r="K34" s="136">
        <f>IFERROR(VLOOKUP($B34,'[31]Clallam Revenue'!$B:$O,7,0),0)</f>
        <v>0</v>
      </c>
      <c r="L34" s="136">
        <f>IFERROR(VLOOKUP($B34,'[31]Clallam Revenue'!$B:$O,8,0),0)</f>
        <v>0</v>
      </c>
      <c r="M34" s="136">
        <f>IFERROR(VLOOKUP($B34,'[31]Clallam Revenue'!$B:$O,9,0),0)</f>
        <v>0</v>
      </c>
      <c r="N34" s="136">
        <f>IFERROR(VLOOKUP($B34,'[31]Clallam Revenue'!$B:$O,10,0),0)</f>
        <v>0</v>
      </c>
      <c r="O34" s="136">
        <f>IFERROR(VLOOKUP($B34,'[31]Clallam Revenue'!$B:$O,11,0),0)</f>
        <v>0</v>
      </c>
      <c r="P34" s="136">
        <f>IFERROR(VLOOKUP($B34,'[31]Clallam Revenue'!$B:$O,12,0),0)</f>
        <v>0</v>
      </c>
      <c r="Q34" s="136">
        <f>IFERROR(VLOOKUP($B34,'[31]Clallam Revenue'!$B:$O,13,0),0)</f>
        <v>0</v>
      </c>
      <c r="R34" s="136">
        <f>IFERROR(VLOOKUP($B34,'[31]Clallam Revenue'!$B:$O,14,0),0)</f>
        <v>0</v>
      </c>
      <c r="S34" s="136">
        <f t="shared" si="4"/>
        <v>0</v>
      </c>
      <c r="U34" s="137">
        <f t="shared" si="5"/>
        <v>0</v>
      </c>
      <c r="V34" s="137">
        <f t="shared" si="6"/>
        <v>0</v>
      </c>
      <c r="W34" s="137">
        <f t="shared" si="7"/>
        <v>0</v>
      </c>
      <c r="X34" s="137">
        <f t="shared" si="8"/>
        <v>0</v>
      </c>
      <c r="Y34" s="137">
        <f t="shared" si="9"/>
        <v>0</v>
      </c>
      <c r="Z34" s="137">
        <f t="shared" si="10"/>
        <v>0</v>
      </c>
      <c r="AA34" s="137">
        <f t="shared" si="11"/>
        <v>0</v>
      </c>
      <c r="AB34" s="137">
        <f t="shared" si="12"/>
        <v>0</v>
      </c>
      <c r="AC34" s="137">
        <f t="shared" si="13"/>
        <v>0</v>
      </c>
      <c r="AD34" s="137">
        <f t="shared" si="14"/>
        <v>0</v>
      </c>
      <c r="AE34" s="137">
        <f t="shared" si="15"/>
        <v>0</v>
      </c>
      <c r="AF34" s="137">
        <f t="shared" si="16"/>
        <v>0</v>
      </c>
      <c r="AG34" s="138">
        <f t="shared" si="17"/>
        <v>0</v>
      </c>
      <c r="AI34" s="139"/>
      <c r="AJ34" s="214">
        <f t="shared" si="18"/>
        <v>0</v>
      </c>
      <c r="AK34" s="215">
        <f t="shared" si="19"/>
        <v>0</v>
      </c>
      <c r="AL34" s="215">
        <f t="shared" si="20"/>
        <v>0</v>
      </c>
      <c r="AM34" s="216">
        <f t="shared" si="21"/>
        <v>0</v>
      </c>
      <c r="AN34" s="222" t="e">
        <f t="shared" si="22"/>
        <v>#DIV/0!</v>
      </c>
      <c r="AO34" s="222" t="e">
        <f t="shared" si="23"/>
        <v>#DIV/0!</v>
      </c>
    </row>
    <row r="35" spans="1:41" s="111" customFormat="1" ht="12" customHeight="1">
      <c r="A35" s="131">
        <v>100</v>
      </c>
      <c r="B35" s="140" t="s">
        <v>128</v>
      </c>
      <c r="C35" s="132" t="str">
        <f>+VLOOKUP(B35,'[30]Clallam Regulated Price Out'!A:B,2,FALSE)</f>
        <v>1-96 GAL EOW</v>
      </c>
      <c r="D35" s="134">
        <f>IFERROR(VLOOKUP(B35,'[31]Clallam Rates'!$F$1:$H$500, 3, FALSE),0)</f>
        <v>47.52</v>
      </c>
      <c r="E35" s="135">
        <f t="shared" si="25"/>
        <v>23.76</v>
      </c>
      <c r="F35" s="135" t="s">
        <v>14</v>
      </c>
      <c r="G35" s="136">
        <f>IFERROR(VLOOKUP($B35,'[31]Clallam Revenue'!$B:$O,3,0),0)</f>
        <v>6103.35</v>
      </c>
      <c r="H35" s="136">
        <f>IFERROR(VLOOKUP($B35,'[31]Clallam Revenue'!$B:$O,4,0),0)</f>
        <v>6153.84</v>
      </c>
      <c r="I35" s="136">
        <f>IFERROR(VLOOKUP($B35,'[31]Clallam Revenue'!$B:$O,5,0),0)</f>
        <v>6355.8</v>
      </c>
      <c r="J35" s="136">
        <f>IFERROR(VLOOKUP($B35,'[31]Clallam Revenue'!$B:$O,6,0),0)</f>
        <v>6433.02</v>
      </c>
      <c r="K35" s="136">
        <f>IFERROR(VLOOKUP($B35,'[31]Clallam Revenue'!$B:$O,7,0),0)</f>
        <v>6575</v>
      </c>
      <c r="L35" s="136">
        <f>IFERROR(VLOOKUP($B35,'[31]Clallam Revenue'!$B:$O,8,0),0)</f>
        <v>6801.3</v>
      </c>
      <c r="M35" s="136">
        <f>IFERROR(VLOOKUP($B35,'[31]Clallam Revenue'!$B:$O,9,0),0)</f>
        <v>6854.76</v>
      </c>
      <c r="N35" s="136">
        <f>IFERROR(VLOOKUP($B35,'[31]Clallam Revenue'!$B:$O,10,0),0)</f>
        <v>7021.8499999999995</v>
      </c>
      <c r="O35" s="136">
        <f>IFERROR(VLOOKUP($B35,'[31]Clallam Revenue'!$B:$O,11,0),0)</f>
        <v>7651.48</v>
      </c>
      <c r="P35" s="136">
        <f>IFERROR(VLOOKUP($B35,'[31]Clallam Revenue'!$B:$O,12,0),0)</f>
        <v>7822.98</v>
      </c>
      <c r="Q35" s="136">
        <f>IFERROR(VLOOKUP($B35,'[31]Clallam Revenue'!$B:$O,13,0),0)</f>
        <v>8019.0999999999995</v>
      </c>
      <c r="R35" s="136">
        <f>IFERROR(VLOOKUP($B35,'[31]Clallam Revenue'!$B:$O,14,0),0)</f>
        <v>8091.62</v>
      </c>
      <c r="S35" s="136">
        <f t="shared" si="4"/>
        <v>83884.100000000006</v>
      </c>
      <c r="U35" s="137">
        <f t="shared" si="5"/>
        <v>256.875</v>
      </c>
      <c r="V35" s="137">
        <f t="shared" si="6"/>
        <v>259</v>
      </c>
      <c r="W35" s="137">
        <f t="shared" si="7"/>
        <v>267.5</v>
      </c>
      <c r="X35" s="137">
        <f t="shared" si="8"/>
        <v>270.75</v>
      </c>
      <c r="Y35" s="137">
        <f t="shared" si="9"/>
        <v>276.7255892255892</v>
      </c>
      <c r="Z35" s="137">
        <f t="shared" si="10"/>
        <v>286.25</v>
      </c>
      <c r="AA35" s="137">
        <f t="shared" si="11"/>
        <v>288.5</v>
      </c>
      <c r="AB35" s="137">
        <f t="shared" si="12"/>
        <v>295.53240740740739</v>
      </c>
      <c r="AC35" s="137">
        <f t="shared" si="13"/>
        <v>322.03198653198649</v>
      </c>
      <c r="AD35" s="137">
        <f t="shared" si="14"/>
        <v>329.24999999999994</v>
      </c>
      <c r="AE35" s="137">
        <f t="shared" si="15"/>
        <v>337.50420875420872</v>
      </c>
      <c r="AF35" s="137">
        <f t="shared" si="16"/>
        <v>340.55639730639729</v>
      </c>
      <c r="AG35" s="138">
        <f t="shared" si="17"/>
        <v>289.99265381083563</v>
      </c>
      <c r="AI35" s="139"/>
      <c r="AJ35" s="214">
        <f t="shared" si="18"/>
        <v>23.826228418352898</v>
      </c>
      <c r="AK35" s="215">
        <f t="shared" si="19"/>
        <v>6.6228418352896057E-2</v>
      </c>
      <c r="AL35" s="215">
        <f t="shared" si="20"/>
        <v>230.46905755020697</v>
      </c>
      <c r="AM35" s="216">
        <f t="shared" si="21"/>
        <v>84114.569057550209</v>
      </c>
      <c r="AN35" s="222">
        <f t="shared" si="22"/>
        <v>2.7873913448188572E-3</v>
      </c>
      <c r="AO35" s="222">
        <f t="shared" si="23"/>
        <v>2.747470111143911E-3</v>
      </c>
    </row>
    <row r="36" spans="1:41" s="111" customFormat="1" ht="12" customHeight="1">
      <c r="A36" s="131">
        <v>100</v>
      </c>
      <c r="B36" s="140" t="s">
        <v>139</v>
      </c>
      <c r="C36" s="132" t="str">
        <f>+VLOOKUP(B36,'[30]Clallam Regulated Price Out'!A:B,2,FALSE)</f>
        <v>1-96 GAL MONTHLY</v>
      </c>
      <c r="D36" s="134">
        <f>IFERROR(VLOOKUP(B36,'[31]Clallam Rates'!$F$1:$H$500, 3, FALSE),0)</f>
        <v>31.98</v>
      </c>
      <c r="E36" s="135">
        <f t="shared" si="25"/>
        <v>15.99</v>
      </c>
      <c r="F36" s="135" t="s">
        <v>14</v>
      </c>
      <c r="G36" s="136">
        <f>IFERROR(VLOOKUP($B36,'[31]Clallam Revenue'!$B:$O,3,0),0)</f>
        <v>455.71</v>
      </c>
      <c r="H36" s="136">
        <f>IFERROR(VLOOKUP($B36,'[31]Clallam Revenue'!$B:$O,4,0),0)</f>
        <v>447.72</v>
      </c>
      <c r="I36" s="136">
        <f>IFERROR(VLOOKUP($B36,'[31]Clallam Revenue'!$B:$O,5,0),0)</f>
        <v>447.72</v>
      </c>
      <c r="J36" s="136">
        <f>IFERROR(VLOOKUP($B36,'[31]Clallam Revenue'!$B:$O,6,0),0)</f>
        <v>471.71</v>
      </c>
      <c r="K36" s="136">
        <f>IFERROR(VLOOKUP($B36,'[31]Clallam Revenue'!$B:$O,7,0),0)</f>
        <v>471.7</v>
      </c>
      <c r="L36" s="136">
        <f>IFERROR(VLOOKUP($B36,'[31]Clallam Revenue'!$B:$O,8,0),0)</f>
        <v>423.74</v>
      </c>
      <c r="M36" s="136">
        <f>IFERROR(VLOOKUP($B36,'[31]Clallam Revenue'!$B:$O,9,0),0)</f>
        <v>407.74</v>
      </c>
      <c r="N36" s="136">
        <f>IFERROR(VLOOKUP($B36,'[31]Clallam Revenue'!$B:$O,10,0),0)</f>
        <v>399.75</v>
      </c>
      <c r="O36" s="136">
        <f>IFERROR(VLOOKUP($B36,'[31]Clallam Revenue'!$B:$O,11,0),0)</f>
        <v>463.71</v>
      </c>
      <c r="P36" s="136">
        <f>IFERROR(VLOOKUP($B36,'[31]Clallam Revenue'!$B:$O,12,0),0)</f>
        <v>415.74</v>
      </c>
      <c r="Q36" s="136">
        <f>IFERROR(VLOOKUP($B36,'[31]Clallam Revenue'!$B:$O,13,0),0)</f>
        <v>415.74</v>
      </c>
      <c r="R36" s="136">
        <f>IFERROR(VLOOKUP($B36,'[31]Clallam Revenue'!$B:$O,14,0),0)</f>
        <v>478.35</v>
      </c>
      <c r="S36" s="136">
        <f t="shared" si="4"/>
        <v>5299.33</v>
      </c>
      <c r="U36" s="137">
        <f t="shared" si="5"/>
        <v>28.499687304565352</v>
      </c>
      <c r="V36" s="137">
        <f t="shared" si="6"/>
        <v>28</v>
      </c>
      <c r="W36" s="137">
        <f t="shared" si="7"/>
        <v>28</v>
      </c>
      <c r="X36" s="137">
        <f t="shared" si="8"/>
        <v>29.500312695434644</v>
      </c>
      <c r="Y36" s="137">
        <f t="shared" si="9"/>
        <v>29.499687304565352</v>
      </c>
      <c r="Z36" s="137">
        <f t="shared" si="10"/>
        <v>26.500312695434648</v>
      </c>
      <c r="AA36" s="137">
        <f t="shared" si="11"/>
        <v>25.499687304565352</v>
      </c>
      <c r="AB36" s="137">
        <f t="shared" si="12"/>
        <v>25</v>
      </c>
      <c r="AC36" s="137">
        <f t="shared" si="13"/>
        <v>29</v>
      </c>
      <c r="AD36" s="137">
        <f t="shared" si="14"/>
        <v>26</v>
      </c>
      <c r="AE36" s="137">
        <f t="shared" si="15"/>
        <v>26</v>
      </c>
      <c r="AF36" s="137">
        <f t="shared" si="16"/>
        <v>29.915572232645406</v>
      </c>
      <c r="AG36" s="138">
        <f t="shared" si="17"/>
        <v>27.40906248223321</v>
      </c>
      <c r="AI36" s="139"/>
      <c r="AJ36" s="214">
        <f t="shared" si="18"/>
        <v>16.034570387603654</v>
      </c>
      <c r="AK36" s="215">
        <f t="shared" si="19"/>
        <v>4.4570387603654282E-2</v>
      </c>
      <c r="AL36" s="215">
        <f t="shared" si="20"/>
        <v>14.659590464230954</v>
      </c>
      <c r="AM36" s="216">
        <f t="shared" si="21"/>
        <v>5313.9895904642308</v>
      </c>
      <c r="AN36" s="222">
        <f t="shared" si="22"/>
        <v>2.7873913448189045E-3</v>
      </c>
      <c r="AO36" s="222">
        <f t="shared" si="23"/>
        <v>2.7663101683101364E-3</v>
      </c>
    </row>
    <row r="37" spans="1:41" s="111" customFormat="1" ht="12" customHeight="1">
      <c r="A37" s="131">
        <v>100</v>
      </c>
      <c r="B37" s="140" t="s">
        <v>136</v>
      </c>
      <c r="C37" s="132" t="str">
        <f>+VLOOKUP(B37,'[30]Clallam Regulated Price Out'!A:B,2,FALSE)</f>
        <v>1-96 GAL CART WEEKLY SVC</v>
      </c>
      <c r="D37" s="134">
        <f>IFERROR(VLOOKUP(B37,'[31]Clallam Rates'!$F$1:$H$500, 3, FALSE),0)</f>
        <v>83.14</v>
      </c>
      <c r="E37" s="135">
        <f t="shared" si="25"/>
        <v>41.57</v>
      </c>
      <c r="F37" s="135" t="s">
        <v>14</v>
      </c>
      <c r="G37" s="136">
        <f>IFERROR(VLOOKUP($B37,'[31]Clallam Revenue'!$B:$O,3,0),0)</f>
        <v>24427.620000000003</v>
      </c>
      <c r="H37" s="136">
        <f>IFERROR(VLOOKUP($B37,'[31]Clallam Revenue'!$B:$O,4,0),0)</f>
        <v>24136.61</v>
      </c>
      <c r="I37" s="136">
        <f>IFERROR(VLOOKUP($B37,'[31]Clallam Revenue'!$B:$O,5,0),0)</f>
        <v>24178.2</v>
      </c>
      <c r="J37" s="136">
        <f>IFERROR(VLOOKUP($B37,'[31]Clallam Revenue'!$B:$O,6,0),0)</f>
        <v>25223.58</v>
      </c>
      <c r="K37" s="136">
        <f>IFERROR(VLOOKUP($B37,'[31]Clallam Revenue'!$B:$O,7,0),0)</f>
        <v>26158.460000000003</v>
      </c>
      <c r="L37" s="136">
        <f>IFERROR(VLOOKUP($B37,'[31]Clallam Revenue'!$B:$O,8,0),0)</f>
        <v>27093.279999999999</v>
      </c>
      <c r="M37" s="136">
        <f>IFERROR(VLOOKUP($B37,'[31]Clallam Revenue'!$B:$O,9,0),0)</f>
        <v>26206.52</v>
      </c>
      <c r="N37" s="136">
        <f>IFERROR(VLOOKUP($B37,'[31]Clallam Revenue'!$B:$O,10,0),0)</f>
        <v>28442.45</v>
      </c>
      <c r="O37" s="136">
        <f>IFERROR(VLOOKUP($B37,'[31]Clallam Revenue'!$B:$O,11,0),0)</f>
        <v>28390.560000000001</v>
      </c>
      <c r="P37" s="136">
        <f>IFERROR(VLOOKUP($B37,'[31]Clallam Revenue'!$B:$O,12,0),0)</f>
        <v>27915.719999999998</v>
      </c>
      <c r="Q37" s="136">
        <f>IFERROR(VLOOKUP($B37,'[31]Clallam Revenue'!$B:$O,13,0),0)</f>
        <v>28570.43</v>
      </c>
      <c r="R37" s="136">
        <f>IFERROR(VLOOKUP($B37,'[31]Clallam Revenue'!$B:$O,14,0),0)</f>
        <v>27827.22</v>
      </c>
      <c r="S37" s="136">
        <f t="shared" si="4"/>
        <v>318570.65000000002</v>
      </c>
      <c r="U37" s="137">
        <f t="shared" si="5"/>
        <v>587.62617272071213</v>
      </c>
      <c r="V37" s="137">
        <f t="shared" si="6"/>
        <v>580.62569160452256</v>
      </c>
      <c r="W37" s="137">
        <f t="shared" si="7"/>
        <v>581.62617272071202</v>
      </c>
      <c r="X37" s="137">
        <f t="shared" si="8"/>
        <v>606.77363483281215</v>
      </c>
      <c r="Y37" s="137">
        <f t="shared" si="9"/>
        <v>629.26292999759448</v>
      </c>
      <c r="Z37" s="137">
        <f t="shared" si="10"/>
        <v>651.75078181380798</v>
      </c>
      <c r="AA37" s="137">
        <f t="shared" si="11"/>
        <v>630.41905220110652</v>
      </c>
      <c r="AB37" s="137">
        <f t="shared" si="12"/>
        <v>684.20615828722634</v>
      </c>
      <c r="AC37" s="137">
        <f t="shared" si="13"/>
        <v>682.95790233341359</v>
      </c>
      <c r="AD37" s="137">
        <f t="shared" si="14"/>
        <v>671.53524176088524</v>
      </c>
      <c r="AE37" s="137">
        <f t="shared" si="15"/>
        <v>687.28482078421939</v>
      </c>
      <c r="AF37" s="137">
        <f t="shared" si="16"/>
        <v>669.40630262208322</v>
      </c>
      <c r="AG37" s="138">
        <f t="shared" si="17"/>
        <v>635.82441445972836</v>
      </c>
      <c r="AI37" s="139"/>
      <c r="AJ37" s="214">
        <f t="shared" si="18"/>
        <v>41.685871858204123</v>
      </c>
      <c r="AK37" s="215">
        <f t="shared" si="19"/>
        <v>0.11587185820412316</v>
      </c>
      <c r="AL37" s="215">
        <f t="shared" si="20"/>
        <v>884.08987673996739</v>
      </c>
      <c r="AM37" s="216">
        <f t="shared" si="21"/>
        <v>319454.73987673997</v>
      </c>
      <c r="AN37" s="222">
        <f t="shared" si="22"/>
        <v>2.7873913448189357E-3</v>
      </c>
      <c r="AO37" s="222">
        <f t="shared" si="23"/>
        <v>2.7751767990553031E-3</v>
      </c>
    </row>
    <row r="38" spans="1:41" s="108" customFormat="1" ht="12" customHeight="1">
      <c r="A38" s="131">
        <v>100</v>
      </c>
      <c r="B38" s="140" t="s">
        <v>140</v>
      </c>
      <c r="C38" s="132" t="str">
        <f>+VLOOKUP(B38,'[30]Clallam Regulated Price Out'!A:B,2,FALSE)</f>
        <v>EXTRA CAN/BAGS</v>
      </c>
      <c r="D38" s="134">
        <f>IFERROR(VLOOKUP(B38,'[31]Clallam Rates'!$F$1:$H$500, 3, FALSE),0)</f>
        <v>6.98</v>
      </c>
      <c r="E38" s="135">
        <v>6.98</v>
      </c>
      <c r="F38" s="135" t="s">
        <v>14</v>
      </c>
      <c r="G38" s="136">
        <f>IFERROR(VLOOKUP($B38,'[31]Clallam Revenue'!$B:$O,3,0),0)</f>
        <v>1472.78</v>
      </c>
      <c r="H38" s="136">
        <f>IFERROR(VLOOKUP($B38,'[31]Clallam Revenue'!$B:$O,4,0),0)</f>
        <v>216.38</v>
      </c>
      <c r="I38" s="136">
        <f>IFERROR(VLOOKUP($B38,'[31]Clallam Revenue'!$B:$O,5,0),0)</f>
        <v>1193.57</v>
      </c>
      <c r="J38" s="136">
        <f>IFERROR(VLOOKUP($B38,'[31]Clallam Revenue'!$B:$O,6,0),0)</f>
        <v>1647.28</v>
      </c>
      <c r="K38" s="136">
        <f>IFERROR(VLOOKUP($B38,'[31]Clallam Revenue'!$B:$O,7,0),0)</f>
        <v>2058.88</v>
      </c>
      <c r="L38" s="136">
        <f>IFERROR(VLOOKUP($B38,'[31]Clallam Revenue'!$B:$O,8,0),0)</f>
        <v>2142.86</v>
      </c>
      <c r="M38" s="136">
        <f>IFERROR(VLOOKUP($B38,'[31]Clallam Revenue'!$B:$O,9,0),0)</f>
        <v>2778.04</v>
      </c>
      <c r="N38" s="136">
        <f>IFERROR(VLOOKUP($B38,'[31]Clallam Revenue'!$B:$O,10,0),0)</f>
        <v>1990.29</v>
      </c>
      <c r="O38" s="136">
        <f>IFERROR(VLOOKUP($B38,'[31]Clallam Revenue'!$B:$O,11,0),0)</f>
        <v>1263.3600000000001</v>
      </c>
      <c r="P38" s="136">
        <f>IFERROR(VLOOKUP($B38,'[31]Clallam Revenue'!$B:$O,12,0),0)</f>
        <v>1242.44</v>
      </c>
      <c r="Q38" s="136">
        <f>IFERROR(VLOOKUP($B38,'[31]Clallam Revenue'!$B:$O,13,0),0)</f>
        <v>1012.1</v>
      </c>
      <c r="R38" s="136">
        <f>IFERROR(VLOOKUP($B38,'[31]Clallam Revenue'!$B:$O,14,0),0)</f>
        <v>1291.3</v>
      </c>
      <c r="S38" s="136">
        <f>SUM(G38:R38)</f>
        <v>18309.280000000002</v>
      </c>
      <c r="T38" s="111"/>
      <c r="U38" s="137">
        <f t="shared" si="5"/>
        <v>210.99999999999997</v>
      </c>
      <c r="V38" s="137">
        <f t="shared" si="6"/>
        <v>30.999999999999996</v>
      </c>
      <c r="W38" s="137">
        <f t="shared" si="7"/>
        <v>170.99856733524354</v>
      </c>
      <c r="X38" s="137">
        <f t="shared" si="8"/>
        <v>235.99999999999997</v>
      </c>
      <c r="Y38" s="137">
        <f t="shared" si="9"/>
        <v>294.96848137535818</v>
      </c>
      <c r="Z38" s="137">
        <f t="shared" si="10"/>
        <v>307</v>
      </c>
      <c r="AA38" s="137">
        <f t="shared" si="11"/>
        <v>397.99999999999994</v>
      </c>
      <c r="AB38" s="137">
        <f t="shared" si="12"/>
        <v>285.14183381088822</v>
      </c>
      <c r="AC38" s="137">
        <f t="shared" si="13"/>
        <v>180.9971346704871</v>
      </c>
      <c r="AD38" s="137">
        <f t="shared" si="14"/>
        <v>178</v>
      </c>
      <c r="AE38" s="137">
        <f t="shared" si="15"/>
        <v>145</v>
      </c>
      <c r="AF38" s="137">
        <f t="shared" si="16"/>
        <v>184.99999999999997</v>
      </c>
      <c r="AG38" s="138">
        <f t="shared" si="17"/>
        <v>221.64600156290697</v>
      </c>
      <c r="AI38" s="139"/>
      <c r="AJ38" s="214">
        <f t="shared" si="18"/>
        <v>6.999455991586836</v>
      </c>
      <c r="AK38" s="215">
        <f t="shared" si="19"/>
        <v>1.945599158683553E-2</v>
      </c>
      <c r="AL38" s="215">
        <f t="shared" si="20"/>
        <v>51.748112899963843</v>
      </c>
      <c r="AM38" s="216">
        <f t="shared" si="21"/>
        <v>18361.028112899967</v>
      </c>
      <c r="AN38" s="222">
        <f t="shared" si="22"/>
        <v>2.7873913448188438E-3</v>
      </c>
      <c r="AO38" s="222">
        <f t="shared" si="23"/>
        <v>2.8263324882225756E-3</v>
      </c>
    </row>
    <row r="39" spans="1:41" s="111" customFormat="1" ht="12" customHeight="1">
      <c r="A39" s="144">
        <v>55</v>
      </c>
      <c r="B39" s="140" t="s">
        <v>151</v>
      </c>
      <c r="C39" s="132" t="str">
        <f>+VLOOKUP(B39,'[30]Clallam Regulated Price Out'!A:B,2,FALSE)</f>
        <v>OVERFILL/OVERWEIGHT CHG</v>
      </c>
      <c r="D39" s="134">
        <f>IFERROR(VLOOKUP(B39,'[31]Clallam Rates'!$F$1:$H$500, 3, FALSE),0)</f>
        <v>6.55</v>
      </c>
      <c r="E39" s="135">
        <v>6.55</v>
      </c>
      <c r="F39" s="135" t="s">
        <v>14</v>
      </c>
      <c r="G39" s="136">
        <f>IFERROR(VLOOKUP($B39,'[31]Clallam Revenue'!$B:$O,3,0),0)</f>
        <v>779.22</v>
      </c>
      <c r="H39" s="136">
        <f>IFERROR(VLOOKUP($B39,'[31]Clallam Revenue'!$B:$O,4,0),0)</f>
        <v>209.6</v>
      </c>
      <c r="I39" s="136">
        <f>IFERROR(VLOOKUP($B39,'[31]Clallam Revenue'!$B:$O,5,0),0)</f>
        <v>962.85</v>
      </c>
      <c r="J39" s="136">
        <f>IFERROR(VLOOKUP($B39,'[31]Clallam Revenue'!$B:$O,6,0),0)</f>
        <v>1427.8999999999999</v>
      </c>
      <c r="K39" s="136">
        <f>IFERROR(VLOOKUP($B39,'[31]Clallam Revenue'!$B:$O,7,0),0)</f>
        <v>1394.93</v>
      </c>
      <c r="L39" s="136">
        <f>IFERROR(VLOOKUP($B39,'[31]Clallam Revenue'!$B:$O,8,0),0)</f>
        <v>1264.1500000000001</v>
      </c>
      <c r="M39" s="136">
        <f>IFERROR(VLOOKUP($B39,'[31]Clallam Revenue'!$B:$O,9,0),0)</f>
        <v>1893.68</v>
      </c>
      <c r="N39" s="136">
        <f>IFERROR(VLOOKUP($B39,'[31]Clallam Revenue'!$B:$O,10,0),0)</f>
        <v>1061.0999999999999</v>
      </c>
      <c r="O39" s="136">
        <f>IFERROR(VLOOKUP($B39,'[31]Clallam Revenue'!$B:$O,11,0),0)</f>
        <v>615.69999999999993</v>
      </c>
      <c r="P39" s="136">
        <f>IFERROR(VLOOKUP($B39,'[31]Clallam Revenue'!$B:$O,12,0),0)</f>
        <v>406.52000000000004</v>
      </c>
      <c r="Q39" s="136">
        <f>IFERROR(VLOOKUP($B39,'[31]Clallam Revenue'!$B:$O,13,0),0)</f>
        <v>451.95000000000005</v>
      </c>
      <c r="R39" s="136">
        <f>IFERROR(VLOOKUP($B39,'[31]Clallam Revenue'!$B:$O,14,0),0)</f>
        <v>707.82999999999993</v>
      </c>
      <c r="S39" s="136">
        <f>SUM(G39:R39)</f>
        <v>11175.430000000002</v>
      </c>
      <c r="U39" s="137">
        <f t="shared" si="5"/>
        <v>118.96488549618321</v>
      </c>
      <c r="V39" s="137">
        <f t="shared" si="6"/>
        <v>32</v>
      </c>
      <c r="W39" s="137">
        <f t="shared" si="7"/>
        <v>147</v>
      </c>
      <c r="X39" s="137">
        <f t="shared" si="8"/>
        <v>217.99999999999997</v>
      </c>
      <c r="Y39" s="137">
        <f t="shared" si="9"/>
        <v>212.96641221374048</v>
      </c>
      <c r="Z39" s="137">
        <f t="shared" si="10"/>
        <v>193.00000000000003</v>
      </c>
      <c r="AA39" s="137">
        <f t="shared" si="11"/>
        <v>289.11145038167939</v>
      </c>
      <c r="AB39" s="137">
        <f t="shared" si="12"/>
        <v>162</v>
      </c>
      <c r="AC39" s="137">
        <f t="shared" si="13"/>
        <v>93.999999999999986</v>
      </c>
      <c r="AD39" s="137">
        <f t="shared" si="14"/>
        <v>62.064122137404588</v>
      </c>
      <c r="AE39" s="137">
        <f t="shared" si="15"/>
        <v>69.000000000000014</v>
      </c>
      <c r="AF39" s="137">
        <f t="shared" si="16"/>
        <v>108.06564885496182</v>
      </c>
      <c r="AG39" s="138">
        <f t="shared" si="17"/>
        <v>145.2824427480916</v>
      </c>
      <c r="AI39" s="139"/>
      <c r="AJ39" s="214">
        <f t="shared" si="18"/>
        <v>6.5682574133085634</v>
      </c>
      <c r="AK39" s="215">
        <f t="shared" si="19"/>
        <v>1.8257413308563564E-2</v>
      </c>
      <c r="AL39" s="215">
        <f t="shared" si="20"/>
        <v>31.829779244755578</v>
      </c>
      <c r="AM39" s="216">
        <f t="shared" si="21"/>
        <v>11207.259779244758</v>
      </c>
      <c r="AN39" s="222">
        <f t="shared" si="22"/>
        <v>2.7873913448188646E-3</v>
      </c>
      <c r="AO39" s="222">
        <f t="shared" si="23"/>
        <v>2.8481927983760422E-3</v>
      </c>
    </row>
    <row r="40" spans="1:41" s="111" customFormat="1" ht="12" customHeight="1">
      <c r="A40" s="131"/>
      <c r="B40" s="140" t="s">
        <v>153</v>
      </c>
      <c r="C40" s="132" t="str">
        <f>+VLOOKUP(B40,'[30]Clallam Regulated Price Out'!A:B,2,FALSE)</f>
        <v>SERVICE ADJ-RESIDENTIAL</v>
      </c>
      <c r="D40" s="134">
        <f>IFERROR(VLOOKUP(B40,'[31]Clallam Rates'!$F$1:$H$500, 3, FALSE),0)</f>
        <v>0</v>
      </c>
      <c r="E40" s="135"/>
      <c r="F40" s="135"/>
      <c r="G40" s="136">
        <f>IFERROR(VLOOKUP($B40,'[31]Clallam Revenue'!$B:$O,3,0),0)</f>
        <v>0</v>
      </c>
      <c r="H40" s="136">
        <f>IFERROR(VLOOKUP($B40,'[31]Clallam Revenue'!$B:$O,4,0),0)</f>
        <v>0</v>
      </c>
      <c r="I40" s="136">
        <f>IFERROR(VLOOKUP($B40,'[31]Clallam Revenue'!$B:$O,5,0),0)</f>
        <v>0</v>
      </c>
      <c r="J40" s="136">
        <f>IFERROR(VLOOKUP($B40,'[31]Clallam Revenue'!$B:$O,6,0),0)</f>
        <v>0</v>
      </c>
      <c r="K40" s="136">
        <f>IFERROR(VLOOKUP($B40,'[31]Clallam Revenue'!$B:$O,7,0),0)</f>
        <v>0</v>
      </c>
      <c r="L40" s="136">
        <f>IFERROR(VLOOKUP($B40,'[31]Clallam Revenue'!$B:$O,8,0),0)</f>
        <v>0</v>
      </c>
      <c r="M40" s="136">
        <f>IFERROR(VLOOKUP($B40,'[31]Clallam Revenue'!$B:$O,9,0),0)</f>
        <v>0</v>
      </c>
      <c r="N40" s="136">
        <f>IFERROR(VLOOKUP($B40,'[31]Clallam Revenue'!$B:$O,10,0),0)</f>
        <v>0</v>
      </c>
      <c r="O40" s="136">
        <f>IFERROR(VLOOKUP($B40,'[31]Clallam Revenue'!$B:$O,11,0),0)</f>
        <v>0</v>
      </c>
      <c r="P40" s="136">
        <f>IFERROR(VLOOKUP($B40,'[31]Clallam Revenue'!$B:$O,12,0),0)</f>
        <v>0</v>
      </c>
      <c r="Q40" s="136">
        <f>IFERROR(VLOOKUP($B40,'[31]Clallam Revenue'!$B:$O,13,0),0)</f>
        <v>0</v>
      </c>
      <c r="R40" s="136">
        <f>IFERROR(VLOOKUP($B40,'[31]Clallam Revenue'!$B:$O,14,0),0)</f>
        <v>0</v>
      </c>
      <c r="S40" s="136">
        <f t="shared" si="4"/>
        <v>0</v>
      </c>
      <c r="U40" s="137">
        <f t="shared" si="5"/>
        <v>0</v>
      </c>
      <c r="V40" s="137">
        <f t="shared" si="6"/>
        <v>0</v>
      </c>
      <c r="W40" s="137">
        <f t="shared" si="7"/>
        <v>0</v>
      </c>
      <c r="X40" s="137">
        <f t="shared" si="8"/>
        <v>0</v>
      </c>
      <c r="Y40" s="137">
        <f t="shared" si="9"/>
        <v>0</v>
      </c>
      <c r="Z40" s="137">
        <f t="shared" si="10"/>
        <v>0</v>
      </c>
      <c r="AA40" s="137">
        <f t="shared" si="11"/>
        <v>0</v>
      </c>
      <c r="AB40" s="137">
        <f t="shared" si="12"/>
        <v>0</v>
      </c>
      <c r="AC40" s="137">
        <f t="shared" si="13"/>
        <v>0</v>
      </c>
      <c r="AD40" s="137">
        <f t="shared" si="14"/>
        <v>0</v>
      </c>
      <c r="AE40" s="137">
        <f t="shared" si="15"/>
        <v>0</v>
      </c>
      <c r="AF40" s="137">
        <f t="shared" si="16"/>
        <v>0</v>
      </c>
      <c r="AG40" s="138">
        <f t="shared" si="17"/>
        <v>0</v>
      </c>
      <c r="AI40" s="139"/>
      <c r="AJ40" s="214">
        <f t="shared" si="18"/>
        <v>0</v>
      </c>
      <c r="AK40" s="215">
        <f t="shared" si="19"/>
        <v>0</v>
      </c>
      <c r="AL40" s="215">
        <f t="shared" si="20"/>
        <v>0</v>
      </c>
      <c r="AM40" s="216">
        <f t="shared" si="21"/>
        <v>0</v>
      </c>
      <c r="AN40" s="222" t="e">
        <f t="shared" si="22"/>
        <v>#DIV/0!</v>
      </c>
      <c r="AO40" s="222" t="e">
        <f t="shared" si="23"/>
        <v>#DIV/0!</v>
      </c>
    </row>
    <row r="41" spans="1:41" s="111" customFormat="1" ht="12" customHeight="1">
      <c r="A41" s="131">
        <v>80</v>
      </c>
      <c r="B41" s="140" t="s">
        <v>286</v>
      </c>
      <c r="C41" s="133" t="str">
        <f>+VLOOKUP(B41,'[30]Clallam Regulated Price Out'!A:B,2,FALSE)</f>
        <v>CARRYOUT PER CAN-EOW</v>
      </c>
      <c r="D41" s="145">
        <f>IFERROR(VLOOKUP(B41,'[31]Clallam Rates'!$F$1:$H$500, 3, FALSE),0)</f>
        <v>1.52</v>
      </c>
      <c r="E41" s="141">
        <f>+D41/2</f>
        <v>0.76</v>
      </c>
      <c r="F41" s="135"/>
      <c r="G41" s="136">
        <f>IFERROR(VLOOKUP($B41,'[31]Clallam Revenue'!$B:$O,3,0),0)</f>
        <v>3.04</v>
      </c>
      <c r="H41" s="136">
        <f>IFERROR(VLOOKUP($B41,'[31]Clallam Revenue'!$B:$O,4,0),0)</f>
        <v>3.04</v>
      </c>
      <c r="I41" s="136">
        <f>IFERROR(VLOOKUP($B41,'[31]Clallam Revenue'!$B:$O,5,0),0)</f>
        <v>3.04</v>
      </c>
      <c r="J41" s="136">
        <f>IFERROR(VLOOKUP($B41,'[31]Clallam Revenue'!$B:$O,6,0),0)</f>
        <v>3.04</v>
      </c>
      <c r="K41" s="136">
        <f>IFERROR(VLOOKUP($B41,'[31]Clallam Revenue'!$B:$O,7,0),0)</f>
        <v>3.04</v>
      </c>
      <c r="L41" s="136">
        <f>IFERROR(VLOOKUP($B41,'[31]Clallam Revenue'!$B:$O,8,0),0)</f>
        <v>3.8</v>
      </c>
      <c r="M41" s="136">
        <f>IFERROR(VLOOKUP($B41,'[31]Clallam Revenue'!$B:$O,9,0),0)</f>
        <v>3.8</v>
      </c>
      <c r="N41" s="136">
        <f>IFERROR(VLOOKUP($B41,'[31]Clallam Revenue'!$B:$O,10,0),0)</f>
        <v>3.04</v>
      </c>
      <c r="O41" s="136">
        <f>IFERROR(VLOOKUP($B41,'[31]Clallam Revenue'!$B:$O,11,0),0)</f>
        <v>3.04</v>
      </c>
      <c r="P41" s="136">
        <f>IFERROR(VLOOKUP($B41,'[31]Clallam Revenue'!$B:$O,12,0),0)</f>
        <v>3.04</v>
      </c>
      <c r="Q41" s="136">
        <f>IFERROR(VLOOKUP($B41,'[31]Clallam Revenue'!$B:$O,13,0),0)</f>
        <v>3.04</v>
      </c>
      <c r="R41" s="136">
        <f>IFERROR(VLOOKUP($B41,'[31]Clallam Revenue'!$B:$O,14,0),0)</f>
        <v>3.04</v>
      </c>
      <c r="S41" s="136">
        <f t="shared" si="4"/>
        <v>38</v>
      </c>
      <c r="U41" s="137">
        <f t="shared" si="5"/>
        <v>4</v>
      </c>
      <c r="V41" s="137">
        <f t="shared" si="6"/>
        <v>4</v>
      </c>
      <c r="W41" s="137">
        <f t="shared" si="7"/>
        <v>4</v>
      </c>
      <c r="X41" s="137">
        <f t="shared" si="8"/>
        <v>4</v>
      </c>
      <c r="Y41" s="137">
        <f t="shared" si="9"/>
        <v>4</v>
      </c>
      <c r="Z41" s="137">
        <f t="shared" si="10"/>
        <v>5</v>
      </c>
      <c r="AA41" s="137">
        <f t="shared" si="11"/>
        <v>5</v>
      </c>
      <c r="AB41" s="137">
        <f t="shared" si="12"/>
        <v>4</v>
      </c>
      <c r="AC41" s="137">
        <f t="shared" si="13"/>
        <v>4</v>
      </c>
      <c r="AD41" s="137">
        <f t="shared" si="14"/>
        <v>4</v>
      </c>
      <c r="AE41" s="137">
        <f t="shared" si="15"/>
        <v>4</v>
      </c>
      <c r="AF41" s="137">
        <f t="shared" si="16"/>
        <v>4</v>
      </c>
      <c r="AG41" s="138">
        <f t="shared" si="17"/>
        <v>4.1818181818181817</v>
      </c>
      <c r="AI41" s="139"/>
      <c r="AJ41" s="214">
        <f t="shared" si="18"/>
        <v>0.76211841742206232</v>
      </c>
      <c r="AK41" s="215">
        <f t="shared" si="19"/>
        <v>2.1184174220623131E-3</v>
      </c>
      <c r="AL41" s="215">
        <f t="shared" si="20"/>
        <v>0.10630603790712698</v>
      </c>
      <c r="AM41" s="216">
        <f t="shared" si="21"/>
        <v>38.106306037907125</v>
      </c>
      <c r="AN41" s="222">
        <f t="shared" si="22"/>
        <v>2.7873913448188329E-3</v>
      </c>
      <c r="AO41" s="222">
        <f t="shared" si="23"/>
        <v>2.7975273133454466E-3</v>
      </c>
    </row>
    <row r="42" spans="1:41" s="111" customFormat="1" ht="12" customHeight="1">
      <c r="A42" s="131">
        <v>80</v>
      </c>
      <c r="B42" s="140" t="s">
        <v>287</v>
      </c>
      <c r="C42" s="133" t="str">
        <f>+VLOOKUP(B42,'[30]Clallam Regulated Price Out'!A:B,2,FALSE)</f>
        <v>CARRYOUT PER CAN -MONTHLY</v>
      </c>
      <c r="D42" s="145">
        <f>IFERROR(VLOOKUP(B42,'[31]Clallam Rates'!$F$1:$H$500, 3, FALSE),0)</f>
        <v>0.76</v>
      </c>
      <c r="E42" s="141">
        <v>1.65</v>
      </c>
      <c r="F42" s="135"/>
      <c r="G42" s="136">
        <f>IFERROR(VLOOKUP($B42,'[31]Clallam Revenue'!$B:$O,3,0),0)</f>
        <v>0</v>
      </c>
      <c r="H42" s="136">
        <f>IFERROR(VLOOKUP($B42,'[31]Clallam Revenue'!$B:$O,4,0),0)</f>
        <v>0</v>
      </c>
      <c r="I42" s="136">
        <f>IFERROR(VLOOKUP($B42,'[31]Clallam Revenue'!$B:$O,5,0),0)</f>
        <v>0</v>
      </c>
      <c r="J42" s="136">
        <f>IFERROR(VLOOKUP($B42,'[31]Clallam Revenue'!$B:$O,6,0),0)</f>
        <v>0</v>
      </c>
      <c r="K42" s="136">
        <f>IFERROR(VLOOKUP($B42,'[31]Clallam Revenue'!$B:$O,7,0),0)</f>
        <v>0</v>
      </c>
      <c r="L42" s="136">
        <f>IFERROR(VLOOKUP($B42,'[31]Clallam Revenue'!$B:$O,8,0),0)</f>
        <v>0</v>
      </c>
      <c r="M42" s="136">
        <f>IFERROR(VLOOKUP($B42,'[31]Clallam Revenue'!$B:$O,9,0),0)</f>
        <v>0</v>
      </c>
      <c r="N42" s="136">
        <f>IFERROR(VLOOKUP($B42,'[31]Clallam Revenue'!$B:$O,10,0),0)</f>
        <v>0</v>
      </c>
      <c r="O42" s="136">
        <f>IFERROR(VLOOKUP($B42,'[31]Clallam Revenue'!$B:$O,11,0),0)</f>
        <v>0</v>
      </c>
      <c r="P42" s="136">
        <f>IFERROR(VLOOKUP($B42,'[31]Clallam Revenue'!$B:$O,12,0),0)</f>
        <v>0</v>
      </c>
      <c r="Q42" s="136">
        <f>IFERROR(VLOOKUP($B42,'[31]Clallam Revenue'!$B:$O,13,0),0)</f>
        <v>0</v>
      </c>
      <c r="R42" s="136">
        <f>IFERROR(VLOOKUP($B42,'[31]Clallam Revenue'!$B:$O,14,0),0)</f>
        <v>0</v>
      </c>
      <c r="S42" s="136">
        <f t="shared" si="4"/>
        <v>0</v>
      </c>
      <c r="U42" s="137">
        <f t="shared" si="5"/>
        <v>0</v>
      </c>
      <c r="V42" s="137">
        <f t="shared" si="6"/>
        <v>0</v>
      </c>
      <c r="W42" s="137">
        <f t="shared" si="7"/>
        <v>0</v>
      </c>
      <c r="X42" s="137">
        <f t="shared" si="8"/>
        <v>0</v>
      </c>
      <c r="Y42" s="137">
        <f t="shared" si="9"/>
        <v>0</v>
      </c>
      <c r="Z42" s="137">
        <f t="shared" si="10"/>
        <v>0</v>
      </c>
      <c r="AA42" s="137">
        <f t="shared" si="11"/>
        <v>0</v>
      </c>
      <c r="AB42" s="137">
        <f t="shared" si="12"/>
        <v>0</v>
      </c>
      <c r="AC42" s="137">
        <f t="shared" si="13"/>
        <v>0</v>
      </c>
      <c r="AD42" s="137">
        <f t="shared" si="14"/>
        <v>0</v>
      </c>
      <c r="AE42" s="137">
        <f t="shared" si="15"/>
        <v>0</v>
      </c>
      <c r="AF42" s="137">
        <f t="shared" si="16"/>
        <v>0</v>
      </c>
      <c r="AG42" s="138">
        <f t="shared" si="17"/>
        <v>0</v>
      </c>
      <c r="AI42" s="139"/>
      <c r="AJ42" s="214">
        <f t="shared" si="18"/>
        <v>1.654599195718951</v>
      </c>
      <c r="AK42" s="215">
        <f t="shared" si="19"/>
        <v>4.5991957189510657E-3</v>
      </c>
      <c r="AL42" s="215">
        <f t="shared" si="20"/>
        <v>0</v>
      </c>
      <c r="AM42" s="216">
        <f t="shared" si="21"/>
        <v>0</v>
      </c>
      <c r="AN42" s="222">
        <f t="shared" si="22"/>
        <v>2.7873913448188277E-3</v>
      </c>
      <c r="AO42" s="222" t="e">
        <f t="shared" si="23"/>
        <v>#DIV/0!</v>
      </c>
    </row>
    <row r="43" spans="1:41" s="108" customFormat="1">
      <c r="A43" s="131">
        <v>80</v>
      </c>
      <c r="B43" s="140" t="s">
        <v>288</v>
      </c>
      <c r="C43" s="140" t="str">
        <f>+VLOOKUP(B43,'[30]Clallam Regulated Price Out'!A:B,2,FALSE)</f>
        <v>CARRYOUT PER CAN-WKLY</v>
      </c>
      <c r="D43" s="134">
        <f>IFERROR(VLOOKUP(B43,'[31]Clallam Rates'!$F$1:$H$500, 3, FALSE),0)</f>
        <v>3.3</v>
      </c>
      <c r="E43" s="135">
        <f>+D43/2</f>
        <v>1.65</v>
      </c>
      <c r="F43" s="135" t="s">
        <v>14</v>
      </c>
      <c r="G43" s="136">
        <f>IFERROR(VLOOKUP($B43,'[31]Clallam Revenue'!$B:$O,3,0),0)</f>
        <v>18.149999999999999</v>
      </c>
      <c r="H43" s="136">
        <f>IFERROR(VLOOKUP($B43,'[31]Clallam Revenue'!$B:$O,4,0),0)</f>
        <v>18.149999999999999</v>
      </c>
      <c r="I43" s="136">
        <f>IFERROR(VLOOKUP($B43,'[31]Clallam Revenue'!$B:$O,5,0),0)</f>
        <v>18.149999999999999</v>
      </c>
      <c r="J43" s="136">
        <f>IFERROR(VLOOKUP($B43,'[31]Clallam Revenue'!$B:$O,6,0),0)</f>
        <v>18.149999999999999</v>
      </c>
      <c r="K43" s="136">
        <f>IFERROR(VLOOKUP($B43,'[31]Clallam Revenue'!$B:$O,7,0),0)</f>
        <v>18.149999999999999</v>
      </c>
      <c r="L43" s="136">
        <f>IFERROR(VLOOKUP($B43,'[31]Clallam Revenue'!$B:$O,8,0),0)</f>
        <v>18.149999999999999</v>
      </c>
      <c r="M43" s="136">
        <f>IFERROR(VLOOKUP($B43,'[31]Clallam Revenue'!$B:$O,9,0),0)</f>
        <v>18.149999999999999</v>
      </c>
      <c r="N43" s="136">
        <f>IFERROR(VLOOKUP($B43,'[31]Clallam Revenue'!$B:$O,10,0),0)</f>
        <v>16.5</v>
      </c>
      <c r="O43" s="136">
        <f>IFERROR(VLOOKUP($B43,'[31]Clallam Revenue'!$B:$O,11,0),0)</f>
        <v>16.5</v>
      </c>
      <c r="P43" s="136">
        <f>IFERROR(VLOOKUP($B43,'[31]Clallam Revenue'!$B:$O,12,0),0)</f>
        <v>16.5</v>
      </c>
      <c r="Q43" s="136">
        <f>IFERROR(VLOOKUP($B43,'[31]Clallam Revenue'!$B:$O,13,0),0)</f>
        <v>16.5</v>
      </c>
      <c r="R43" s="136">
        <f>IFERROR(VLOOKUP($B43,'[31]Clallam Revenue'!$B:$O,14,0),0)</f>
        <v>16.5</v>
      </c>
      <c r="S43" s="136">
        <f t="shared" si="4"/>
        <v>209.55</v>
      </c>
      <c r="T43" s="111"/>
      <c r="U43" s="137">
        <f t="shared" si="5"/>
        <v>11</v>
      </c>
      <c r="V43" s="137">
        <f t="shared" si="6"/>
        <v>11</v>
      </c>
      <c r="W43" s="137">
        <f t="shared" si="7"/>
        <v>11</v>
      </c>
      <c r="X43" s="137">
        <f t="shared" si="8"/>
        <v>11</v>
      </c>
      <c r="Y43" s="137">
        <f t="shared" si="9"/>
        <v>11</v>
      </c>
      <c r="Z43" s="137">
        <f t="shared" si="10"/>
        <v>11</v>
      </c>
      <c r="AA43" s="137">
        <f t="shared" si="11"/>
        <v>11</v>
      </c>
      <c r="AB43" s="137">
        <f t="shared" si="12"/>
        <v>10</v>
      </c>
      <c r="AC43" s="137">
        <f t="shared" si="13"/>
        <v>10</v>
      </c>
      <c r="AD43" s="137">
        <f t="shared" si="14"/>
        <v>10</v>
      </c>
      <c r="AE43" s="137">
        <f t="shared" si="15"/>
        <v>10</v>
      </c>
      <c r="AF43" s="137">
        <f t="shared" si="16"/>
        <v>10</v>
      </c>
      <c r="AG43" s="138">
        <f t="shared" si="17"/>
        <v>10.636363636363637</v>
      </c>
      <c r="AH43" s="111"/>
      <c r="AI43" s="139"/>
      <c r="AJ43" s="214">
        <f t="shared" si="18"/>
        <v>1.654599195718951</v>
      </c>
      <c r="AK43" s="215">
        <f t="shared" si="19"/>
        <v>4.5991957189510657E-3</v>
      </c>
      <c r="AL43" s="215">
        <f t="shared" si="20"/>
        <v>0.58702461721884514</v>
      </c>
      <c r="AM43" s="216">
        <f t="shared" si="21"/>
        <v>210.13702461721886</v>
      </c>
      <c r="AN43" s="222">
        <f t="shared" si="22"/>
        <v>2.7873913448188277E-3</v>
      </c>
      <c r="AO43" s="222">
        <f t="shared" si="23"/>
        <v>2.801358230583847E-3</v>
      </c>
    </row>
    <row r="44" spans="1:41" s="111" customFormat="1" ht="12" customHeight="1">
      <c r="A44" s="131">
        <v>80</v>
      </c>
      <c r="B44" s="140" t="s">
        <v>143</v>
      </c>
      <c r="C44" s="133" t="str">
        <f>+VLOOKUP(B44,'[30]Clallam Regulated Price Out'!A:B,2,FALSE)</f>
        <v>DRIVE IN UP TO 250'-EOW</v>
      </c>
      <c r="D44" s="145">
        <f>IFERROR(VLOOKUP(B44,'[31]Clallam Rates'!$F$1:$H$500, 3, FALSE),0)</f>
        <v>4.97</v>
      </c>
      <c r="E44" s="141">
        <f>+D44/2</f>
        <v>2.4849999999999999</v>
      </c>
      <c r="F44" s="135"/>
      <c r="G44" s="136">
        <f>IFERROR(VLOOKUP($B44,'[31]Clallam Revenue'!$B:$O,3,0),0)</f>
        <v>17.39</v>
      </c>
      <c r="H44" s="136">
        <f>IFERROR(VLOOKUP($B44,'[31]Clallam Revenue'!$B:$O,4,0),0)</f>
        <v>17.400000000000002</v>
      </c>
      <c r="I44" s="136">
        <f>IFERROR(VLOOKUP($B44,'[31]Clallam Revenue'!$B:$O,5,0),0)</f>
        <v>17.39</v>
      </c>
      <c r="J44" s="136">
        <f>IFERROR(VLOOKUP($B44,'[31]Clallam Revenue'!$B:$O,6,0),0)</f>
        <v>17.400000000000002</v>
      </c>
      <c r="K44" s="136">
        <f>IFERROR(VLOOKUP($B44,'[31]Clallam Revenue'!$B:$O,7,0),0)</f>
        <v>18.63</v>
      </c>
      <c r="L44" s="136">
        <f>IFERROR(VLOOKUP($B44,'[31]Clallam Revenue'!$B:$O,8,0),0)</f>
        <v>19.88</v>
      </c>
      <c r="M44" s="136">
        <f>IFERROR(VLOOKUP($B44,'[31]Clallam Revenue'!$B:$O,9,0),0)</f>
        <v>19.88</v>
      </c>
      <c r="N44" s="136">
        <f>IFERROR(VLOOKUP($B44,'[31]Clallam Revenue'!$B:$O,10,0),0)</f>
        <v>19.88</v>
      </c>
      <c r="O44" s="136">
        <f>IFERROR(VLOOKUP($B44,'[31]Clallam Revenue'!$B:$O,11,0),0)</f>
        <v>19.88</v>
      </c>
      <c r="P44" s="136">
        <f>IFERROR(VLOOKUP($B44,'[31]Clallam Revenue'!$B:$O,12,0),0)</f>
        <v>19.88</v>
      </c>
      <c r="Q44" s="136">
        <f>IFERROR(VLOOKUP($B44,'[31]Clallam Revenue'!$B:$O,13,0),0)</f>
        <v>19.88</v>
      </c>
      <c r="R44" s="136">
        <f>IFERROR(VLOOKUP($B44,'[31]Clallam Revenue'!$B:$O,14,0),0)</f>
        <v>22.37</v>
      </c>
      <c r="S44" s="136">
        <f t="shared" si="4"/>
        <v>229.85999999999999</v>
      </c>
      <c r="T44" s="108"/>
      <c r="U44" s="137">
        <f t="shared" si="5"/>
        <v>6.9979879275653927</v>
      </c>
      <c r="V44" s="137">
        <f t="shared" si="6"/>
        <v>7.0020120724346091</v>
      </c>
      <c r="W44" s="137">
        <f t="shared" si="7"/>
        <v>6.9979879275653927</v>
      </c>
      <c r="X44" s="137">
        <f t="shared" si="8"/>
        <v>7.0020120724346091</v>
      </c>
      <c r="Y44" s="137">
        <f t="shared" si="9"/>
        <v>7.4969818913480886</v>
      </c>
      <c r="Z44" s="137">
        <f t="shared" si="10"/>
        <v>8</v>
      </c>
      <c r="AA44" s="137">
        <f t="shared" si="11"/>
        <v>8</v>
      </c>
      <c r="AB44" s="137">
        <f t="shared" si="12"/>
        <v>8</v>
      </c>
      <c r="AC44" s="137">
        <f t="shared" si="13"/>
        <v>8</v>
      </c>
      <c r="AD44" s="137">
        <f t="shared" si="14"/>
        <v>8</v>
      </c>
      <c r="AE44" s="137">
        <f t="shared" si="15"/>
        <v>8</v>
      </c>
      <c r="AF44" s="137">
        <f t="shared" si="16"/>
        <v>9.0020120724346082</v>
      </c>
      <c r="AG44" s="138">
        <f t="shared" si="17"/>
        <v>7.5906347173952815</v>
      </c>
      <c r="AH44" s="108"/>
      <c r="AI44" s="139"/>
      <c r="AJ44" s="214">
        <f t="shared" si="18"/>
        <v>2.491926667491875</v>
      </c>
      <c r="AK44" s="215">
        <f t="shared" si="19"/>
        <v>6.9266674918750937E-3</v>
      </c>
      <c r="AL44" s="215">
        <f t="shared" si="20"/>
        <v>0.63093363287616466</v>
      </c>
      <c r="AM44" s="216">
        <f t="shared" si="21"/>
        <v>230.49093363287616</v>
      </c>
      <c r="AN44" s="222">
        <f t="shared" si="22"/>
        <v>2.7873913448189513E-3</v>
      </c>
      <c r="AO44" s="222">
        <f t="shared" si="23"/>
        <v>2.744860492805032E-3</v>
      </c>
    </row>
    <row r="45" spans="1:41" s="111" customFormat="1" ht="12" customHeight="1">
      <c r="A45" s="131">
        <v>80</v>
      </c>
      <c r="B45" s="140" t="s">
        <v>148</v>
      </c>
      <c r="C45" s="133" t="str">
        <f>+VLOOKUP(B45,'[30]Clallam Regulated Price Out'!A:B,2,FALSE)</f>
        <v>DRIVE IN OVER 250'-EOW</v>
      </c>
      <c r="D45" s="145">
        <f>IFERROR(VLOOKUP(B45,'[31]Clallam Rates'!$F$1:$H$500, 3, FALSE),0)</f>
        <v>9.94</v>
      </c>
      <c r="E45" s="141">
        <f>+D45/2</f>
        <v>4.97</v>
      </c>
      <c r="F45" s="135"/>
      <c r="G45" s="136">
        <f>IFERROR(VLOOKUP($B45,'[31]Clallam Revenue'!$B:$O,3,0),0)</f>
        <v>24.85</v>
      </c>
      <c r="H45" s="136">
        <f>IFERROR(VLOOKUP($B45,'[31]Clallam Revenue'!$B:$O,4,0),0)</f>
        <v>24.85</v>
      </c>
      <c r="I45" s="136">
        <f>IFERROR(VLOOKUP($B45,'[31]Clallam Revenue'!$B:$O,5,0),0)</f>
        <v>24.85</v>
      </c>
      <c r="J45" s="136">
        <f>IFERROR(VLOOKUP($B45,'[31]Clallam Revenue'!$B:$O,6,0),0)</f>
        <v>24.85</v>
      </c>
      <c r="K45" s="136">
        <f>IFERROR(VLOOKUP($B45,'[31]Clallam Revenue'!$B:$O,7,0),0)</f>
        <v>24.85</v>
      </c>
      <c r="L45" s="136">
        <f>IFERROR(VLOOKUP($B45,'[31]Clallam Revenue'!$B:$O,8,0),0)</f>
        <v>24.85</v>
      </c>
      <c r="M45" s="136">
        <f>IFERROR(VLOOKUP($B45,'[31]Clallam Revenue'!$B:$O,9,0),0)</f>
        <v>24.85</v>
      </c>
      <c r="N45" s="136">
        <f>IFERROR(VLOOKUP($B45,'[31]Clallam Revenue'!$B:$O,10,0),0)</f>
        <v>32.93</v>
      </c>
      <c r="O45" s="136">
        <f>IFERROR(VLOOKUP($B45,'[31]Clallam Revenue'!$B:$O,11,0),0)</f>
        <v>32.93</v>
      </c>
      <c r="P45" s="136">
        <f>IFERROR(VLOOKUP($B45,'[31]Clallam Revenue'!$B:$O,12,0),0)</f>
        <v>39.76</v>
      </c>
      <c r="Q45" s="136">
        <f>IFERROR(VLOOKUP($B45,'[31]Clallam Revenue'!$B:$O,13,0),0)</f>
        <v>39.76</v>
      </c>
      <c r="R45" s="136">
        <f>IFERROR(VLOOKUP($B45,'[31]Clallam Revenue'!$B:$O,14,0),0)</f>
        <v>39.76</v>
      </c>
      <c r="S45" s="136">
        <f t="shared" si="4"/>
        <v>359.09</v>
      </c>
      <c r="U45" s="137">
        <f t="shared" si="5"/>
        <v>5.0000000000000009</v>
      </c>
      <c r="V45" s="137">
        <f t="shared" si="6"/>
        <v>5.0000000000000009</v>
      </c>
      <c r="W45" s="137">
        <f t="shared" si="7"/>
        <v>5.0000000000000009</v>
      </c>
      <c r="X45" s="137">
        <f t="shared" si="8"/>
        <v>5.0000000000000009</v>
      </c>
      <c r="Y45" s="137">
        <f t="shared" si="9"/>
        <v>5.0000000000000009</v>
      </c>
      <c r="Z45" s="137">
        <f t="shared" si="10"/>
        <v>5.0000000000000009</v>
      </c>
      <c r="AA45" s="137">
        <f t="shared" si="11"/>
        <v>5.0000000000000009</v>
      </c>
      <c r="AB45" s="137">
        <f t="shared" si="12"/>
        <v>6.6257545271629779</v>
      </c>
      <c r="AC45" s="137">
        <f t="shared" si="13"/>
        <v>6.6257545271629779</v>
      </c>
      <c r="AD45" s="137">
        <f t="shared" si="14"/>
        <v>8</v>
      </c>
      <c r="AE45" s="137">
        <f t="shared" si="15"/>
        <v>8</v>
      </c>
      <c r="AF45" s="137">
        <f t="shared" si="16"/>
        <v>8</v>
      </c>
      <c r="AG45" s="138">
        <f t="shared" si="17"/>
        <v>5.8410462776659964</v>
      </c>
      <c r="AI45" s="139"/>
      <c r="AJ45" s="214">
        <f t="shared" si="18"/>
        <v>4.9838533349837499</v>
      </c>
      <c r="AK45" s="215">
        <f t="shared" si="19"/>
        <v>1.3853334983750187E-2</v>
      </c>
      <c r="AL45" s="215">
        <f t="shared" si="20"/>
        <v>0.9710156488811299</v>
      </c>
      <c r="AM45" s="216">
        <f t="shared" si="21"/>
        <v>360.0610156488811</v>
      </c>
      <c r="AN45" s="222">
        <f t="shared" si="22"/>
        <v>2.7873913448189513E-3</v>
      </c>
      <c r="AO45" s="222">
        <f t="shared" si="23"/>
        <v>2.7041010578994959E-3</v>
      </c>
    </row>
    <row r="46" spans="1:41" s="108" customFormat="1" ht="12" customHeight="1">
      <c r="A46" s="131">
        <v>80</v>
      </c>
      <c r="B46" s="140" t="s">
        <v>147</v>
      </c>
      <c r="C46" s="133" t="str">
        <f>+VLOOKUP(B46,'[30]Clallam Regulated Price Out'!A:B,2,FALSE)</f>
        <v>DRIVE IN UP TO 250'-MTHLY</v>
      </c>
      <c r="D46" s="145">
        <f>IFERROR(VLOOKUP(B46,'[31]Clallam Rates'!$F$1:$H$500, 3, FALSE),0)</f>
        <v>2.48</v>
      </c>
      <c r="E46" s="141"/>
      <c r="F46" s="135"/>
      <c r="G46" s="136">
        <f>IFERROR(VLOOKUP($B46,'[31]Clallam Revenue'!$B:$O,3,0),0)</f>
        <v>1.24</v>
      </c>
      <c r="H46" s="136">
        <f>IFERROR(VLOOKUP($B46,'[31]Clallam Revenue'!$B:$O,4,0),0)</f>
        <v>1.24</v>
      </c>
      <c r="I46" s="136">
        <f>IFERROR(VLOOKUP($B46,'[31]Clallam Revenue'!$B:$O,5,0),0)</f>
        <v>1.24</v>
      </c>
      <c r="J46" s="136">
        <f>IFERROR(VLOOKUP($B46,'[31]Clallam Revenue'!$B:$O,6,0),0)</f>
        <v>1.24</v>
      </c>
      <c r="K46" s="136">
        <f>IFERROR(VLOOKUP($B46,'[31]Clallam Revenue'!$B:$O,7,0),0)</f>
        <v>1.24</v>
      </c>
      <c r="L46" s="136">
        <f>IFERROR(VLOOKUP($B46,'[31]Clallam Revenue'!$B:$O,8,0),0)</f>
        <v>1.24</v>
      </c>
      <c r="M46" s="136">
        <f>IFERROR(VLOOKUP($B46,'[31]Clallam Revenue'!$B:$O,9,0),0)</f>
        <v>1.24</v>
      </c>
      <c r="N46" s="136">
        <f>IFERROR(VLOOKUP($B46,'[31]Clallam Revenue'!$B:$O,10,0),0)</f>
        <v>1.24</v>
      </c>
      <c r="O46" s="136">
        <f>IFERROR(VLOOKUP($B46,'[31]Clallam Revenue'!$B:$O,11,0),0)</f>
        <v>1.24</v>
      </c>
      <c r="P46" s="136">
        <f>IFERROR(VLOOKUP($B46,'[31]Clallam Revenue'!$B:$O,12,0),0)</f>
        <v>1.24</v>
      </c>
      <c r="Q46" s="136">
        <f>IFERROR(VLOOKUP($B46,'[31]Clallam Revenue'!$B:$O,13,0),0)</f>
        <v>1.24</v>
      </c>
      <c r="R46" s="136">
        <f>IFERROR(VLOOKUP($B46,'[31]Clallam Revenue'!$B:$O,14,0),0)</f>
        <v>1.24</v>
      </c>
      <c r="S46" s="136">
        <f t="shared" si="4"/>
        <v>14.88</v>
      </c>
      <c r="T46" s="111"/>
      <c r="U46" s="137">
        <f t="shared" si="5"/>
        <v>0</v>
      </c>
      <c r="V46" s="137">
        <f t="shared" si="6"/>
        <v>0</v>
      </c>
      <c r="W46" s="137">
        <f t="shared" si="7"/>
        <v>0</v>
      </c>
      <c r="X46" s="137">
        <f t="shared" si="8"/>
        <v>0</v>
      </c>
      <c r="Y46" s="137">
        <f t="shared" si="9"/>
        <v>0</v>
      </c>
      <c r="Z46" s="137">
        <f t="shared" si="10"/>
        <v>0</v>
      </c>
      <c r="AA46" s="137">
        <f t="shared" si="11"/>
        <v>0</v>
      </c>
      <c r="AB46" s="137">
        <f t="shared" si="12"/>
        <v>0</v>
      </c>
      <c r="AC46" s="137">
        <f t="shared" si="13"/>
        <v>0</v>
      </c>
      <c r="AD46" s="137">
        <f t="shared" si="14"/>
        <v>0</v>
      </c>
      <c r="AE46" s="137">
        <f t="shared" si="15"/>
        <v>0</v>
      </c>
      <c r="AF46" s="137">
        <f t="shared" si="16"/>
        <v>0</v>
      </c>
      <c r="AG46" s="138">
        <f t="shared" si="17"/>
        <v>0</v>
      </c>
      <c r="AH46" s="111"/>
      <c r="AI46" s="139"/>
      <c r="AJ46" s="214">
        <f t="shared" si="18"/>
        <v>0</v>
      </c>
      <c r="AK46" s="215">
        <f t="shared" si="19"/>
        <v>0</v>
      </c>
      <c r="AL46" s="215">
        <f t="shared" si="20"/>
        <v>0</v>
      </c>
      <c r="AM46" s="216">
        <f t="shared" si="21"/>
        <v>14.88</v>
      </c>
      <c r="AN46" s="222" t="e">
        <f t="shared" si="22"/>
        <v>#DIV/0!</v>
      </c>
      <c r="AO46" s="222">
        <f t="shared" si="23"/>
        <v>0</v>
      </c>
    </row>
    <row r="47" spans="1:41" s="108" customFormat="1" ht="12" customHeight="1">
      <c r="A47" s="131">
        <v>80</v>
      </c>
      <c r="B47" s="140" t="s">
        <v>145</v>
      </c>
      <c r="C47" s="133" t="str">
        <f>+VLOOKUP(B47,'[30]Clallam Regulated Price Out'!A:B,2,FALSE)</f>
        <v>DRIVE IN OVER 250'-MTHLY</v>
      </c>
      <c r="D47" s="145">
        <f>IFERROR(VLOOKUP(B47,'[31]Clallam Rates'!$F$1:$H$500, 3, FALSE),0)</f>
        <v>4.97</v>
      </c>
      <c r="E47" s="141">
        <f t="shared" ref="E47:E49" si="26">+D47/2</f>
        <v>2.4849999999999999</v>
      </c>
      <c r="F47" s="135"/>
      <c r="G47" s="136">
        <f>IFERROR(VLOOKUP($B47,'[31]Clallam Revenue'!$B:$O,3,0),0)</f>
        <v>0</v>
      </c>
      <c r="H47" s="136">
        <f>IFERROR(VLOOKUP($B47,'[31]Clallam Revenue'!$B:$O,4,0),0)</f>
        <v>0</v>
      </c>
      <c r="I47" s="136">
        <f>IFERROR(VLOOKUP($B47,'[31]Clallam Revenue'!$B:$O,5,0),0)</f>
        <v>0</v>
      </c>
      <c r="J47" s="136">
        <f>IFERROR(VLOOKUP($B47,'[31]Clallam Revenue'!$B:$O,6,0),0)</f>
        <v>0</v>
      </c>
      <c r="K47" s="136">
        <f>IFERROR(VLOOKUP($B47,'[31]Clallam Revenue'!$B:$O,7,0),0)</f>
        <v>0</v>
      </c>
      <c r="L47" s="136">
        <f>IFERROR(VLOOKUP($B47,'[31]Clallam Revenue'!$B:$O,8,0),0)</f>
        <v>0</v>
      </c>
      <c r="M47" s="136">
        <f>IFERROR(VLOOKUP($B47,'[31]Clallam Revenue'!$B:$O,9,0),0)</f>
        <v>0</v>
      </c>
      <c r="N47" s="136">
        <f>IFERROR(VLOOKUP($B47,'[31]Clallam Revenue'!$B:$O,10,0),0)</f>
        <v>0</v>
      </c>
      <c r="O47" s="136">
        <f>IFERROR(VLOOKUP($B47,'[31]Clallam Revenue'!$B:$O,11,0),0)</f>
        <v>0</v>
      </c>
      <c r="P47" s="136">
        <f>IFERROR(VLOOKUP($B47,'[31]Clallam Revenue'!$B:$O,12,0),0)</f>
        <v>0</v>
      </c>
      <c r="Q47" s="136">
        <f>IFERROR(VLOOKUP($B47,'[31]Clallam Revenue'!$B:$O,13,0),0)</f>
        <v>0</v>
      </c>
      <c r="R47" s="136">
        <f>IFERROR(VLOOKUP($B47,'[31]Clallam Revenue'!$B:$O,14,0),0)</f>
        <v>0</v>
      </c>
      <c r="S47" s="136">
        <f t="shared" si="4"/>
        <v>0</v>
      </c>
      <c r="T47" s="111"/>
      <c r="U47" s="137">
        <f t="shared" si="5"/>
        <v>0</v>
      </c>
      <c r="V47" s="137">
        <f t="shared" si="6"/>
        <v>0</v>
      </c>
      <c r="W47" s="137">
        <f t="shared" si="7"/>
        <v>0</v>
      </c>
      <c r="X47" s="137">
        <f t="shared" si="8"/>
        <v>0</v>
      </c>
      <c r="Y47" s="137">
        <f t="shared" si="9"/>
        <v>0</v>
      </c>
      <c r="Z47" s="137">
        <f t="shared" si="10"/>
        <v>0</v>
      </c>
      <c r="AA47" s="137">
        <f t="shared" si="11"/>
        <v>0</v>
      </c>
      <c r="AB47" s="137">
        <f t="shared" si="12"/>
        <v>0</v>
      </c>
      <c r="AC47" s="137">
        <f t="shared" si="13"/>
        <v>0</v>
      </c>
      <c r="AD47" s="137">
        <f t="shared" si="14"/>
        <v>0</v>
      </c>
      <c r="AE47" s="137">
        <f t="shared" si="15"/>
        <v>0</v>
      </c>
      <c r="AF47" s="137">
        <f t="shared" si="16"/>
        <v>0</v>
      </c>
      <c r="AG47" s="138">
        <f t="shared" si="17"/>
        <v>0</v>
      </c>
      <c r="AH47" s="111"/>
      <c r="AI47" s="139"/>
      <c r="AJ47" s="214">
        <f t="shared" si="18"/>
        <v>2.491926667491875</v>
      </c>
      <c r="AK47" s="215">
        <f t="shared" si="19"/>
        <v>6.9266674918750937E-3</v>
      </c>
      <c r="AL47" s="215">
        <f t="shared" si="20"/>
        <v>0</v>
      </c>
      <c r="AM47" s="216">
        <f t="shared" si="21"/>
        <v>0</v>
      </c>
      <c r="AN47" s="222">
        <f t="shared" si="22"/>
        <v>2.7873913448189513E-3</v>
      </c>
      <c r="AO47" s="222" t="e">
        <f t="shared" si="23"/>
        <v>#DIV/0!</v>
      </c>
    </row>
    <row r="48" spans="1:41" s="111" customFormat="1" ht="12" customHeight="1">
      <c r="A48" s="144">
        <v>80</v>
      </c>
      <c r="B48" s="140" t="s">
        <v>144</v>
      </c>
      <c r="C48" s="140" t="str">
        <f>+VLOOKUP(B48,'[30]Clallam Regulated Price Out'!A:B,2,FALSE)</f>
        <v>DRIVE IN UP TO 250'</v>
      </c>
      <c r="D48" s="134">
        <f>IFERROR(VLOOKUP(B48,'[31]Clallam Rates'!$F$1:$H$500, 3, FALSE),0)</f>
        <v>10.76</v>
      </c>
      <c r="E48" s="135">
        <f t="shared" si="26"/>
        <v>5.38</v>
      </c>
      <c r="F48" s="135" t="s">
        <v>14</v>
      </c>
      <c r="G48" s="136">
        <f>IFERROR(VLOOKUP($B48,'[31]Clallam Revenue'!$B:$O,3,0),0)</f>
        <v>114.32</v>
      </c>
      <c r="H48" s="136">
        <f>IFERROR(VLOOKUP($B48,'[31]Clallam Revenue'!$B:$O,4,0),0)</f>
        <v>107.6</v>
      </c>
      <c r="I48" s="136">
        <f>IFERROR(VLOOKUP($B48,'[31]Clallam Revenue'!$B:$O,5,0),0)</f>
        <v>105.22</v>
      </c>
      <c r="J48" s="136">
        <f>IFERROR(VLOOKUP($B48,'[31]Clallam Revenue'!$B:$O,6,0),0)</f>
        <v>117.69</v>
      </c>
      <c r="K48" s="136">
        <f>IFERROR(VLOOKUP($B48,'[31]Clallam Revenue'!$B:$O,7,0),0)</f>
        <v>125.75999999999999</v>
      </c>
      <c r="L48" s="136">
        <f>IFERROR(VLOOKUP($B48,'[31]Clallam Revenue'!$B:$O,8,0),0)</f>
        <v>102.22</v>
      </c>
      <c r="M48" s="136">
        <f>IFERROR(VLOOKUP($B48,'[31]Clallam Revenue'!$B:$O,9,0),0)</f>
        <v>115.67</v>
      </c>
      <c r="N48" s="136">
        <f>IFERROR(VLOOKUP($B48,'[31]Clallam Revenue'!$B:$O,10,0),0)</f>
        <v>116.97</v>
      </c>
      <c r="O48" s="136">
        <f>IFERROR(VLOOKUP($B48,'[31]Clallam Revenue'!$B:$O,11,0),0)</f>
        <v>115.62</v>
      </c>
      <c r="P48" s="136">
        <f>IFERROR(VLOOKUP($B48,'[31]Clallam Revenue'!$B:$O,12,0),0)</f>
        <v>112.67</v>
      </c>
      <c r="Q48" s="136">
        <f>IFERROR(VLOOKUP($B48,'[31]Clallam Revenue'!$B:$O,13,0),0)</f>
        <v>112.67</v>
      </c>
      <c r="R48" s="136">
        <f>IFERROR(VLOOKUP($B48,'[31]Clallam Revenue'!$B:$O,14,0),0)</f>
        <v>110.29</v>
      </c>
      <c r="S48" s="136">
        <f>SUM(G48:R48)</f>
        <v>1356.7</v>
      </c>
      <c r="U48" s="137">
        <f t="shared" si="5"/>
        <v>21.249070631970259</v>
      </c>
      <c r="V48" s="137">
        <f t="shared" si="6"/>
        <v>20</v>
      </c>
      <c r="W48" s="137">
        <f t="shared" si="7"/>
        <v>19.557620817843866</v>
      </c>
      <c r="X48" s="137">
        <f t="shared" si="8"/>
        <v>21.875464684014869</v>
      </c>
      <c r="Y48" s="137">
        <f t="shared" si="9"/>
        <v>23.375464684014869</v>
      </c>
      <c r="Z48" s="137">
        <f t="shared" si="10"/>
        <v>19</v>
      </c>
      <c r="AA48" s="137">
        <f t="shared" si="11"/>
        <v>21.5</v>
      </c>
      <c r="AB48" s="137">
        <f t="shared" si="12"/>
        <v>21.741635687732341</v>
      </c>
      <c r="AC48" s="137">
        <f t="shared" si="13"/>
        <v>21.490706319702603</v>
      </c>
      <c r="AD48" s="137">
        <f t="shared" si="14"/>
        <v>20.942379182156134</v>
      </c>
      <c r="AE48" s="137">
        <f t="shared" si="15"/>
        <v>20.942379182156134</v>
      </c>
      <c r="AF48" s="137">
        <f t="shared" si="16"/>
        <v>20.5</v>
      </c>
      <c r="AG48" s="138">
        <f t="shared" si="17"/>
        <v>21.06133828996283</v>
      </c>
      <c r="AI48" s="139"/>
      <c r="AJ48" s="214">
        <f t="shared" si="18"/>
        <v>5.3949961654351251</v>
      </c>
      <c r="AK48" s="215">
        <f t="shared" si="19"/>
        <v>1.4996165435125164E-2</v>
      </c>
      <c r="AL48" s="215">
        <f t="shared" si="20"/>
        <v>3.7900717593770246</v>
      </c>
      <c r="AM48" s="216">
        <f t="shared" si="21"/>
        <v>1360.4900717593771</v>
      </c>
      <c r="AN48" s="222">
        <f t="shared" si="22"/>
        <v>2.7873913448188039E-3</v>
      </c>
      <c r="AO48" s="222">
        <f t="shared" si="23"/>
        <v>2.793596048777935E-3</v>
      </c>
    </row>
    <row r="49" spans="1:41" s="111" customFormat="1" ht="12" customHeight="1">
      <c r="A49" s="131">
        <v>80</v>
      </c>
      <c r="B49" s="140" t="s">
        <v>146</v>
      </c>
      <c r="C49" s="140" t="str">
        <f>+VLOOKUP(B49,'[30]Clallam Regulated Price Out'!A:B,2,FALSE)</f>
        <v>DRIVE IN OVER 250'</v>
      </c>
      <c r="D49" s="134">
        <f>IFERROR(VLOOKUP(B49,'[31]Clallam Rates'!$F$1:$H$500, 3, FALSE),0)</f>
        <v>21.52</v>
      </c>
      <c r="E49" s="135">
        <f t="shared" si="26"/>
        <v>10.76</v>
      </c>
      <c r="F49" s="135" t="s">
        <v>14</v>
      </c>
      <c r="G49" s="136">
        <f>IFERROR(VLOOKUP($B49,'[31]Clallam Revenue'!$B:$O,3,0),0)</f>
        <v>363.15</v>
      </c>
      <c r="H49" s="136">
        <f>IFERROR(VLOOKUP($B49,'[31]Clallam Revenue'!$B:$O,4,0),0)</f>
        <v>376.6</v>
      </c>
      <c r="I49" s="136">
        <f>IFERROR(VLOOKUP($B49,'[31]Clallam Revenue'!$B:$O,5,0),0)</f>
        <v>371.22</v>
      </c>
      <c r="J49" s="136">
        <f>IFERROR(VLOOKUP($B49,'[31]Clallam Revenue'!$B:$O,6,0),0)</f>
        <v>387.36</v>
      </c>
      <c r="K49" s="136">
        <f>IFERROR(VLOOKUP($B49,'[31]Clallam Revenue'!$B:$O,7,0),0)</f>
        <v>387.36</v>
      </c>
      <c r="L49" s="136">
        <f>IFERROR(VLOOKUP($B49,'[31]Clallam Revenue'!$B:$O,8,0),0)</f>
        <v>387.36</v>
      </c>
      <c r="M49" s="136">
        <f>IFERROR(VLOOKUP($B49,'[31]Clallam Revenue'!$B:$O,9,0),0)</f>
        <v>355.08000000000004</v>
      </c>
      <c r="N49" s="136">
        <f>IFERROR(VLOOKUP($B49,'[31]Clallam Revenue'!$B:$O,10,0),0)</f>
        <v>387.36</v>
      </c>
      <c r="O49" s="136">
        <f>IFERROR(VLOOKUP($B49,'[31]Clallam Revenue'!$B:$O,11,0),0)</f>
        <v>387.36</v>
      </c>
      <c r="P49" s="136">
        <f>IFERROR(VLOOKUP($B49,'[31]Clallam Revenue'!$B:$O,12,0),0)</f>
        <v>381.98</v>
      </c>
      <c r="Q49" s="136">
        <f>IFERROR(VLOOKUP($B49,'[31]Clallam Revenue'!$B:$O,13,0),0)</f>
        <v>349.87</v>
      </c>
      <c r="R49" s="136">
        <f>IFERROR(VLOOKUP($B49,'[31]Clallam Revenue'!$B:$O,14,0),0)</f>
        <v>355.08</v>
      </c>
      <c r="S49" s="136">
        <f t="shared" si="4"/>
        <v>4489.7800000000007</v>
      </c>
      <c r="T49" s="108"/>
      <c r="U49" s="137">
        <f t="shared" si="5"/>
        <v>33.75</v>
      </c>
      <c r="V49" s="137">
        <f t="shared" si="6"/>
        <v>35</v>
      </c>
      <c r="W49" s="137">
        <f t="shared" si="7"/>
        <v>34.5</v>
      </c>
      <c r="X49" s="137">
        <f t="shared" si="8"/>
        <v>36</v>
      </c>
      <c r="Y49" s="137">
        <f t="shared" si="9"/>
        <v>36</v>
      </c>
      <c r="Z49" s="137">
        <f t="shared" si="10"/>
        <v>36</v>
      </c>
      <c r="AA49" s="137">
        <f t="shared" si="11"/>
        <v>33.000000000000007</v>
      </c>
      <c r="AB49" s="137">
        <f t="shared" si="12"/>
        <v>36</v>
      </c>
      <c r="AC49" s="137">
        <f t="shared" si="13"/>
        <v>36</v>
      </c>
      <c r="AD49" s="137">
        <f t="shared" si="14"/>
        <v>35.5</v>
      </c>
      <c r="AE49" s="137">
        <f t="shared" si="15"/>
        <v>32.515799256505581</v>
      </c>
      <c r="AF49" s="137">
        <f t="shared" si="16"/>
        <v>33</v>
      </c>
      <c r="AG49" s="138">
        <f t="shared" si="17"/>
        <v>34.933254477864146</v>
      </c>
      <c r="AH49" s="108"/>
      <c r="AI49" s="139"/>
      <c r="AJ49" s="214">
        <f t="shared" si="18"/>
        <v>10.78999233087025</v>
      </c>
      <c r="AK49" s="215">
        <f t="shared" si="19"/>
        <v>2.9992330870250328E-2</v>
      </c>
      <c r="AL49" s="215">
        <f t="shared" si="20"/>
        <v>12.572756720097065</v>
      </c>
      <c r="AM49" s="216">
        <f t="shared" si="21"/>
        <v>4502.3527567200981</v>
      </c>
      <c r="AN49" s="222">
        <f t="shared" si="22"/>
        <v>2.7873913448188039E-3</v>
      </c>
      <c r="AO49" s="222">
        <f t="shared" si="23"/>
        <v>2.8003057432874358E-3</v>
      </c>
    </row>
    <row r="50" spans="1:41" s="111" customFormat="1" ht="15.6" customHeight="1">
      <c r="A50" s="131">
        <v>80</v>
      </c>
      <c r="B50" s="140" t="s">
        <v>289</v>
      </c>
      <c r="C50" s="133" t="str">
        <f>+VLOOKUP(B50,'[30]Clallam Regulated Price Out'!A:B,2,FALSE)</f>
        <v>RESI DRIVE IN OVER 250'</v>
      </c>
      <c r="D50" s="145">
        <f>IFERROR(VLOOKUP(B50,'[31]Clallam Rates'!$F$1:$H$500, 3, FALSE),0)</f>
        <v>0</v>
      </c>
      <c r="E50" s="135">
        <f>5.38*3</f>
        <v>16.14</v>
      </c>
      <c r="F50" s="135"/>
      <c r="G50" s="136">
        <f>IFERROR(VLOOKUP($B50,'[31]Clallam Revenue'!$B:$O,3,0),0)</f>
        <v>21.04</v>
      </c>
      <c r="H50" s="136">
        <f>IFERROR(VLOOKUP($B50,'[31]Clallam Revenue'!$B:$O,4,0),0)</f>
        <v>18.46</v>
      </c>
      <c r="I50" s="136">
        <f>IFERROR(VLOOKUP($B50,'[31]Clallam Revenue'!$B:$O,5,0),0)</f>
        <v>18.45</v>
      </c>
      <c r="J50" s="136">
        <f>IFERROR(VLOOKUP($B50,'[31]Clallam Revenue'!$B:$O,6,0),0)</f>
        <v>21.04</v>
      </c>
      <c r="K50" s="136">
        <f>IFERROR(VLOOKUP($B50,'[31]Clallam Revenue'!$B:$O,7,0),0)</f>
        <v>21.04</v>
      </c>
      <c r="L50" s="136">
        <f>IFERROR(VLOOKUP($B50,'[31]Clallam Revenue'!$B:$O,8,0),0)</f>
        <v>21.04</v>
      </c>
      <c r="M50" s="136">
        <f>IFERROR(VLOOKUP($B50,'[31]Clallam Revenue'!$B:$O,9,0),0)</f>
        <v>21.04</v>
      </c>
      <c r="N50" s="136">
        <f>IFERROR(VLOOKUP($B50,'[31]Clallam Revenue'!$B:$O,10,0),0)</f>
        <v>21.04</v>
      </c>
      <c r="O50" s="136">
        <f>IFERROR(VLOOKUP($B50,'[31]Clallam Revenue'!$B:$O,11,0),0)</f>
        <v>21.04</v>
      </c>
      <c r="P50" s="136">
        <f>IFERROR(VLOOKUP($B50,'[31]Clallam Revenue'!$B:$O,12,0),0)</f>
        <v>21.04</v>
      </c>
      <c r="Q50" s="136">
        <f>IFERROR(VLOOKUP($B50,'[31]Clallam Revenue'!$B:$O,13,0),0)</f>
        <v>21.04</v>
      </c>
      <c r="R50" s="136">
        <f>IFERROR(VLOOKUP($B50,'[31]Clallam Revenue'!$B:$O,14,0),0)</f>
        <v>21.04</v>
      </c>
      <c r="S50" s="136">
        <f t="shared" si="4"/>
        <v>247.30999999999995</v>
      </c>
      <c r="T50" s="108"/>
      <c r="U50" s="137">
        <f t="shared" si="5"/>
        <v>1.3035935563816603</v>
      </c>
      <c r="V50" s="137">
        <f t="shared" si="6"/>
        <v>1.1437422552664189</v>
      </c>
      <c r="W50" s="137">
        <f t="shared" si="7"/>
        <v>1.1431226765799256</v>
      </c>
      <c r="X50" s="137">
        <f t="shared" si="8"/>
        <v>1.3035935563816603</v>
      </c>
      <c r="Y50" s="137">
        <f t="shared" si="9"/>
        <v>1.3035935563816603</v>
      </c>
      <c r="Z50" s="137">
        <f t="shared" si="10"/>
        <v>1.3035935563816603</v>
      </c>
      <c r="AA50" s="137">
        <f t="shared" si="11"/>
        <v>1.3035935563816603</v>
      </c>
      <c r="AB50" s="137">
        <f t="shared" si="12"/>
        <v>1.3035935563816603</v>
      </c>
      <c r="AC50" s="137">
        <f t="shared" si="13"/>
        <v>1.3035935563816603</v>
      </c>
      <c r="AD50" s="137">
        <f t="shared" si="14"/>
        <v>1.3035935563816603</v>
      </c>
      <c r="AE50" s="137">
        <f t="shared" si="15"/>
        <v>1.3035935563816603</v>
      </c>
      <c r="AF50" s="137">
        <f t="shared" si="16"/>
        <v>1.3035935563816603</v>
      </c>
      <c r="AG50" s="138">
        <f t="shared" si="17"/>
        <v>1.2744733581164807</v>
      </c>
      <c r="AH50" s="108"/>
      <c r="AI50" s="139"/>
      <c r="AJ50" s="214">
        <f t="shared" si="18"/>
        <v>16.184988496305376</v>
      </c>
      <c r="AK50" s="215">
        <f t="shared" si="19"/>
        <v>4.4988496305375492E-2</v>
      </c>
      <c r="AL50" s="215">
        <f t="shared" si="20"/>
        <v>0.68803967955507339</v>
      </c>
      <c r="AM50" s="216">
        <f t="shared" si="21"/>
        <v>247.99803967955501</v>
      </c>
      <c r="AN50" s="222">
        <f t="shared" si="22"/>
        <v>2.7873913448188035E-3</v>
      </c>
      <c r="AO50" s="222">
        <f t="shared" si="23"/>
        <v>2.7820940502004511E-3</v>
      </c>
    </row>
    <row r="51" spans="1:41" s="111" customFormat="1" ht="12" customHeight="1">
      <c r="A51" s="131">
        <v>80</v>
      </c>
      <c r="B51" s="140" t="s">
        <v>290</v>
      </c>
      <c r="C51" s="133" t="str">
        <f>+VLOOKUP(B51,'[30]Clallam Regulated Price Out'!A:B,2,FALSE)</f>
        <v>RESI CARRYOUT FEE 5-25 FT</v>
      </c>
      <c r="D51" s="145">
        <f>IFERROR(VLOOKUP(B51,'[31]Clallam Rates'!$F$1:$H$500, 3, FALSE),0)</f>
        <v>0</v>
      </c>
      <c r="E51" s="135">
        <v>1.65</v>
      </c>
      <c r="F51" s="135"/>
      <c r="G51" s="136">
        <f>IFERROR(VLOOKUP($B51,'[31]Clallam Revenue'!$B:$O,3,0),0)</f>
        <v>39.379999999999995</v>
      </c>
      <c r="H51" s="136">
        <f>IFERROR(VLOOKUP($B51,'[31]Clallam Revenue'!$B:$O,4,0),0)</f>
        <v>30.51</v>
      </c>
      <c r="I51" s="136">
        <f>IFERROR(VLOOKUP($B51,'[31]Clallam Revenue'!$B:$O,5,0),0)</f>
        <v>31.310000000000002</v>
      </c>
      <c r="J51" s="136">
        <f>IFERROR(VLOOKUP($B51,'[31]Clallam Revenue'!$B:$O,6,0),0)</f>
        <v>35.42</v>
      </c>
      <c r="K51" s="136">
        <f>IFERROR(VLOOKUP($B51,'[31]Clallam Revenue'!$B:$O,7,0),0)</f>
        <v>35.42</v>
      </c>
      <c r="L51" s="136">
        <f>IFERROR(VLOOKUP($B51,'[31]Clallam Revenue'!$B:$O,8,0),0)</f>
        <v>35.42</v>
      </c>
      <c r="M51" s="136">
        <f>IFERROR(VLOOKUP($B51,'[31]Clallam Revenue'!$B:$O,9,0),0)</f>
        <v>35.42</v>
      </c>
      <c r="N51" s="136">
        <f>IFERROR(VLOOKUP($B51,'[31]Clallam Revenue'!$B:$O,10,0),0)</f>
        <v>32.299999999999997</v>
      </c>
      <c r="O51" s="136">
        <f>IFERROR(VLOOKUP($B51,'[31]Clallam Revenue'!$B:$O,11,0),0)</f>
        <v>32.299999999999997</v>
      </c>
      <c r="P51" s="136">
        <f>IFERROR(VLOOKUP($B51,'[31]Clallam Revenue'!$B:$O,12,0),0)</f>
        <v>30.59</v>
      </c>
      <c r="Q51" s="136">
        <f>IFERROR(VLOOKUP($B51,'[31]Clallam Revenue'!$B:$O,13,0),0)</f>
        <v>30.59</v>
      </c>
      <c r="R51" s="136">
        <f>IFERROR(VLOOKUP($B51,'[31]Clallam Revenue'!$B:$O,14,0),0)</f>
        <v>30.59</v>
      </c>
      <c r="S51" s="136">
        <f t="shared" si="4"/>
        <v>399.25</v>
      </c>
      <c r="U51" s="137">
        <f t="shared" si="5"/>
        <v>23.866666666666664</v>
      </c>
      <c r="V51" s="137">
        <f t="shared" si="6"/>
        <v>18.490909090909092</v>
      </c>
      <c r="W51" s="137">
        <f t="shared" si="7"/>
        <v>18.975757575757576</v>
      </c>
      <c r="X51" s="137">
        <f t="shared" si="8"/>
        <v>21.466666666666669</v>
      </c>
      <c r="Y51" s="137">
        <f t="shared" si="9"/>
        <v>21.466666666666669</v>
      </c>
      <c r="Z51" s="137">
        <f t="shared" si="10"/>
        <v>21.466666666666669</v>
      </c>
      <c r="AA51" s="137">
        <f t="shared" si="11"/>
        <v>21.466666666666669</v>
      </c>
      <c r="AB51" s="137">
        <f t="shared" si="12"/>
        <v>19.575757575757574</v>
      </c>
      <c r="AC51" s="137">
        <f t="shared" si="13"/>
        <v>19.575757575757574</v>
      </c>
      <c r="AD51" s="137">
        <f t="shared" si="14"/>
        <v>18.539393939393939</v>
      </c>
      <c r="AE51" s="137">
        <f t="shared" si="15"/>
        <v>18.539393939393939</v>
      </c>
      <c r="AF51" s="137">
        <f t="shared" si="16"/>
        <v>18.539393939393939</v>
      </c>
      <c r="AG51" s="138">
        <f t="shared" si="17"/>
        <v>20.311845730027546</v>
      </c>
      <c r="AI51" s="139"/>
      <c r="AJ51" s="214">
        <f t="shared" si="18"/>
        <v>1.654599195718951</v>
      </c>
      <c r="AK51" s="215">
        <f t="shared" si="19"/>
        <v>4.5991957189510657E-3</v>
      </c>
      <c r="AL51" s="215">
        <f t="shared" si="20"/>
        <v>1.121017847106446</v>
      </c>
      <c r="AM51" s="216">
        <f t="shared" si="21"/>
        <v>400.37101784710643</v>
      </c>
      <c r="AN51" s="222">
        <f t="shared" si="22"/>
        <v>2.7873913448188277E-3</v>
      </c>
      <c r="AO51" s="222">
        <f t="shared" si="23"/>
        <v>2.8078092601288565E-3</v>
      </c>
    </row>
    <row r="52" spans="1:41" s="111" customFormat="1" ht="12" customHeight="1">
      <c r="A52" s="131">
        <v>80</v>
      </c>
      <c r="B52" s="140" t="s">
        <v>291</v>
      </c>
      <c r="C52" s="133" t="str">
        <f>+VLOOKUP(B52,'[30]Clallam Regulated Price Out'!A:B,2,FALSE)</f>
        <v>RESI CARRYOUT FEE 25+ FT</v>
      </c>
      <c r="D52" s="145">
        <f>IFERROR(VLOOKUP(B52,'[31]Clallam Rates'!$F$1:$H$500, 3, FALSE),0)</f>
        <v>0</v>
      </c>
      <c r="E52" s="135">
        <v>0.83</v>
      </c>
      <c r="F52" s="135"/>
      <c r="G52" s="136">
        <f>IFERROR(VLOOKUP($B52,'[31]Clallam Revenue'!$B:$O,3,0),0)</f>
        <v>28.330000000000002</v>
      </c>
      <c r="H52" s="136">
        <f>IFERROR(VLOOKUP($B52,'[31]Clallam Revenue'!$B:$O,4,0),0)</f>
        <v>14.54</v>
      </c>
      <c r="I52" s="136">
        <f>IFERROR(VLOOKUP($B52,'[31]Clallam Revenue'!$B:$O,5,0),0)</f>
        <v>7.1999999999999993</v>
      </c>
      <c r="J52" s="136">
        <f>IFERROR(VLOOKUP($B52,'[31]Clallam Revenue'!$B:$O,6,0),0)</f>
        <v>26.73</v>
      </c>
      <c r="K52" s="136">
        <f>IFERROR(VLOOKUP($B52,'[31]Clallam Revenue'!$B:$O,7,0),0)</f>
        <v>26.73</v>
      </c>
      <c r="L52" s="136">
        <f>IFERROR(VLOOKUP($B52,'[31]Clallam Revenue'!$B:$O,8,0),0)</f>
        <v>26.73</v>
      </c>
      <c r="M52" s="136">
        <f>IFERROR(VLOOKUP($B52,'[31]Clallam Revenue'!$B:$O,9,0),0)</f>
        <v>26.73</v>
      </c>
      <c r="N52" s="136">
        <f>IFERROR(VLOOKUP($B52,'[31]Clallam Revenue'!$B:$O,10,0),0)</f>
        <v>26.7</v>
      </c>
      <c r="O52" s="136">
        <f>IFERROR(VLOOKUP($B52,'[31]Clallam Revenue'!$B:$O,11,0),0)</f>
        <v>26.7</v>
      </c>
      <c r="P52" s="136">
        <f>IFERROR(VLOOKUP($B52,'[31]Clallam Revenue'!$B:$O,12,0),0)</f>
        <v>25.11</v>
      </c>
      <c r="Q52" s="136">
        <f>IFERROR(VLOOKUP($B52,'[31]Clallam Revenue'!$B:$O,13,0),0)</f>
        <v>25.11</v>
      </c>
      <c r="R52" s="136">
        <f>IFERROR(VLOOKUP($B52,'[31]Clallam Revenue'!$B:$O,14,0),0)</f>
        <v>25.11</v>
      </c>
      <c r="S52" s="136">
        <f t="shared" si="4"/>
        <v>285.72000000000003</v>
      </c>
      <c r="U52" s="137">
        <f t="shared" si="5"/>
        <v>34.132530120481931</v>
      </c>
      <c r="V52" s="137">
        <f t="shared" si="6"/>
        <v>17.518072289156628</v>
      </c>
      <c r="W52" s="137">
        <f t="shared" si="7"/>
        <v>8.6746987951807224</v>
      </c>
      <c r="X52" s="137">
        <f t="shared" si="8"/>
        <v>32.204819277108435</v>
      </c>
      <c r="Y52" s="137">
        <f t="shared" si="9"/>
        <v>32.204819277108435</v>
      </c>
      <c r="Z52" s="137">
        <f t="shared" si="10"/>
        <v>32.204819277108435</v>
      </c>
      <c r="AA52" s="137">
        <f t="shared" si="11"/>
        <v>32.204819277108435</v>
      </c>
      <c r="AB52" s="137">
        <f t="shared" si="12"/>
        <v>32.168674698795179</v>
      </c>
      <c r="AC52" s="137">
        <f t="shared" si="13"/>
        <v>32.168674698795179</v>
      </c>
      <c r="AD52" s="137">
        <f t="shared" si="14"/>
        <v>30.253012048192772</v>
      </c>
      <c r="AE52" s="137">
        <f t="shared" si="15"/>
        <v>30.253012048192772</v>
      </c>
      <c r="AF52" s="137">
        <f t="shared" si="16"/>
        <v>30.253012048192772</v>
      </c>
      <c r="AG52" s="138">
        <f t="shared" si="17"/>
        <v>28.544359255202629</v>
      </c>
      <c r="AI52" s="139"/>
      <c r="AJ52" s="214">
        <f t="shared" si="18"/>
        <v>0.83231353481619963</v>
      </c>
      <c r="AK52" s="215">
        <f t="shared" si="19"/>
        <v>2.3135348161996694E-3</v>
      </c>
      <c r="AL52" s="215">
        <f t="shared" si="20"/>
        <v>0.79246042731627053</v>
      </c>
      <c r="AM52" s="216">
        <f t="shared" si="21"/>
        <v>286.51246042731628</v>
      </c>
      <c r="AN52" s="222">
        <f t="shared" si="22"/>
        <v>2.7873913448188789E-3</v>
      </c>
      <c r="AO52" s="222">
        <f t="shared" si="23"/>
        <v>2.7735560244864571E-3</v>
      </c>
    </row>
    <row r="53" spans="1:41" s="111" customFormat="1" ht="12" customHeight="1">
      <c r="A53" s="131">
        <v>51</v>
      </c>
      <c r="B53" s="140" t="s">
        <v>292</v>
      </c>
      <c r="C53" s="132" t="str">
        <f>+VLOOKUP(B53,'[30]Clallam Regulated Price Out'!A:B,2,FALSE)</f>
        <v>RE-DELIVERY FEE-CART</v>
      </c>
      <c r="D53" s="134">
        <f>IFERROR(VLOOKUP(B53,'[31]Clallam Rates'!$F$1:$H$500, 3, FALSE),0)</f>
        <v>20.45</v>
      </c>
      <c r="E53" s="135">
        <v>20.45</v>
      </c>
      <c r="F53" s="135" t="s">
        <v>14</v>
      </c>
      <c r="G53" s="136">
        <f>IFERROR(VLOOKUP($B53,'[31]Clallam Revenue'!$B:$O,3,0),0)</f>
        <v>388.55</v>
      </c>
      <c r="H53" s="136">
        <f>IFERROR(VLOOKUP($B53,'[31]Clallam Revenue'!$B:$O,4,0),0)</f>
        <v>204.5</v>
      </c>
      <c r="I53" s="136">
        <f>IFERROR(VLOOKUP($B53,'[31]Clallam Revenue'!$B:$O,5,0),0)</f>
        <v>853.90000000000009</v>
      </c>
      <c r="J53" s="136">
        <f>IFERROR(VLOOKUP($B53,'[31]Clallam Revenue'!$B:$O,6,0),0)</f>
        <v>1390.6</v>
      </c>
      <c r="K53" s="136">
        <f>IFERROR(VLOOKUP($B53,'[31]Clallam Revenue'!$B:$O,7,0),0)</f>
        <v>1083.8499999999999</v>
      </c>
      <c r="L53" s="136">
        <f>IFERROR(VLOOKUP($B53,'[31]Clallam Revenue'!$B:$O,8,0),0)</f>
        <v>368.1</v>
      </c>
      <c r="M53" s="136">
        <f>IFERROR(VLOOKUP($B53,'[31]Clallam Revenue'!$B:$O,9,0),0)</f>
        <v>777.1</v>
      </c>
      <c r="N53" s="136">
        <f>IFERROR(VLOOKUP($B53,'[31]Clallam Revenue'!$B:$O,10,0),0)</f>
        <v>184.05</v>
      </c>
      <c r="O53" s="136">
        <f>IFERROR(VLOOKUP($B53,'[31]Clallam Revenue'!$B:$O,11,0),0)</f>
        <v>388.55</v>
      </c>
      <c r="P53" s="136">
        <f>IFERROR(VLOOKUP($B53,'[31]Clallam Revenue'!$B:$O,12,0),0)</f>
        <v>20.45</v>
      </c>
      <c r="Q53" s="136">
        <f>IFERROR(VLOOKUP($B53,'[31]Clallam Revenue'!$B:$O,13,0),0)</f>
        <v>552.15</v>
      </c>
      <c r="R53" s="136">
        <f>IFERROR(VLOOKUP($B53,'[31]Clallam Revenue'!$B:$O,14,0),0)</f>
        <v>40.9</v>
      </c>
      <c r="S53" s="136">
        <f t="shared" si="4"/>
        <v>6252.7</v>
      </c>
      <c r="U53" s="137">
        <f t="shared" si="5"/>
        <v>19</v>
      </c>
      <c r="V53" s="137">
        <f t="shared" si="6"/>
        <v>10</v>
      </c>
      <c r="W53" s="137">
        <f t="shared" si="7"/>
        <v>41.755501222493891</v>
      </c>
      <c r="X53" s="137">
        <f t="shared" si="8"/>
        <v>68</v>
      </c>
      <c r="Y53" s="137">
        <f t="shared" si="9"/>
        <v>53</v>
      </c>
      <c r="Z53" s="137">
        <f t="shared" si="10"/>
        <v>18</v>
      </c>
      <c r="AA53" s="137">
        <f t="shared" si="11"/>
        <v>38</v>
      </c>
      <c r="AB53" s="137">
        <f t="shared" si="12"/>
        <v>9</v>
      </c>
      <c r="AC53" s="137">
        <f t="shared" si="13"/>
        <v>19</v>
      </c>
      <c r="AD53" s="137">
        <f t="shared" si="14"/>
        <v>1</v>
      </c>
      <c r="AE53" s="137">
        <f t="shared" si="15"/>
        <v>27</v>
      </c>
      <c r="AF53" s="137">
        <f t="shared" si="16"/>
        <v>2</v>
      </c>
      <c r="AG53" s="138">
        <f t="shared" si="17"/>
        <v>27.61413647477217</v>
      </c>
      <c r="AI53" s="139"/>
      <c r="AJ53" s="214">
        <f t="shared" si="18"/>
        <v>20.507002153001544</v>
      </c>
      <c r="AK53" s="215">
        <f t="shared" si="19"/>
        <v>5.7002153001544542E-2</v>
      </c>
      <c r="AL53" s="215">
        <f t="shared" si="20"/>
        <v>18.88878278808594</v>
      </c>
      <c r="AM53" s="216">
        <f t="shared" si="21"/>
        <v>6271.5887827880861</v>
      </c>
      <c r="AN53" s="222">
        <f t="shared" si="22"/>
        <v>2.7873913448188043E-3</v>
      </c>
      <c r="AO53" s="222">
        <f t="shared" si="23"/>
        <v>3.0209002171999203E-3</v>
      </c>
    </row>
    <row r="54" spans="1:41" s="111" customFormat="1" ht="12" customHeight="1">
      <c r="A54" s="131">
        <v>205</v>
      </c>
      <c r="B54" s="140" t="s">
        <v>293</v>
      </c>
      <c r="C54" s="133" t="s">
        <v>294</v>
      </c>
      <c r="D54" s="134">
        <f>IFERROR(VLOOKUP(B54,'[31]Clallam Rates'!$F$1:$H$500, 3, FALSE),0)</f>
        <v>2.42</v>
      </c>
      <c r="E54" s="141">
        <v>2.4300000000000002</v>
      </c>
      <c r="F54" s="135"/>
      <c r="G54" s="136">
        <f>IFERROR(VLOOKUP($B54,'[31]Clallam Revenue'!$B:$O,3,0),0)</f>
        <v>0</v>
      </c>
      <c r="H54" s="136">
        <f>IFERROR(VLOOKUP($B54,'[31]Clallam Revenue'!$B:$O,4,0),0)</f>
        <v>0</v>
      </c>
      <c r="I54" s="136">
        <f>IFERROR(VLOOKUP($B54,'[31]Clallam Revenue'!$B:$O,5,0),0)</f>
        <v>0</v>
      </c>
      <c r="J54" s="136">
        <f>IFERROR(VLOOKUP($B54,'[31]Clallam Revenue'!$B:$O,6,0),0)</f>
        <v>4.84</v>
      </c>
      <c r="K54" s="136">
        <f>IFERROR(VLOOKUP($B54,'[31]Clallam Revenue'!$B:$O,7,0),0)</f>
        <v>0</v>
      </c>
      <c r="L54" s="136">
        <f>IFERROR(VLOOKUP($B54,'[31]Clallam Revenue'!$B:$O,8,0),0)</f>
        <v>4.84</v>
      </c>
      <c r="M54" s="136">
        <f>IFERROR(VLOOKUP($B54,'[31]Clallam Revenue'!$B:$O,9,0),0)</f>
        <v>1.21</v>
      </c>
      <c r="N54" s="136">
        <f>IFERROR(VLOOKUP($B54,'[31]Clallam Revenue'!$B:$O,10,0),0)</f>
        <v>7.26</v>
      </c>
      <c r="O54" s="136">
        <f>IFERROR(VLOOKUP($B54,'[31]Clallam Revenue'!$B:$O,11,0),0)</f>
        <v>0</v>
      </c>
      <c r="P54" s="136">
        <f>IFERROR(VLOOKUP($B54,'[31]Clallam Revenue'!$B:$O,12,0),0)</f>
        <v>7.26</v>
      </c>
      <c r="Q54" s="136">
        <f>IFERROR(VLOOKUP($B54,'[31]Clallam Revenue'!$B:$O,13,0),0)</f>
        <v>0</v>
      </c>
      <c r="R54" s="136">
        <f>IFERROR(VLOOKUP($B54,'[31]Clallam Revenue'!$B:$O,14,0),0)</f>
        <v>6.06</v>
      </c>
      <c r="S54" s="136">
        <f t="shared" si="4"/>
        <v>31.469999999999995</v>
      </c>
      <c r="U54" s="137">
        <f t="shared" si="5"/>
        <v>0</v>
      </c>
      <c r="V54" s="137">
        <f t="shared" si="6"/>
        <v>0</v>
      </c>
      <c r="W54" s="137">
        <f t="shared" si="7"/>
        <v>0</v>
      </c>
      <c r="X54" s="137">
        <f t="shared" si="8"/>
        <v>1.9917695473251027</v>
      </c>
      <c r="Y54" s="137">
        <f t="shared" si="9"/>
        <v>0</v>
      </c>
      <c r="Z54" s="137">
        <f t="shared" si="10"/>
        <v>1.9917695473251027</v>
      </c>
      <c r="AA54" s="137">
        <f t="shared" si="11"/>
        <v>0.49794238683127567</v>
      </c>
      <c r="AB54" s="137">
        <f t="shared" si="12"/>
        <v>2.9876543209876538</v>
      </c>
      <c r="AC54" s="137">
        <f t="shared" si="13"/>
        <v>0</v>
      </c>
      <c r="AD54" s="137">
        <f t="shared" si="14"/>
        <v>2.9876543209876538</v>
      </c>
      <c r="AE54" s="137">
        <f t="shared" si="15"/>
        <v>0</v>
      </c>
      <c r="AF54" s="137">
        <f t="shared" si="16"/>
        <v>2.4938271604938267</v>
      </c>
      <c r="AG54" s="138">
        <f t="shared" si="17"/>
        <v>0.95061728395061706</v>
      </c>
      <c r="AI54" s="139"/>
      <c r="AJ54" s="214">
        <f t="shared" si="18"/>
        <v>2.4367733609679099</v>
      </c>
      <c r="AK54" s="215">
        <f t="shared" si="19"/>
        <v>6.7733609679097029E-3</v>
      </c>
      <c r="AL54" s="215">
        <f t="shared" si="20"/>
        <v>7.7266488078377327E-2</v>
      </c>
      <c r="AM54" s="216">
        <f t="shared" si="21"/>
        <v>31.547266488078371</v>
      </c>
      <c r="AN54" s="222">
        <f t="shared" si="22"/>
        <v>2.7873913448188078E-3</v>
      </c>
      <c r="AO54" s="222">
        <f t="shared" si="23"/>
        <v>2.4552427098308654E-3</v>
      </c>
    </row>
    <row r="55" spans="1:41" s="111" customFormat="1" ht="12" customHeight="1">
      <c r="A55" s="131">
        <v>205</v>
      </c>
      <c r="B55" s="140" t="s">
        <v>295</v>
      </c>
      <c r="C55" s="133" t="s">
        <v>296</v>
      </c>
      <c r="D55" s="134">
        <f>IFERROR(VLOOKUP(B55,'[31]Clallam Rates'!$F$1:$H$500, 3, FALSE),0)</f>
        <v>1.1200000000000001</v>
      </c>
      <c r="E55" s="141">
        <v>1.1200000000000001</v>
      </c>
      <c r="F55" s="135"/>
      <c r="G55" s="136">
        <f>IFERROR(VLOOKUP($B55,'[31]Clallam Revenue'!$B:$O,3,0),0)</f>
        <v>0</v>
      </c>
      <c r="H55" s="136">
        <f>IFERROR(VLOOKUP($B55,'[31]Clallam Revenue'!$B:$O,4,0),0)</f>
        <v>0</v>
      </c>
      <c r="I55" s="136">
        <f>IFERROR(VLOOKUP($B55,'[31]Clallam Revenue'!$B:$O,5,0),0)</f>
        <v>0</v>
      </c>
      <c r="J55" s="136">
        <f>IFERROR(VLOOKUP($B55,'[31]Clallam Revenue'!$B:$O,6,0),0)</f>
        <v>0</v>
      </c>
      <c r="K55" s="136">
        <f>IFERROR(VLOOKUP($B55,'[31]Clallam Revenue'!$B:$O,7,0),0)</f>
        <v>0</v>
      </c>
      <c r="L55" s="136">
        <f>IFERROR(VLOOKUP($B55,'[31]Clallam Revenue'!$B:$O,8,0),0)</f>
        <v>0</v>
      </c>
      <c r="M55" s="136">
        <f>IFERROR(VLOOKUP($B55,'[31]Clallam Revenue'!$B:$O,9,0),0)</f>
        <v>0</v>
      </c>
      <c r="N55" s="136">
        <f>IFERROR(VLOOKUP($B55,'[31]Clallam Revenue'!$B:$O,10,0),0)</f>
        <v>0</v>
      </c>
      <c r="O55" s="136">
        <f>IFERROR(VLOOKUP($B55,'[31]Clallam Revenue'!$B:$O,11,0),0)</f>
        <v>0</v>
      </c>
      <c r="P55" s="136">
        <f>IFERROR(VLOOKUP($B55,'[31]Clallam Revenue'!$B:$O,12,0),0)</f>
        <v>0</v>
      </c>
      <c r="Q55" s="136">
        <f>IFERROR(VLOOKUP($B55,'[31]Clallam Revenue'!$B:$O,13,0),0)</f>
        <v>1.1200000000000001</v>
      </c>
      <c r="R55" s="136">
        <f>IFERROR(VLOOKUP($B55,'[31]Clallam Revenue'!$B:$O,14,0),0)</f>
        <v>2.2400000000000002</v>
      </c>
      <c r="S55" s="136">
        <f t="shared" si="4"/>
        <v>3.3600000000000003</v>
      </c>
      <c r="U55" s="137">
        <f t="shared" si="5"/>
        <v>0</v>
      </c>
      <c r="V55" s="137">
        <f t="shared" si="6"/>
        <v>0</v>
      </c>
      <c r="W55" s="137">
        <f t="shared" si="7"/>
        <v>0</v>
      </c>
      <c r="X55" s="137">
        <f t="shared" si="8"/>
        <v>0</v>
      </c>
      <c r="Y55" s="137">
        <f t="shared" si="9"/>
        <v>0</v>
      </c>
      <c r="Z55" s="137">
        <f t="shared" si="10"/>
        <v>0</v>
      </c>
      <c r="AA55" s="137">
        <f t="shared" si="11"/>
        <v>0</v>
      </c>
      <c r="AB55" s="137">
        <f t="shared" si="12"/>
        <v>0</v>
      </c>
      <c r="AC55" s="137">
        <f t="shared" si="13"/>
        <v>0</v>
      </c>
      <c r="AD55" s="137">
        <f t="shared" si="14"/>
        <v>0</v>
      </c>
      <c r="AE55" s="137">
        <f t="shared" si="15"/>
        <v>1</v>
      </c>
      <c r="AF55" s="137">
        <f t="shared" si="16"/>
        <v>2</v>
      </c>
      <c r="AG55" s="138">
        <f t="shared" si="17"/>
        <v>9.0909090909090912E-2</v>
      </c>
      <c r="AI55" s="139"/>
      <c r="AJ55" s="214">
        <f t="shared" si="18"/>
        <v>1.1231218783061971</v>
      </c>
      <c r="AK55" s="215">
        <f t="shared" si="19"/>
        <v>3.1218783061970345E-3</v>
      </c>
      <c r="AL55" s="215">
        <f t="shared" si="20"/>
        <v>3.4056854249422197E-3</v>
      </c>
      <c r="AM55" s="216">
        <f t="shared" si="21"/>
        <v>3.3634056854249423</v>
      </c>
      <c r="AN55" s="222">
        <f t="shared" si="22"/>
        <v>2.7873913448187805E-3</v>
      </c>
      <c r="AO55" s="222">
        <f t="shared" si="23"/>
        <v>1.0135968526613747E-3</v>
      </c>
    </row>
    <row r="56" spans="1:41" s="111" customFormat="1" ht="12" customHeight="1">
      <c r="A56" s="131">
        <v>205</v>
      </c>
      <c r="B56" s="140" t="s">
        <v>297</v>
      </c>
      <c r="C56" s="133" t="s">
        <v>298</v>
      </c>
      <c r="D56" s="134">
        <f>IFERROR(VLOOKUP(B56,'[31]Clallam Rates'!$F$1:$H$500, 3, FALSE),0)</f>
        <v>4.8499999999999996</v>
      </c>
      <c r="E56" s="141">
        <v>4.8499999999999996</v>
      </c>
      <c r="F56" s="135"/>
      <c r="G56" s="136">
        <f>IFERROR(VLOOKUP($B56,'[31]Clallam Revenue'!$B:$O,3,0),0)</f>
        <v>0</v>
      </c>
      <c r="H56" s="136">
        <f>IFERROR(VLOOKUP($B56,'[31]Clallam Revenue'!$B:$O,4,0),0)</f>
        <v>0</v>
      </c>
      <c r="I56" s="136">
        <f>IFERROR(VLOOKUP($B56,'[31]Clallam Revenue'!$B:$O,5,0),0)</f>
        <v>0</v>
      </c>
      <c r="J56" s="136">
        <f>IFERROR(VLOOKUP($B56,'[31]Clallam Revenue'!$B:$O,6,0),0)</f>
        <v>0</v>
      </c>
      <c r="K56" s="136">
        <f>IFERROR(VLOOKUP($B56,'[31]Clallam Revenue'!$B:$O,7,0),0)</f>
        <v>0</v>
      </c>
      <c r="L56" s="136">
        <f>IFERROR(VLOOKUP($B56,'[31]Clallam Revenue'!$B:$O,8,0),0)</f>
        <v>0</v>
      </c>
      <c r="M56" s="136">
        <f>IFERROR(VLOOKUP($B56,'[31]Clallam Revenue'!$B:$O,9,0),0)</f>
        <v>0</v>
      </c>
      <c r="N56" s="136">
        <f>IFERROR(VLOOKUP($B56,'[31]Clallam Revenue'!$B:$O,10,0),0)</f>
        <v>7.28</v>
      </c>
      <c r="O56" s="136">
        <f>IFERROR(VLOOKUP($B56,'[31]Clallam Revenue'!$B:$O,11,0),0)</f>
        <v>0</v>
      </c>
      <c r="P56" s="136">
        <f>IFERROR(VLOOKUP($B56,'[31]Clallam Revenue'!$B:$O,12,0),0)</f>
        <v>9.6999999999999993</v>
      </c>
      <c r="Q56" s="136">
        <f>IFERROR(VLOOKUP($B56,'[31]Clallam Revenue'!$B:$O,13,0),0)</f>
        <v>0</v>
      </c>
      <c r="R56" s="136">
        <f>IFERROR(VLOOKUP($B56,'[31]Clallam Revenue'!$B:$O,14,0),0)</f>
        <v>9.6999999999999993</v>
      </c>
      <c r="S56" s="136">
        <f t="shared" si="4"/>
        <v>26.68</v>
      </c>
      <c r="U56" s="137">
        <f t="shared" si="5"/>
        <v>0</v>
      </c>
      <c r="V56" s="137">
        <f t="shared" si="6"/>
        <v>0</v>
      </c>
      <c r="W56" s="137">
        <f t="shared" si="7"/>
        <v>0</v>
      </c>
      <c r="X56" s="137">
        <f t="shared" si="8"/>
        <v>0</v>
      </c>
      <c r="Y56" s="137">
        <f t="shared" si="9"/>
        <v>0</v>
      </c>
      <c r="Z56" s="137">
        <f t="shared" si="10"/>
        <v>0</v>
      </c>
      <c r="AA56" s="137">
        <f t="shared" si="11"/>
        <v>0</v>
      </c>
      <c r="AB56" s="137">
        <f t="shared" si="12"/>
        <v>1.5010309278350518</v>
      </c>
      <c r="AC56" s="137">
        <f t="shared" si="13"/>
        <v>0</v>
      </c>
      <c r="AD56" s="137">
        <f t="shared" si="14"/>
        <v>2</v>
      </c>
      <c r="AE56" s="137">
        <f t="shared" si="15"/>
        <v>0</v>
      </c>
      <c r="AF56" s="137">
        <f t="shared" si="16"/>
        <v>2</v>
      </c>
      <c r="AG56" s="138">
        <f t="shared" si="17"/>
        <v>0.3182755388940956</v>
      </c>
      <c r="AI56" s="139"/>
      <c r="AJ56" s="214">
        <f t="shared" si="18"/>
        <v>4.8635188480223714</v>
      </c>
      <c r="AK56" s="215">
        <f t="shared" si="19"/>
        <v>1.3518848022371799E-2</v>
      </c>
      <c r="AL56" s="215">
        <f t="shared" si="20"/>
        <v>5.163262367457315E-2</v>
      </c>
      <c r="AM56" s="216">
        <f t="shared" si="21"/>
        <v>26.731632623674574</v>
      </c>
      <c r="AN56" s="222">
        <f t="shared" si="22"/>
        <v>2.7873913448189279E-3</v>
      </c>
      <c r="AO56" s="222">
        <f t="shared" si="23"/>
        <v>1.935255759916535E-3</v>
      </c>
    </row>
    <row r="57" spans="1:41" s="111" customFormat="1" ht="12" customHeight="1">
      <c r="A57" s="131">
        <v>51</v>
      </c>
      <c r="B57" s="140" t="s">
        <v>149</v>
      </c>
      <c r="C57" s="132" t="str">
        <f>+VLOOKUP(B57,'[30]Clallam Regulated Price Out'!A:B,2,FALSE)</f>
        <v>SERVICE RESTART FEE</v>
      </c>
      <c r="D57" s="134">
        <f>IFERROR(VLOOKUP(B57,'[31]Clallam Rates'!$F$1:$H$500, 3, FALSE),0)</f>
        <v>10.220000000000001</v>
      </c>
      <c r="E57" s="135">
        <v>10.220000000000001</v>
      </c>
      <c r="F57" s="135" t="s">
        <v>14</v>
      </c>
      <c r="G57" s="136">
        <f>IFERROR(VLOOKUP($B57,'[31]Clallam Revenue'!$B:$O,3,0),0)</f>
        <v>255.5</v>
      </c>
      <c r="H57" s="136">
        <f>IFERROR(VLOOKUP($B57,'[31]Clallam Revenue'!$B:$O,4,0),0)</f>
        <v>153.30000000000001</v>
      </c>
      <c r="I57" s="136">
        <f>IFERROR(VLOOKUP($B57,'[31]Clallam Revenue'!$B:$O,5,0),0)</f>
        <v>367.92</v>
      </c>
      <c r="J57" s="136">
        <f>IFERROR(VLOOKUP($B57,'[31]Clallam Revenue'!$B:$O,6,0),0)</f>
        <v>183.96</v>
      </c>
      <c r="K57" s="136">
        <f>IFERROR(VLOOKUP($B57,'[31]Clallam Revenue'!$B:$O,7,0),0)</f>
        <v>224.84</v>
      </c>
      <c r="L57" s="136">
        <f>IFERROR(VLOOKUP($B57,'[31]Clallam Revenue'!$B:$O,8,0),0)</f>
        <v>153.30000000000001</v>
      </c>
      <c r="M57" s="136">
        <f>IFERROR(VLOOKUP($B57,'[31]Clallam Revenue'!$B:$O,9,0),0)</f>
        <v>531.44000000000005</v>
      </c>
      <c r="N57" s="136">
        <f>IFERROR(VLOOKUP($B57,'[31]Clallam Revenue'!$B:$O,10,0),0)</f>
        <v>245.28000000000003</v>
      </c>
      <c r="O57" s="136">
        <f>IFERROR(VLOOKUP($B57,'[31]Clallam Revenue'!$B:$O,11,0),0)</f>
        <v>265.72000000000003</v>
      </c>
      <c r="P57" s="136">
        <f>IFERROR(VLOOKUP($B57,'[31]Clallam Revenue'!$B:$O,12,0),0)</f>
        <v>214.62</v>
      </c>
      <c r="Q57" s="136">
        <f>IFERROR(VLOOKUP($B57,'[31]Clallam Revenue'!$B:$O,13,0),0)</f>
        <v>286.16000000000003</v>
      </c>
      <c r="R57" s="136">
        <f>IFERROR(VLOOKUP($B57,'[31]Clallam Revenue'!$B:$O,14,0),0)</f>
        <v>102.2</v>
      </c>
      <c r="S57" s="136">
        <f t="shared" si="4"/>
        <v>2984.24</v>
      </c>
      <c r="U57" s="137">
        <f t="shared" si="5"/>
        <v>25</v>
      </c>
      <c r="V57" s="137">
        <f t="shared" si="6"/>
        <v>15</v>
      </c>
      <c r="W57" s="137">
        <f t="shared" si="7"/>
        <v>36</v>
      </c>
      <c r="X57" s="137">
        <f t="shared" si="8"/>
        <v>18</v>
      </c>
      <c r="Y57" s="137">
        <f t="shared" si="9"/>
        <v>22</v>
      </c>
      <c r="Z57" s="137">
        <f t="shared" si="10"/>
        <v>15</v>
      </c>
      <c r="AA57" s="137">
        <f t="shared" si="11"/>
        <v>52</v>
      </c>
      <c r="AB57" s="137">
        <f t="shared" si="12"/>
        <v>24</v>
      </c>
      <c r="AC57" s="137">
        <f t="shared" si="13"/>
        <v>26</v>
      </c>
      <c r="AD57" s="137">
        <f t="shared" si="14"/>
        <v>21</v>
      </c>
      <c r="AE57" s="137">
        <f t="shared" si="15"/>
        <v>28</v>
      </c>
      <c r="AF57" s="137">
        <f t="shared" si="16"/>
        <v>10</v>
      </c>
      <c r="AG57" s="138">
        <f t="shared" si="17"/>
        <v>25.636363636363637</v>
      </c>
      <c r="AI57" s="139"/>
      <c r="AJ57" s="214">
        <f t="shared" si="18"/>
        <v>10.24848713954405</v>
      </c>
      <c r="AK57" s="215">
        <f t="shared" si="19"/>
        <v>2.8487139544049356E-2</v>
      </c>
      <c r="AL57" s="215">
        <f t="shared" si="20"/>
        <v>8.7636800197330018</v>
      </c>
      <c r="AM57" s="216">
        <f t="shared" si="21"/>
        <v>2993.0036800197327</v>
      </c>
      <c r="AN57" s="222">
        <f t="shared" si="22"/>
        <v>2.7873913448189193E-3</v>
      </c>
      <c r="AO57" s="222">
        <f t="shared" si="23"/>
        <v>2.9366538950396088E-3</v>
      </c>
    </row>
    <row r="58" spans="1:41" s="111" customFormat="1" ht="12" customHeight="1">
      <c r="A58" s="147"/>
      <c r="B58" s="140" t="s">
        <v>299</v>
      </c>
      <c r="C58" s="132" t="str">
        <f>+VLOOKUP(B58,'[30]Clallam Regulated Price Out'!A:B,2,FALSE)</f>
        <v>RESI GATE CHARGE</v>
      </c>
      <c r="D58" s="134">
        <f>IFERROR(VLOOKUP(B58,'[31]Clallam Rates'!$F$1:$H$500, 3, FALSE),0)</f>
        <v>5.04</v>
      </c>
      <c r="E58" s="141"/>
      <c r="F58" s="135"/>
      <c r="G58" s="136">
        <f>IFERROR(VLOOKUP($B58,'[31]Clallam Revenue'!$B:$O,3,0),0)</f>
        <v>0</v>
      </c>
      <c r="H58" s="136">
        <f>IFERROR(VLOOKUP($B58,'[31]Clallam Revenue'!$B:$O,4,0),0)</f>
        <v>5.04</v>
      </c>
      <c r="I58" s="136">
        <f>IFERROR(VLOOKUP($B58,'[31]Clallam Revenue'!$B:$O,5,0),0)</f>
        <v>1.41</v>
      </c>
      <c r="J58" s="136">
        <f>IFERROR(VLOOKUP($B58,'[31]Clallam Revenue'!$B:$O,6,0),0)</f>
        <v>10.08</v>
      </c>
      <c r="K58" s="136">
        <f>IFERROR(VLOOKUP($B58,'[31]Clallam Revenue'!$B:$O,7,0),0)</f>
        <v>0</v>
      </c>
      <c r="L58" s="136">
        <f>IFERROR(VLOOKUP($B58,'[31]Clallam Revenue'!$B:$O,8,0),0)</f>
        <v>10.08</v>
      </c>
      <c r="M58" s="136">
        <f>IFERROR(VLOOKUP($B58,'[31]Clallam Revenue'!$B:$O,9,0),0)</f>
        <v>0</v>
      </c>
      <c r="N58" s="136">
        <f>IFERROR(VLOOKUP($B58,'[31]Clallam Revenue'!$B:$O,10,0),0)</f>
        <v>10.08</v>
      </c>
      <c r="O58" s="136">
        <f>IFERROR(VLOOKUP($B58,'[31]Clallam Revenue'!$B:$O,11,0),0)</f>
        <v>0</v>
      </c>
      <c r="P58" s="136">
        <f>IFERROR(VLOOKUP($B58,'[31]Clallam Revenue'!$B:$O,12,0),0)</f>
        <v>10.08</v>
      </c>
      <c r="Q58" s="136">
        <f>IFERROR(VLOOKUP($B58,'[31]Clallam Revenue'!$B:$O,13,0),0)</f>
        <v>0</v>
      </c>
      <c r="R58" s="136">
        <f>IFERROR(VLOOKUP($B58,'[31]Clallam Revenue'!$B:$O,14,0),0)</f>
        <v>5.04</v>
      </c>
      <c r="S58" s="136">
        <f t="shared" si="4"/>
        <v>51.809999999999995</v>
      </c>
      <c r="U58" s="137">
        <f t="shared" si="5"/>
        <v>0</v>
      </c>
      <c r="V58" s="137">
        <f t="shared" si="6"/>
        <v>0</v>
      </c>
      <c r="W58" s="137">
        <f t="shared" si="7"/>
        <v>0</v>
      </c>
      <c r="X58" s="137">
        <f t="shared" si="8"/>
        <v>0</v>
      </c>
      <c r="Y58" s="137">
        <f t="shared" si="9"/>
        <v>0</v>
      </c>
      <c r="Z58" s="137">
        <f t="shared" si="10"/>
        <v>0</v>
      </c>
      <c r="AA58" s="137">
        <f t="shared" si="11"/>
        <v>0</v>
      </c>
      <c r="AB58" s="137">
        <f t="shared" si="12"/>
        <v>0</v>
      </c>
      <c r="AC58" s="137">
        <f t="shared" si="13"/>
        <v>0</v>
      </c>
      <c r="AD58" s="137">
        <f t="shared" si="14"/>
        <v>0</v>
      </c>
      <c r="AE58" s="137">
        <f t="shared" si="15"/>
        <v>0</v>
      </c>
      <c r="AF58" s="137">
        <f t="shared" si="16"/>
        <v>0</v>
      </c>
      <c r="AG58" s="138">
        <f t="shared" si="17"/>
        <v>0</v>
      </c>
      <c r="AI58" s="139"/>
      <c r="AJ58" s="214">
        <f t="shared" si="18"/>
        <v>0</v>
      </c>
      <c r="AK58" s="215">
        <f t="shared" si="19"/>
        <v>0</v>
      </c>
      <c r="AL58" s="215">
        <f t="shared" si="20"/>
        <v>0</v>
      </c>
      <c r="AM58" s="216">
        <f t="shared" si="21"/>
        <v>51.809999999999995</v>
      </c>
      <c r="AN58" s="222" t="e">
        <f t="shared" si="22"/>
        <v>#DIV/0!</v>
      </c>
      <c r="AO58" s="222">
        <f t="shared" si="23"/>
        <v>0</v>
      </c>
    </row>
    <row r="59" spans="1:41" s="111" customFormat="1" ht="12" customHeight="1">
      <c r="A59" s="131">
        <v>100</v>
      </c>
      <c r="B59" s="140" t="s">
        <v>300</v>
      </c>
      <c r="C59" s="132" t="str">
        <f>+VLOOKUP(B59,'[30]Clallam Regulated Price Out'!A:B,2,FALSE)</f>
        <v>SPECIAL PICKUP 35GL RES</v>
      </c>
      <c r="D59" s="134">
        <f>IFERROR(VLOOKUP(B59,'[31]Clallam Rates'!$F$1:$H$500, 3, FALSE),0)</f>
        <v>8.52</v>
      </c>
      <c r="E59" s="135">
        <v>8.52</v>
      </c>
      <c r="F59" s="135" t="s">
        <v>14</v>
      </c>
      <c r="G59" s="136">
        <f>IFERROR(VLOOKUP($B59,'[31]Clallam Revenue'!$B:$O,3,0),0)</f>
        <v>76.680000000000007</v>
      </c>
      <c r="H59" s="136">
        <f>IFERROR(VLOOKUP($B59,'[31]Clallam Revenue'!$B:$O,4,0),0)</f>
        <v>34.08</v>
      </c>
      <c r="I59" s="136">
        <f>IFERROR(VLOOKUP($B59,'[31]Clallam Revenue'!$B:$O,5,0),0)</f>
        <v>34.08</v>
      </c>
      <c r="J59" s="136">
        <f>IFERROR(VLOOKUP($B59,'[31]Clallam Revenue'!$B:$O,6,0),0)</f>
        <v>25.56</v>
      </c>
      <c r="K59" s="136">
        <f>IFERROR(VLOOKUP($B59,'[31]Clallam Revenue'!$B:$O,7,0),0)</f>
        <v>76.680000000000007</v>
      </c>
      <c r="L59" s="136">
        <f>IFERROR(VLOOKUP($B59,'[31]Clallam Revenue'!$B:$O,8,0),0)</f>
        <v>102.24</v>
      </c>
      <c r="M59" s="136">
        <f>IFERROR(VLOOKUP($B59,'[31]Clallam Revenue'!$B:$O,9,0),0)</f>
        <v>127.8</v>
      </c>
      <c r="N59" s="136">
        <f>IFERROR(VLOOKUP($B59,'[31]Clallam Revenue'!$B:$O,10,0),0)</f>
        <v>85.2</v>
      </c>
      <c r="O59" s="136">
        <f>IFERROR(VLOOKUP($B59,'[31]Clallam Revenue'!$B:$O,11,0),0)</f>
        <v>102.24</v>
      </c>
      <c r="P59" s="136">
        <f>IFERROR(VLOOKUP($B59,'[31]Clallam Revenue'!$B:$O,12,0),0)</f>
        <v>85.2</v>
      </c>
      <c r="Q59" s="136">
        <f>IFERROR(VLOOKUP($B59,'[31]Clallam Revenue'!$B:$O,13,0),0)</f>
        <v>76.680000000000007</v>
      </c>
      <c r="R59" s="136">
        <f>IFERROR(VLOOKUP($B59,'[31]Clallam Revenue'!$B:$O,14,0),0)</f>
        <v>85.2</v>
      </c>
      <c r="S59" s="136">
        <f t="shared" si="4"/>
        <v>911.6400000000001</v>
      </c>
      <c r="U59" s="137">
        <f t="shared" si="5"/>
        <v>9.0000000000000018</v>
      </c>
      <c r="V59" s="137">
        <f t="shared" si="6"/>
        <v>4</v>
      </c>
      <c r="W59" s="137">
        <f t="shared" si="7"/>
        <v>4</v>
      </c>
      <c r="X59" s="137">
        <f t="shared" si="8"/>
        <v>3</v>
      </c>
      <c r="Y59" s="137">
        <f t="shared" si="9"/>
        <v>9.0000000000000018</v>
      </c>
      <c r="Z59" s="137">
        <f t="shared" si="10"/>
        <v>12</v>
      </c>
      <c r="AA59" s="137">
        <f t="shared" si="11"/>
        <v>15</v>
      </c>
      <c r="AB59" s="137">
        <f t="shared" si="12"/>
        <v>10</v>
      </c>
      <c r="AC59" s="137">
        <f t="shared" si="13"/>
        <v>12</v>
      </c>
      <c r="AD59" s="137">
        <f t="shared" si="14"/>
        <v>10</v>
      </c>
      <c r="AE59" s="137">
        <f t="shared" si="15"/>
        <v>9.0000000000000018</v>
      </c>
      <c r="AF59" s="137">
        <f t="shared" si="16"/>
        <v>10</v>
      </c>
      <c r="AG59" s="138">
        <f t="shared" si="17"/>
        <v>8.8181818181818183</v>
      </c>
      <c r="AI59" s="139"/>
      <c r="AJ59" s="214">
        <f t="shared" si="18"/>
        <v>8.5437485742578563</v>
      </c>
      <c r="AK59" s="215">
        <f t="shared" si="19"/>
        <v>2.3748574257856703E-2</v>
      </c>
      <c r="AL59" s="215">
        <f t="shared" si="20"/>
        <v>2.5130309487404729</v>
      </c>
      <c r="AM59" s="216">
        <f t="shared" si="21"/>
        <v>914.15303094874059</v>
      </c>
      <c r="AN59" s="222">
        <f t="shared" si="22"/>
        <v>2.787391344818862E-3</v>
      </c>
      <c r="AO59" s="222">
        <f t="shared" si="23"/>
        <v>2.7566045245277443E-3</v>
      </c>
    </row>
    <row r="60" spans="1:41" s="111" customFormat="1" ht="12" customHeight="1">
      <c r="A60" s="131">
        <v>100</v>
      </c>
      <c r="B60" s="140" t="s">
        <v>301</v>
      </c>
      <c r="C60" s="132" t="str">
        <f>+VLOOKUP(B60,'[30]Clallam Regulated Price Out'!A:B,2,FALSE)</f>
        <v>SPECIAL PICKUP 60GL RES</v>
      </c>
      <c r="D60" s="134">
        <f>IFERROR(VLOOKUP(B60,'[31]Clallam Rates'!$F$1:$H$500, 3, FALSE),0)</f>
        <v>8.52</v>
      </c>
      <c r="E60" s="135">
        <v>8.52</v>
      </c>
      <c r="F60" s="135" t="s">
        <v>14</v>
      </c>
      <c r="G60" s="136">
        <f>IFERROR(VLOOKUP($B60,'[31]Clallam Revenue'!$B:$O,3,0),0)</f>
        <v>195.96</v>
      </c>
      <c r="H60" s="136">
        <f>IFERROR(VLOOKUP($B60,'[31]Clallam Revenue'!$B:$O,4,0),0)</f>
        <v>42.6</v>
      </c>
      <c r="I60" s="136">
        <f>IFERROR(VLOOKUP($B60,'[31]Clallam Revenue'!$B:$O,5,0),0)</f>
        <v>85.2</v>
      </c>
      <c r="J60" s="136">
        <f>IFERROR(VLOOKUP($B60,'[31]Clallam Revenue'!$B:$O,6,0),0)</f>
        <v>144.84</v>
      </c>
      <c r="K60" s="136">
        <f>IFERROR(VLOOKUP($B60,'[31]Clallam Revenue'!$B:$O,7,0),0)</f>
        <v>281.16000000000003</v>
      </c>
      <c r="L60" s="136">
        <f>IFERROR(VLOOKUP($B60,'[31]Clallam Revenue'!$B:$O,8,0),0)</f>
        <v>400.44</v>
      </c>
      <c r="M60" s="136">
        <f>IFERROR(VLOOKUP($B60,'[31]Clallam Revenue'!$B:$O,9,0),0)</f>
        <v>417.48</v>
      </c>
      <c r="N60" s="136">
        <f>IFERROR(VLOOKUP($B60,'[31]Clallam Revenue'!$B:$O,10,0),0)</f>
        <v>281.16000000000003</v>
      </c>
      <c r="O60" s="136">
        <f>IFERROR(VLOOKUP($B60,'[31]Clallam Revenue'!$B:$O,11,0),0)</f>
        <v>187.44</v>
      </c>
      <c r="P60" s="136">
        <f>IFERROR(VLOOKUP($B60,'[31]Clallam Revenue'!$B:$O,12,0),0)</f>
        <v>187.44</v>
      </c>
      <c r="Q60" s="136">
        <f>IFERROR(VLOOKUP($B60,'[31]Clallam Revenue'!$B:$O,13,0),0)</f>
        <v>170.4</v>
      </c>
      <c r="R60" s="136">
        <f>IFERROR(VLOOKUP($B60,'[31]Clallam Revenue'!$B:$O,14,0),0)</f>
        <v>255.6</v>
      </c>
      <c r="S60" s="136">
        <f t="shared" si="4"/>
        <v>2649.7200000000003</v>
      </c>
      <c r="U60" s="137">
        <f t="shared" si="5"/>
        <v>23.000000000000004</v>
      </c>
      <c r="V60" s="137">
        <f t="shared" si="6"/>
        <v>5</v>
      </c>
      <c r="W60" s="137">
        <f t="shared" si="7"/>
        <v>10</v>
      </c>
      <c r="X60" s="137">
        <f t="shared" si="8"/>
        <v>17</v>
      </c>
      <c r="Y60" s="137">
        <f t="shared" si="9"/>
        <v>33.000000000000007</v>
      </c>
      <c r="Z60" s="137">
        <f t="shared" si="10"/>
        <v>47</v>
      </c>
      <c r="AA60" s="137">
        <f t="shared" si="11"/>
        <v>49.000000000000007</v>
      </c>
      <c r="AB60" s="137">
        <f t="shared" si="12"/>
        <v>33.000000000000007</v>
      </c>
      <c r="AC60" s="137">
        <f t="shared" si="13"/>
        <v>22</v>
      </c>
      <c r="AD60" s="137">
        <f t="shared" si="14"/>
        <v>22</v>
      </c>
      <c r="AE60" s="137">
        <f t="shared" si="15"/>
        <v>20</v>
      </c>
      <c r="AF60" s="137">
        <f t="shared" si="16"/>
        <v>30</v>
      </c>
      <c r="AG60" s="138">
        <f t="shared" si="17"/>
        <v>25.545454545454547</v>
      </c>
      <c r="AI60" s="139"/>
      <c r="AJ60" s="214">
        <f t="shared" si="18"/>
        <v>8.5437485742578563</v>
      </c>
      <c r="AK60" s="215">
        <f t="shared" si="19"/>
        <v>2.3748574257856703E-2</v>
      </c>
      <c r="AL60" s="215">
        <f t="shared" si="20"/>
        <v>7.2800174906811641</v>
      </c>
      <c r="AM60" s="216">
        <f t="shared" si="21"/>
        <v>2657.0000174906813</v>
      </c>
      <c r="AN60" s="222">
        <f t="shared" si="22"/>
        <v>2.787391344818862E-3</v>
      </c>
      <c r="AO60" s="222">
        <f t="shared" si="23"/>
        <v>2.7474667099471506E-3</v>
      </c>
    </row>
    <row r="61" spans="1:41" s="111" customFormat="1" ht="12" customHeight="1">
      <c r="A61" s="131">
        <v>100</v>
      </c>
      <c r="B61" s="140" t="s">
        <v>302</v>
      </c>
      <c r="C61" s="132" t="str">
        <f>+VLOOKUP(B61,'[30]Clallam Regulated Price Out'!A:B,2,FALSE)</f>
        <v>SPECIAL PICKUP 96GL RES</v>
      </c>
      <c r="D61" s="134">
        <f>IFERROR(VLOOKUP(B61,'[31]Clallam Rates'!$F$1:$H$500, 3, FALSE),0)</f>
        <v>8.52</v>
      </c>
      <c r="E61" s="135">
        <v>8.52</v>
      </c>
      <c r="F61" s="135" t="s">
        <v>14</v>
      </c>
      <c r="G61" s="136">
        <f>IFERROR(VLOOKUP($B61,'[31]Clallam Revenue'!$B:$O,3,0),0)</f>
        <v>25.56</v>
      </c>
      <c r="H61" s="136">
        <f>IFERROR(VLOOKUP($B61,'[31]Clallam Revenue'!$B:$O,4,0),0)</f>
        <v>0</v>
      </c>
      <c r="I61" s="136">
        <f>IFERROR(VLOOKUP($B61,'[31]Clallam Revenue'!$B:$O,5,0),0)</f>
        <v>34.08</v>
      </c>
      <c r="J61" s="136">
        <f>IFERROR(VLOOKUP($B61,'[31]Clallam Revenue'!$B:$O,6,0),0)</f>
        <v>51.12</v>
      </c>
      <c r="K61" s="136">
        <f>IFERROR(VLOOKUP($B61,'[31]Clallam Revenue'!$B:$O,7,0),0)</f>
        <v>102.24</v>
      </c>
      <c r="L61" s="136">
        <f>IFERROR(VLOOKUP($B61,'[31]Clallam Revenue'!$B:$O,8,0),0)</f>
        <v>68.16</v>
      </c>
      <c r="M61" s="136">
        <f>IFERROR(VLOOKUP($B61,'[31]Clallam Revenue'!$B:$O,9,0),0)</f>
        <v>110.76</v>
      </c>
      <c r="N61" s="136">
        <f>IFERROR(VLOOKUP($B61,'[31]Clallam Revenue'!$B:$O,10,0),0)</f>
        <v>42.6</v>
      </c>
      <c r="O61" s="136">
        <f>IFERROR(VLOOKUP($B61,'[31]Clallam Revenue'!$B:$O,11,0),0)</f>
        <v>76.680000000000007</v>
      </c>
      <c r="P61" s="136">
        <f>IFERROR(VLOOKUP($B61,'[31]Clallam Revenue'!$B:$O,12,0),0)</f>
        <v>34.08</v>
      </c>
      <c r="Q61" s="136">
        <f>IFERROR(VLOOKUP($B61,'[31]Clallam Revenue'!$B:$O,13,0),0)</f>
        <v>25.56</v>
      </c>
      <c r="R61" s="136">
        <f>IFERROR(VLOOKUP($B61,'[31]Clallam Revenue'!$B:$O,14,0),0)</f>
        <v>34.08</v>
      </c>
      <c r="S61" s="136">
        <f t="shared" si="4"/>
        <v>604.91999999999996</v>
      </c>
      <c r="U61" s="137">
        <f t="shared" si="5"/>
        <v>3</v>
      </c>
      <c r="V61" s="137">
        <f t="shared" si="6"/>
        <v>0</v>
      </c>
      <c r="W61" s="137">
        <f t="shared" si="7"/>
        <v>4</v>
      </c>
      <c r="X61" s="137">
        <f t="shared" si="8"/>
        <v>6</v>
      </c>
      <c r="Y61" s="137">
        <f t="shared" si="9"/>
        <v>12</v>
      </c>
      <c r="Z61" s="137">
        <f t="shared" si="10"/>
        <v>8</v>
      </c>
      <c r="AA61" s="137">
        <f t="shared" si="11"/>
        <v>13.000000000000002</v>
      </c>
      <c r="AB61" s="137">
        <f t="shared" si="12"/>
        <v>5</v>
      </c>
      <c r="AC61" s="137">
        <f t="shared" si="13"/>
        <v>9.0000000000000018</v>
      </c>
      <c r="AD61" s="137">
        <f t="shared" si="14"/>
        <v>4</v>
      </c>
      <c r="AE61" s="137">
        <f t="shared" si="15"/>
        <v>3</v>
      </c>
      <c r="AF61" s="137">
        <f t="shared" si="16"/>
        <v>4</v>
      </c>
      <c r="AG61" s="138">
        <f t="shared" si="17"/>
        <v>6.0909090909090908</v>
      </c>
      <c r="AI61" s="139"/>
      <c r="AJ61" s="214">
        <f t="shared" si="18"/>
        <v>8.5437485742578563</v>
      </c>
      <c r="AK61" s="215">
        <f t="shared" si="19"/>
        <v>2.3748574257856703E-2</v>
      </c>
      <c r="AL61" s="215">
        <f t="shared" si="20"/>
        <v>1.7358048821197083</v>
      </c>
      <c r="AM61" s="216">
        <f t="shared" si="21"/>
        <v>606.6558048821197</v>
      </c>
      <c r="AN61" s="222">
        <f t="shared" si="22"/>
        <v>2.787391344818862E-3</v>
      </c>
      <c r="AO61" s="222">
        <f t="shared" si="23"/>
        <v>2.8694784138724267E-3</v>
      </c>
    </row>
    <row r="62" spans="1:41" s="111" customFormat="1" ht="12" customHeight="1">
      <c r="A62" s="144">
        <v>160</v>
      </c>
      <c r="B62" s="140" t="s">
        <v>303</v>
      </c>
      <c r="C62" s="140" t="str">
        <f>+VLOOKUP(B62,'[30]Clallam Regulated Price Out'!A:B,2,FALSE)</f>
        <v>TIME CHARGE - RES</v>
      </c>
      <c r="D62" s="134">
        <f>IFERROR(VLOOKUP(B62,'[31]Clallam Rates'!$F$1:$H$500, 3, FALSE),0)</f>
        <v>57.9</v>
      </c>
      <c r="E62" s="135">
        <v>57.9</v>
      </c>
      <c r="F62" s="135"/>
      <c r="G62" s="136">
        <f>IFERROR(VLOOKUP($B62,'[31]Clallam Revenue'!$B:$O,3,0),0)</f>
        <v>0</v>
      </c>
      <c r="H62" s="136">
        <f>IFERROR(VLOOKUP($B62,'[31]Clallam Revenue'!$B:$O,4,0),0)</f>
        <v>0</v>
      </c>
      <c r="I62" s="136">
        <f>IFERROR(VLOOKUP($B62,'[31]Clallam Revenue'!$B:$O,5,0),0)</f>
        <v>0</v>
      </c>
      <c r="J62" s="136">
        <f>IFERROR(VLOOKUP($B62,'[31]Clallam Revenue'!$B:$O,6,0),0)</f>
        <v>0</v>
      </c>
      <c r="K62" s="136">
        <f>IFERROR(VLOOKUP($B62,'[31]Clallam Revenue'!$B:$O,7,0),0)</f>
        <v>0</v>
      </c>
      <c r="L62" s="136">
        <f>IFERROR(VLOOKUP($B62,'[31]Clallam Revenue'!$B:$O,8,0),0)</f>
        <v>0</v>
      </c>
      <c r="M62" s="136">
        <f>IFERROR(VLOOKUP($B62,'[31]Clallam Revenue'!$B:$O,9,0),0)</f>
        <v>0</v>
      </c>
      <c r="N62" s="136">
        <f>IFERROR(VLOOKUP($B62,'[31]Clallam Revenue'!$B:$O,10,0),0)</f>
        <v>0</v>
      </c>
      <c r="O62" s="136">
        <f>IFERROR(VLOOKUP($B62,'[31]Clallam Revenue'!$B:$O,11,0),0)</f>
        <v>0</v>
      </c>
      <c r="P62" s="136">
        <f>IFERROR(VLOOKUP($B62,'[31]Clallam Revenue'!$B:$O,12,0),0)</f>
        <v>0</v>
      </c>
      <c r="Q62" s="136">
        <f>IFERROR(VLOOKUP($B62,'[31]Clallam Revenue'!$B:$O,13,0),0)</f>
        <v>0</v>
      </c>
      <c r="R62" s="136">
        <f>IFERROR(VLOOKUP($B62,'[31]Clallam Revenue'!$B:$O,14,0),0)</f>
        <v>0</v>
      </c>
      <c r="S62" s="136">
        <f t="shared" si="4"/>
        <v>0</v>
      </c>
      <c r="U62" s="137">
        <f t="shared" si="5"/>
        <v>0</v>
      </c>
      <c r="V62" s="137">
        <f t="shared" si="6"/>
        <v>0</v>
      </c>
      <c r="W62" s="137">
        <f t="shared" si="7"/>
        <v>0</v>
      </c>
      <c r="X62" s="137">
        <f t="shared" si="8"/>
        <v>0</v>
      </c>
      <c r="Y62" s="137">
        <f t="shared" si="9"/>
        <v>0</v>
      </c>
      <c r="Z62" s="137">
        <f t="shared" si="10"/>
        <v>0</v>
      </c>
      <c r="AA62" s="137">
        <f t="shared" si="11"/>
        <v>0</v>
      </c>
      <c r="AB62" s="137">
        <f t="shared" si="12"/>
        <v>0</v>
      </c>
      <c r="AC62" s="137">
        <f t="shared" si="13"/>
        <v>0</v>
      </c>
      <c r="AD62" s="137">
        <f t="shared" si="14"/>
        <v>0</v>
      </c>
      <c r="AE62" s="137">
        <f t="shared" si="15"/>
        <v>0</v>
      </c>
      <c r="AF62" s="137">
        <f t="shared" si="16"/>
        <v>0</v>
      </c>
      <c r="AG62" s="138">
        <f t="shared" si="17"/>
        <v>0</v>
      </c>
      <c r="AI62" s="139"/>
      <c r="AJ62" s="214">
        <f t="shared" si="18"/>
        <v>58.061389958865014</v>
      </c>
      <c r="AK62" s="215">
        <f t="shared" si="19"/>
        <v>0.16138995886501561</v>
      </c>
      <c r="AL62" s="215">
        <f t="shared" si="20"/>
        <v>0</v>
      </c>
      <c r="AM62" s="216">
        <f t="shared" si="21"/>
        <v>0</v>
      </c>
      <c r="AN62" s="222">
        <f t="shared" si="22"/>
        <v>2.7873913448189227E-3</v>
      </c>
      <c r="AO62" s="222" t="e">
        <f t="shared" si="23"/>
        <v>#DIV/0!</v>
      </c>
    </row>
    <row r="63" spans="1:41" s="111" customFormat="1" ht="12" customHeight="1">
      <c r="A63" s="131">
        <v>70</v>
      </c>
      <c r="B63" s="140" t="s">
        <v>152</v>
      </c>
      <c r="C63" s="132" t="str">
        <f>+VLOOKUP(B63,'[30]Clallam Regulated Price Out'!A:B,2,FALSE)</f>
        <v>RETURN TRIP CHARGE - CANS</v>
      </c>
      <c r="D63" s="134">
        <f>IFERROR(VLOOKUP(B63,'[31]Clallam Rates'!$F$1:$H$500, 3, FALSE),0)</f>
        <v>6.15</v>
      </c>
      <c r="E63" s="135">
        <v>6.15</v>
      </c>
      <c r="F63" s="135" t="s">
        <v>14</v>
      </c>
      <c r="G63" s="136">
        <f>IFERROR(VLOOKUP($B63,'[31]Clallam Revenue'!$B:$O,3,0),0)</f>
        <v>12.3</v>
      </c>
      <c r="H63" s="136">
        <f>IFERROR(VLOOKUP($B63,'[31]Clallam Revenue'!$B:$O,4,0),0)</f>
        <v>12.3</v>
      </c>
      <c r="I63" s="136">
        <f>IFERROR(VLOOKUP($B63,'[31]Clallam Revenue'!$B:$O,5,0),0)</f>
        <v>12.3</v>
      </c>
      <c r="J63" s="136">
        <f>IFERROR(VLOOKUP($B63,'[31]Clallam Revenue'!$B:$O,6,0),0)</f>
        <v>30.75</v>
      </c>
      <c r="K63" s="136">
        <f>IFERROR(VLOOKUP($B63,'[31]Clallam Revenue'!$B:$O,7,0),0)</f>
        <v>12.3</v>
      </c>
      <c r="L63" s="136">
        <f>IFERROR(VLOOKUP($B63,'[31]Clallam Revenue'!$B:$O,8,0),0)</f>
        <v>30.75</v>
      </c>
      <c r="M63" s="136">
        <f>IFERROR(VLOOKUP($B63,'[31]Clallam Revenue'!$B:$O,9,0),0)</f>
        <v>30.75</v>
      </c>
      <c r="N63" s="136">
        <f>IFERROR(VLOOKUP($B63,'[31]Clallam Revenue'!$B:$O,10,0),0)</f>
        <v>30.75</v>
      </c>
      <c r="O63" s="136">
        <f>IFERROR(VLOOKUP($B63,'[31]Clallam Revenue'!$B:$O,11,0),0)</f>
        <v>0</v>
      </c>
      <c r="P63" s="136">
        <f>IFERROR(VLOOKUP($B63,'[31]Clallam Revenue'!$B:$O,12,0),0)</f>
        <v>6.15</v>
      </c>
      <c r="Q63" s="136">
        <f>IFERROR(VLOOKUP($B63,'[31]Clallam Revenue'!$B:$O,13,0),0)</f>
        <v>30.75</v>
      </c>
      <c r="R63" s="136">
        <f>IFERROR(VLOOKUP($B63,'[31]Clallam Revenue'!$B:$O,14,0),0)</f>
        <v>36.9</v>
      </c>
      <c r="S63" s="136">
        <f t="shared" si="4"/>
        <v>246</v>
      </c>
      <c r="U63" s="137">
        <f t="shared" si="5"/>
        <v>2</v>
      </c>
      <c r="V63" s="137">
        <f t="shared" si="6"/>
        <v>2</v>
      </c>
      <c r="W63" s="137">
        <f t="shared" si="7"/>
        <v>2</v>
      </c>
      <c r="X63" s="137">
        <f t="shared" si="8"/>
        <v>5</v>
      </c>
      <c r="Y63" s="137">
        <f t="shared" si="9"/>
        <v>2</v>
      </c>
      <c r="Z63" s="137">
        <f t="shared" si="10"/>
        <v>5</v>
      </c>
      <c r="AA63" s="137">
        <f t="shared" si="11"/>
        <v>5</v>
      </c>
      <c r="AB63" s="137">
        <f t="shared" si="12"/>
        <v>5</v>
      </c>
      <c r="AC63" s="137">
        <f t="shared" si="13"/>
        <v>0</v>
      </c>
      <c r="AD63" s="137">
        <f t="shared" si="14"/>
        <v>1</v>
      </c>
      <c r="AE63" s="137">
        <f t="shared" si="15"/>
        <v>5</v>
      </c>
      <c r="AF63" s="137">
        <f t="shared" si="16"/>
        <v>5.9999999999999991</v>
      </c>
      <c r="AG63" s="138">
        <f t="shared" si="17"/>
        <v>3.0909090909090908</v>
      </c>
      <c r="AI63" s="139"/>
      <c r="AJ63" s="214">
        <f t="shared" si="18"/>
        <v>6.1671424567706365</v>
      </c>
      <c r="AK63" s="215">
        <f t="shared" si="19"/>
        <v>1.7142456770636194E-2</v>
      </c>
      <c r="AL63" s="215">
        <f t="shared" si="20"/>
        <v>0.63582930567450613</v>
      </c>
      <c r="AM63" s="216">
        <f t="shared" si="21"/>
        <v>246.63582930567452</v>
      </c>
      <c r="AN63" s="222">
        <f t="shared" si="22"/>
        <v>2.7873913448188932E-3</v>
      </c>
      <c r="AO63" s="222">
        <f t="shared" si="23"/>
        <v>2.5846719742866103E-3</v>
      </c>
    </row>
    <row r="64" spans="1:41" s="111" customFormat="1" ht="12" customHeight="1">
      <c r="A64" s="131"/>
      <c r="B64" s="140" t="s">
        <v>150</v>
      </c>
      <c r="C64" s="132" t="str">
        <f>+VLOOKUP(B64,'[30]Clallam Regulated Price Out'!A:B,2,FALSE)</f>
        <v>RESI TRIP CHARGE - CARTS</v>
      </c>
      <c r="D64" s="134">
        <f>IFERROR(VLOOKUP(B64,'[31]Clallam Rates'!$F$1:$H$500, 3, FALSE),0)</f>
        <v>0</v>
      </c>
      <c r="E64" s="135"/>
      <c r="F64" s="135"/>
      <c r="G64" s="136">
        <f>IFERROR(VLOOKUP($B64,'[31]Clallam Revenue'!$B:$O,3,0),0)</f>
        <v>0</v>
      </c>
      <c r="H64" s="136">
        <f>IFERROR(VLOOKUP($B64,'[31]Clallam Revenue'!$B:$O,4,0),0)</f>
        <v>0</v>
      </c>
      <c r="I64" s="136">
        <f>IFERROR(VLOOKUP($B64,'[31]Clallam Revenue'!$B:$O,5,0),0)</f>
        <v>0</v>
      </c>
      <c r="J64" s="136">
        <f>IFERROR(VLOOKUP($B64,'[31]Clallam Revenue'!$B:$O,6,0),0)</f>
        <v>0</v>
      </c>
      <c r="K64" s="136">
        <f>IFERROR(VLOOKUP($B64,'[31]Clallam Revenue'!$B:$O,7,0),0)</f>
        <v>0</v>
      </c>
      <c r="L64" s="136">
        <f>IFERROR(VLOOKUP($B64,'[31]Clallam Revenue'!$B:$O,8,0),0)</f>
        <v>0</v>
      </c>
      <c r="M64" s="136">
        <f>IFERROR(VLOOKUP($B64,'[31]Clallam Revenue'!$B:$O,9,0),0)</f>
        <v>0</v>
      </c>
      <c r="N64" s="136">
        <f>IFERROR(VLOOKUP($B64,'[31]Clallam Revenue'!$B:$O,10,0),0)</f>
        <v>0</v>
      </c>
      <c r="O64" s="136">
        <f>IFERROR(VLOOKUP($B64,'[31]Clallam Revenue'!$B:$O,11,0),0)</f>
        <v>0</v>
      </c>
      <c r="P64" s="136">
        <f>IFERROR(VLOOKUP($B64,'[31]Clallam Revenue'!$B:$O,12,0),0)</f>
        <v>0</v>
      </c>
      <c r="Q64" s="136">
        <f>IFERROR(VLOOKUP($B64,'[31]Clallam Revenue'!$B:$O,13,0),0)</f>
        <v>0</v>
      </c>
      <c r="R64" s="136">
        <f>IFERROR(VLOOKUP($B64,'[31]Clallam Revenue'!$B:$O,14,0),0)</f>
        <v>0</v>
      </c>
      <c r="S64" s="136">
        <f t="shared" si="4"/>
        <v>0</v>
      </c>
      <c r="U64" s="137">
        <f t="shared" si="5"/>
        <v>0</v>
      </c>
      <c r="V64" s="137">
        <f t="shared" si="6"/>
        <v>0</v>
      </c>
      <c r="W64" s="137">
        <f t="shared" si="7"/>
        <v>0</v>
      </c>
      <c r="X64" s="137">
        <f t="shared" si="8"/>
        <v>0</v>
      </c>
      <c r="Y64" s="137">
        <f t="shared" si="9"/>
        <v>0</v>
      </c>
      <c r="Z64" s="137">
        <f t="shared" si="10"/>
        <v>0</v>
      </c>
      <c r="AA64" s="137">
        <f t="shared" si="11"/>
        <v>0</v>
      </c>
      <c r="AB64" s="137">
        <f t="shared" si="12"/>
        <v>0</v>
      </c>
      <c r="AC64" s="137">
        <f t="shared" si="13"/>
        <v>0</v>
      </c>
      <c r="AD64" s="137">
        <f t="shared" si="14"/>
        <v>0</v>
      </c>
      <c r="AE64" s="137">
        <f t="shared" si="15"/>
        <v>0</v>
      </c>
      <c r="AF64" s="137">
        <f t="shared" si="16"/>
        <v>0</v>
      </c>
      <c r="AG64" s="138">
        <f t="shared" si="17"/>
        <v>0</v>
      </c>
      <c r="AI64" s="139"/>
      <c r="AJ64" s="214">
        <f t="shared" si="18"/>
        <v>0</v>
      </c>
      <c r="AK64" s="215">
        <f t="shared" si="19"/>
        <v>0</v>
      </c>
      <c r="AL64" s="215">
        <f t="shared" si="20"/>
        <v>0</v>
      </c>
      <c r="AM64" s="216">
        <f t="shared" si="21"/>
        <v>0</v>
      </c>
      <c r="AN64" s="222" t="e">
        <f t="shared" si="22"/>
        <v>#DIV/0!</v>
      </c>
      <c r="AO64" s="222" t="e">
        <f t="shared" si="23"/>
        <v>#DIV/0!</v>
      </c>
    </row>
    <row r="65" spans="1:41" s="111" customFormat="1" ht="12" customHeight="1">
      <c r="B65" s="148"/>
      <c r="C65" s="148"/>
      <c r="D65" s="135"/>
      <c r="E65" s="135"/>
      <c r="F65" s="135"/>
      <c r="G65" s="136"/>
      <c r="H65" s="136"/>
      <c r="I65" s="136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3"/>
      <c r="AI65" s="139"/>
      <c r="AJ65" s="217"/>
      <c r="AK65" s="213"/>
      <c r="AL65" s="213"/>
      <c r="AM65" s="213"/>
    </row>
    <row r="66" spans="1:41" s="108" customFormat="1" ht="12" customHeight="1" thickBot="1">
      <c r="B66" s="149"/>
      <c r="C66" s="150" t="s">
        <v>154</v>
      </c>
      <c r="D66" s="135"/>
      <c r="E66" s="135"/>
      <c r="F66" s="135"/>
      <c r="G66" s="151">
        <f t="shared" ref="G66:R66" si="27">SUM(G13:G65)</f>
        <v>234998.14999999997</v>
      </c>
      <c r="H66" s="151">
        <f t="shared" si="27"/>
        <v>229932.78000000003</v>
      </c>
      <c r="I66" s="151">
        <f t="shared" si="27"/>
        <v>233537.88000000006</v>
      </c>
      <c r="J66" s="151">
        <f t="shared" si="27"/>
        <v>238180.88999999996</v>
      </c>
      <c r="K66" s="151">
        <f t="shared" si="27"/>
        <v>242178.71</v>
      </c>
      <c r="L66" s="151">
        <f t="shared" si="27"/>
        <v>242788.08999999994</v>
      </c>
      <c r="M66" s="151">
        <f t="shared" si="27"/>
        <v>247395.42</v>
      </c>
      <c r="N66" s="151">
        <f t="shared" si="27"/>
        <v>245009.53000000006</v>
      </c>
      <c r="O66" s="151">
        <f t="shared" si="27"/>
        <v>246972.04999999993</v>
      </c>
      <c r="P66" s="151">
        <f t="shared" si="27"/>
        <v>242574.21000000002</v>
      </c>
      <c r="Q66" s="151">
        <f t="shared" si="27"/>
        <v>245089.49</v>
      </c>
      <c r="R66" s="151">
        <f t="shared" si="27"/>
        <v>240435.61</v>
      </c>
      <c r="S66" s="249">
        <f>SUM(G66:R66)</f>
        <v>2889092.8099999991</v>
      </c>
      <c r="U66" s="152">
        <f t="shared" ref="U66:AF66" si="28">SUM(U13:U59)</f>
        <v>9729.7883485917573</v>
      </c>
      <c r="V66" s="152">
        <f t="shared" si="28"/>
        <v>9309.2835242088149</v>
      </c>
      <c r="W66" s="152">
        <f t="shared" si="28"/>
        <v>9649.5080694268836</v>
      </c>
      <c r="X66" s="152">
        <f t="shared" si="28"/>
        <v>9935.3042744602317</v>
      </c>
      <c r="Y66" s="152">
        <f t="shared" si="28"/>
        <v>10135.262359283233</v>
      </c>
      <c r="Z66" s="152">
        <f t="shared" si="28"/>
        <v>10114.390537762687</v>
      </c>
      <c r="AA66" s="152">
        <f t="shared" si="28"/>
        <v>10465.98648991532</v>
      </c>
      <c r="AB66" s="152">
        <f t="shared" si="28"/>
        <v>10136.612907700224</v>
      </c>
      <c r="AC66" s="152">
        <f t="shared" si="28"/>
        <v>10106.212563966248</v>
      </c>
      <c r="AD66" s="152">
        <f t="shared" si="28"/>
        <v>9897.3103652601731</v>
      </c>
      <c r="AE66" s="152">
        <f t="shared" si="28"/>
        <v>9993.1319698494299</v>
      </c>
      <c r="AF66" s="152">
        <f t="shared" si="28"/>
        <v>9858.2717351563806</v>
      </c>
      <c r="AG66" s="152">
        <f>+SUM(AG13:AG37)</f>
        <v>9387.3398843237846</v>
      </c>
      <c r="AH66" s="153">
        <f>AG66+'Jefferson Regulated Price Out'!AG60+AG72+'Jefferson Regulated Price Out'!AG66</f>
        <v>16988.651535825054</v>
      </c>
      <c r="AI66" s="139"/>
      <c r="AJ66" s="218"/>
      <c r="AK66" s="218"/>
      <c r="AL66" s="250">
        <f>+SUM(AL13:AL65)</f>
        <v>8053.8281109392756</v>
      </c>
      <c r="AM66" s="250">
        <f>+SUM(AM13:AM65)</f>
        <v>2897146.6381109399</v>
      </c>
    </row>
    <row r="67" spans="1:41" s="111" customFormat="1" ht="12" customHeight="1">
      <c r="B67" s="154"/>
      <c r="C67" s="155"/>
      <c r="D67" s="135"/>
      <c r="E67" s="135"/>
      <c r="F67" s="135"/>
      <c r="G67" s="156"/>
      <c r="H67" s="136" t="str">
        <f>IF(F67="","",(#REF!/F67)+(#REF!/E67))</f>
        <v/>
      </c>
      <c r="I67" s="136" t="str">
        <f>IF(F67="","",H67/12)</f>
        <v/>
      </c>
      <c r="J67" s="157"/>
      <c r="K67" s="158"/>
      <c r="L67" s="146"/>
      <c r="M67" s="146"/>
      <c r="N67" s="146"/>
      <c r="O67" s="146"/>
      <c r="P67" s="146"/>
      <c r="Q67" s="146"/>
      <c r="R67" s="146"/>
      <c r="S67" s="146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43"/>
      <c r="AI67" s="139"/>
      <c r="AJ67" s="217"/>
      <c r="AK67" s="213"/>
      <c r="AL67" s="213"/>
      <c r="AM67" s="213"/>
    </row>
    <row r="68" spans="1:41" s="111" customFormat="1" ht="12" customHeight="1">
      <c r="B68" s="159" t="s">
        <v>155</v>
      </c>
      <c r="C68" s="159" t="s">
        <v>155</v>
      </c>
      <c r="D68" s="135"/>
      <c r="E68" s="135"/>
      <c r="F68" s="135"/>
      <c r="G68" s="156"/>
      <c r="H68" s="136" t="str">
        <f>IF(F68="","",(#REF!/F68)+(#REF!/E68))</f>
        <v/>
      </c>
      <c r="I68" s="136" t="str">
        <f>IF(F68="","",H68/12)</f>
        <v/>
      </c>
      <c r="J68" s="157"/>
      <c r="K68" s="158"/>
      <c r="L68" s="146"/>
      <c r="M68" s="146"/>
      <c r="N68" s="146"/>
      <c r="O68" s="146"/>
      <c r="P68" s="146"/>
      <c r="Q68" s="146"/>
      <c r="R68" s="146"/>
      <c r="S68" s="146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43"/>
      <c r="AI68" s="139"/>
      <c r="AJ68" s="217"/>
      <c r="AK68" s="213"/>
      <c r="AL68" s="213"/>
      <c r="AM68" s="213"/>
    </row>
    <row r="69" spans="1:41" s="111" customFormat="1" ht="12" customHeight="1">
      <c r="A69" s="131">
        <v>100</v>
      </c>
      <c r="B69" s="132" t="s">
        <v>304</v>
      </c>
      <c r="C69" s="140" t="str">
        <f>+VLOOKUP(B69,'[30]Clallam Regulated Price Out'!A:B,2,FALSE)</f>
        <v>RECYCLE SERVICE ONLY</v>
      </c>
      <c r="D69" s="134">
        <f>IFERROR(VLOOKUP(B69,'[31]Clallam Rates'!$F$1:$H$500, 3, FALSE),0)/2</f>
        <v>10.84</v>
      </c>
      <c r="E69" s="135">
        <v>10.84</v>
      </c>
      <c r="F69" s="135" t="s">
        <v>14</v>
      </c>
      <c r="G69" s="136">
        <f>IFERROR(VLOOKUP($B69,'[31]Clallam Revenue'!$B:$O,3,0),0)</f>
        <v>308.94</v>
      </c>
      <c r="H69" s="136">
        <f>IFERROR(VLOOKUP($B69,'[31]Clallam Revenue'!$B:$O,4,0),0)</f>
        <v>314.36</v>
      </c>
      <c r="I69" s="136">
        <f>IFERROR(VLOOKUP($B69,'[31]Clallam Revenue'!$B:$O,5,0),0)</f>
        <v>314.36</v>
      </c>
      <c r="J69" s="136">
        <f>IFERROR(VLOOKUP($B69,'[31]Clallam Revenue'!$B:$O,6,0),0)</f>
        <v>325.2</v>
      </c>
      <c r="K69" s="136">
        <f>IFERROR(VLOOKUP($B69,'[31]Clallam Revenue'!$B:$O,7,0),0)</f>
        <v>319.77999999999997</v>
      </c>
      <c r="L69" s="136">
        <f>IFERROR(VLOOKUP($B69,'[31]Clallam Revenue'!$B:$O,8,0),0)</f>
        <v>317.07</v>
      </c>
      <c r="M69" s="136">
        <f>IFERROR(VLOOKUP($B69,'[31]Clallam Revenue'!$B:$O,9,0),0)</f>
        <v>327.90999999999997</v>
      </c>
      <c r="N69" s="136">
        <f>IFERROR(VLOOKUP($B69,'[31]Clallam Revenue'!$B:$O,10,0),0)</f>
        <v>355.01</v>
      </c>
      <c r="O69" s="136">
        <f>IFERROR(VLOOKUP($B69,'[31]Clallam Revenue'!$B:$O,11,0),0)</f>
        <v>311.64999999999998</v>
      </c>
      <c r="P69" s="136">
        <f>IFERROR(VLOOKUP($B69,'[31]Clallam Revenue'!$B:$O,12,0),0)</f>
        <v>338.75</v>
      </c>
      <c r="Q69" s="136">
        <f>IFERROR(VLOOKUP($B69,'[31]Clallam Revenue'!$B:$O,13,0),0)</f>
        <v>338.75</v>
      </c>
      <c r="R69" s="136">
        <f>IFERROR(VLOOKUP($B69,'[31]Clallam Revenue'!$B:$O,14,0),0)</f>
        <v>352.3</v>
      </c>
      <c r="S69" s="136">
        <f t="shared" si="4"/>
        <v>3924.0800000000004</v>
      </c>
      <c r="U69" s="137">
        <f t="shared" ref="U69:AF70" si="29">IFERROR(G69/$D69,0)</f>
        <v>28.5</v>
      </c>
      <c r="V69" s="137">
        <f t="shared" si="29"/>
        <v>29</v>
      </c>
      <c r="W69" s="137">
        <f t="shared" si="29"/>
        <v>29</v>
      </c>
      <c r="X69" s="137">
        <f t="shared" si="29"/>
        <v>30</v>
      </c>
      <c r="Y69" s="137">
        <f t="shared" si="29"/>
        <v>29.499999999999996</v>
      </c>
      <c r="Z69" s="137">
        <f t="shared" si="29"/>
        <v>29.25</v>
      </c>
      <c r="AA69" s="137">
        <f t="shared" si="29"/>
        <v>30.249999999999996</v>
      </c>
      <c r="AB69" s="137">
        <f>IFERROR(N69/$D69,0)</f>
        <v>32.75</v>
      </c>
      <c r="AC69" s="137">
        <f t="shared" si="29"/>
        <v>28.75</v>
      </c>
      <c r="AD69" s="137">
        <f t="shared" si="29"/>
        <v>31.25</v>
      </c>
      <c r="AE69" s="137">
        <f t="shared" si="29"/>
        <v>31.25</v>
      </c>
      <c r="AF69" s="137">
        <f t="shared" si="29"/>
        <v>32.5</v>
      </c>
      <c r="AG69" s="138">
        <f>AVERAGE(U69:AF69)</f>
        <v>30.166666666666668</v>
      </c>
      <c r="AI69" s="139"/>
      <c r="AJ69" s="214">
        <f t="shared" ref="AJ69:AJ70" si="30">+E69*(1+$AK$5)</f>
        <v>10.870215322177836</v>
      </c>
      <c r="AK69" s="215">
        <f t="shared" ref="AK69:AK70" si="31">+AJ69-E69</f>
        <v>3.0215322177836512E-2</v>
      </c>
      <c r="AL69" s="215">
        <f t="shared" ref="AL69:AL70" si="32">+AK69*AG69*12</f>
        <v>10.937946628376817</v>
      </c>
      <c r="AM69" s="216">
        <f t="shared" ref="AM69:AM70" si="33">+S69+AL69</f>
        <v>3935.0179466283771</v>
      </c>
      <c r="AN69" s="222">
        <f t="shared" ref="AN69:AN70" si="34">+AK69/E69</f>
        <v>2.7873913448188663E-3</v>
      </c>
      <c r="AO69" s="222">
        <f t="shared" ref="AO69:AO70" si="35">+AL69/S69</f>
        <v>2.7873913448188663E-3</v>
      </c>
    </row>
    <row r="70" spans="1:41" s="111" customFormat="1" ht="12" customHeight="1">
      <c r="A70" s="131">
        <v>100</v>
      </c>
      <c r="B70" s="132" t="s">
        <v>305</v>
      </c>
      <c r="C70" s="140" t="str">
        <f>+VLOOKUP(B70,'[30]Clallam Regulated Price Out'!A:B,2,FALSE)</f>
        <v>RECYCLE PROGRAM WITH BINS</v>
      </c>
      <c r="D70" s="134">
        <f>IFERROR(VLOOKUP(B70,'[31]Clallam Rates'!$F$1:$H$500, 3, FALSE),0)/2</f>
        <v>9.51</v>
      </c>
      <c r="E70" s="135">
        <v>9.51</v>
      </c>
      <c r="F70" s="135" t="s">
        <v>14</v>
      </c>
      <c r="G70" s="136">
        <f>IFERROR(VLOOKUP($B70,'[31]Clallam Revenue'!$B:$O,3,0),0)</f>
        <v>29463.089999999997</v>
      </c>
      <c r="H70" s="136">
        <f>IFERROR(VLOOKUP($B70,'[31]Clallam Revenue'!$B:$O,4,0),0)</f>
        <v>29245.679999999997</v>
      </c>
      <c r="I70" s="136">
        <f>IFERROR(VLOOKUP($B70,'[31]Clallam Revenue'!$B:$O,5,0),0)</f>
        <v>29461.999999999996</v>
      </c>
      <c r="J70" s="136">
        <f>IFERROR(VLOOKUP($B70,'[31]Clallam Revenue'!$B:$O,6,0),0)</f>
        <v>30068.42</v>
      </c>
      <c r="K70" s="136">
        <f>IFERROR(VLOOKUP($B70,'[31]Clallam Revenue'!$B:$O,7,0),0)</f>
        <v>30672.48</v>
      </c>
      <c r="L70" s="136">
        <f>IFERROR(VLOOKUP($B70,'[31]Clallam Revenue'!$B:$O,8,0),0)</f>
        <v>31192.03</v>
      </c>
      <c r="M70" s="136">
        <f>IFERROR(VLOOKUP($B70,'[31]Clallam Revenue'!$B:$O,9,0),0)</f>
        <v>31831.829999999998</v>
      </c>
      <c r="N70" s="136">
        <f>IFERROR(VLOOKUP($B70,'[31]Clallam Revenue'!$B:$O,10,0),0)</f>
        <v>32277.24</v>
      </c>
      <c r="O70" s="136">
        <f>IFERROR(VLOOKUP($B70,'[31]Clallam Revenue'!$B:$O,11,0),0)</f>
        <v>33025.340000000004</v>
      </c>
      <c r="P70" s="136">
        <f>IFERROR(VLOOKUP($B70,'[31]Clallam Revenue'!$B:$O,12,0),0)</f>
        <v>33040.640000000007</v>
      </c>
      <c r="Q70" s="136">
        <f>IFERROR(VLOOKUP($B70,'[31]Clallam Revenue'!$B:$O,13,0),0)</f>
        <v>33290.92</v>
      </c>
      <c r="R70" s="136">
        <f>IFERROR(VLOOKUP($B70,'[31]Clallam Revenue'!$B:$O,14,0),0)</f>
        <v>33182.900000000009</v>
      </c>
      <c r="S70" s="136">
        <f t="shared" si="4"/>
        <v>376752.57</v>
      </c>
      <c r="U70" s="137">
        <f t="shared" si="29"/>
        <v>3098.116719242902</v>
      </c>
      <c r="V70" s="137">
        <f t="shared" si="29"/>
        <v>3075.2555205047315</v>
      </c>
      <c r="W70" s="137">
        <f t="shared" si="29"/>
        <v>3098.0021030494213</v>
      </c>
      <c r="X70" s="137">
        <f t="shared" si="29"/>
        <v>3161.7686645636172</v>
      </c>
      <c r="Y70" s="137">
        <f t="shared" si="29"/>
        <v>3225.2870662460568</v>
      </c>
      <c r="Z70" s="137">
        <f t="shared" si="29"/>
        <v>3279.9190325972659</v>
      </c>
      <c r="AA70" s="137">
        <f t="shared" si="29"/>
        <v>3347.1955835962144</v>
      </c>
      <c r="AB70" s="137">
        <f t="shared" si="29"/>
        <v>3394.0315457413253</v>
      </c>
      <c r="AC70" s="137">
        <f t="shared" si="29"/>
        <v>3472.6961093585705</v>
      </c>
      <c r="AD70" s="137">
        <f t="shared" si="29"/>
        <v>3474.3049421661417</v>
      </c>
      <c r="AE70" s="137">
        <f t="shared" si="29"/>
        <v>3500.6225026288116</v>
      </c>
      <c r="AF70" s="137">
        <f t="shared" si="29"/>
        <v>3489.2639327024194</v>
      </c>
      <c r="AG70" s="138">
        <f>AVERAGE(U70:AF70)</f>
        <v>3301.3719768664564</v>
      </c>
      <c r="AI70" s="139"/>
      <c r="AJ70" s="214">
        <f t="shared" si="30"/>
        <v>9.5365080916892264</v>
      </c>
      <c r="AK70" s="215">
        <f t="shared" si="31"/>
        <v>2.6508091689226632E-2</v>
      </c>
      <c r="AL70" s="215">
        <f t="shared" si="32"/>
        <v>1050.1568527562329</v>
      </c>
      <c r="AM70" s="216">
        <f t="shared" si="33"/>
        <v>377802.72685275623</v>
      </c>
      <c r="AN70" s="222">
        <f t="shared" si="34"/>
        <v>2.7873913448187835E-3</v>
      </c>
      <c r="AO70" s="222">
        <f t="shared" si="35"/>
        <v>2.7873913448187835E-3</v>
      </c>
    </row>
    <row r="71" spans="1:41" s="111" customFormat="1" ht="12" customHeight="1">
      <c r="A71" s="131"/>
      <c r="B71" s="140"/>
      <c r="C71" s="148"/>
      <c r="D71" s="135"/>
      <c r="E71" s="135"/>
      <c r="F71" s="135"/>
      <c r="G71" s="136"/>
      <c r="H71" s="136"/>
      <c r="I71" s="136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60"/>
      <c r="AI71" s="139"/>
      <c r="AJ71" s="217"/>
      <c r="AK71" s="213"/>
      <c r="AL71" s="213"/>
      <c r="AM71" s="213"/>
    </row>
    <row r="72" spans="1:41" s="108" customFormat="1" ht="12" customHeight="1" thickBot="1">
      <c r="A72" s="131"/>
      <c r="B72" s="149"/>
      <c r="C72" s="150" t="s">
        <v>156</v>
      </c>
      <c r="D72" s="135"/>
      <c r="E72" s="135"/>
      <c r="F72" s="135"/>
      <c r="G72" s="151">
        <f>SUM(G69:G71)</f>
        <v>29772.029999999995</v>
      </c>
      <c r="H72" s="151">
        <f t="shared" ref="H72:R72" si="36">SUM(H69:H71)</f>
        <v>29560.039999999997</v>
      </c>
      <c r="I72" s="151">
        <f t="shared" si="36"/>
        <v>29776.359999999997</v>
      </c>
      <c r="J72" s="151">
        <f t="shared" si="36"/>
        <v>30393.62</v>
      </c>
      <c r="K72" s="151">
        <f t="shared" si="36"/>
        <v>30992.26</v>
      </c>
      <c r="L72" s="151">
        <f t="shared" si="36"/>
        <v>31509.1</v>
      </c>
      <c r="M72" s="151">
        <f t="shared" si="36"/>
        <v>32159.739999999998</v>
      </c>
      <c r="N72" s="151">
        <f t="shared" si="36"/>
        <v>32632.25</v>
      </c>
      <c r="O72" s="151">
        <f t="shared" si="36"/>
        <v>33336.990000000005</v>
      </c>
      <c r="P72" s="151">
        <f t="shared" si="36"/>
        <v>33379.390000000007</v>
      </c>
      <c r="Q72" s="151">
        <f t="shared" si="36"/>
        <v>33629.67</v>
      </c>
      <c r="R72" s="151">
        <f t="shared" si="36"/>
        <v>33535.200000000012</v>
      </c>
      <c r="S72" s="249">
        <f t="shared" si="4"/>
        <v>380676.65</v>
      </c>
      <c r="U72" s="152">
        <f>SUM(U69:U70)</f>
        <v>3126.616719242902</v>
      </c>
      <c r="V72" s="152">
        <f t="shared" ref="V72:AF72" si="37">SUM(V69:V70)</f>
        <v>3104.2555205047315</v>
      </c>
      <c r="W72" s="152">
        <f t="shared" si="37"/>
        <v>3127.0021030494213</v>
      </c>
      <c r="X72" s="152">
        <f t="shared" si="37"/>
        <v>3191.7686645636172</v>
      </c>
      <c r="Y72" s="152">
        <f t="shared" si="37"/>
        <v>3254.7870662460568</v>
      </c>
      <c r="Z72" s="152">
        <f t="shared" si="37"/>
        <v>3309.1690325972659</v>
      </c>
      <c r="AA72" s="152">
        <f t="shared" si="37"/>
        <v>3377.4455835962144</v>
      </c>
      <c r="AB72" s="152">
        <f t="shared" si="37"/>
        <v>3426.7815457413253</v>
      </c>
      <c r="AC72" s="152">
        <f t="shared" si="37"/>
        <v>3501.4461093585705</v>
      </c>
      <c r="AD72" s="152">
        <f t="shared" si="37"/>
        <v>3505.5549421661417</v>
      </c>
      <c r="AE72" s="152">
        <f t="shared" si="37"/>
        <v>3531.8725026288116</v>
      </c>
      <c r="AF72" s="152">
        <f t="shared" si="37"/>
        <v>3521.7639327024194</v>
      </c>
      <c r="AG72" s="152">
        <f>SUM(AG69:AG70)</f>
        <v>3331.5386435331229</v>
      </c>
      <c r="AI72" s="139"/>
      <c r="AJ72" s="219"/>
      <c r="AK72" s="219"/>
      <c r="AL72" s="248">
        <f>SUM(AL69:AL71)</f>
        <v>1061.0947993846096</v>
      </c>
      <c r="AM72" s="248">
        <f>SUM(AM69:AM71)</f>
        <v>381737.74479938461</v>
      </c>
    </row>
    <row r="73" spans="1:41" s="111" customFormat="1" ht="12" customHeight="1">
      <c r="A73" s="131"/>
      <c r="B73" s="161"/>
      <c r="C73" s="150"/>
      <c r="D73" s="135"/>
      <c r="E73" s="135"/>
      <c r="F73" s="135"/>
      <c r="G73" s="156"/>
      <c r="H73" s="136" t="str">
        <f>IF(F73="","",(#REF!/F73)+(#REF!/E73))</f>
        <v/>
      </c>
      <c r="I73" s="136" t="str">
        <f>IF(F73="","",H73/12)</f>
        <v/>
      </c>
      <c r="J73" s="157"/>
      <c r="K73" s="158"/>
      <c r="L73" s="146"/>
      <c r="M73" s="146"/>
      <c r="N73" s="146"/>
      <c r="O73" s="146"/>
      <c r="P73" s="146"/>
      <c r="Q73" s="146"/>
      <c r="R73" s="146"/>
      <c r="S73" s="146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43"/>
      <c r="AI73" s="139"/>
      <c r="AJ73" s="217"/>
      <c r="AK73" s="213"/>
      <c r="AL73" s="252">
        <f>AL66+AL72+'Jefferson Regulated Price Out'!AL60+'Jefferson Regulated Price Out'!AL66</f>
        <v>12100.65317175889</v>
      </c>
      <c r="AM73" s="213"/>
    </row>
    <row r="74" spans="1:41" s="111" customFormat="1" ht="12" customHeight="1">
      <c r="A74" s="131"/>
      <c r="B74" s="146"/>
      <c r="C74" s="146"/>
      <c r="D74" s="135"/>
      <c r="E74" s="135"/>
      <c r="F74" s="135"/>
      <c r="G74" s="156"/>
      <c r="H74" s="136" t="str">
        <f>IF(F74="","",(#REF!/F74)+(#REF!/E74))</f>
        <v/>
      </c>
      <c r="I74" s="136" t="str">
        <f>IF(F74="","",H74/12)</f>
        <v/>
      </c>
      <c r="J74" s="146"/>
      <c r="K74" s="146"/>
      <c r="L74" s="162"/>
      <c r="M74" s="146"/>
      <c r="N74" s="146"/>
      <c r="O74" s="146"/>
      <c r="P74" s="146"/>
      <c r="Q74" s="146"/>
      <c r="R74" s="146"/>
      <c r="S74" s="146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43"/>
      <c r="AI74" s="139"/>
      <c r="AJ74" s="217"/>
      <c r="AK74" s="213"/>
      <c r="AL74" s="213"/>
      <c r="AM74" s="213"/>
    </row>
    <row r="75" spans="1:41" ht="12" customHeight="1">
      <c r="A75" s="131"/>
      <c r="B75" s="163" t="s">
        <v>306</v>
      </c>
      <c r="C75" s="163" t="s">
        <v>306</v>
      </c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3"/>
      <c r="AI75" s="139"/>
      <c r="AJ75" s="217"/>
      <c r="AK75" s="210"/>
      <c r="AL75" s="210"/>
      <c r="AM75" s="210"/>
    </row>
    <row r="76" spans="1:41" ht="12" customHeight="1">
      <c r="A76" s="131"/>
      <c r="B76" s="163"/>
      <c r="C76" s="163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3"/>
      <c r="AI76" s="139"/>
      <c r="AJ76" s="217"/>
      <c r="AK76" s="210"/>
      <c r="AL76" s="210"/>
      <c r="AM76" s="210"/>
    </row>
    <row r="77" spans="1:41" s="111" customFormat="1" ht="12" customHeight="1">
      <c r="A77" s="131"/>
      <c r="B77" s="159" t="s">
        <v>157</v>
      </c>
      <c r="C77" s="159" t="s">
        <v>157</v>
      </c>
      <c r="D77" s="135"/>
      <c r="E77" s="135"/>
      <c r="F77" s="135"/>
      <c r="G77" s="156"/>
      <c r="H77" s="136"/>
      <c r="I77" s="13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43"/>
      <c r="AI77" s="139"/>
      <c r="AJ77" s="217"/>
      <c r="AK77" s="213"/>
      <c r="AL77" s="213"/>
      <c r="AM77" s="213"/>
    </row>
    <row r="78" spans="1:41" s="164" customFormat="1" ht="12" customHeight="1">
      <c r="A78" s="144">
        <v>245</v>
      </c>
      <c r="B78" s="140" t="s">
        <v>307</v>
      </c>
      <c r="C78" s="140" t="str">
        <f>+VLOOKUP(B78,'[30]Clallam Regulated Price Out'!A:B,2,FALSE)</f>
        <v>1-32 GAL CAN WEEKLY SVC</v>
      </c>
      <c r="D78" s="134">
        <f>IFERROR(VLOOKUP(B78,'[31]Clallam Rates'!$F$1:$H$500, 3, FALSE),0)</f>
        <v>23.12</v>
      </c>
      <c r="E78" s="135">
        <f>5.34*4.33</f>
        <v>23.122199999999999</v>
      </c>
      <c r="F78" s="135"/>
      <c r="G78" s="136">
        <f>IFERROR(VLOOKUP($B78,'[31]Clallam Revenue'!$B:$O,3,0),0)</f>
        <v>46.24</v>
      </c>
      <c r="H78" s="136">
        <f>IFERROR(VLOOKUP($B78,'[31]Clallam Revenue'!$B:$O,4,0),0)</f>
        <v>46.24</v>
      </c>
      <c r="I78" s="136">
        <f>IFERROR(VLOOKUP($B78,'[31]Clallam Revenue'!$B:$O,5,0),0)</f>
        <v>46.24</v>
      </c>
      <c r="J78" s="136">
        <f>IFERROR(VLOOKUP($B78,'[31]Clallam Revenue'!$B:$O,6,0),0)</f>
        <v>46.24</v>
      </c>
      <c r="K78" s="136">
        <f>IFERROR(VLOOKUP($B78,'[31]Clallam Revenue'!$B:$O,7,0),0)</f>
        <v>46.24</v>
      </c>
      <c r="L78" s="136">
        <f>IFERROR(VLOOKUP($B78,'[31]Clallam Revenue'!$B:$O,8,0),0)</f>
        <v>46.24</v>
      </c>
      <c r="M78" s="136">
        <f>IFERROR(VLOOKUP($B78,'[31]Clallam Revenue'!$B:$O,9,0),0)</f>
        <v>46.24</v>
      </c>
      <c r="N78" s="136">
        <f>IFERROR(VLOOKUP($B78,'[31]Clallam Revenue'!$B:$O,10,0),0)</f>
        <v>46.24</v>
      </c>
      <c r="O78" s="136">
        <f>IFERROR(VLOOKUP($B78,'[31]Clallam Revenue'!$B:$O,11,0),0)</f>
        <v>46.24</v>
      </c>
      <c r="P78" s="136">
        <f>IFERROR(VLOOKUP($B78,'[31]Clallam Revenue'!$B:$O,12,0),0)</f>
        <v>46.24</v>
      </c>
      <c r="Q78" s="136">
        <f>IFERROR(VLOOKUP($B78,'[31]Clallam Revenue'!$B:$O,13,0),0)</f>
        <v>46.24</v>
      </c>
      <c r="R78" s="136">
        <f>IFERROR(VLOOKUP($B78,'[31]Clallam Revenue'!$B:$O,14,0),0)</f>
        <v>46.24</v>
      </c>
      <c r="S78" s="136">
        <f t="shared" ref="S78:S142" si="38">SUM(G78:R78)</f>
        <v>554.88</v>
      </c>
      <c r="U78" s="137">
        <f t="shared" ref="U78:AF82" si="39">IFERROR(G78/$D78,0)</f>
        <v>2</v>
      </c>
      <c r="V78" s="137">
        <f t="shared" si="39"/>
        <v>2</v>
      </c>
      <c r="W78" s="137">
        <f t="shared" si="39"/>
        <v>2</v>
      </c>
      <c r="X78" s="137">
        <f t="shared" si="39"/>
        <v>2</v>
      </c>
      <c r="Y78" s="137">
        <f t="shared" si="39"/>
        <v>2</v>
      </c>
      <c r="Z78" s="137">
        <f t="shared" si="39"/>
        <v>2</v>
      </c>
      <c r="AA78" s="137">
        <f t="shared" si="39"/>
        <v>2</v>
      </c>
      <c r="AB78" s="137">
        <f t="shared" si="39"/>
        <v>2</v>
      </c>
      <c r="AC78" s="137">
        <f t="shared" si="39"/>
        <v>2</v>
      </c>
      <c r="AD78" s="137">
        <f t="shared" si="39"/>
        <v>2</v>
      </c>
      <c r="AE78" s="137">
        <f t="shared" si="39"/>
        <v>2</v>
      </c>
      <c r="AF78" s="137">
        <f t="shared" si="39"/>
        <v>2</v>
      </c>
      <c r="AG78" s="138">
        <f>AVERAGE(U78:AF78)</f>
        <v>2</v>
      </c>
      <c r="AI78" s="139"/>
      <c r="AJ78" s="214">
        <f t="shared" ref="AJ78:AJ141" si="40">+E78*(1+$AK$5)</f>
        <v>23.18665062015317</v>
      </c>
      <c r="AK78" s="215">
        <f t="shared" ref="AK78:AK141" si="41">+AJ78-E78</f>
        <v>6.445062015317049E-2</v>
      </c>
      <c r="AL78" s="215">
        <f t="shared" ref="AL78:AL141" si="42">+AK78*AG78*12</f>
        <v>1.5468148836760918</v>
      </c>
      <c r="AM78" s="216">
        <f t="shared" ref="AM78:AM141" si="43">+S78+AL78</f>
        <v>556.42681488367612</v>
      </c>
      <c r="AN78" s="222">
        <f t="shared" ref="AN78" si="44">+AK78/E78</f>
        <v>2.7873913448188533E-3</v>
      </c>
      <c r="AO78" s="222">
        <f t="shared" ref="AO78" si="45">+AL78/S78</f>
        <v>2.787656581019485E-3</v>
      </c>
    </row>
    <row r="79" spans="1:41" s="164" customFormat="1" ht="12" customHeight="1">
      <c r="A79" s="131">
        <v>240</v>
      </c>
      <c r="B79" s="140" t="s">
        <v>308</v>
      </c>
      <c r="C79" s="132" t="str">
        <f>+VLOOKUP(B79,'[30]Clallam Regulated Price Out'!A:B,2,FALSE)</f>
        <v>1-35 GAL CAN WEEKLY SVC</v>
      </c>
      <c r="D79" s="134">
        <f>IFERROR(VLOOKUP(B79,'[31]Clallam Rates'!$F$1:$H$500, 3, FALSE),0)</f>
        <v>26.11</v>
      </c>
      <c r="E79" s="135">
        <f>6.03*4.33</f>
        <v>26.109900000000003</v>
      </c>
      <c r="F79" s="135" t="s">
        <v>14</v>
      </c>
      <c r="G79" s="136">
        <f>IFERROR(VLOOKUP($B79,'[31]Clallam Revenue'!$B:$O,3,0),0)</f>
        <v>182.77</v>
      </c>
      <c r="H79" s="136">
        <f>IFERROR(VLOOKUP($B79,'[31]Clallam Revenue'!$B:$O,4,0),0)</f>
        <v>208.88</v>
      </c>
      <c r="I79" s="136">
        <f>IFERROR(VLOOKUP($B79,'[31]Clallam Revenue'!$B:$O,5,0),0)</f>
        <v>195.83</v>
      </c>
      <c r="J79" s="136">
        <f>IFERROR(VLOOKUP($B79,'[31]Clallam Revenue'!$B:$O,6,0),0)</f>
        <v>215.41</v>
      </c>
      <c r="K79" s="136">
        <f>IFERROR(VLOOKUP($B79,'[31]Clallam Revenue'!$B:$O,7,0),0)</f>
        <v>234.99</v>
      </c>
      <c r="L79" s="136">
        <f>IFERROR(VLOOKUP($B79,'[31]Clallam Revenue'!$B:$O,8,0),0)</f>
        <v>234.99</v>
      </c>
      <c r="M79" s="136">
        <f>IFERROR(VLOOKUP($B79,'[31]Clallam Revenue'!$B:$O,9,0),0)</f>
        <v>274.14999999999998</v>
      </c>
      <c r="N79" s="136">
        <f>IFERROR(VLOOKUP($B79,'[31]Clallam Revenue'!$B:$O,10,0),0)</f>
        <v>287.20999999999998</v>
      </c>
      <c r="O79" s="136">
        <f>IFERROR(VLOOKUP($B79,'[31]Clallam Revenue'!$B:$O,11,0),0)</f>
        <v>287.20999999999998</v>
      </c>
      <c r="P79" s="136">
        <f>IFERROR(VLOOKUP($B79,'[31]Clallam Revenue'!$B:$O,12,0),0)</f>
        <v>287.20999999999998</v>
      </c>
      <c r="Q79" s="136">
        <f>IFERROR(VLOOKUP($B79,'[31]Clallam Revenue'!$B:$O,13,0),0)</f>
        <v>280.68</v>
      </c>
      <c r="R79" s="136">
        <f>IFERROR(VLOOKUP($B79,'[31]Clallam Revenue'!$B:$O,14,0),0)</f>
        <v>261.10000000000002</v>
      </c>
      <c r="S79" s="136">
        <f t="shared" si="38"/>
        <v>2950.43</v>
      </c>
      <c r="U79" s="137">
        <f t="shared" si="39"/>
        <v>7.0000000000000009</v>
      </c>
      <c r="V79" s="137">
        <f t="shared" si="39"/>
        <v>8</v>
      </c>
      <c r="W79" s="137">
        <f t="shared" si="39"/>
        <v>7.5001914975105333</v>
      </c>
      <c r="X79" s="137">
        <f t="shared" si="39"/>
        <v>8.2500957487552657</v>
      </c>
      <c r="Y79" s="137">
        <f t="shared" si="39"/>
        <v>9</v>
      </c>
      <c r="Z79" s="137">
        <f t="shared" si="39"/>
        <v>9</v>
      </c>
      <c r="AA79" s="137">
        <f t="shared" si="39"/>
        <v>10.499808502489467</v>
      </c>
      <c r="AB79" s="137">
        <f t="shared" si="39"/>
        <v>11</v>
      </c>
      <c r="AC79" s="137">
        <f t="shared" si="39"/>
        <v>11</v>
      </c>
      <c r="AD79" s="137">
        <f t="shared" si="39"/>
        <v>11</v>
      </c>
      <c r="AE79" s="137">
        <f t="shared" si="39"/>
        <v>10.749904251244734</v>
      </c>
      <c r="AF79" s="137">
        <f t="shared" si="39"/>
        <v>10.000000000000002</v>
      </c>
      <c r="AG79" s="138">
        <f t="shared" ref="AG79:AG82" si="46">AVERAGE(U79:AF79)</f>
        <v>9.4166666666666661</v>
      </c>
      <c r="AI79" s="139"/>
      <c r="AJ79" s="214">
        <f t="shared" si="40"/>
        <v>26.182678509274091</v>
      </c>
      <c r="AK79" s="215">
        <f t="shared" si="41"/>
        <v>7.2778509274087355E-2</v>
      </c>
      <c r="AL79" s="215">
        <f t="shared" si="42"/>
        <v>8.2239715479718711</v>
      </c>
      <c r="AM79" s="216">
        <f t="shared" si="43"/>
        <v>2958.6539715479717</v>
      </c>
      <c r="AN79" s="222">
        <f t="shared" ref="AN79:AN142" si="47">+AK79/E79</f>
        <v>2.7873913448189132E-3</v>
      </c>
      <c r="AO79" s="222">
        <f t="shared" ref="AO79:AO142" si="48">+AL79/S79</f>
        <v>2.7873806692488455E-3</v>
      </c>
    </row>
    <row r="80" spans="1:41" s="164" customFormat="1" ht="12" customHeight="1">
      <c r="A80" s="131">
        <v>240</v>
      </c>
      <c r="B80" s="140" t="s">
        <v>309</v>
      </c>
      <c r="C80" s="132" t="str">
        <f>+VLOOKUP(B80,'[30]Clallam Regulated Price Out'!A:B,2,FALSE)</f>
        <v xml:space="preserve">1-60 GAL CART CMML WKLY </v>
      </c>
      <c r="D80" s="134">
        <f>IFERROR(VLOOKUP(B80,'[31]Clallam Rates'!$F$1:$H$500, 3, FALSE),0)</f>
        <v>33.409999999999997</v>
      </c>
      <c r="E80" s="135">
        <f>7.71*4.33</f>
        <v>33.384300000000003</v>
      </c>
      <c r="F80" s="135" t="s">
        <v>14</v>
      </c>
      <c r="G80" s="136">
        <f>IFERROR(VLOOKUP($B80,'[31]Clallam Revenue'!$B:$O,3,0),0)</f>
        <v>1302.99</v>
      </c>
      <c r="H80" s="136">
        <f>IFERROR(VLOOKUP($B80,'[31]Clallam Revenue'!$B:$O,4,0),0)</f>
        <v>1302.99</v>
      </c>
      <c r="I80" s="136">
        <f>IFERROR(VLOOKUP($B80,'[31]Clallam Revenue'!$B:$O,5,0),0)</f>
        <v>1361.46</v>
      </c>
      <c r="J80" s="136">
        <f>IFERROR(VLOOKUP($B80,'[31]Clallam Revenue'!$B:$O,6,0),0)</f>
        <v>1369.81</v>
      </c>
      <c r="K80" s="136">
        <f>IFERROR(VLOOKUP($B80,'[31]Clallam Revenue'!$B:$O,7,0),0)</f>
        <v>1369.81</v>
      </c>
      <c r="L80" s="136">
        <f>IFERROR(VLOOKUP($B80,'[31]Clallam Revenue'!$B:$O,8,0),0)</f>
        <v>1369.81</v>
      </c>
      <c r="M80" s="136">
        <f>IFERROR(VLOOKUP($B80,'[31]Clallam Revenue'!$B:$O,9,0),0)</f>
        <v>1328.04</v>
      </c>
      <c r="N80" s="136">
        <f>IFERROR(VLOOKUP($B80,'[31]Clallam Revenue'!$B:$O,10,0),0)</f>
        <v>1336.4</v>
      </c>
      <c r="O80" s="136">
        <f>IFERROR(VLOOKUP($B80,'[31]Clallam Revenue'!$B:$O,11,0),0)</f>
        <v>1302.99</v>
      </c>
      <c r="P80" s="136">
        <f>IFERROR(VLOOKUP($B80,'[31]Clallam Revenue'!$B:$O,12,0),0)</f>
        <v>1302.99</v>
      </c>
      <c r="Q80" s="136">
        <f>IFERROR(VLOOKUP($B80,'[31]Clallam Revenue'!$B:$O,13,0),0)</f>
        <v>1302.99</v>
      </c>
      <c r="R80" s="136">
        <f>IFERROR(VLOOKUP($B80,'[31]Clallam Revenue'!$B:$O,14,0),0)</f>
        <v>1302.99</v>
      </c>
      <c r="S80" s="136">
        <f t="shared" si="38"/>
        <v>15953.269999999999</v>
      </c>
      <c r="U80" s="137">
        <f t="shared" si="39"/>
        <v>39.000000000000007</v>
      </c>
      <c r="V80" s="137">
        <f t="shared" si="39"/>
        <v>39.000000000000007</v>
      </c>
      <c r="W80" s="137">
        <f t="shared" si="39"/>
        <v>40.750074827895844</v>
      </c>
      <c r="X80" s="137">
        <f t="shared" si="39"/>
        <v>41</v>
      </c>
      <c r="Y80" s="137">
        <f t="shared" si="39"/>
        <v>41</v>
      </c>
      <c r="Z80" s="137">
        <f t="shared" si="39"/>
        <v>41</v>
      </c>
      <c r="AA80" s="137">
        <f t="shared" si="39"/>
        <v>39.749775516312482</v>
      </c>
      <c r="AB80" s="137">
        <f t="shared" si="39"/>
        <v>40.000000000000007</v>
      </c>
      <c r="AC80" s="137">
        <f t="shared" si="39"/>
        <v>39.000000000000007</v>
      </c>
      <c r="AD80" s="137">
        <f t="shared" si="39"/>
        <v>39.000000000000007</v>
      </c>
      <c r="AE80" s="137">
        <f t="shared" si="39"/>
        <v>39.000000000000007</v>
      </c>
      <c r="AF80" s="137">
        <f t="shared" si="39"/>
        <v>39.000000000000007</v>
      </c>
      <c r="AG80" s="138">
        <f t="shared" si="46"/>
        <v>39.791654195350695</v>
      </c>
      <c r="AI80" s="139"/>
      <c r="AJ80" s="214">
        <f t="shared" si="40"/>
        <v>33.477355108872842</v>
      </c>
      <c r="AK80" s="215">
        <f t="shared" si="41"/>
        <v>9.3055108872839298E-2</v>
      </c>
      <c r="AL80" s="215">
        <f t="shared" si="42"/>
        <v>44.433800560544782</v>
      </c>
      <c r="AM80" s="216">
        <f t="shared" si="43"/>
        <v>15997.703800560543</v>
      </c>
      <c r="AN80" s="222">
        <f t="shared" si="47"/>
        <v>2.7873913448189505E-3</v>
      </c>
      <c r="AO80" s="222">
        <f t="shared" si="48"/>
        <v>2.7852471976306291E-3</v>
      </c>
    </row>
    <row r="81" spans="1:41" s="164" customFormat="1" ht="12" customHeight="1">
      <c r="A81" s="131">
        <v>240</v>
      </c>
      <c r="B81" s="140" t="s">
        <v>310</v>
      </c>
      <c r="C81" s="132" t="str">
        <f>+VLOOKUP(B81,'[30]Clallam Regulated Price Out'!A:B,2,FALSE)</f>
        <v>2-60 GAL CAN WEEKLY SVC</v>
      </c>
      <c r="D81" s="134">
        <f>IFERROR(VLOOKUP(B81,'[31]Clallam Rates'!$F$1:$H$500, 3, FALSE),0)</f>
        <v>66.77</v>
      </c>
      <c r="E81" s="135">
        <f>+E80*2</f>
        <v>66.768600000000006</v>
      </c>
      <c r="F81" s="135" t="s">
        <v>14</v>
      </c>
      <c r="G81" s="136">
        <f>IFERROR(VLOOKUP($B81,'[31]Clallam Revenue'!$B:$O,3,0),0)</f>
        <v>66.77</v>
      </c>
      <c r="H81" s="136">
        <f>IFERROR(VLOOKUP($B81,'[31]Clallam Revenue'!$B:$O,4,0),0)</f>
        <v>66.77</v>
      </c>
      <c r="I81" s="136">
        <f>IFERROR(VLOOKUP($B81,'[31]Clallam Revenue'!$B:$O,5,0),0)</f>
        <v>66.77</v>
      </c>
      <c r="J81" s="136">
        <f>IFERROR(VLOOKUP($B81,'[31]Clallam Revenue'!$B:$O,6,0),0)</f>
        <v>66.77</v>
      </c>
      <c r="K81" s="136">
        <f>IFERROR(VLOOKUP($B81,'[31]Clallam Revenue'!$B:$O,7,0),0)</f>
        <v>66.77</v>
      </c>
      <c r="L81" s="136">
        <f>IFERROR(VLOOKUP($B81,'[31]Clallam Revenue'!$B:$O,8,0),0)</f>
        <v>66.77</v>
      </c>
      <c r="M81" s="136">
        <f>IFERROR(VLOOKUP($B81,'[31]Clallam Revenue'!$B:$O,9,0),0)</f>
        <v>66.77</v>
      </c>
      <c r="N81" s="136">
        <f>IFERROR(VLOOKUP($B81,'[31]Clallam Revenue'!$B:$O,10,0),0)</f>
        <v>66.77</v>
      </c>
      <c r="O81" s="136">
        <f>IFERROR(VLOOKUP($B81,'[31]Clallam Revenue'!$B:$O,11,0),0)</f>
        <v>66.77</v>
      </c>
      <c r="P81" s="136">
        <f>IFERROR(VLOOKUP($B81,'[31]Clallam Revenue'!$B:$O,12,0),0)</f>
        <v>66.77</v>
      </c>
      <c r="Q81" s="136">
        <f>IFERROR(VLOOKUP($B81,'[31]Clallam Revenue'!$B:$O,13,0),0)</f>
        <v>66.77</v>
      </c>
      <c r="R81" s="136">
        <f>IFERROR(VLOOKUP($B81,'[31]Clallam Revenue'!$B:$O,14,0),0)</f>
        <v>66.77</v>
      </c>
      <c r="S81" s="136">
        <f t="shared" si="38"/>
        <v>801.2399999999999</v>
      </c>
      <c r="U81" s="137">
        <f t="shared" si="39"/>
        <v>1</v>
      </c>
      <c r="V81" s="137">
        <f t="shared" si="39"/>
        <v>1</v>
      </c>
      <c r="W81" s="137">
        <f t="shared" si="39"/>
        <v>1</v>
      </c>
      <c r="X81" s="137">
        <f t="shared" si="39"/>
        <v>1</v>
      </c>
      <c r="Y81" s="137">
        <f t="shared" si="39"/>
        <v>1</v>
      </c>
      <c r="Z81" s="137">
        <f t="shared" si="39"/>
        <v>1</v>
      </c>
      <c r="AA81" s="137">
        <f t="shared" si="39"/>
        <v>1</v>
      </c>
      <c r="AB81" s="137">
        <f t="shared" si="39"/>
        <v>1</v>
      </c>
      <c r="AC81" s="137">
        <f t="shared" si="39"/>
        <v>1</v>
      </c>
      <c r="AD81" s="137">
        <f t="shared" si="39"/>
        <v>1</v>
      </c>
      <c r="AE81" s="137">
        <f t="shared" si="39"/>
        <v>1</v>
      </c>
      <c r="AF81" s="137">
        <f t="shared" si="39"/>
        <v>1</v>
      </c>
      <c r="AG81" s="138">
        <f t="shared" si="46"/>
        <v>1</v>
      </c>
      <c r="AI81" s="139"/>
      <c r="AJ81" s="214">
        <f t="shared" si="40"/>
        <v>66.954710217745685</v>
      </c>
      <c r="AK81" s="215">
        <f t="shared" si="41"/>
        <v>0.1861102177456786</v>
      </c>
      <c r="AL81" s="215">
        <f t="shared" si="42"/>
        <v>2.2333226129481432</v>
      </c>
      <c r="AM81" s="216">
        <f t="shared" si="43"/>
        <v>803.4733226129481</v>
      </c>
      <c r="AN81" s="222">
        <f t="shared" si="47"/>
        <v>2.7873913448189505E-3</v>
      </c>
      <c r="AO81" s="222">
        <f t="shared" si="48"/>
        <v>2.7873329001898849E-3</v>
      </c>
    </row>
    <row r="82" spans="1:41" s="164" customFormat="1" ht="12" customHeight="1">
      <c r="A82" s="131">
        <v>240</v>
      </c>
      <c r="B82" s="140" t="s">
        <v>311</v>
      </c>
      <c r="C82" s="132" t="str">
        <f>+VLOOKUP(B82,'[30]Clallam Regulated Price Out'!A:B,2,FALSE)</f>
        <v>1-96 GL CAN WEEKLY SVC</v>
      </c>
      <c r="D82" s="134">
        <f>IFERROR(VLOOKUP(B82,'[31]Clallam Rates'!$F$1:$H$500, 3, FALSE),0)</f>
        <v>43.46</v>
      </c>
      <c r="E82" s="135">
        <f>10.03*4.33</f>
        <v>43.429899999999996</v>
      </c>
      <c r="F82" s="135" t="s">
        <v>14</v>
      </c>
      <c r="G82" s="136">
        <f>IFERROR(VLOOKUP($B82,'[31]Clallam Revenue'!$B:$O,3,0),0)</f>
        <v>1119.1099999999999</v>
      </c>
      <c r="H82" s="136">
        <f>IFERROR(VLOOKUP($B82,'[31]Clallam Revenue'!$B:$O,4,0),0)</f>
        <v>1129.96</v>
      </c>
      <c r="I82" s="136">
        <f>IFERROR(VLOOKUP($B82,'[31]Clallam Revenue'!$B:$O,5,0),0)</f>
        <v>1129.96</v>
      </c>
      <c r="J82" s="136">
        <f>IFERROR(VLOOKUP($B82,'[31]Clallam Revenue'!$B:$O,6,0),0)</f>
        <v>1129.96</v>
      </c>
      <c r="K82" s="136">
        <f>IFERROR(VLOOKUP($B82,'[31]Clallam Revenue'!$B:$O,7,0),0)</f>
        <v>1129.96</v>
      </c>
      <c r="L82" s="136">
        <f>IFERROR(VLOOKUP($B82,'[31]Clallam Revenue'!$B:$O,8,0),0)</f>
        <v>1119.0899999999999</v>
      </c>
      <c r="M82" s="136">
        <f>IFERROR(VLOOKUP($B82,'[31]Clallam Revenue'!$B:$O,9,0),0)</f>
        <v>1173.42</v>
      </c>
      <c r="N82" s="136">
        <f>IFERROR(VLOOKUP($B82,'[31]Clallam Revenue'!$B:$O,10,0),0)</f>
        <v>1173.42</v>
      </c>
      <c r="O82" s="136">
        <f>IFERROR(VLOOKUP($B82,'[31]Clallam Revenue'!$B:$O,11,0),0)</f>
        <v>1129.98</v>
      </c>
      <c r="P82" s="136">
        <f>IFERROR(VLOOKUP($B82,'[31]Clallam Revenue'!$B:$O,12,0),0)</f>
        <v>1162.5899999999999</v>
      </c>
      <c r="Q82" s="136">
        <f>IFERROR(VLOOKUP($B82,'[31]Clallam Revenue'!$B:$O,13,0),0)</f>
        <v>1151.69</v>
      </c>
      <c r="R82" s="136">
        <f>IFERROR(VLOOKUP($B82,'[31]Clallam Revenue'!$B:$O,14,0),0)</f>
        <v>1043.04</v>
      </c>
      <c r="S82" s="136">
        <f t="shared" si="38"/>
        <v>13592.18</v>
      </c>
      <c r="U82" s="137">
        <f t="shared" si="39"/>
        <v>25.750345144960882</v>
      </c>
      <c r="V82" s="137">
        <f t="shared" si="39"/>
        <v>26</v>
      </c>
      <c r="W82" s="137">
        <f t="shared" si="39"/>
        <v>26</v>
      </c>
      <c r="X82" s="137">
        <f t="shared" si="39"/>
        <v>26</v>
      </c>
      <c r="Y82" s="137">
        <f t="shared" si="39"/>
        <v>26</v>
      </c>
      <c r="Z82" s="137">
        <f t="shared" si="39"/>
        <v>25.749884951679704</v>
      </c>
      <c r="AA82" s="137">
        <f t="shared" si="39"/>
        <v>27</v>
      </c>
      <c r="AB82" s="137">
        <f t="shared" si="39"/>
        <v>27</v>
      </c>
      <c r="AC82" s="137">
        <f t="shared" si="39"/>
        <v>26.000460193281178</v>
      </c>
      <c r="AD82" s="137">
        <f t="shared" si="39"/>
        <v>26.75080533824206</v>
      </c>
      <c r="AE82" s="137">
        <f t="shared" si="39"/>
        <v>26.5</v>
      </c>
      <c r="AF82" s="137">
        <f t="shared" si="39"/>
        <v>24</v>
      </c>
      <c r="AG82" s="138">
        <f t="shared" si="46"/>
        <v>26.062624635680319</v>
      </c>
      <c r="AI82" s="139"/>
      <c r="AJ82" s="214">
        <f t="shared" si="40"/>
        <v>43.550956127366348</v>
      </c>
      <c r="AK82" s="215">
        <f t="shared" si="41"/>
        <v>0.12105612736635152</v>
      </c>
      <c r="AL82" s="215">
        <f t="shared" si="42"/>
        <v>37.860484888779929</v>
      </c>
      <c r="AM82" s="216">
        <f t="shared" si="43"/>
        <v>13630.040484888781</v>
      </c>
      <c r="AN82" s="222">
        <f t="shared" si="47"/>
        <v>2.7873913448189271E-3</v>
      </c>
      <c r="AO82" s="222">
        <f t="shared" si="48"/>
        <v>2.7854608229717329E-3</v>
      </c>
    </row>
    <row r="83" spans="1:41" s="111" customFormat="1" ht="12" customHeight="1">
      <c r="A83" s="131"/>
      <c r="B83" s="140" t="s">
        <v>312</v>
      </c>
      <c r="C83" s="132" t="str">
        <f>+VLOOKUP(B83,'[30]Clallam Regulated Price Out'!A:B,2,FALSE)</f>
        <v>SERVICE ADJ-RECYCLING</v>
      </c>
      <c r="D83" s="134">
        <f>IFERROR(VLOOKUP(B83,'[31]Clallam Rates'!$F$1:$H$500, 3, FALSE),0)</f>
        <v>0</v>
      </c>
      <c r="E83" s="135"/>
      <c r="F83" s="135"/>
      <c r="G83" s="136">
        <f>IFERROR(VLOOKUP($B83,'[31]Clallam Revenue'!$B:$O,3,0),0)</f>
        <v>0</v>
      </c>
      <c r="H83" s="136">
        <f>IFERROR(VLOOKUP($B83,'[31]Clallam Revenue'!$B:$O,4,0),0)</f>
        <v>0</v>
      </c>
      <c r="I83" s="136">
        <f>IFERROR(VLOOKUP($B83,'[31]Clallam Revenue'!$B:$O,5,0),0)</f>
        <v>0</v>
      </c>
      <c r="J83" s="136">
        <f>IFERROR(VLOOKUP($B83,'[31]Clallam Revenue'!$B:$O,6,0),0)</f>
        <v>0</v>
      </c>
      <c r="K83" s="136">
        <f>IFERROR(VLOOKUP($B83,'[31]Clallam Revenue'!$B:$O,7,0),0)</f>
        <v>0</v>
      </c>
      <c r="L83" s="136">
        <f>IFERROR(VLOOKUP($B83,'[31]Clallam Revenue'!$B:$O,8,0),0)</f>
        <v>0</v>
      </c>
      <c r="M83" s="136">
        <f>IFERROR(VLOOKUP($B83,'[31]Clallam Revenue'!$B:$O,9,0),0)</f>
        <v>0</v>
      </c>
      <c r="N83" s="136">
        <f>IFERROR(VLOOKUP($B83,'[31]Clallam Revenue'!$B:$O,10,0),0)</f>
        <v>0</v>
      </c>
      <c r="O83" s="136">
        <f>IFERROR(VLOOKUP($B83,'[31]Clallam Revenue'!$B:$O,11,0),0)</f>
        <v>0</v>
      </c>
      <c r="P83" s="136">
        <f>IFERROR(VLOOKUP($B83,'[31]Clallam Revenue'!$B:$O,12,0),0)</f>
        <v>0</v>
      </c>
      <c r="Q83" s="136">
        <f>IFERROR(VLOOKUP($B83,'[31]Clallam Revenue'!$B:$O,13,0),0)</f>
        <v>0</v>
      </c>
      <c r="R83" s="136">
        <f>IFERROR(VLOOKUP($B83,'[31]Clallam Revenue'!$B:$O,14,0),0)</f>
        <v>0</v>
      </c>
      <c r="S83" s="136">
        <f t="shared" si="38"/>
        <v>0</v>
      </c>
      <c r="U83" s="137">
        <f t="shared" ref="U83:U104" si="49">IFERROR(G83/$D83,0)</f>
        <v>0</v>
      </c>
      <c r="V83" s="137">
        <f t="shared" ref="V83:V104" si="50">IFERROR(H83/$D83,0)</f>
        <v>0</v>
      </c>
      <c r="W83" s="137">
        <f t="shared" ref="W83:W104" si="51">IFERROR(I83/$D83,0)</f>
        <v>0</v>
      </c>
      <c r="X83" s="137">
        <f t="shared" ref="X83:X104" si="52">IFERROR(J83/$D83,0)</f>
        <v>0</v>
      </c>
      <c r="Y83" s="137">
        <f t="shared" ref="Y83:Y104" si="53">IFERROR(K83/$D83,0)</f>
        <v>0</v>
      </c>
      <c r="Z83" s="137">
        <f t="shared" ref="Z83:Z104" si="54">IFERROR(L83/$D83,0)</f>
        <v>0</v>
      </c>
      <c r="AA83" s="137">
        <f t="shared" ref="AA83:AA104" si="55">IFERROR(M83/$D83,0)</f>
        <v>0</v>
      </c>
      <c r="AB83" s="137">
        <f t="shared" ref="AB83:AB104" si="56">IFERROR(N83/$D83,0)</f>
        <v>0</v>
      </c>
      <c r="AC83" s="137">
        <f t="shared" ref="AC83:AC104" si="57">IFERROR(O83/$D83,0)</f>
        <v>0</v>
      </c>
      <c r="AD83" s="137">
        <f t="shared" ref="AD83:AD104" si="58">IFERROR(P83/$D83,0)</f>
        <v>0</v>
      </c>
      <c r="AE83" s="137">
        <f t="shared" ref="AE83:AE104" si="59">IFERROR(Q83/$D83,0)</f>
        <v>0</v>
      </c>
      <c r="AF83" s="137">
        <f t="shared" ref="AF83:AF104" si="60">IFERROR(R83/$D83,0)</f>
        <v>0</v>
      </c>
      <c r="AG83" s="138">
        <f t="shared" ref="AG83:AG104" si="61">AVERAGE(U83:AF83)</f>
        <v>0</v>
      </c>
      <c r="AI83" s="139"/>
      <c r="AJ83" s="214">
        <f t="shared" si="40"/>
        <v>0</v>
      </c>
      <c r="AK83" s="215">
        <f t="shared" si="41"/>
        <v>0</v>
      </c>
      <c r="AL83" s="215">
        <f t="shared" si="42"/>
        <v>0</v>
      </c>
      <c r="AM83" s="216">
        <f t="shared" si="43"/>
        <v>0</v>
      </c>
      <c r="AN83" s="222" t="e">
        <f t="shared" si="47"/>
        <v>#DIV/0!</v>
      </c>
      <c r="AO83" s="222" t="e">
        <f t="shared" si="48"/>
        <v>#DIV/0!</v>
      </c>
    </row>
    <row r="84" spans="1:41" s="111" customFormat="1" ht="12" customHeight="1">
      <c r="A84" s="131">
        <v>80</v>
      </c>
      <c r="B84" s="140" t="s">
        <v>313</v>
      </c>
      <c r="C84" s="132" t="s">
        <v>314</v>
      </c>
      <c r="D84" s="145">
        <f>IFERROR(VLOOKUP(B84,'[31]Clallam Rates'!$F$1:$H$500, 3, FALSE),0)</f>
        <v>0.16</v>
      </c>
      <c r="E84" s="135">
        <v>0.83</v>
      </c>
      <c r="F84" s="135" t="s">
        <v>14</v>
      </c>
      <c r="G84" s="136">
        <f>IFERROR(VLOOKUP($B84,'[31]Clallam Revenue'!$B:$O,3,0),0)</f>
        <v>0</v>
      </c>
      <c r="H84" s="136">
        <f>IFERROR(VLOOKUP($B84,'[31]Clallam Revenue'!$B:$O,4,0),0)</f>
        <v>0</v>
      </c>
      <c r="I84" s="136">
        <f>IFERROR(VLOOKUP($B84,'[31]Clallam Revenue'!$B:$O,5,0),0)</f>
        <v>0</v>
      </c>
      <c r="J84" s="136">
        <f>IFERROR(VLOOKUP($B84,'[31]Clallam Revenue'!$B:$O,6,0),0)</f>
        <v>1.92</v>
      </c>
      <c r="K84" s="136">
        <f>IFERROR(VLOOKUP($B84,'[31]Clallam Revenue'!$B:$O,7,0),0)</f>
        <v>0</v>
      </c>
      <c r="L84" s="136">
        <f>IFERROR(VLOOKUP($B84,'[31]Clallam Revenue'!$B:$O,8,0),0)</f>
        <v>1.92</v>
      </c>
      <c r="M84" s="136">
        <f>IFERROR(VLOOKUP($B84,'[31]Clallam Revenue'!$B:$O,9,0),0)</f>
        <v>0</v>
      </c>
      <c r="N84" s="136">
        <f>IFERROR(VLOOKUP($B84,'[31]Clallam Revenue'!$B:$O,10,0),0)</f>
        <v>1.92</v>
      </c>
      <c r="O84" s="136">
        <f>IFERROR(VLOOKUP($B84,'[31]Clallam Revenue'!$B:$O,11,0),0)</f>
        <v>0</v>
      </c>
      <c r="P84" s="136">
        <f>IFERROR(VLOOKUP($B84,'[31]Clallam Revenue'!$B:$O,12,0),0)</f>
        <v>1.92</v>
      </c>
      <c r="Q84" s="136">
        <f>IFERROR(VLOOKUP($B84,'[31]Clallam Revenue'!$B:$O,13,0),0)</f>
        <v>0</v>
      </c>
      <c r="R84" s="136">
        <f>IFERROR(VLOOKUP($B84,'[31]Clallam Revenue'!$B:$O,14,0),0)</f>
        <v>8.8000000000000007</v>
      </c>
      <c r="S84" s="136">
        <f t="shared" si="38"/>
        <v>16.48</v>
      </c>
      <c r="U84" s="137">
        <f t="shared" si="49"/>
        <v>0</v>
      </c>
      <c r="V84" s="137">
        <f t="shared" si="50"/>
        <v>0</v>
      </c>
      <c r="W84" s="137">
        <f t="shared" si="51"/>
        <v>0</v>
      </c>
      <c r="X84" s="137">
        <f t="shared" si="52"/>
        <v>12</v>
      </c>
      <c r="Y84" s="137">
        <f t="shared" si="53"/>
        <v>0</v>
      </c>
      <c r="Z84" s="137">
        <f t="shared" si="54"/>
        <v>12</v>
      </c>
      <c r="AA84" s="137">
        <f t="shared" si="55"/>
        <v>0</v>
      </c>
      <c r="AB84" s="137">
        <f t="shared" si="56"/>
        <v>12</v>
      </c>
      <c r="AC84" s="137">
        <f t="shared" si="57"/>
        <v>0</v>
      </c>
      <c r="AD84" s="137">
        <f t="shared" si="58"/>
        <v>12</v>
      </c>
      <c r="AE84" s="137">
        <f t="shared" si="59"/>
        <v>0</v>
      </c>
      <c r="AF84" s="137">
        <f t="shared" si="60"/>
        <v>55</v>
      </c>
      <c r="AG84" s="138">
        <f t="shared" si="61"/>
        <v>8.5833333333333339</v>
      </c>
      <c r="AI84" s="139"/>
      <c r="AJ84" s="214">
        <f t="shared" si="40"/>
        <v>0.83231353481619963</v>
      </c>
      <c r="AK84" s="215">
        <f t="shared" si="41"/>
        <v>2.3135348161996694E-3</v>
      </c>
      <c r="AL84" s="215">
        <f t="shared" si="42"/>
        <v>0.23829408606856595</v>
      </c>
      <c r="AM84" s="216">
        <f t="shared" si="43"/>
        <v>16.718294086068568</v>
      </c>
      <c r="AN84" s="222">
        <f t="shared" si="47"/>
        <v>2.7873913448188789E-3</v>
      </c>
      <c r="AO84" s="222">
        <f t="shared" si="48"/>
        <v>1.4459592601247934E-2</v>
      </c>
    </row>
    <row r="85" spans="1:41" s="111" customFormat="1" ht="12" customHeight="1">
      <c r="A85" s="131">
        <v>80</v>
      </c>
      <c r="B85" s="140" t="s">
        <v>315</v>
      </c>
      <c r="C85" s="132" t="str">
        <f>+VLOOKUP(B85,'[30]Clallam Regulated Price Out'!A:B,2,FALSE)</f>
        <v>COMM CARRYOUT FEE 5-25 FT</v>
      </c>
      <c r="D85" s="134">
        <f>IFERROR(VLOOKUP(B85,'[31]Clallam Rates'!$F$1:$H$500, 3, FALSE),0)</f>
        <v>1.65</v>
      </c>
      <c r="E85" s="135">
        <v>1.65</v>
      </c>
      <c r="F85" s="135" t="s">
        <v>14</v>
      </c>
      <c r="G85" s="136">
        <f>IFERROR(VLOOKUP($B85,'[31]Clallam Revenue'!$B:$O,3,0),0)</f>
        <v>3.3</v>
      </c>
      <c r="H85" s="136">
        <f>IFERROR(VLOOKUP($B85,'[31]Clallam Revenue'!$B:$O,4,0),0)</f>
        <v>3.3</v>
      </c>
      <c r="I85" s="136">
        <f>IFERROR(VLOOKUP($B85,'[31]Clallam Revenue'!$B:$O,5,0),0)</f>
        <v>3.3</v>
      </c>
      <c r="J85" s="136">
        <f>IFERROR(VLOOKUP($B85,'[31]Clallam Revenue'!$B:$O,6,0),0)</f>
        <v>3.3</v>
      </c>
      <c r="K85" s="136">
        <f>IFERROR(VLOOKUP($B85,'[31]Clallam Revenue'!$B:$O,7,0),0)</f>
        <v>3.3</v>
      </c>
      <c r="L85" s="136">
        <f>IFERROR(VLOOKUP($B85,'[31]Clallam Revenue'!$B:$O,8,0),0)</f>
        <v>3.3</v>
      </c>
      <c r="M85" s="136">
        <f>IFERROR(VLOOKUP($B85,'[31]Clallam Revenue'!$B:$O,9,0),0)</f>
        <v>3.3</v>
      </c>
      <c r="N85" s="136">
        <f>IFERROR(VLOOKUP($B85,'[31]Clallam Revenue'!$B:$O,10,0),0)</f>
        <v>3.3</v>
      </c>
      <c r="O85" s="136">
        <f>IFERROR(VLOOKUP($B85,'[31]Clallam Revenue'!$B:$O,11,0),0)</f>
        <v>3.3</v>
      </c>
      <c r="P85" s="136">
        <f>IFERROR(VLOOKUP($B85,'[31]Clallam Revenue'!$B:$O,12,0),0)</f>
        <v>3.3</v>
      </c>
      <c r="Q85" s="136">
        <f>IFERROR(VLOOKUP($B85,'[31]Clallam Revenue'!$B:$O,13,0),0)</f>
        <v>3.3</v>
      </c>
      <c r="R85" s="136">
        <f>IFERROR(VLOOKUP($B85,'[31]Clallam Revenue'!$B:$O,14,0),0)</f>
        <v>3.3</v>
      </c>
      <c r="S85" s="136">
        <f t="shared" si="38"/>
        <v>39.599999999999994</v>
      </c>
      <c r="U85" s="137">
        <f t="shared" si="49"/>
        <v>2</v>
      </c>
      <c r="V85" s="137">
        <f t="shared" si="50"/>
        <v>2</v>
      </c>
      <c r="W85" s="137">
        <f t="shared" si="51"/>
        <v>2</v>
      </c>
      <c r="X85" s="137">
        <f t="shared" si="52"/>
        <v>2</v>
      </c>
      <c r="Y85" s="137">
        <f t="shared" si="53"/>
        <v>2</v>
      </c>
      <c r="Z85" s="137">
        <f t="shared" si="54"/>
        <v>2</v>
      </c>
      <c r="AA85" s="137">
        <f t="shared" si="55"/>
        <v>2</v>
      </c>
      <c r="AB85" s="137">
        <f t="shared" si="56"/>
        <v>2</v>
      </c>
      <c r="AC85" s="137">
        <f t="shared" si="57"/>
        <v>2</v>
      </c>
      <c r="AD85" s="137">
        <f t="shared" si="58"/>
        <v>2</v>
      </c>
      <c r="AE85" s="137">
        <f t="shared" si="59"/>
        <v>2</v>
      </c>
      <c r="AF85" s="137">
        <f t="shared" si="60"/>
        <v>2</v>
      </c>
      <c r="AG85" s="138">
        <f t="shared" si="61"/>
        <v>2</v>
      </c>
      <c r="AI85" s="139"/>
      <c r="AJ85" s="214">
        <f t="shared" si="40"/>
        <v>1.654599195718951</v>
      </c>
      <c r="AK85" s="215">
        <f t="shared" si="41"/>
        <v>4.5991957189510657E-3</v>
      </c>
      <c r="AL85" s="215">
        <f t="shared" si="42"/>
        <v>0.11038069725482558</v>
      </c>
      <c r="AM85" s="216">
        <f t="shared" si="43"/>
        <v>39.71038069725482</v>
      </c>
      <c r="AN85" s="222">
        <f t="shared" si="47"/>
        <v>2.7873913448188277E-3</v>
      </c>
      <c r="AO85" s="222">
        <f t="shared" si="48"/>
        <v>2.7873913448188282E-3</v>
      </c>
    </row>
    <row r="86" spans="1:41" s="111" customFormat="1" ht="12" customHeight="1">
      <c r="A86" s="131"/>
      <c r="B86" s="140" t="s">
        <v>316</v>
      </c>
      <c r="C86" s="132" t="str">
        <f>+VLOOKUP(B86,'[30]Clallam Regulated Price Out'!A:B,2,FALSE)</f>
        <v>COMM CARRYOUT FEE 25+ FT</v>
      </c>
      <c r="D86" s="134">
        <f>IFERROR(VLOOKUP(B86,'[31]Clallam Rates'!$F$1:$H$500, 3, FALSE),0)</f>
        <v>0</v>
      </c>
      <c r="E86" s="135"/>
      <c r="F86" s="135"/>
      <c r="G86" s="136">
        <f>IFERROR(VLOOKUP($B86,'[31]Clallam Revenue'!$B:$O,3,0),0)</f>
        <v>3.32</v>
      </c>
      <c r="H86" s="136">
        <f>IFERROR(VLOOKUP($B86,'[31]Clallam Revenue'!$B:$O,4,0),0)</f>
        <v>3.32</v>
      </c>
      <c r="I86" s="136">
        <f>IFERROR(VLOOKUP($B86,'[31]Clallam Revenue'!$B:$O,5,0),0)</f>
        <v>3.32</v>
      </c>
      <c r="J86" s="136">
        <f>IFERROR(VLOOKUP($B86,'[31]Clallam Revenue'!$B:$O,6,0),0)</f>
        <v>3.32</v>
      </c>
      <c r="K86" s="136">
        <f>IFERROR(VLOOKUP($B86,'[31]Clallam Revenue'!$B:$O,7,0),0)</f>
        <v>3.32</v>
      </c>
      <c r="L86" s="136">
        <f>IFERROR(VLOOKUP($B86,'[31]Clallam Revenue'!$B:$O,8,0),0)</f>
        <v>3.32</v>
      </c>
      <c r="M86" s="136">
        <f>IFERROR(VLOOKUP($B86,'[31]Clallam Revenue'!$B:$O,9,0),0)</f>
        <v>3.32</v>
      </c>
      <c r="N86" s="136">
        <f>IFERROR(VLOOKUP($B86,'[31]Clallam Revenue'!$B:$O,10,0),0)</f>
        <v>3.32</v>
      </c>
      <c r="O86" s="136">
        <f>IFERROR(VLOOKUP($B86,'[31]Clallam Revenue'!$B:$O,11,0),0)</f>
        <v>3.32</v>
      </c>
      <c r="P86" s="136">
        <f>IFERROR(VLOOKUP($B86,'[31]Clallam Revenue'!$B:$O,12,0),0)</f>
        <v>3.32</v>
      </c>
      <c r="Q86" s="136">
        <f>IFERROR(VLOOKUP($B86,'[31]Clallam Revenue'!$B:$O,13,0),0)</f>
        <v>3.32</v>
      </c>
      <c r="R86" s="136">
        <f>IFERROR(VLOOKUP($B86,'[31]Clallam Revenue'!$B:$O,14,0),0)</f>
        <v>3.32</v>
      </c>
      <c r="S86" s="136">
        <f t="shared" si="38"/>
        <v>39.839999999999996</v>
      </c>
      <c r="U86" s="137">
        <f t="shared" si="49"/>
        <v>0</v>
      </c>
      <c r="V86" s="137">
        <f t="shared" si="50"/>
        <v>0</v>
      </c>
      <c r="W86" s="137">
        <f t="shared" si="51"/>
        <v>0</v>
      </c>
      <c r="X86" s="137">
        <f t="shared" si="52"/>
        <v>0</v>
      </c>
      <c r="Y86" s="137">
        <f t="shared" si="53"/>
        <v>0</v>
      </c>
      <c r="Z86" s="137">
        <f t="shared" si="54"/>
        <v>0</v>
      </c>
      <c r="AA86" s="137">
        <f t="shared" si="55"/>
        <v>0</v>
      </c>
      <c r="AB86" s="137">
        <f t="shared" si="56"/>
        <v>0</v>
      </c>
      <c r="AC86" s="137">
        <f t="shared" si="57"/>
        <v>0</v>
      </c>
      <c r="AD86" s="137">
        <f t="shared" si="58"/>
        <v>0</v>
      </c>
      <c r="AE86" s="137">
        <f t="shared" si="59"/>
        <v>0</v>
      </c>
      <c r="AF86" s="137">
        <f t="shared" si="60"/>
        <v>0</v>
      </c>
      <c r="AG86" s="138">
        <f t="shared" si="61"/>
        <v>0</v>
      </c>
      <c r="AI86" s="139"/>
      <c r="AJ86" s="214">
        <f t="shared" si="40"/>
        <v>0</v>
      </c>
      <c r="AK86" s="215">
        <f t="shared" si="41"/>
        <v>0</v>
      </c>
      <c r="AL86" s="215">
        <f t="shared" si="42"/>
        <v>0</v>
      </c>
      <c r="AM86" s="216">
        <f t="shared" si="43"/>
        <v>39.839999999999996</v>
      </c>
      <c r="AN86" s="222" t="e">
        <f t="shared" si="47"/>
        <v>#DIV/0!</v>
      </c>
      <c r="AO86" s="222">
        <f t="shared" si="48"/>
        <v>0</v>
      </c>
    </row>
    <row r="87" spans="1:41" s="111" customFormat="1" ht="12" customHeight="1">
      <c r="A87" s="131">
        <v>210</v>
      </c>
      <c r="B87" s="140" t="s">
        <v>317</v>
      </c>
      <c r="C87" s="132" t="str">
        <f>+VLOOKUP(B87,'[30]Clallam Regulated Price Out'!A:B,2,FALSE)</f>
        <v>CONTAINER CLEANING</v>
      </c>
      <c r="D87" s="134">
        <f>IFERROR(VLOOKUP(B87,'[31]Clallam Rates'!$F$1:$H$500, 3, FALSE),0)</f>
        <v>3.5</v>
      </c>
      <c r="E87" s="135">
        <v>3.5</v>
      </c>
      <c r="F87" s="135" t="s">
        <v>14</v>
      </c>
      <c r="G87" s="136">
        <f>IFERROR(VLOOKUP($B87,'[31]Clallam Revenue'!$B:$O,3,0),0)</f>
        <v>0</v>
      </c>
      <c r="H87" s="136">
        <f>IFERROR(VLOOKUP($B87,'[31]Clallam Revenue'!$B:$O,4,0),0)</f>
        <v>0</v>
      </c>
      <c r="I87" s="136">
        <f>IFERROR(VLOOKUP($B87,'[31]Clallam Revenue'!$B:$O,5,0),0)</f>
        <v>0</v>
      </c>
      <c r="J87" s="136">
        <f>IFERROR(VLOOKUP($B87,'[31]Clallam Revenue'!$B:$O,6,0),0)</f>
        <v>0</v>
      </c>
      <c r="K87" s="136">
        <f>IFERROR(VLOOKUP($B87,'[31]Clallam Revenue'!$B:$O,7,0),0)</f>
        <v>0</v>
      </c>
      <c r="L87" s="136">
        <f>IFERROR(VLOOKUP($B87,'[31]Clallam Revenue'!$B:$O,8,0),0)</f>
        <v>0</v>
      </c>
      <c r="M87" s="136">
        <f>IFERROR(VLOOKUP($B87,'[31]Clallam Revenue'!$B:$O,9,0),0)</f>
        <v>0</v>
      </c>
      <c r="N87" s="136">
        <f>IFERROR(VLOOKUP($B87,'[31]Clallam Revenue'!$B:$O,10,0),0)</f>
        <v>0</v>
      </c>
      <c r="O87" s="136">
        <f>IFERROR(VLOOKUP($B87,'[31]Clallam Revenue'!$B:$O,11,0),0)</f>
        <v>0</v>
      </c>
      <c r="P87" s="136">
        <f>IFERROR(VLOOKUP($B87,'[31]Clallam Revenue'!$B:$O,12,0),0)</f>
        <v>0</v>
      </c>
      <c r="Q87" s="136">
        <f>IFERROR(VLOOKUP($B87,'[31]Clallam Revenue'!$B:$O,13,0),0)</f>
        <v>0</v>
      </c>
      <c r="R87" s="136">
        <f>IFERROR(VLOOKUP($B87,'[31]Clallam Revenue'!$B:$O,14,0),0)</f>
        <v>0</v>
      </c>
      <c r="S87" s="136">
        <f t="shared" si="38"/>
        <v>0</v>
      </c>
      <c r="U87" s="137">
        <f t="shared" si="49"/>
        <v>0</v>
      </c>
      <c r="V87" s="137">
        <f t="shared" si="50"/>
        <v>0</v>
      </c>
      <c r="W87" s="137">
        <f t="shared" si="51"/>
        <v>0</v>
      </c>
      <c r="X87" s="137">
        <f t="shared" si="52"/>
        <v>0</v>
      </c>
      <c r="Y87" s="137">
        <f t="shared" si="53"/>
        <v>0</v>
      </c>
      <c r="Z87" s="137">
        <f t="shared" si="54"/>
        <v>0</v>
      </c>
      <c r="AA87" s="137">
        <f t="shared" si="55"/>
        <v>0</v>
      </c>
      <c r="AB87" s="137">
        <f t="shared" si="56"/>
        <v>0</v>
      </c>
      <c r="AC87" s="137">
        <f t="shared" si="57"/>
        <v>0</v>
      </c>
      <c r="AD87" s="137">
        <f t="shared" si="58"/>
        <v>0</v>
      </c>
      <c r="AE87" s="137">
        <f t="shared" si="59"/>
        <v>0</v>
      </c>
      <c r="AF87" s="137">
        <f t="shared" si="60"/>
        <v>0</v>
      </c>
      <c r="AG87" s="138">
        <f t="shared" si="61"/>
        <v>0</v>
      </c>
      <c r="AI87" s="139"/>
      <c r="AJ87" s="214">
        <f t="shared" si="40"/>
        <v>3.5097558697068658</v>
      </c>
      <c r="AK87" s="215">
        <f t="shared" si="41"/>
        <v>9.7558697068658162E-3</v>
      </c>
      <c r="AL87" s="215">
        <f t="shared" si="42"/>
        <v>0</v>
      </c>
      <c r="AM87" s="216">
        <f t="shared" si="43"/>
        <v>0</v>
      </c>
      <c r="AN87" s="222">
        <f t="shared" si="47"/>
        <v>2.7873913448188048E-3</v>
      </c>
      <c r="AO87" s="222" t="e">
        <f t="shared" si="48"/>
        <v>#DIV/0!</v>
      </c>
    </row>
    <row r="88" spans="1:41" s="111" customFormat="1" ht="12" customHeight="1">
      <c r="A88" s="131" t="s">
        <v>318</v>
      </c>
      <c r="B88" s="140" t="s">
        <v>167</v>
      </c>
      <c r="C88" s="132" t="str">
        <f>+VLOOKUP(B88,'[30]Clallam Regulated Price Out'!A:B,2,FALSE)</f>
        <v>CMML EXTRA YARDAGE</v>
      </c>
      <c r="D88" s="134">
        <f>IFERROR(VLOOKUP(B88,'[31]Clallam Rates'!$F$1:$H$500, 3, FALSE),0)</f>
        <v>28.52</v>
      </c>
      <c r="E88" s="135">
        <v>28.52</v>
      </c>
      <c r="F88" s="135" t="s">
        <v>14</v>
      </c>
      <c r="G88" s="136">
        <f>IFERROR(VLOOKUP($B88,'[31]Clallam Revenue'!$B:$O,3,0),0)</f>
        <v>470.58</v>
      </c>
      <c r="H88" s="136">
        <f>IFERROR(VLOOKUP($B88,'[31]Clallam Revenue'!$B:$O,4,0),0)</f>
        <v>114.08</v>
      </c>
      <c r="I88" s="136">
        <f>IFERROR(VLOOKUP($B88,'[31]Clallam Revenue'!$B:$O,5,0),0)</f>
        <v>327.98</v>
      </c>
      <c r="J88" s="136">
        <f>IFERROR(VLOOKUP($B88,'[31]Clallam Revenue'!$B:$O,6,0),0)</f>
        <v>556.14</v>
      </c>
      <c r="K88" s="136">
        <f>IFERROR(VLOOKUP($B88,'[31]Clallam Revenue'!$B:$O,7,0),0)</f>
        <v>527.62</v>
      </c>
      <c r="L88" s="136">
        <f>IFERROR(VLOOKUP($B88,'[31]Clallam Revenue'!$B:$O,8,0),0)</f>
        <v>713</v>
      </c>
      <c r="M88" s="136">
        <f>IFERROR(VLOOKUP($B88,'[31]Clallam Revenue'!$B:$O,9,0),0)</f>
        <v>976.81</v>
      </c>
      <c r="N88" s="136">
        <f>IFERROR(VLOOKUP($B88,'[31]Clallam Revenue'!$B:$O,10,0),0)</f>
        <v>1012.46</v>
      </c>
      <c r="O88" s="136">
        <f>IFERROR(VLOOKUP($B88,'[31]Clallam Revenue'!$B:$O,11,0),0)</f>
        <v>292.33</v>
      </c>
      <c r="P88" s="136">
        <f>IFERROR(VLOOKUP($B88,'[31]Clallam Revenue'!$B:$O,12,0),0)</f>
        <v>541.88</v>
      </c>
      <c r="Q88" s="136">
        <f>IFERROR(VLOOKUP($B88,'[31]Clallam Revenue'!$B:$O,13,0),0)</f>
        <v>463.45</v>
      </c>
      <c r="R88" s="136">
        <f>IFERROR(VLOOKUP($B88,'[31]Clallam Revenue'!$B:$O,14,0),0)</f>
        <v>192.06</v>
      </c>
      <c r="S88" s="136">
        <f t="shared" si="38"/>
        <v>6188.39</v>
      </c>
      <c r="U88" s="137">
        <f t="shared" si="49"/>
        <v>16.5</v>
      </c>
      <c r="V88" s="137">
        <f t="shared" si="50"/>
        <v>4</v>
      </c>
      <c r="W88" s="137">
        <f t="shared" si="51"/>
        <v>11.5</v>
      </c>
      <c r="X88" s="137">
        <f t="shared" si="52"/>
        <v>19.5</v>
      </c>
      <c r="Y88" s="137">
        <f t="shared" si="53"/>
        <v>18.5</v>
      </c>
      <c r="Z88" s="137">
        <f t="shared" si="54"/>
        <v>25</v>
      </c>
      <c r="AA88" s="137">
        <f t="shared" si="55"/>
        <v>34.25</v>
      </c>
      <c r="AB88" s="137">
        <f t="shared" si="56"/>
        <v>35.5</v>
      </c>
      <c r="AC88" s="137">
        <f t="shared" si="57"/>
        <v>10.25</v>
      </c>
      <c r="AD88" s="137">
        <f t="shared" si="58"/>
        <v>19</v>
      </c>
      <c r="AE88" s="137">
        <f t="shared" si="59"/>
        <v>16.25</v>
      </c>
      <c r="AF88" s="137">
        <f t="shared" si="60"/>
        <v>6.7342215988779808</v>
      </c>
      <c r="AG88" s="138">
        <f t="shared" si="61"/>
        <v>18.082018466573164</v>
      </c>
      <c r="AI88" s="139"/>
      <c r="AJ88" s="214">
        <f t="shared" si="40"/>
        <v>28.599496401154234</v>
      </c>
      <c r="AK88" s="215">
        <f t="shared" si="41"/>
        <v>7.9496401154234064E-2</v>
      </c>
      <c r="AL88" s="215">
        <f t="shared" si="42"/>
        <v>17.249464724363623</v>
      </c>
      <c r="AM88" s="216">
        <f t="shared" si="43"/>
        <v>6205.6394647243642</v>
      </c>
      <c r="AN88" s="222">
        <f t="shared" si="47"/>
        <v>2.7873913448188663E-3</v>
      </c>
      <c r="AO88" s="222">
        <f t="shared" si="48"/>
        <v>2.7873913448188659E-3</v>
      </c>
    </row>
    <row r="89" spans="1:41" s="111" customFormat="1" ht="12" customHeight="1">
      <c r="A89" s="131" t="s">
        <v>318</v>
      </c>
      <c r="B89" s="140" t="s">
        <v>319</v>
      </c>
      <c r="C89" s="132" t="str">
        <f>+VLOOKUP(B89,'[30]Clallam Regulated Price Out'!A:B,2,FALSE)</f>
        <v>GATE CHARGE</v>
      </c>
      <c r="D89" s="134">
        <f>IFERROR(VLOOKUP(B89,'[31]Clallam Rates'!$F$1:$H$500, 3, FALSE),0)</f>
        <v>4.8499999999999996</v>
      </c>
      <c r="E89" s="135">
        <f>1.12*4.33</f>
        <v>4.8496000000000006</v>
      </c>
      <c r="F89" s="135" t="s">
        <v>14</v>
      </c>
      <c r="G89" s="136">
        <f>IFERROR(VLOOKUP($B89,'[31]Clallam Revenue'!$B:$O,3,0),0)</f>
        <v>82.29</v>
      </c>
      <c r="H89" s="136">
        <f>IFERROR(VLOOKUP($B89,'[31]Clallam Revenue'!$B:$O,4,0),0)</f>
        <v>77.599999999999994</v>
      </c>
      <c r="I89" s="136">
        <f>IFERROR(VLOOKUP($B89,'[31]Clallam Revenue'!$B:$O,5,0),0)</f>
        <v>77.599999999999994</v>
      </c>
      <c r="J89" s="136">
        <f>IFERROR(VLOOKUP($B89,'[31]Clallam Revenue'!$B:$O,6,0),0)</f>
        <v>77.599999999999994</v>
      </c>
      <c r="K89" s="136">
        <f>IFERROR(VLOOKUP($B89,'[31]Clallam Revenue'!$B:$O,7,0),0)</f>
        <v>77.599999999999994</v>
      </c>
      <c r="L89" s="136">
        <f>IFERROR(VLOOKUP($B89,'[31]Clallam Revenue'!$B:$O,8,0),0)</f>
        <v>80.03</v>
      </c>
      <c r="M89" s="136">
        <f>IFERROR(VLOOKUP($B89,'[31]Clallam Revenue'!$B:$O,9,0),0)</f>
        <v>82.45</v>
      </c>
      <c r="N89" s="136">
        <f>IFERROR(VLOOKUP($B89,'[31]Clallam Revenue'!$B:$O,10,0),0)</f>
        <v>82.45</v>
      </c>
      <c r="O89" s="136">
        <f>IFERROR(VLOOKUP($B89,'[31]Clallam Revenue'!$B:$O,11,0),0)</f>
        <v>87.3</v>
      </c>
      <c r="P89" s="136">
        <f>IFERROR(VLOOKUP($B89,'[31]Clallam Revenue'!$B:$O,12,0),0)</f>
        <v>86.99</v>
      </c>
      <c r="Q89" s="136">
        <f>IFERROR(VLOOKUP($B89,'[31]Clallam Revenue'!$B:$O,13,0),0)</f>
        <v>77.91</v>
      </c>
      <c r="R89" s="136">
        <f>IFERROR(VLOOKUP($B89,'[31]Clallam Revenue'!$B:$O,14,0),0)</f>
        <v>87.3</v>
      </c>
      <c r="S89" s="136">
        <f t="shared" si="38"/>
        <v>977.11999999999989</v>
      </c>
      <c r="U89" s="137">
        <f t="shared" si="49"/>
        <v>16.967010309278354</v>
      </c>
      <c r="V89" s="137">
        <f t="shared" si="50"/>
        <v>16</v>
      </c>
      <c r="W89" s="137">
        <f t="shared" si="51"/>
        <v>16</v>
      </c>
      <c r="X89" s="137">
        <f t="shared" si="52"/>
        <v>16</v>
      </c>
      <c r="Y89" s="137">
        <f t="shared" si="53"/>
        <v>16</v>
      </c>
      <c r="Z89" s="137">
        <f t="shared" si="54"/>
        <v>16.501030927835053</v>
      </c>
      <c r="AA89" s="137">
        <f t="shared" si="55"/>
        <v>17.000000000000004</v>
      </c>
      <c r="AB89" s="137">
        <f t="shared" si="56"/>
        <v>17.000000000000004</v>
      </c>
      <c r="AC89" s="137">
        <f t="shared" si="57"/>
        <v>18</v>
      </c>
      <c r="AD89" s="137">
        <f t="shared" si="58"/>
        <v>17.936082474226804</v>
      </c>
      <c r="AE89" s="137">
        <f t="shared" si="59"/>
        <v>16.063917525773196</v>
      </c>
      <c r="AF89" s="137">
        <f t="shared" si="60"/>
        <v>18</v>
      </c>
      <c r="AG89" s="138">
        <f t="shared" si="61"/>
        <v>16.789003436426118</v>
      </c>
      <c r="AI89" s="139"/>
      <c r="AJ89" s="214">
        <f t="shared" si="40"/>
        <v>4.8631177330658337</v>
      </c>
      <c r="AK89" s="215">
        <f t="shared" si="41"/>
        <v>1.3517733065833148E-2</v>
      </c>
      <c r="AL89" s="215">
        <f t="shared" si="42"/>
        <v>2.7233912027395641</v>
      </c>
      <c r="AM89" s="216">
        <f t="shared" si="43"/>
        <v>979.84339120273944</v>
      </c>
      <c r="AN89" s="222">
        <f t="shared" si="47"/>
        <v>2.7873913448187783E-3</v>
      </c>
      <c r="AO89" s="222">
        <f t="shared" si="48"/>
        <v>2.7871614568728146E-3</v>
      </c>
    </row>
    <row r="90" spans="1:41" s="111" customFormat="1" ht="12" customHeight="1">
      <c r="A90" s="131"/>
      <c r="B90" s="140" t="s">
        <v>320</v>
      </c>
      <c r="C90" s="132" t="str">
        <f>+VLOOKUP(B90,'[30]Clallam Regulated Price Out'!A:B,2,FALSE)</f>
        <v>GATE CHARGE EOW</v>
      </c>
      <c r="D90" s="134">
        <f>IFERROR(VLOOKUP(B90,'[31]Clallam Rates'!$F$1:$H$500, 3, FALSE),0)</f>
        <v>0</v>
      </c>
      <c r="E90" s="135"/>
      <c r="F90" s="135"/>
      <c r="G90" s="136">
        <f>IFERROR(VLOOKUP($B90,'[31]Clallam Revenue'!$B:$O,3,0),0)</f>
        <v>4.8600000000000003</v>
      </c>
      <c r="H90" s="136">
        <f>IFERROR(VLOOKUP($B90,'[31]Clallam Revenue'!$B:$O,4,0),0)</f>
        <v>4.8600000000000003</v>
      </c>
      <c r="I90" s="136">
        <f>IFERROR(VLOOKUP($B90,'[31]Clallam Revenue'!$B:$O,5,0),0)</f>
        <v>4.8600000000000003</v>
      </c>
      <c r="J90" s="136">
        <f>IFERROR(VLOOKUP($B90,'[31]Clallam Revenue'!$B:$O,6,0),0)</f>
        <v>4.8600000000000003</v>
      </c>
      <c r="K90" s="136">
        <f>IFERROR(VLOOKUP($B90,'[31]Clallam Revenue'!$B:$O,7,0),0)</f>
        <v>4.8600000000000003</v>
      </c>
      <c r="L90" s="136">
        <f>IFERROR(VLOOKUP($B90,'[31]Clallam Revenue'!$B:$O,8,0),0)</f>
        <v>4.8600000000000003</v>
      </c>
      <c r="M90" s="136">
        <f>IFERROR(VLOOKUP($B90,'[31]Clallam Revenue'!$B:$O,9,0),0)</f>
        <v>4.8600000000000003</v>
      </c>
      <c r="N90" s="136">
        <f>IFERROR(VLOOKUP($B90,'[31]Clallam Revenue'!$B:$O,10,0),0)</f>
        <v>5.17</v>
      </c>
      <c r="O90" s="136">
        <f>IFERROR(VLOOKUP($B90,'[31]Clallam Revenue'!$B:$O,11,0),0)</f>
        <v>7.29</v>
      </c>
      <c r="P90" s="136">
        <f>IFERROR(VLOOKUP($B90,'[31]Clallam Revenue'!$B:$O,12,0),0)</f>
        <v>7.29</v>
      </c>
      <c r="Q90" s="136">
        <f>IFERROR(VLOOKUP($B90,'[31]Clallam Revenue'!$B:$O,13,0),0)</f>
        <v>7.29</v>
      </c>
      <c r="R90" s="136">
        <f>IFERROR(VLOOKUP($B90,'[31]Clallam Revenue'!$B:$O,14,0),0)</f>
        <v>7.29</v>
      </c>
      <c r="S90" s="136">
        <f t="shared" si="38"/>
        <v>68.350000000000009</v>
      </c>
      <c r="U90" s="137">
        <f t="shared" si="49"/>
        <v>0</v>
      </c>
      <c r="V90" s="137">
        <f t="shared" si="50"/>
        <v>0</v>
      </c>
      <c r="W90" s="137">
        <f t="shared" si="51"/>
        <v>0</v>
      </c>
      <c r="X90" s="137">
        <f t="shared" si="52"/>
        <v>0</v>
      </c>
      <c r="Y90" s="137">
        <f t="shared" si="53"/>
        <v>0</v>
      </c>
      <c r="Z90" s="137">
        <f t="shared" si="54"/>
        <v>0</v>
      </c>
      <c r="AA90" s="137">
        <f t="shared" si="55"/>
        <v>0</v>
      </c>
      <c r="AB90" s="137">
        <f t="shared" si="56"/>
        <v>0</v>
      </c>
      <c r="AC90" s="137">
        <f t="shared" si="57"/>
        <v>0</v>
      </c>
      <c r="AD90" s="137">
        <f t="shared" si="58"/>
        <v>0</v>
      </c>
      <c r="AE90" s="137">
        <f t="shared" si="59"/>
        <v>0</v>
      </c>
      <c r="AF90" s="137">
        <f t="shared" si="60"/>
        <v>0</v>
      </c>
      <c r="AG90" s="138">
        <f t="shared" si="61"/>
        <v>0</v>
      </c>
      <c r="AI90" s="139"/>
      <c r="AJ90" s="214">
        <f t="shared" si="40"/>
        <v>0</v>
      </c>
      <c r="AK90" s="215">
        <f t="shared" si="41"/>
        <v>0</v>
      </c>
      <c r="AL90" s="215">
        <f t="shared" si="42"/>
        <v>0</v>
      </c>
      <c r="AM90" s="216">
        <f t="shared" si="43"/>
        <v>68.350000000000009</v>
      </c>
      <c r="AN90" s="222" t="e">
        <f t="shared" si="47"/>
        <v>#DIV/0!</v>
      </c>
      <c r="AO90" s="222">
        <f t="shared" si="48"/>
        <v>0</v>
      </c>
    </row>
    <row r="91" spans="1:41" s="111" customFormat="1" ht="12" customHeight="1">
      <c r="A91" s="131"/>
      <c r="B91" s="140" t="s">
        <v>198</v>
      </c>
      <c r="C91" s="132" t="str">
        <f>+VLOOKUP(B91,'[30]Clallam Regulated Price Out'!A:B,2,FALSE)</f>
        <v>CLOCK ON CALL</v>
      </c>
      <c r="D91" s="134">
        <f>IFERROR(VLOOKUP(B91,'[31]Clallam Rates'!$F$1:$H$500, 3, FALSE),0)</f>
        <v>0</v>
      </c>
      <c r="E91" s="135"/>
      <c r="F91" s="135"/>
      <c r="G91" s="136">
        <f>IFERROR(VLOOKUP($B91,'[31]Clallam Revenue'!$B:$O,3,0),0)</f>
        <v>0</v>
      </c>
      <c r="H91" s="136">
        <f>IFERROR(VLOOKUP($B91,'[31]Clallam Revenue'!$B:$O,4,0),0)</f>
        <v>0</v>
      </c>
      <c r="I91" s="136">
        <f>IFERROR(VLOOKUP($B91,'[31]Clallam Revenue'!$B:$O,5,0),0)</f>
        <v>0</v>
      </c>
      <c r="J91" s="136">
        <f>IFERROR(VLOOKUP($B91,'[31]Clallam Revenue'!$B:$O,6,0),0)</f>
        <v>0</v>
      </c>
      <c r="K91" s="136">
        <f>IFERROR(VLOOKUP($B91,'[31]Clallam Revenue'!$B:$O,7,0),0)</f>
        <v>0</v>
      </c>
      <c r="L91" s="136">
        <f>IFERROR(VLOOKUP($B91,'[31]Clallam Revenue'!$B:$O,8,0),0)</f>
        <v>0</v>
      </c>
      <c r="M91" s="136">
        <f>IFERROR(VLOOKUP($B91,'[31]Clallam Revenue'!$B:$O,9,0),0)</f>
        <v>0</v>
      </c>
      <c r="N91" s="136">
        <f>IFERROR(VLOOKUP($B91,'[31]Clallam Revenue'!$B:$O,10,0),0)</f>
        <v>0</v>
      </c>
      <c r="O91" s="136">
        <f>IFERROR(VLOOKUP($B91,'[31]Clallam Revenue'!$B:$O,11,0),0)</f>
        <v>0</v>
      </c>
      <c r="P91" s="136">
        <f>IFERROR(VLOOKUP($B91,'[31]Clallam Revenue'!$B:$O,12,0),0)</f>
        <v>0</v>
      </c>
      <c r="Q91" s="136">
        <f>IFERROR(VLOOKUP($B91,'[31]Clallam Revenue'!$B:$O,13,0),0)</f>
        <v>0</v>
      </c>
      <c r="R91" s="136">
        <f>IFERROR(VLOOKUP($B91,'[31]Clallam Revenue'!$B:$O,14,0),0)</f>
        <v>0</v>
      </c>
      <c r="S91" s="136">
        <f t="shared" si="38"/>
        <v>0</v>
      </c>
      <c r="U91" s="137">
        <f t="shared" si="49"/>
        <v>0</v>
      </c>
      <c r="V91" s="137">
        <f t="shared" si="50"/>
        <v>0</v>
      </c>
      <c r="W91" s="137">
        <f t="shared" si="51"/>
        <v>0</v>
      </c>
      <c r="X91" s="137">
        <f t="shared" si="52"/>
        <v>0</v>
      </c>
      <c r="Y91" s="137">
        <f t="shared" si="53"/>
        <v>0</v>
      </c>
      <c r="Z91" s="137">
        <f t="shared" si="54"/>
        <v>0</v>
      </c>
      <c r="AA91" s="137">
        <f t="shared" si="55"/>
        <v>0</v>
      </c>
      <c r="AB91" s="137">
        <f t="shared" si="56"/>
        <v>0</v>
      </c>
      <c r="AC91" s="137">
        <f t="shared" si="57"/>
        <v>0</v>
      </c>
      <c r="AD91" s="137">
        <f t="shared" si="58"/>
        <v>0</v>
      </c>
      <c r="AE91" s="137">
        <f t="shared" si="59"/>
        <v>0</v>
      </c>
      <c r="AF91" s="137">
        <f t="shared" si="60"/>
        <v>0</v>
      </c>
      <c r="AG91" s="138">
        <f t="shared" si="61"/>
        <v>0</v>
      </c>
      <c r="AI91" s="139"/>
      <c r="AJ91" s="214">
        <f t="shared" si="40"/>
        <v>0</v>
      </c>
      <c r="AK91" s="215">
        <f t="shared" si="41"/>
        <v>0</v>
      </c>
      <c r="AL91" s="215">
        <f t="shared" si="42"/>
        <v>0</v>
      </c>
      <c r="AM91" s="216">
        <f t="shared" si="43"/>
        <v>0</v>
      </c>
      <c r="AN91" s="222" t="e">
        <f t="shared" si="47"/>
        <v>#DIV/0!</v>
      </c>
      <c r="AO91" s="222" t="e">
        <f t="shared" si="48"/>
        <v>#DIV/0!</v>
      </c>
    </row>
    <row r="92" spans="1:41" s="111" customFormat="1" ht="12" customHeight="1">
      <c r="A92" s="131" t="s">
        <v>318</v>
      </c>
      <c r="B92" s="140" t="s">
        <v>321</v>
      </c>
      <c r="C92" s="132" t="str">
        <f>+VLOOKUP(B92,'[30]Clallam Regulated Price Out'!A:B,2,FALSE)</f>
        <v>LOCK CHARGE - CONT EOW</v>
      </c>
      <c r="D92" s="134">
        <f>IFERROR(VLOOKUP(B92,'[31]Clallam Rates'!$F$1:$H$500, 3, FALSE),0)</f>
        <v>2.4300000000000002</v>
      </c>
      <c r="E92" s="135">
        <f>1.12*2.17</f>
        <v>2.4304000000000001</v>
      </c>
      <c r="F92" s="135" t="s">
        <v>14</v>
      </c>
      <c r="G92" s="136">
        <f>IFERROR(VLOOKUP($B92,'[31]Clallam Revenue'!$B:$O,3,0),0)</f>
        <v>31.59</v>
      </c>
      <c r="H92" s="136">
        <f>IFERROR(VLOOKUP($B92,'[31]Clallam Revenue'!$B:$O,4,0),0)</f>
        <v>102.06</v>
      </c>
      <c r="I92" s="136">
        <f>IFERROR(VLOOKUP($B92,'[31]Clallam Revenue'!$B:$O,5,0),0)</f>
        <v>41.31</v>
      </c>
      <c r="J92" s="136">
        <f>IFERROR(VLOOKUP($B92,'[31]Clallam Revenue'!$B:$O,6,0),0)</f>
        <v>38.880000000000003</v>
      </c>
      <c r="K92" s="136">
        <f>IFERROR(VLOOKUP($B92,'[31]Clallam Revenue'!$B:$O,7,0),0)</f>
        <v>40.1</v>
      </c>
      <c r="L92" s="136">
        <f>IFERROR(VLOOKUP($B92,'[31]Clallam Revenue'!$B:$O,8,0),0)</f>
        <v>41.31</v>
      </c>
      <c r="M92" s="136">
        <f>IFERROR(VLOOKUP($B92,'[31]Clallam Revenue'!$B:$O,9,0),0)</f>
        <v>38.880000000000003</v>
      </c>
      <c r="N92" s="136">
        <f>IFERROR(VLOOKUP($B92,'[31]Clallam Revenue'!$B:$O,10,0),0)</f>
        <v>40.1</v>
      </c>
      <c r="O92" s="136">
        <f>IFERROR(VLOOKUP($B92,'[31]Clallam Revenue'!$B:$O,11,0),0)</f>
        <v>45.93</v>
      </c>
      <c r="P92" s="136">
        <f>IFERROR(VLOOKUP($B92,'[31]Clallam Revenue'!$B:$O,12,0),0)</f>
        <v>51.03</v>
      </c>
      <c r="Q92" s="136">
        <f>IFERROR(VLOOKUP($B92,'[31]Clallam Revenue'!$B:$O,13,0),0)</f>
        <v>49.82</v>
      </c>
      <c r="R92" s="136">
        <f>IFERROR(VLOOKUP($B92,'[31]Clallam Revenue'!$B:$O,14,0),0)</f>
        <v>48.6</v>
      </c>
      <c r="S92" s="136">
        <f t="shared" si="38"/>
        <v>569.61000000000013</v>
      </c>
      <c r="T92" s="165"/>
      <c r="U92" s="137">
        <f t="shared" si="49"/>
        <v>12.999999999999998</v>
      </c>
      <c r="V92" s="137">
        <f t="shared" si="50"/>
        <v>42</v>
      </c>
      <c r="W92" s="137">
        <f t="shared" si="51"/>
        <v>17</v>
      </c>
      <c r="X92" s="137">
        <f t="shared" si="52"/>
        <v>16</v>
      </c>
      <c r="Y92" s="137">
        <f t="shared" si="53"/>
        <v>16.502057613168724</v>
      </c>
      <c r="Z92" s="137">
        <f t="shared" si="54"/>
        <v>17</v>
      </c>
      <c r="AA92" s="137">
        <f t="shared" si="55"/>
        <v>16</v>
      </c>
      <c r="AB92" s="137">
        <f t="shared" si="56"/>
        <v>16.502057613168724</v>
      </c>
      <c r="AC92" s="137">
        <f t="shared" si="57"/>
        <v>18.901234567901234</v>
      </c>
      <c r="AD92" s="137">
        <f t="shared" si="58"/>
        <v>21</v>
      </c>
      <c r="AE92" s="137">
        <f t="shared" si="59"/>
        <v>20.502057613168724</v>
      </c>
      <c r="AF92" s="137">
        <f t="shared" si="60"/>
        <v>20</v>
      </c>
      <c r="AG92" s="138">
        <f t="shared" si="61"/>
        <v>19.533950617283949</v>
      </c>
      <c r="AI92" s="139"/>
      <c r="AJ92" s="214">
        <f t="shared" si="40"/>
        <v>2.437174475924448</v>
      </c>
      <c r="AK92" s="215">
        <f t="shared" si="41"/>
        <v>6.7744759244479091E-3</v>
      </c>
      <c r="AL92" s="215">
        <f t="shared" si="42"/>
        <v>1.5879873379937339</v>
      </c>
      <c r="AM92" s="216">
        <f t="shared" si="43"/>
        <v>571.19798733799382</v>
      </c>
      <c r="AN92" s="222">
        <f t="shared" si="47"/>
        <v>2.7873913448189223E-3</v>
      </c>
      <c r="AO92" s="222">
        <f t="shared" si="48"/>
        <v>2.7878501746699206E-3</v>
      </c>
    </row>
    <row r="93" spans="1:41" s="111" customFormat="1" ht="12" customHeight="1">
      <c r="A93" s="131" t="s">
        <v>318</v>
      </c>
      <c r="B93" s="140" t="s">
        <v>322</v>
      </c>
      <c r="C93" s="132" t="str">
        <f>+VLOOKUP(B93,'[30]Clallam Regulated Price Out'!A:B,2,FALSE)</f>
        <v>LOCK CHARGE-CONTAINER WKL</v>
      </c>
      <c r="D93" s="134">
        <f>IFERROR(VLOOKUP(B93,'[31]Clallam Rates'!$F$1:$H$500, 3, FALSE),0)</f>
        <v>4.8499999999999996</v>
      </c>
      <c r="E93" s="135">
        <f>1.12*4.33</f>
        <v>4.8496000000000006</v>
      </c>
      <c r="F93" s="135" t="s">
        <v>14</v>
      </c>
      <c r="G93" s="136">
        <f>IFERROR(VLOOKUP($B93,'[31]Clallam Revenue'!$B:$O,3,0),0)</f>
        <v>86.36</v>
      </c>
      <c r="H93" s="136">
        <f>IFERROR(VLOOKUP($B93,'[31]Clallam Revenue'!$B:$O,4,0),0)</f>
        <v>-33.950000000000003</v>
      </c>
      <c r="I93" s="136">
        <f>IFERROR(VLOOKUP($B93,'[31]Clallam Revenue'!$B:$O,5,0),0)</f>
        <v>87.3</v>
      </c>
      <c r="J93" s="136">
        <f>IFERROR(VLOOKUP($B93,'[31]Clallam Revenue'!$B:$O,6,0),0)</f>
        <v>93.36</v>
      </c>
      <c r="K93" s="136">
        <f>IFERROR(VLOOKUP($B93,'[31]Clallam Revenue'!$B:$O,7,0),0)</f>
        <v>97</v>
      </c>
      <c r="L93" s="136">
        <f>IFERROR(VLOOKUP($B93,'[31]Clallam Revenue'!$B:$O,8,0),0)</f>
        <v>107.67</v>
      </c>
      <c r="M93" s="136">
        <f>IFERROR(VLOOKUP($B93,'[31]Clallam Revenue'!$B:$O,9,0),0)</f>
        <v>112.76</v>
      </c>
      <c r="N93" s="136">
        <f>IFERROR(VLOOKUP($B93,'[31]Clallam Revenue'!$B:$O,10,0),0)</f>
        <v>124.89</v>
      </c>
      <c r="O93" s="136">
        <f>IFERROR(VLOOKUP($B93,'[31]Clallam Revenue'!$B:$O,11,0),0)</f>
        <v>126.1</v>
      </c>
      <c r="P93" s="136">
        <f>IFERROR(VLOOKUP($B93,'[31]Clallam Revenue'!$B:$O,12,0),0)</f>
        <v>105.76</v>
      </c>
      <c r="Q93" s="136">
        <f>IFERROR(VLOOKUP($B93,'[31]Clallam Revenue'!$B:$O,13,0),0)</f>
        <v>109.13</v>
      </c>
      <c r="R93" s="136">
        <f>IFERROR(VLOOKUP($B93,'[31]Clallam Revenue'!$B:$O,14,0),0)</f>
        <v>97</v>
      </c>
      <c r="S93" s="136">
        <f t="shared" si="38"/>
        <v>1113.3800000000001</v>
      </c>
      <c r="U93" s="137">
        <f t="shared" si="49"/>
        <v>17.80618556701031</v>
      </c>
      <c r="V93" s="137">
        <f t="shared" si="50"/>
        <v>-7.0000000000000009</v>
      </c>
      <c r="W93" s="137">
        <f t="shared" si="51"/>
        <v>18</v>
      </c>
      <c r="X93" s="137">
        <f t="shared" si="52"/>
        <v>19.249484536082477</v>
      </c>
      <c r="Y93" s="137">
        <f t="shared" si="53"/>
        <v>20</v>
      </c>
      <c r="Z93" s="137">
        <f t="shared" si="54"/>
        <v>22.200000000000003</v>
      </c>
      <c r="AA93" s="137">
        <f t="shared" si="55"/>
        <v>23.249484536082477</v>
      </c>
      <c r="AB93" s="137">
        <f t="shared" si="56"/>
        <v>25.750515463917527</v>
      </c>
      <c r="AC93" s="137">
        <f t="shared" si="57"/>
        <v>26</v>
      </c>
      <c r="AD93" s="137">
        <f t="shared" si="58"/>
        <v>21.806185567010314</v>
      </c>
      <c r="AE93" s="137">
        <f t="shared" si="59"/>
        <v>22.501030927835053</v>
      </c>
      <c r="AF93" s="137">
        <f t="shared" si="60"/>
        <v>20</v>
      </c>
      <c r="AG93" s="138">
        <f t="shared" si="61"/>
        <v>19.13024054982818</v>
      </c>
      <c r="AI93" s="139"/>
      <c r="AJ93" s="214">
        <f t="shared" si="40"/>
        <v>4.8631177330658337</v>
      </c>
      <c r="AK93" s="215">
        <f t="shared" si="41"/>
        <v>1.3517733065833148E-2</v>
      </c>
      <c r="AL93" s="215">
        <f t="shared" si="42"/>
        <v>3.103169822853054</v>
      </c>
      <c r="AM93" s="216">
        <f t="shared" si="43"/>
        <v>1116.4831698228531</v>
      </c>
      <c r="AN93" s="222">
        <f t="shared" si="47"/>
        <v>2.7873913448187783E-3</v>
      </c>
      <c r="AO93" s="222">
        <f t="shared" si="48"/>
        <v>2.7871614568728141E-3</v>
      </c>
    </row>
    <row r="94" spans="1:41" s="111" customFormat="1" ht="12" customHeight="1">
      <c r="A94" s="147"/>
      <c r="B94" s="140" t="s">
        <v>323</v>
      </c>
      <c r="C94" s="132" t="str">
        <f>+VLOOKUP(B94,'[30]Clallam Regulated Price Out'!A:B,2,FALSE)</f>
        <v>TEMP CONTAINER DELIV</v>
      </c>
      <c r="D94" s="134">
        <f>IFERROR(VLOOKUP(B94,'[31]Clallam Rates'!$F$1:$H$500, 3, FALSE),0)</f>
        <v>35.130000000000003</v>
      </c>
      <c r="E94" s="141"/>
      <c r="F94" s="135"/>
      <c r="G94" s="136">
        <f>IFERROR(VLOOKUP($B94,'[31]Clallam Revenue'!$B:$O,3,0),0)</f>
        <v>0</v>
      </c>
      <c r="H94" s="136">
        <f>IFERROR(VLOOKUP($B94,'[31]Clallam Revenue'!$B:$O,4,0),0)</f>
        <v>0</v>
      </c>
      <c r="I94" s="136">
        <f>IFERROR(VLOOKUP($B94,'[31]Clallam Revenue'!$B:$O,5,0),0)</f>
        <v>0</v>
      </c>
      <c r="J94" s="136">
        <f>IFERROR(VLOOKUP($B94,'[31]Clallam Revenue'!$B:$O,6,0),0)</f>
        <v>0</v>
      </c>
      <c r="K94" s="136">
        <f>IFERROR(VLOOKUP($B94,'[31]Clallam Revenue'!$B:$O,7,0),0)</f>
        <v>0</v>
      </c>
      <c r="L94" s="136">
        <f>IFERROR(VLOOKUP($B94,'[31]Clallam Revenue'!$B:$O,8,0),0)</f>
        <v>0</v>
      </c>
      <c r="M94" s="136">
        <f>IFERROR(VLOOKUP($B94,'[31]Clallam Revenue'!$B:$O,9,0),0)</f>
        <v>0</v>
      </c>
      <c r="N94" s="136">
        <f>IFERROR(VLOOKUP($B94,'[31]Clallam Revenue'!$B:$O,10,0),0)</f>
        <v>0</v>
      </c>
      <c r="O94" s="136">
        <f>IFERROR(VLOOKUP($B94,'[31]Clallam Revenue'!$B:$O,11,0),0)</f>
        <v>0</v>
      </c>
      <c r="P94" s="136">
        <f>IFERROR(VLOOKUP($B94,'[31]Clallam Revenue'!$B:$O,12,0),0)</f>
        <v>0</v>
      </c>
      <c r="Q94" s="136">
        <f>IFERROR(VLOOKUP($B94,'[31]Clallam Revenue'!$B:$O,13,0),0)</f>
        <v>0</v>
      </c>
      <c r="R94" s="136">
        <f>IFERROR(VLOOKUP($B94,'[31]Clallam Revenue'!$B:$O,14,0),0)</f>
        <v>0</v>
      </c>
      <c r="S94" s="136">
        <f t="shared" si="38"/>
        <v>0</v>
      </c>
      <c r="U94" s="137">
        <f t="shared" si="49"/>
        <v>0</v>
      </c>
      <c r="V94" s="137">
        <f t="shared" si="50"/>
        <v>0</v>
      </c>
      <c r="W94" s="137">
        <f t="shared" si="51"/>
        <v>0</v>
      </c>
      <c r="X94" s="137">
        <f t="shared" si="52"/>
        <v>0</v>
      </c>
      <c r="Y94" s="137">
        <f t="shared" si="53"/>
        <v>0</v>
      </c>
      <c r="Z94" s="137">
        <f t="shared" si="54"/>
        <v>0</v>
      </c>
      <c r="AA94" s="137">
        <f t="shared" si="55"/>
        <v>0</v>
      </c>
      <c r="AB94" s="137">
        <f t="shared" si="56"/>
        <v>0</v>
      </c>
      <c r="AC94" s="137">
        <f t="shared" si="57"/>
        <v>0</v>
      </c>
      <c r="AD94" s="137">
        <f t="shared" si="58"/>
        <v>0</v>
      </c>
      <c r="AE94" s="137">
        <f t="shared" si="59"/>
        <v>0</v>
      </c>
      <c r="AF94" s="137">
        <f t="shared" si="60"/>
        <v>0</v>
      </c>
      <c r="AG94" s="138">
        <f t="shared" si="61"/>
        <v>0</v>
      </c>
      <c r="AI94" s="139"/>
      <c r="AJ94" s="214">
        <f t="shared" si="40"/>
        <v>0</v>
      </c>
      <c r="AK94" s="215">
        <f t="shared" si="41"/>
        <v>0</v>
      </c>
      <c r="AL94" s="215">
        <f t="shared" si="42"/>
        <v>0</v>
      </c>
      <c r="AM94" s="216">
        <f t="shared" si="43"/>
        <v>0</v>
      </c>
      <c r="AN94" s="222" t="e">
        <f t="shared" si="47"/>
        <v>#DIV/0!</v>
      </c>
      <c r="AO94" s="222" t="e">
        <f t="shared" si="48"/>
        <v>#DIV/0!</v>
      </c>
    </row>
    <row r="95" spans="1:41" s="111" customFormat="1" ht="12" customHeight="1">
      <c r="A95" s="131">
        <v>160</v>
      </c>
      <c r="B95" s="140" t="s">
        <v>324</v>
      </c>
      <c r="C95" s="132" t="str">
        <f>+VLOOKUP(B95,'[30]Clallam Regulated Price Out'!A:B,2,FALSE)</f>
        <v>COMMERCIAL TIME CHARGE</v>
      </c>
      <c r="D95" s="134">
        <f>IFERROR(VLOOKUP(B95,'[31]Clallam Rates'!$F$1:$H$500, 3, FALSE),0)</f>
        <v>57.9</v>
      </c>
      <c r="E95" s="135">
        <v>57.9</v>
      </c>
      <c r="F95" s="135" t="s">
        <v>14</v>
      </c>
      <c r="G95" s="136">
        <f>IFERROR(VLOOKUP($B95,'[31]Clallam Revenue'!$B:$O,3,0),0)</f>
        <v>0</v>
      </c>
      <c r="H95" s="136">
        <f>IFERROR(VLOOKUP($B95,'[31]Clallam Revenue'!$B:$O,4,0),0)</f>
        <v>0</v>
      </c>
      <c r="I95" s="136">
        <f>IFERROR(VLOOKUP($B95,'[31]Clallam Revenue'!$B:$O,5,0),0)</f>
        <v>0</v>
      </c>
      <c r="J95" s="136">
        <f>IFERROR(VLOOKUP($B95,'[31]Clallam Revenue'!$B:$O,6,0),0)</f>
        <v>14.48</v>
      </c>
      <c r="K95" s="136">
        <f>IFERROR(VLOOKUP($B95,'[31]Clallam Revenue'!$B:$O,7,0),0)</f>
        <v>86.85</v>
      </c>
      <c r="L95" s="136">
        <f>IFERROR(VLOOKUP($B95,'[31]Clallam Revenue'!$B:$O,8,0),0)</f>
        <v>0</v>
      </c>
      <c r="M95" s="136">
        <f>IFERROR(VLOOKUP($B95,'[31]Clallam Revenue'!$B:$O,9,0),0)</f>
        <v>28.96</v>
      </c>
      <c r="N95" s="136">
        <f>IFERROR(VLOOKUP($B95,'[31]Clallam Revenue'!$B:$O,10,0),0)</f>
        <v>31.85</v>
      </c>
      <c r="O95" s="136">
        <f>IFERROR(VLOOKUP($B95,'[31]Clallam Revenue'!$B:$O,11,0),0)</f>
        <v>49.23</v>
      </c>
      <c r="P95" s="136">
        <f>IFERROR(VLOOKUP($B95,'[31]Clallam Revenue'!$B:$O,12,0),0)</f>
        <v>0</v>
      </c>
      <c r="Q95" s="136">
        <f>IFERROR(VLOOKUP($B95,'[31]Clallam Revenue'!$B:$O,13,0),0)</f>
        <v>17.38</v>
      </c>
      <c r="R95" s="136">
        <f>IFERROR(VLOOKUP($B95,'[31]Clallam Revenue'!$B:$O,14,0),0)</f>
        <v>8.69</v>
      </c>
      <c r="S95" s="136">
        <f t="shared" si="38"/>
        <v>237.43999999999997</v>
      </c>
      <c r="U95" s="137">
        <f t="shared" si="49"/>
        <v>0</v>
      </c>
      <c r="V95" s="137">
        <f t="shared" si="50"/>
        <v>0</v>
      </c>
      <c r="W95" s="137">
        <f t="shared" si="51"/>
        <v>0</v>
      </c>
      <c r="X95" s="137">
        <f t="shared" si="52"/>
        <v>0.25008635578583766</v>
      </c>
      <c r="Y95" s="137">
        <f t="shared" si="53"/>
        <v>1.5</v>
      </c>
      <c r="Z95" s="137">
        <f t="shared" si="54"/>
        <v>0</v>
      </c>
      <c r="AA95" s="137">
        <f t="shared" si="55"/>
        <v>0.50017271157167531</v>
      </c>
      <c r="AB95" s="137">
        <f t="shared" si="56"/>
        <v>0.55008635578583764</v>
      </c>
      <c r="AC95" s="137">
        <f t="shared" si="57"/>
        <v>0.85025906735751289</v>
      </c>
      <c r="AD95" s="137">
        <f t="shared" si="58"/>
        <v>0</v>
      </c>
      <c r="AE95" s="137">
        <f t="shared" si="59"/>
        <v>0.3001727115716753</v>
      </c>
      <c r="AF95" s="137">
        <f t="shared" si="60"/>
        <v>0.15008635578583765</v>
      </c>
      <c r="AG95" s="138">
        <f t="shared" si="61"/>
        <v>0.34173862982153141</v>
      </c>
      <c r="AI95" s="139"/>
      <c r="AJ95" s="214">
        <f t="shared" si="40"/>
        <v>58.061389958865014</v>
      </c>
      <c r="AK95" s="215">
        <f t="shared" si="41"/>
        <v>0.16138995886501561</v>
      </c>
      <c r="AL95" s="215">
        <f t="shared" si="42"/>
        <v>0.66183820091380507</v>
      </c>
      <c r="AM95" s="216">
        <f t="shared" si="43"/>
        <v>238.10183820091376</v>
      </c>
      <c r="AN95" s="222">
        <f t="shared" si="47"/>
        <v>2.7873913448189227E-3</v>
      </c>
      <c r="AO95" s="222">
        <f t="shared" si="48"/>
        <v>2.7873913448189232E-3</v>
      </c>
    </row>
    <row r="96" spans="1:41" s="111" customFormat="1" ht="12" customHeight="1">
      <c r="A96" s="131">
        <v>70</v>
      </c>
      <c r="B96" s="140" t="s">
        <v>166</v>
      </c>
      <c r="C96" s="132" t="str">
        <f>+VLOOKUP(B96,'[30]Clallam Regulated Price Out'!A:B,2,FALSE)</f>
        <v>RETURN TRIP CHARGE - CONT</v>
      </c>
      <c r="D96" s="134">
        <f>IFERROR(VLOOKUP(B96,'[31]Clallam Rates'!$F$1:$H$500, 3, FALSE),0)</f>
        <v>9.8800000000000008</v>
      </c>
      <c r="E96" s="135">
        <v>9.8800000000000008</v>
      </c>
      <c r="F96" s="135" t="s">
        <v>14</v>
      </c>
      <c r="G96" s="136">
        <f>IFERROR(VLOOKUP($B96,'[31]Clallam Revenue'!$B:$O,3,0),0)</f>
        <v>0</v>
      </c>
      <c r="H96" s="136">
        <f>IFERROR(VLOOKUP($B96,'[31]Clallam Revenue'!$B:$O,4,0),0)</f>
        <v>0</v>
      </c>
      <c r="I96" s="136">
        <f>IFERROR(VLOOKUP($B96,'[31]Clallam Revenue'!$B:$O,5,0),0)</f>
        <v>0</v>
      </c>
      <c r="J96" s="136">
        <f>IFERROR(VLOOKUP($B96,'[31]Clallam Revenue'!$B:$O,6,0),0)</f>
        <v>9.8800000000000008</v>
      </c>
      <c r="K96" s="136">
        <f>IFERROR(VLOOKUP($B96,'[31]Clallam Revenue'!$B:$O,7,0),0)</f>
        <v>0</v>
      </c>
      <c r="L96" s="136">
        <f>IFERROR(VLOOKUP($B96,'[31]Clallam Revenue'!$B:$O,8,0),0)</f>
        <v>9.8800000000000008</v>
      </c>
      <c r="M96" s="136">
        <f>IFERROR(VLOOKUP($B96,'[31]Clallam Revenue'!$B:$O,9,0),0)</f>
        <v>0</v>
      </c>
      <c r="N96" s="136">
        <f>IFERROR(VLOOKUP($B96,'[31]Clallam Revenue'!$B:$O,10,0),0)</f>
        <v>0</v>
      </c>
      <c r="O96" s="136">
        <f>IFERROR(VLOOKUP($B96,'[31]Clallam Revenue'!$B:$O,11,0),0)</f>
        <v>0</v>
      </c>
      <c r="P96" s="136">
        <f>IFERROR(VLOOKUP($B96,'[31]Clallam Revenue'!$B:$O,12,0),0)</f>
        <v>0</v>
      </c>
      <c r="Q96" s="136">
        <f>IFERROR(VLOOKUP($B96,'[31]Clallam Revenue'!$B:$O,13,0),0)</f>
        <v>0</v>
      </c>
      <c r="R96" s="136">
        <f>IFERROR(VLOOKUP($B96,'[31]Clallam Revenue'!$B:$O,14,0),0)</f>
        <v>0</v>
      </c>
      <c r="S96" s="136">
        <f t="shared" si="38"/>
        <v>19.760000000000002</v>
      </c>
      <c r="U96" s="137">
        <f t="shared" si="49"/>
        <v>0</v>
      </c>
      <c r="V96" s="137">
        <f t="shared" si="50"/>
        <v>0</v>
      </c>
      <c r="W96" s="137">
        <f t="shared" si="51"/>
        <v>0</v>
      </c>
      <c r="X96" s="137">
        <f t="shared" si="52"/>
        <v>1</v>
      </c>
      <c r="Y96" s="137">
        <f t="shared" si="53"/>
        <v>0</v>
      </c>
      <c r="Z96" s="137">
        <f t="shared" si="54"/>
        <v>1</v>
      </c>
      <c r="AA96" s="137">
        <f t="shared" si="55"/>
        <v>0</v>
      </c>
      <c r="AB96" s="137">
        <f t="shared" si="56"/>
        <v>0</v>
      </c>
      <c r="AC96" s="137">
        <f t="shared" si="57"/>
        <v>0</v>
      </c>
      <c r="AD96" s="137">
        <f t="shared" si="58"/>
        <v>0</v>
      </c>
      <c r="AE96" s="137">
        <f t="shared" si="59"/>
        <v>0</v>
      </c>
      <c r="AF96" s="137">
        <f t="shared" si="60"/>
        <v>0</v>
      </c>
      <c r="AG96" s="138">
        <f t="shared" si="61"/>
        <v>0.16666666666666666</v>
      </c>
      <c r="AI96" s="139"/>
      <c r="AJ96" s="214">
        <f t="shared" si="40"/>
        <v>9.907539426486812</v>
      </c>
      <c r="AK96" s="215">
        <f t="shared" si="41"/>
        <v>2.753942648681118E-2</v>
      </c>
      <c r="AL96" s="215">
        <f t="shared" si="42"/>
        <v>5.5078852973622354E-2</v>
      </c>
      <c r="AM96" s="216">
        <f t="shared" si="43"/>
        <v>19.815078852973624</v>
      </c>
      <c r="AN96" s="222">
        <f t="shared" si="47"/>
        <v>2.7873913448189453E-3</v>
      </c>
      <c r="AO96" s="222">
        <f t="shared" si="48"/>
        <v>2.7873913448189448E-3</v>
      </c>
    </row>
    <row r="97" spans="1:42" s="111" customFormat="1" ht="12" customHeight="1">
      <c r="A97" s="131"/>
      <c r="B97" s="140" t="s">
        <v>164</v>
      </c>
      <c r="C97" s="132" t="str">
        <f>+VLOOKUP(B97,'[30]Clallam Regulated Price Out'!A:B,2,FALSE)</f>
        <v>CHARGE FOR DAMAGE</v>
      </c>
      <c r="D97" s="134">
        <f>IFERROR(VLOOKUP(B97,'[31]Clallam Rates'!$F$1:$H$500, 3, FALSE),0)</f>
        <v>0</v>
      </c>
      <c r="E97" s="135"/>
      <c r="F97" s="135"/>
      <c r="G97" s="136">
        <f>IFERROR(VLOOKUP($B97,'[31]Clallam Revenue'!$B:$O,3,0),0)</f>
        <v>0</v>
      </c>
      <c r="H97" s="136">
        <f>IFERROR(VLOOKUP($B97,'[31]Clallam Revenue'!$B:$O,4,0),0)</f>
        <v>0</v>
      </c>
      <c r="I97" s="136">
        <f>IFERROR(VLOOKUP($B97,'[31]Clallam Revenue'!$B:$O,5,0),0)</f>
        <v>0</v>
      </c>
      <c r="J97" s="136">
        <f>IFERROR(VLOOKUP($B97,'[31]Clallam Revenue'!$B:$O,6,0),0)</f>
        <v>0</v>
      </c>
      <c r="K97" s="136">
        <f>IFERROR(VLOOKUP($B97,'[31]Clallam Revenue'!$B:$O,7,0),0)</f>
        <v>0</v>
      </c>
      <c r="L97" s="136">
        <f>IFERROR(VLOOKUP($B97,'[31]Clallam Revenue'!$B:$O,8,0),0)</f>
        <v>0</v>
      </c>
      <c r="M97" s="136">
        <f>IFERROR(VLOOKUP($B97,'[31]Clallam Revenue'!$B:$O,9,0),0)</f>
        <v>0</v>
      </c>
      <c r="N97" s="136">
        <f>IFERROR(VLOOKUP($B97,'[31]Clallam Revenue'!$B:$O,10,0),0)</f>
        <v>0</v>
      </c>
      <c r="O97" s="136">
        <f>IFERROR(VLOOKUP($B97,'[31]Clallam Revenue'!$B:$O,11,0),0)</f>
        <v>0</v>
      </c>
      <c r="P97" s="136">
        <f>IFERROR(VLOOKUP($B97,'[31]Clallam Revenue'!$B:$O,12,0),0)</f>
        <v>0</v>
      </c>
      <c r="Q97" s="136">
        <f>IFERROR(VLOOKUP($B97,'[31]Clallam Revenue'!$B:$O,13,0),0)</f>
        <v>0</v>
      </c>
      <c r="R97" s="136">
        <f>IFERROR(VLOOKUP($B97,'[31]Clallam Revenue'!$B:$O,14,0),0)</f>
        <v>0</v>
      </c>
      <c r="S97" s="136">
        <f t="shared" si="38"/>
        <v>0</v>
      </c>
      <c r="U97" s="137">
        <f t="shared" si="49"/>
        <v>0</v>
      </c>
      <c r="V97" s="137">
        <f t="shared" si="50"/>
        <v>0</v>
      </c>
      <c r="W97" s="137">
        <f t="shared" si="51"/>
        <v>0</v>
      </c>
      <c r="X97" s="137">
        <f t="shared" si="52"/>
        <v>0</v>
      </c>
      <c r="Y97" s="137">
        <f t="shared" si="53"/>
        <v>0</v>
      </c>
      <c r="Z97" s="137">
        <f t="shared" si="54"/>
        <v>0</v>
      </c>
      <c r="AA97" s="137">
        <f t="shared" si="55"/>
        <v>0</v>
      </c>
      <c r="AB97" s="137">
        <f t="shared" si="56"/>
        <v>0</v>
      </c>
      <c r="AC97" s="137">
        <f t="shared" si="57"/>
        <v>0</v>
      </c>
      <c r="AD97" s="137">
        <f t="shared" si="58"/>
        <v>0</v>
      </c>
      <c r="AE97" s="137">
        <f t="shared" si="59"/>
        <v>0</v>
      </c>
      <c r="AF97" s="137">
        <f t="shared" si="60"/>
        <v>0</v>
      </c>
      <c r="AG97" s="138">
        <f t="shared" si="61"/>
        <v>0</v>
      </c>
      <c r="AI97" s="139"/>
      <c r="AJ97" s="214">
        <f t="shared" si="40"/>
        <v>0</v>
      </c>
      <c r="AK97" s="215">
        <f t="shared" si="41"/>
        <v>0</v>
      </c>
      <c r="AL97" s="215">
        <f t="shared" si="42"/>
        <v>0</v>
      </c>
      <c r="AM97" s="216">
        <f t="shared" si="43"/>
        <v>0</v>
      </c>
      <c r="AN97" s="222" t="e">
        <f t="shared" si="47"/>
        <v>#DIV/0!</v>
      </c>
      <c r="AO97" s="222" t="e">
        <f t="shared" si="48"/>
        <v>#DIV/0!</v>
      </c>
    </row>
    <row r="98" spans="1:42" s="111" customFormat="1" ht="12" customHeight="1">
      <c r="A98" s="131">
        <v>240</v>
      </c>
      <c r="B98" s="140" t="s">
        <v>325</v>
      </c>
      <c r="C98" s="132" t="str">
        <f>+VLOOKUP(B98,'[30]Clallam Regulated Price Out'!A:B,2,FALSE)</f>
        <v>DELIVERY FEE 1.5YD TEMP</v>
      </c>
      <c r="D98" s="134">
        <f>IFERROR(VLOOKUP(B98,'[31]Clallam Rates'!$F$1:$H$500, 3, FALSE),0)</f>
        <v>25.97</v>
      </c>
      <c r="E98" s="135">
        <v>25.97</v>
      </c>
      <c r="F98" s="135" t="s">
        <v>14</v>
      </c>
      <c r="G98" s="136">
        <f>IFERROR(VLOOKUP($B98,'[31]Clallam Revenue'!$B:$O,3,0),0)</f>
        <v>25.97</v>
      </c>
      <c r="H98" s="136">
        <f>IFERROR(VLOOKUP($B98,'[31]Clallam Revenue'!$B:$O,4,0),0)</f>
        <v>0</v>
      </c>
      <c r="I98" s="136">
        <f>IFERROR(VLOOKUP($B98,'[31]Clallam Revenue'!$B:$O,5,0),0)</f>
        <v>0</v>
      </c>
      <c r="J98" s="136">
        <f>IFERROR(VLOOKUP($B98,'[31]Clallam Revenue'!$B:$O,6,0),0)</f>
        <v>25.97</v>
      </c>
      <c r="K98" s="136">
        <f>IFERROR(VLOOKUP($B98,'[31]Clallam Revenue'!$B:$O,7,0),0)</f>
        <v>0</v>
      </c>
      <c r="L98" s="136">
        <f>IFERROR(VLOOKUP($B98,'[31]Clallam Revenue'!$B:$O,8,0),0)</f>
        <v>0</v>
      </c>
      <c r="M98" s="136">
        <f>IFERROR(VLOOKUP($B98,'[31]Clallam Revenue'!$B:$O,9,0),0)</f>
        <v>0</v>
      </c>
      <c r="N98" s="136">
        <f>IFERROR(VLOOKUP($B98,'[31]Clallam Revenue'!$B:$O,10,0),0)</f>
        <v>0</v>
      </c>
      <c r="O98" s="136">
        <f>IFERROR(VLOOKUP($B98,'[31]Clallam Revenue'!$B:$O,11,0),0)</f>
        <v>25.97</v>
      </c>
      <c r="P98" s="136">
        <f>IFERROR(VLOOKUP($B98,'[31]Clallam Revenue'!$B:$O,12,0),0)</f>
        <v>0</v>
      </c>
      <c r="Q98" s="136">
        <f>IFERROR(VLOOKUP($B98,'[31]Clallam Revenue'!$B:$O,13,0),0)</f>
        <v>0</v>
      </c>
      <c r="R98" s="136">
        <f>IFERROR(VLOOKUP($B98,'[31]Clallam Revenue'!$B:$O,14,0),0)</f>
        <v>0</v>
      </c>
      <c r="S98" s="136">
        <f t="shared" si="38"/>
        <v>77.91</v>
      </c>
      <c r="U98" s="137">
        <f t="shared" si="49"/>
        <v>1</v>
      </c>
      <c r="V98" s="137">
        <f t="shared" si="50"/>
        <v>0</v>
      </c>
      <c r="W98" s="137">
        <f t="shared" si="51"/>
        <v>0</v>
      </c>
      <c r="X98" s="137">
        <f t="shared" si="52"/>
        <v>1</v>
      </c>
      <c r="Y98" s="137">
        <f t="shared" si="53"/>
        <v>0</v>
      </c>
      <c r="Z98" s="137">
        <f t="shared" si="54"/>
        <v>0</v>
      </c>
      <c r="AA98" s="137">
        <f t="shared" si="55"/>
        <v>0</v>
      </c>
      <c r="AB98" s="137">
        <f t="shared" si="56"/>
        <v>0</v>
      </c>
      <c r="AC98" s="137">
        <f t="shared" si="57"/>
        <v>1</v>
      </c>
      <c r="AD98" s="137">
        <f t="shared" si="58"/>
        <v>0</v>
      </c>
      <c r="AE98" s="137">
        <f t="shared" si="59"/>
        <v>0</v>
      </c>
      <c r="AF98" s="137">
        <f t="shared" si="60"/>
        <v>0</v>
      </c>
      <c r="AG98" s="138">
        <f t="shared" si="61"/>
        <v>0.25</v>
      </c>
      <c r="AI98" s="139"/>
      <c r="AJ98" s="214">
        <f t="shared" si="40"/>
        <v>26.042388553224946</v>
      </c>
      <c r="AK98" s="215">
        <f t="shared" si="41"/>
        <v>7.2388553224946861E-2</v>
      </c>
      <c r="AL98" s="215">
        <f t="shared" si="42"/>
        <v>0.21716565967484058</v>
      </c>
      <c r="AM98" s="216">
        <f t="shared" si="43"/>
        <v>78.12716565967483</v>
      </c>
      <c r="AN98" s="222">
        <f t="shared" si="47"/>
        <v>2.787391344818901E-3</v>
      </c>
      <c r="AO98" s="222">
        <f t="shared" si="48"/>
        <v>2.787391344818901E-3</v>
      </c>
    </row>
    <row r="99" spans="1:42" s="111" customFormat="1" ht="12" customHeight="1">
      <c r="A99" s="131">
        <v>240</v>
      </c>
      <c r="B99" s="140" t="s">
        <v>326</v>
      </c>
      <c r="C99" s="132" t="str">
        <f>+VLOOKUP(B99,'[30]Clallam Regulated Price Out'!A:B,2,FALSE)</f>
        <v>DELIVERY FEE 1YD TEMP</v>
      </c>
      <c r="D99" s="134">
        <f>IFERROR(VLOOKUP(B99,'[31]Clallam Rates'!$F$1:$H$500, 3, FALSE),0)</f>
        <v>19.73</v>
      </c>
      <c r="E99" s="135">
        <v>19.73</v>
      </c>
      <c r="F99" s="135" t="s">
        <v>14</v>
      </c>
      <c r="G99" s="136">
        <f>IFERROR(VLOOKUP($B99,'[31]Clallam Revenue'!$B:$O,3,0),0)</f>
        <v>19.73</v>
      </c>
      <c r="H99" s="136">
        <f>IFERROR(VLOOKUP($B99,'[31]Clallam Revenue'!$B:$O,4,0),0)</f>
        <v>0</v>
      </c>
      <c r="I99" s="136">
        <f>IFERROR(VLOOKUP($B99,'[31]Clallam Revenue'!$B:$O,5,0),0)</f>
        <v>0</v>
      </c>
      <c r="J99" s="136">
        <f>IFERROR(VLOOKUP($B99,'[31]Clallam Revenue'!$B:$O,6,0),0)</f>
        <v>19.73</v>
      </c>
      <c r="K99" s="136">
        <f>IFERROR(VLOOKUP($B99,'[31]Clallam Revenue'!$B:$O,7,0),0)</f>
        <v>0</v>
      </c>
      <c r="L99" s="136">
        <f>IFERROR(VLOOKUP($B99,'[31]Clallam Revenue'!$B:$O,8,0),0)</f>
        <v>0</v>
      </c>
      <c r="M99" s="136">
        <f>IFERROR(VLOOKUP($B99,'[31]Clallam Revenue'!$B:$O,9,0),0)</f>
        <v>0</v>
      </c>
      <c r="N99" s="136">
        <f>IFERROR(VLOOKUP($B99,'[31]Clallam Revenue'!$B:$O,10,0),0)</f>
        <v>0</v>
      </c>
      <c r="O99" s="136">
        <f>IFERROR(VLOOKUP($B99,'[31]Clallam Revenue'!$B:$O,11,0),0)</f>
        <v>0</v>
      </c>
      <c r="P99" s="136">
        <f>IFERROR(VLOOKUP($B99,'[31]Clallam Revenue'!$B:$O,12,0),0)</f>
        <v>0</v>
      </c>
      <c r="Q99" s="136">
        <f>IFERROR(VLOOKUP($B99,'[31]Clallam Revenue'!$B:$O,13,0),0)</f>
        <v>0</v>
      </c>
      <c r="R99" s="136">
        <f>IFERROR(VLOOKUP($B99,'[31]Clallam Revenue'!$B:$O,14,0),0)</f>
        <v>0</v>
      </c>
      <c r="S99" s="136">
        <f t="shared" si="38"/>
        <v>39.46</v>
      </c>
      <c r="U99" s="137">
        <f t="shared" si="49"/>
        <v>1</v>
      </c>
      <c r="V99" s="137">
        <f t="shared" si="50"/>
        <v>0</v>
      </c>
      <c r="W99" s="137">
        <f t="shared" si="51"/>
        <v>0</v>
      </c>
      <c r="X99" s="137">
        <f t="shared" si="52"/>
        <v>1</v>
      </c>
      <c r="Y99" s="137">
        <f t="shared" si="53"/>
        <v>0</v>
      </c>
      <c r="Z99" s="137">
        <f t="shared" si="54"/>
        <v>0</v>
      </c>
      <c r="AA99" s="137">
        <f t="shared" si="55"/>
        <v>0</v>
      </c>
      <c r="AB99" s="137">
        <f t="shared" si="56"/>
        <v>0</v>
      </c>
      <c r="AC99" s="137">
        <f t="shared" si="57"/>
        <v>0</v>
      </c>
      <c r="AD99" s="137">
        <f t="shared" si="58"/>
        <v>0</v>
      </c>
      <c r="AE99" s="137">
        <f t="shared" si="59"/>
        <v>0</v>
      </c>
      <c r="AF99" s="137">
        <f t="shared" si="60"/>
        <v>0</v>
      </c>
      <c r="AG99" s="138">
        <f t="shared" si="61"/>
        <v>0.16666666666666666</v>
      </c>
      <c r="AI99" s="139"/>
      <c r="AJ99" s="214">
        <f t="shared" si="40"/>
        <v>19.784995231233278</v>
      </c>
      <c r="AK99" s="215">
        <f t="shared" si="41"/>
        <v>5.4995231233277764E-2</v>
      </c>
      <c r="AL99" s="215">
        <f t="shared" si="42"/>
        <v>0.10999046246655553</v>
      </c>
      <c r="AM99" s="216">
        <f t="shared" si="43"/>
        <v>39.569990462466556</v>
      </c>
      <c r="AN99" s="222">
        <f t="shared" si="47"/>
        <v>2.787391344818944E-3</v>
      </c>
      <c r="AO99" s="222">
        <f t="shared" si="48"/>
        <v>2.787391344818944E-3</v>
      </c>
    </row>
    <row r="100" spans="1:42" s="111" customFormat="1" ht="12" customHeight="1">
      <c r="A100" s="131">
        <v>240</v>
      </c>
      <c r="B100" s="140" t="s">
        <v>327</v>
      </c>
      <c r="C100" s="132" t="str">
        <f>+VLOOKUP(B100,'[30]Clallam Regulated Price Out'!A:B,2,FALSE)</f>
        <v>DELIVERY FEE 2YD TEMP</v>
      </c>
      <c r="D100" s="134">
        <f>IFERROR(VLOOKUP(B100,'[31]Clallam Rates'!$F$1:$H$500, 3, FALSE),0)</f>
        <v>35.17</v>
      </c>
      <c r="E100" s="135">
        <v>35.17</v>
      </c>
      <c r="F100" s="135" t="s">
        <v>14</v>
      </c>
      <c r="G100" s="136">
        <f>IFERROR(VLOOKUP($B100,'[31]Clallam Revenue'!$B:$O,3,0),0)</f>
        <v>105.51</v>
      </c>
      <c r="H100" s="136">
        <f>IFERROR(VLOOKUP($B100,'[31]Clallam Revenue'!$B:$O,4,0),0)</f>
        <v>70.34</v>
      </c>
      <c r="I100" s="136">
        <f>IFERROR(VLOOKUP($B100,'[31]Clallam Revenue'!$B:$O,5,0),0)</f>
        <v>35.17</v>
      </c>
      <c r="J100" s="136">
        <f>IFERROR(VLOOKUP($B100,'[31]Clallam Revenue'!$B:$O,6,0),0)</f>
        <v>70.34</v>
      </c>
      <c r="K100" s="136">
        <f>IFERROR(VLOOKUP($B100,'[31]Clallam Revenue'!$B:$O,7,0),0)</f>
        <v>175.85000000000002</v>
      </c>
      <c r="L100" s="136">
        <f>IFERROR(VLOOKUP($B100,'[31]Clallam Revenue'!$B:$O,8,0),0)</f>
        <v>175.85</v>
      </c>
      <c r="M100" s="136">
        <f>IFERROR(VLOOKUP($B100,'[31]Clallam Revenue'!$B:$O,9,0),0)</f>
        <v>105.51</v>
      </c>
      <c r="N100" s="136">
        <f>IFERROR(VLOOKUP($B100,'[31]Clallam Revenue'!$B:$O,10,0),0)</f>
        <v>105.51</v>
      </c>
      <c r="O100" s="136">
        <f>IFERROR(VLOOKUP($B100,'[31]Clallam Revenue'!$B:$O,11,0),0)</f>
        <v>70.34</v>
      </c>
      <c r="P100" s="136">
        <f>IFERROR(VLOOKUP($B100,'[31]Clallam Revenue'!$B:$O,12,0),0)</f>
        <v>35.17</v>
      </c>
      <c r="Q100" s="136">
        <f>IFERROR(VLOOKUP($B100,'[31]Clallam Revenue'!$B:$O,13,0),0)</f>
        <v>70.34</v>
      </c>
      <c r="R100" s="136">
        <f>IFERROR(VLOOKUP($B100,'[31]Clallam Revenue'!$B:$O,14,0),0)</f>
        <v>0</v>
      </c>
      <c r="S100" s="136">
        <f t="shared" si="38"/>
        <v>1019.9300000000001</v>
      </c>
      <c r="U100" s="137">
        <f t="shared" si="49"/>
        <v>3</v>
      </c>
      <c r="V100" s="137">
        <f t="shared" si="50"/>
        <v>2</v>
      </c>
      <c r="W100" s="137">
        <f t="shared" si="51"/>
        <v>1</v>
      </c>
      <c r="X100" s="137">
        <f t="shared" si="52"/>
        <v>2</v>
      </c>
      <c r="Y100" s="137">
        <f t="shared" si="53"/>
        <v>5</v>
      </c>
      <c r="Z100" s="137">
        <f t="shared" si="54"/>
        <v>5</v>
      </c>
      <c r="AA100" s="137">
        <f t="shared" si="55"/>
        <v>3</v>
      </c>
      <c r="AB100" s="137">
        <f t="shared" si="56"/>
        <v>3</v>
      </c>
      <c r="AC100" s="137">
        <f t="shared" si="57"/>
        <v>2</v>
      </c>
      <c r="AD100" s="137">
        <f t="shared" si="58"/>
        <v>1</v>
      </c>
      <c r="AE100" s="137">
        <f t="shared" si="59"/>
        <v>2</v>
      </c>
      <c r="AF100" s="137">
        <f t="shared" si="60"/>
        <v>0</v>
      </c>
      <c r="AG100" s="138">
        <f t="shared" si="61"/>
        <v>2.4166666666666665</v>
      </c>
      <c r="AI100" s="139"/>
      <c r="AJ100" s="214">
        <f t="shared" si="40"/>
        <v>35.26803255359728</v>
      </c>
      <c r="AK100" s="215">
        <f t="shared" si="41"/>
        <v>9.8032553597278138E-2</v>
      </c>
      <c r="AL100" s="215">
        <f t="shared" si="42"/>
        <v>2.842944054321066</v>
      </c>
      <c r="AM100" s="216">
        <f t="shared" si="43"/>
        <v>1022.7729440543211</v>
      </c>
      <c r="AN100" s="222">
        <f t="shared" si="47"/>
        <v>2.7873913448188264E-3</v>
      </c>
      <c r="AO100" s="222">
        <f t="shared" si="48"/>
        <v>2.7873913448188264E-3</v>
      </c>
    </row>
    <row r="101" spans="1:42" s="111" customFormat="1" ht="12" customHeight="1">
      <c r="A101" s="131">
        <v>240</v>
      </c>
      <c r="B101" s="140" t="s">
        <v>328</v>
      </c>
      <c r="C101" s="132" t="str">
        <f>+VLOOKUP(B101,'[30]Clallam Regulated Price Out'!A:B,2,FALSE)</f>
        <v>DELIVERY FEE 3YD TEMP</v>
      </c>
      <c r="D101" s="134">
        <f>IFERROR(VLOOKUP(B101,'[31]Clallam Rates'!$F$1:$H$500, 3, FALSE),0)</f>
        <v>45</v>
      </c>
      <c r="E101" s="135">
        <v>45</v>
      </c>
      <c r="F101" s="135" t="s">
        <v>14</v>
      </c>
      <c r="G101" s="136">
        <f>IFERROR(VLOOKUP($B101,'[31]Clallam Revenue'!$B:$O,3,0),0)</f>
        <v>0</v>
      </c>
      <c r="H101" s="136">
        <f>IFERROR(VLOOKUP($B101,'[31]Clallam Revenue'!$B:$O,4,0),0)</f>
        <v>45</v>
      </c>
      <c r="I101" s="136">
        <f>IFERROR(VLOOKUP($B101,'[31]Clallam Revenue'!$B:$O,5,0),0)</f>
        <v>135</v>
      </c>
      <c r="J101" s="136">
        <f>IFERROR(VLOOKUP($B101,'[31]Clallam Revenue'!$B:$O,6,0),0)</f>
        <v>135</v>
      </c>
      <c r="K101" s="136">
        <f>IFERROR(VLOOKUP($B101,'[31]Clallam Revenue'!$B:$O,7,0),0)</f>
        <v>135</v>
      </c>
      <c r="L101" s="136">
        <f>IFERROR(VLOOKUP($B101,'[31]Clallam Revenue'!$B:$O,8,0),0)</f>
        <v>90</v>
      </c>
      <c r="M101" s="136">
        <f>IFERROR(VLOOKUP($B101,'[31]Clallam Revenue'!$B:$O,9,0),0)</f>
        <v>45</v>
      </c>
      <c r="N101" s="136">
        <f>IFERROR(VLOOKUP($B101,'[31]Clallam Revenue'!$B:$O,10,0),0)</f>
        <v>315</v>
      </c>
      <c r="O101" s="136">
        <f>IFERROR(VLOOKUP($B101,'[31]Clallam Revenue'!$B:$O,11,0),0)</f>
        <v>180</v>
      </c>
      <c r="P101" s="136">
        <f>IFERROR(VLOOKUP($B101,'[31]Clallam Revenue'!$B:$O,12,0),0)</f>
        <v>180</v>
      </c>
      <c r="Q101" s="136">
        <f>IFERROR(VLOOKUP($B101,'[31]Clallam Revenue'!$B:$O,13,0),0)</f>
        <v>45</v>
      </c>
      <c r="R101" s="136">
        <f>IFERROR(VLOOKUP($B101,'[31]Clallam Revenue'!$B:$O,14,0),0)</f>
        <v>135</v>
      </c>
      <c r="S101" s="136">
        <f t="shared" si="38"/>
        <v>1440</v>
      </c>
      <c r="U101" s="137">
        <f t="shared" si="49"/>
        <v>0</v>
      </c>
      <c r="V101" s="137">
        <f t="shared" si="50"/>
        <v>1</v>
      </c>
      <c r="W101" s="137">
        <f t="shared" si="51"/>
        <v>3</v>
      </c>
      <c r="X101" s="137">
        <f t="shared" si="52"/>
        <v>3</v>
      </c>
      <c r="Y101" s="137">
        <f t="shared" si="53"/>
        <v>3</v>
      </c>
      <c r="Z101" s="137">
        <f t="shared" si="54"/>
        <v>2</v>
      </c>
      <c r="AA101" s="137">
        <f t="shared" si="55"/>
        <v>1</v>
      </c>
      <c r="AB101" s="137">
        <f t="shared" si="56"/>
        <v>7</v>
      </c>
      <c r="AC101" s="137">
        <f t="shared" si="57"/>
        <v>4</v>
      </c>
      <c r="AD101" s="137">
        <f t="shared" si="58"/>
        <v>4</v>
      </c>
      <c r="AE101" s="137">
        <f t="shared" si="59"/>
        <v>1</v>
      </c>
      <c r="AF101" s="137">
        <f t="shared" si="60"/>
        <v>3</v>
      </c>
      <c r="AG101" s="138">
        <f t="shared" si="61"/>
        <v>2.6666666666666665</v>
      </c>
      <c r="AI101" s="139"/>
      <c r="AJ101" s="214">
        <f t="shared" si="40"/>
        <v>45.125432610516846</v>
      </c>
      <c r="AK101" s="215">
        <f t="shared" si="41"/>
        <v>0.12543261051684595</v>
      </c>
      <c r="AL101" s="215">
        <f t="shared" si="42"/>
        <v>4.0138435365390706</v>
      </c>
      <c r="AM101" s="216">
        <f t="shared" si="43"/>
        <v>1444.0138435365391</v>
      </c>
      <c r="AN101" s="222">
        <f t="shared" si="47"/>
        <v>2.7873913448187991E-3</v>
      </c>
      <c r="AO101" s="222">
        <f t="shared" si="48"/>
        <v>2.7873913448187991E-3</v>
      </c>
    </row>
    <row r="102" spans="1:42" s="111" customFormat="1" ht="12" customHeight="1">
      <c r="A102" s="131">
        <v>240</v>
      </c>
      <c r="B102" s="140" t="s">
        <v>329</v>
      </c>
      <c r="C102" s="132" t="str">
        <f>+VLOOKUP(B102,'[30]Clallam Regulated Price Out'!A:B,2,FALSE)</f>
        <v>DELIVERY FEE 4YD TEMP</v>
      </c>
      <c r="D102" s="134">
        <f>IFERROR(VLOOKUP(B102,'[31]Clallam Rates'!$F$1:$H$500, 3, FALSE),0)</f>
        <v>45</v>
      </c>
      <c r="E102" s="135">
        <v>45</v>
      </c>
      <c r="F102" s="135" t="s">
        <v>14</v>
      </c>
      <c r="G102" s="136">
        <f>IFERROR(VLOOKUP($B102,'[31]Clallam Revenue'!$B:$O,3,0),0)</f>
        <v>135</v>
      </c>
      <c r="H102" s="136">
        <f>IFERROR(VLOOKUP($B102,'[31]Clallam Revenue'!$B:$O,4,0),0)</f>
        <v>45</v>
      </c>
      <c r="I102" s="136">
        <f>IFERROR(VLOOKUP($B102,'[31]Clallam Revenue'!$B:$O,5,0),0)</f>
        <v>90</v>
      </c>
      <c r="J102" s="136">
        <f>IFERROR(VLOOKUP($B102,'[31]Clallam Revenue'!$B:$O,6,0),0)</f>
        <v>90</v>
      </c>
      <c r="K102" s="136">
        <f>IFERROR(VLOOKUP($B102,'[31]Clallam Revenue'!$B:$O,7,0),0)</f>
        <v>45</v>
      </c>
      <c r="L102" s="136">
        <f>IFERROR(VLOOKUP($B102,'[31]Clallam Revenue'!$B:$O,8,0),0)</f>
        <v>135</v>
      </c>
      <c r="M102" s="136">
        <f>IFERROR(VLOOKUP($B102,'[31]Clallam Revenue'!$B:$O,9,0),0)</f>
        <v>180</v>
      </c>
      <c r="N102" s="136">
        <f>IFERROR(VLOOKUP($B102,'[31]Clallam Revenue'!$B:$O,10,0),0)</f>
        <v>135</v>
      </c>
      <c r="O102" s="136">
        <f>IFERROR(VLOOKUP($B102,'[31]Clallam Revenue'!$B:$O,11,0),0)</f>
        <v>0</v>
      </c>
      <c r="P102" s="136">
        <f>IFERROR(VLOOKUP($B102,'[31]Clallam Revenue'!$B:$O,12,0),0)</f>
        <v>90</v>
      </c>
      <c r="Q102" s="136">
        <f>IFERROR(VLOOKUP($B102,'[31]Clallam Revenue'!$B:$O,13,0),0)</f>
        <v>45</v>
      </c>
      <c r="R102" s="136">
        <f>IFERROR(VLOOKUP($B102,'[31]Clallam Revenue'!$B:$O,14,0),0)</f>
        <v>45</v>
      </c>
      <c r="S102" s="136">
        <f t="shared" si="38"/>
        <v>1035</v>
      </c>
      <c r="U102" s="137">
        <f t="shared" si="49"/>
        <v>3</v>
      </c>
      <c r="V102" s="137">
        <f t="shared" si="50"/>
        <v>1</v>
      </c>
      <c r="W102" s="137">
        <f t="shared" si="51"/>
        <v>2</v>
      </c>
      <c r="X102" s="137">
        <f t="shared" si="52"/>
        <v>2</v>
      </c>
      <c r="Y102" s="137">
        <f t="shared" si="53"/>
        <v>1</v>
      </c>
      <c r="Z102" s="137">
        <f t="shared" si="54"/>
        <v>3</v>
      </c>
      <c r="AA102" s="137">
        <f t="shared" si="55"/>
        <v>4</v>
      </c>
      <c r="AB102" s="137">
        <f t="shared" si="56"/>
        <v>3</v>
      </c>
      <c r="AC102" s="137">
        <f t="shared" si="57"/>
        <v>0</v>
      </c>
      <c r="AD102" s="137">
        <f t="shared" si="58"/>
        <v>2</v>
      </c>
      <c r="AE102" s="137">
        <f t="shared" si="59"/>
        <v>1</v>
      </c>
      <c r="AF102" s="137">
        <f t="shared" si="60"/>
        <v>1</v>
      </c>
      <c r="AG102" s="138">
        <f t="shared" si="61"/>
        <v>1.9166666666666667</v>
      </c>
      <c r="AI102" s="139"/>
      <c r="AJ102" s="214">
        <f t="shared" si="40"/>
        <v>45.125432610516846</v>
      </c>
      <c r="AK102" s="215">
        <f t="shared" si="41"/>
        <v>0.12543261051684595</v>
      </c>
      <c r="AL102" s="215">
        <f t="shared" si="42"/>
        <v>2.884950041887457</v>
      </c>
      <c r="AM102" s="216">
        <f t="shared" si="43"/>
        <v>1037.8849500418874</v>
      </c>
      <c r="AN102" s="222">
        <f t="shared" si="47"/>
        <v>2.7873913448187991E-3</v>
      </c>
      <c r="AO102" s="222">
        <f t="shared" si="48"/>
        <v>2.7873913448187991E-3</v>
      </c>
    </row>
    <row r="103" spans="1:42" s="111" customFormat="1" ht="12" customHeight="1">
      <c r="A103" s="131">
        <v>80</v>
      </c>
      <c r="B103" s="140" t="s">
        <v>330</v>
      </c>
      <c r="C103" s="132" t="str">
        <f>+VLOOKUP(B103,'[30]Clallam Regulated Price Out'!A:B,2,FALSE)</f>
        <v>COMM DRIVE IN OVER 125'</v>
      </c>
      <c r="D103" s="134">
        <f>IFERROR(VLOOKUP(B103,'[31]Clallam Rates'!$F$1:$H$500, 3, FALSE),0)</f>
        <v>0</v>
      </c>
      <c r="E103" s="135">
        <v>5.38</v>
      </c>
      <c r="F103" s="135"/>
      <c r="G103" s="136">
        <f>IFERROR(VLOOKUP($B103,'[31]Clallam Revenue'!$B:$O,3,0),0)</f>
        <v>5.26</v>
      </c>
      <c r="H103" s="136">
        <f>IFERROR(VLOOKUP($B103,'[31]Clallam Revenue'!$B:$O,4,0),0)</f>
        <v>5.26</v>
      </c>
      <c r="I103" s="136">
        <f>IFERROR(VLOOKUP($B103,'[31]Clallam Revenue'!$B:$O,5,0),0)</f>
        <v>5.26</v>
      </c>
      <c r="J103" s="136">
        <f>IFERROR(VLOOKUP($B103,'[31]Clallam Revenue'!$B:$O,6,0),0)</f>
        <v>5.26</v>
      </c>
      <c r="K103" s="136">
        <f>IFERROR(VLOOKUP($B103,'[31]Clallam Revenue'!$B:$O,7,0),0)</f>
        <v>5.26</v>
      </c>
      <c r="L103" s="136">
        <f>IFERROR(VLOOKUP($B103,'[31]Clallam Revenue'!$B:$O,8,0),0)</f>
        <v>5.26</v>
      </c>
      <c r="M103" s="136">
        <f>IFERROR(VLOOKUP($B103,'[31]Clallam Revenue'!$B:$O,9,0),0)</f>
        <v>5.26</v>
      </c>
      <c r="N103" s="136">
        <f>IFERROR(VLOOKUP($B103,'[31]Clallam Revenue'!$B:$O,10,0),0)</f>
        <v>5.26</v>
      </c>
      <c r="O103" s="136">
        <f>IFERROR(VLOOKUP($B103,'[31]Clallam Revenue'!$B:$O,11,0),0)</f>
        <v>5.26</v>
      </c>
      <c r="P103" s="136">
        <f>IFERROR(VLOOKUP($B103,'[31]Clallam Revenue'!$B:$O,12,0),0)</f>
        <v>5.26</v>
      </c>
      <c r="Q103" s="136">
        <f>IFERROR(VLOOKUP($B103,'[31]Clallam Revenue'!$B:$O,13,0),0)</f>
        <v>5.26</v>
      </c>
      <c r="R103" s="136">
        <f>IFERROR(VLOOKUP($B103,'[31]Clallam Revenue'!$B:$O,14,0),0)</f>
        <v>5.26</v>
      </c>
      <c r="S103" s="136">
        <f t="shared" si="38"/>
        <v>63.119999999999983</v>
      </c>
      <c r="U103" s="137">
        <f t="shared" si="49"/>
        <v>0</v>
      </c>
      <c r="V103" s="137">
        <f t="shared" si="50"/>
        <v>0</v>
      </c>
      <c r="W103" s="137">
        <f t="shared" si="51"/>
        <v>0</v>
      </c>
      <c r="X103" s="137">
        <f t="shared" si="52"/>
        <v>0</v>
      </c>
      <c r="Y103" s="137">
        <f t="shared" si="53"/>
        <v>0</v>
      </c>
      <c r="Z103" s="137">
        <f t="shared" si="54"/>
        <v>0</v>
      </c>
      <c r="AA103" s="137">
        <f t="shared" si="55"/>
        <v>0</v>
      </c>
      <c r="AB103" s="137">
        <f t="shared" si="56"/>
        <v>0</v>
      </c>
      <c r="AC103" s="137">
        <f t="shared" si="57"/>
        <v>0</v>
      </c>
      <c r="AD103" s="137">
        <f t="shared" si="58"/>
        <v>0</v>
      </c>
      <c r="AE103" s="137">
        <f t="shared" si="59"/>
        <v>0</v>
      </c>
      <c r="AF103" s="137">
        <f t="shared" si="60"/>
        <v>0</v>
      </c>
      <c r="AG103" s="138">
        <f t="shared" si="61"/>
        <v>0</v>
      </c>
      <c r="AI103" s="139"/>
      <c r="AJ103" s="214">
        <f t="shared" si="40"/>
        <v>5.3949961654351251</v>
      </c>
      <c r="AK103" s="215">
        <f t="shared" si="41"/>
        <v>1.4996165435125164E-2</v>
      </c>
      <c r="AL103" s="215">
        <f t="shared" si="42"/>
        <v>0</v>
      </c>
      <c r="AM103" s="216">
        <f t="shared" si="43"/>
        <v>63.119999999999983</v>
      </c>
      <c r="AN103" s="222">
        <f t="shared" si="47"/>
        <v>2.7873913448188039E-3</v>
      </c>
      <c r="AO103" s="222">
        <f t="shared" si="48"/>
        <v>0</v>
      </c>
    </row>
    <row r="104" spans="1:42" s="164" customFormat="1" ht="12" customHeight="1">
      <c r="A104" s="131">
        <v>240</v>
      </c>
      <c r="B104" s="140" t="s">
        <v>331</v>
      </c>
      <c r="C104" s="132" t="str">
        <f>+VLOOKUP(B104,'[30]Clallam Regulated Price Out'!A:B,2,FALSE)</f>
        <v>1.5YD CONT 1X MONTH SVC</v>
      </c>
      <c r="D104" s="134">
        <f>IFERROR(VLOOKUP(B104,'[31]Clallam Rates'!$F$1:$H$500, 3, FALSE),0)</f>
        <v>31.23</v>
      </c>
      <c r="E104" s="135">
        <v>31.23</v>
      </c>
      <c r="F104" s="135" t="s">
        <v>14</v>
      </c>
      <c r="G104" s="136">
        <f>IFERROR(VLOOKUP($B104,'[31]Clallam Revenue'!$B:$O,3,0),0)</f>
        <v>281.07</v>
      </c>
      <c r="H104" s="136">
        <f>IFERROR(VLOOKUP($B104,'[31]Clallam Revenue'!$B:$O,4,0),0)</f>
        <v>249.84</v>
      </c>
      <c r="I104" s="136">
        <f>IFERROR(VLOOKUP($B104,'[31]Clallam Revenue'!$B:$O,5,0),0)</f>
        <v>218.61</v>
      </c>
      <c r="J104" s="136">
        <f>IFERROR(VLOOKUP($B104,'[31]Clallam Revenue'!$B:$O,6,0),0)</f>
        <v>218.61</v>
      </c>
      <c r="K104" s="136">
        <f>IFERROR(VLOOKUP($B104,'[31]Clallam Revenue'!$B:$O,7,0),0)</f>
        <v>218.61</v>
      </c>
      <c r="L104" s="136">
        <f>IFERROR(VLOOKUP($B104,'[31]Clallam Revenue'!$B:$O,8,0),0)</f>
        <v>187.38</v>
      </c>
      <c r="M104" s="136">
        <f>IFERROR(VLOOKUP($B104,'[31]Clallam Revenue'!$B:$O,9,0),0)</f>
        <v>156.15</v>
      </c>
      <c r="N104" s="136">
        <f>IFERROR(VLOOKUP($B104,'[31]Clallam Revenue'!$B:$O,10,0),0)</f>
        <v>156.15</v>
      </c>
      <c r="O104" s="136">
        <f>IFERROR(VLOOKUP($B104,'[31]Clallam Revenue'!$B:$O,11,0),0)</f>
        <v>156.15</v>
      </c>
      <c r="P104" s="136">
        <f>IFERROR(VLOOKUP($B104,'[31]Clallam Revenue'!$B:$O,12,0),0)</f>
        <v>218.61</v>
      </c>
      <c r="Q104" s="136">
        <f>IFERROR(VLOOKUP($B104,'[31]Clallam Revenue'!$B:$O,13,0),0)</f>
        <v>218.61</v>
      </c>
      <c r="R104" s="136">
        <f>IFERROR(VLOOKUP($B104,'[31]Clallam Revenue'!$B:$O,14,0),0)</f>
        <v>218.61</v>
      </c>
      <c r="S104" s="136">
        <f t="shared" si="38"/>
        <v>2498.4000000000005</v>
      </c>
      <c r="U104" s="137">
        <f t="shared" si="49"/>
        <v>9</v>
      </c>
      <c r="V104" s="137">
        <f t="shared" si="50"/>
        <v>8</v>
      </c>
      <c r="W104" s="137">
        <f t="shared" si="51"/>
        <v>7</v>
      </c>
      <c r="X104" s="137">
        <f t="shared" si="52"/>
        <v>7</v>
      </c>
      <c r="Y104" s="137">
        <f t="shared" si="53"/>
        <v>7</v>
      </c>
      <c r="Z104" s="137">
        <f t="shared" si="54"/>
        <v>6</v>
      </c>
      <c r="AA104" s="137">
        <f t="shared" si="55"/>
        <v>5</v>
      </c>
      <c r="AB104" s="137">
        <f t="shared" si="56"/>
        <v>5</v>
      </c>
      <c r="AC104" s="137">
        <f t="shared" si="57"/>
        <v>5</v>
      </c>
      <c r="AD104" s="137">
        <f t="shared" si="58"/>
        <v>7</v>
      </c>
      <c r="AE104" s="137">
        <f t="shared" si="59"/>
        <v>7</v>
      </c>
      <c r="AF104" s="137">
        <f t="shared" si="60"/>
        <v>7</v>
      </c>
      <c r="AG104" s="138">
        <f t="shared" si="61"/>
        <v>6.666666666666667</v>
      </c>
      <c r="AI104" s="139"/>
      <c r="AJ104" s="214">
        <f t="shared" si="40"/>
        <v>31.317050231698694</v>
      </c>
      <c r="AK104" s="215">
        <f t="shared" si="41"/>
        <v>8.7050231698693636E-2</v>
      </c>
      <c r="AL104" s="215">
        <f t="shared" si="42"/>
        <v>6.9640185358954909</v>
      </c>
      <c r="AM104" s="216">
        <f t="shared" si="43"/>
        <v>2505.3640185358959</v>
      </c>
      <c r="AN104" s="222">
        <f t="shared" si="47"/>
        <v>2.7873913448188802E-3</v>
      </c>
      <c r="AO104" s="222">
        <f t="shared" si="48"/>
        <v>2.7873913448188798E-3</v>
      </c>
    </row>
    <row r="105" spans="1:42" s="164" customFormat="1" ht="12" customHeight="1">
      <c r="A105" s="131">
        <v>240</v>
      </c>
      <c r="B105" s="140" t="s">
        <v>332</v>
      </c>
      <c r="C105" s="132" t="str">
        <f>+VLOOKUP(B105,'[30]Clallam Regulated Price Out'!A:B,2,FALSE)</f>
        <v>1.5YD CONT 1X WEEKLY</v>
      </c>
      <c r="D105" s="134">
        <f>IFERROR(VLOOKUP(B105,'[31]Clallam Rates'!$F$1:$H$500, 3, FALSE),0)</f>
        <v>135.22999999999999</v>
      </c>
      <c r="E105" s="135">
        <f>31.23*4.33</f>
        <v>135.2259</v>
      </c>
      <c r="F105" s="135" t="s">
        <v>14</v>
      </c>
      <c r="G105" s="136">
        <f>IFERROR(VLOOKUP($B105,'[31]Clallam Revenue'!$B:$O,3,0),0)</f>
        <v>6355.81</v>
      </c>
      <c r="H105" s="136">
        <f>IFERROR(VLOOKUP($B105,'[31]Clallam Revenue'!$B:$O,4,0),0)</f>
        <v>6220.58</v>
      </c>
      <c r="I105" s="136">
        <f>IFERROR(VLOOKUP($B105,'[31]Clallam Revenue'!$B:$O,5,0),0)</f>
        <v>6186.77</v>
      </c>
      <c r="J105" s="136">
        <f>IFERROR(VLOOKUP($B105,'[31]Clallam Revenue'!$B:$O,6,0),0)</f>
        <v>6085.35</v>
      </c>
      <c r="K105" s="136">
        <f>IFERROR(VLOOKUP($B105,'[31]Clallam Revenue'!$B:$O,7,0),0)</f>
        <v>6017.73</v>
      </c>
      <c r="L105" s="136">
        <f>IFERROR(VLOOKUP($B105,'[31]Clallam Revenue'!$B:$O,8,0),0)</f>
        <v>6051.54</v>
      </c>
      <c r="M105" s="136">
        <f>IFERROR(VLOOKUP($B105,'[31]Clallam Revenue'!$B:$O,9,0),0)</f>
        <v>5950.12</v>
      </c>
      <c r="N105" s="136">
        <f>IFERROR(VLOOKUP($B105,'[31]Clallam Revenue'!$B:$O,10,0),0)</f>
        <v>6085.35</v>
      </c>
      <c r="O105" s="136">
        <f>IFERROR(VLOOKUP($B105,'[31]Clallam Revenue'!$B:$O,11,0),0)</f>
        <v>6355.81</v>
      </c>
      <c r="P105" s="136">
        <f>IFERROR(VLOOKUP($B105,'[31]Clallam Revenue'!$B:$O,12,0),0)</f>
        <v>6220.59</v>
      </c>
      <c r="Q105" s="136">
        <f>IFERROR(VLOOKUP($B105,'[31]Clallam Revenue'!$B:$O,13,0),0)</f>
        <v>6457.23</v>
      </c>
      <c r="R105" s="136">
        <f>IFERROR(VLOOKUP($B105,'[31]Clallam Revenue'!$B:$O,14,0),0)</f>
        <v>6288.2</v>
      </c>
      <c r="S105" s="136">
        <f t="shared" si="38"/>
        <v>74275.079999999987</v>
      </c>
      <c r="T105" s="166"/>
      <c r="U105" s="137">
        <f t="shared" ref="U105:U160" si="62">IFERROR(G105/$D105,0)</f>
        <v>47.000000000000007</v>
      </c>
      <c r="V105" s="137">
        <f t="shared" ref="V105:V160" si="63">IFERROR(H105/$D105,0)</f>
        <v>46</v>
      </c>
      <c r="W105" s="137">
        <f t="shared" ref="W105:W160" si="64">IFERROR(I105/$D105,0)</f>
        <v>45.749981512977897</v>
      </c>
      <c r="X105" s="137">
        <f t="shared" ref="X105:X160" si="65">IFERROR(J105/$D105,0)</f>
        <v>45.000000000000007</v>
      </c>
      <c r="Y105" s="137">
        <f t="shared" ref="Y105:Y160" si="66">IFERROR(K105/$D105,0)</f>
        <v>44.499963025955779</v>
      </c>
      <c r="Z105" s="137">
        <f t="shared" ref="Z105:Z160" si="67">IFERROR(L105/$D105,0)</f>
        <v>44.74998151297789</v>
      </c>
      <c r="AA105" s="137">
        <f t="shared" ref="AA105:AA160" si="68">IFERROR(M105/$D105,0)</f>
        <v>44</v>
      </c>
      <c r="AB105" s="137">
        <f t="shared" ref="AB105:AB160" si="69">IFERROR(N105/$D105,0)</f>
        <v>45.000000000000007</v>
      </c>
      <c r="AC105" s="137">
        <f t="shared" ref="AC105:AC160" si="70">IFERROR(O105/$D105,0)</f>
        <v>47.000000000000007</v>
      </c>
      <c r="AD105" s="137">
        <f t="shared" ref="AD105:AD160" si="71">IFERROR(P105/$D105,0)</f>
        <v>46.000073948088449</v>
      </c>
      <c r="AE105" s="137">
        <f t="shared" ref="AE105:AE160" si="72">IFERROR(Q105/$D105,0)</f>
        <v>47.74998151297789</v>
      </c>
      <c r="AF105" s="137">
        <f t="shared" ref="AF105:AF160" si="73">IFERROR(R105/$D105,0)</f>
        <v>46.500036974044221</v>
      </c>
      <c r="AG105" s="138">
        <f t="shared" ref="AG105:AG160" si="74">AVERAGE(U105:AF105)</f>
        <v>45.770834873918517</v>
      </c>
      <c r="AI105" s="139"/>
      <c r="AJ105" s="214">
        <f t="shared" si="40"/>
        <v>135.60282750325533</v>
      </c>
      <c r="AK105" s="215">
        <f t="shared" si="41"/>
        <v>0.37692750325533098</v>
      </c>
      <c r="AL105" s="215">
        <f t="shared" si="42"/>
        <v>207.02743813125767</v>
      </c>
      <c r="AM105" s="216">
        <f t="shared" si="43"/>
        <v>74482.10743813125</v>
      </c>
      <c r="AN105" s="222">
        <f t="shared" si="47"/>
        <v>2.7873913448187883E-3</v>
      </c>
      <c r="AO105" s="222">
        <f t="shared" si="48"/>
        <v>2.7873068346914967E-3</v>
      </c>
    </row>
    <row r="106" spans="1:42" s="164" customFormat="1" ht="12" customHeight="1">
      <c r="A106" s="131">
        <v>240</v>
      </c>
      <c r="B106" s="140" t="s">
        <v>333</v>
      </c>
      <c r="C106" s="132" t="str">
        <f>+VLOOKUP(B106,'[30]Clallam Regulated Price Out'!A:B,2,FALSE)</f>
        <v>1.5YD CONT EVERY OTHER WK</v>
      </c>
      <c r="D106" s="134">
        <f>IFERROR(VLOOKUP(B106,'[31]Clallam Rates'!$F$1:$H$500, 3, FALSE),0)</f>
        <v>67.77</v>
      </c>
      <c r="E106" s="135">
        <f>31.23*2.17</f>
        <v>67.769099999999995</v>
      </c>
      <c r="F106" s="135" t="s">
        <v>14</v>
      </c>
      <c r="G106" s="136">
        <f>IFERROR(VLOOKUP($B106,'[31]Clallam Revenue'!$B:$O,3,0),0)</f>
        <v>2405.84</v>
      </c>
      <c r="H106" s="136">
        <f>IFERROR(VLOOKUP($B106,'[31]Clallam Revenue'!$B:$O,4,0),0)</f>
        <v>2575.2600000000002</v>
      </c>
      <c r="I106" s="136">
        <f>IFERROR(VLOOKUP($B106,'[31]Clallam Revenue'!$B:$O,5,0),0)</f>
        <v>2643.04</v>
      </c>
      <c r="J106" s="136">
        <f>IFERROR(VLOOKUP($B106,'[31]Clallam Revenue'!$B:$O,6,0),0)</f>
        <v>2643.03</v>
      </c>
      <c r="K106" s="136">
        <f>IFERROR(VLOOKUP($B106,'[31]Clallam Revenue'!$B:$O,7,0),0)</f>
        <v>2643.03</v>
      </c>
      <c r="L106" s="136">
        <f>IFERROR(VLOOKUP($B106,'[31]Clallam Revenue'!$B:$O,8,0),0)</f>
        <v>2643.03</v>
      </c>
      <c r="M106" s="136">
        <f>IFERROR(VLOOKUP($B106,'[31]Clallam Revenue'!$B:$O,9,0),0)</f>
        <v>2744.69</v>
      </c>
      <c r="N106" s="136">
        <f>IFERROR(VLOOKUP($B106,'[31]Clallam Revenue'!$B:$O,10,0),0)</f>
        <v>2744.69</v>
      </c>
      <c r="O106" s="136">
        <f>IFERROR(VLOOKUP($B106,'[31]Clallam Revenue'!$B:$O,11,0),0)</f>
        <v>2744.69</v>
      </c>
      <c r="P106" s="136">
        <f>IFERROR(VLOOKUP($B106,'[31]Clallam Revenue'!$B:$O,12,0),0)</f>
        <v>2778.57</v>
      </c>
      <c r="Q106" s="136">
        <f>IFERROR(VLOOKUP($B106,'[31]Clallam Revenue'!$B:$O,13,0),0)</f>
        <v>2846.34</v>
      </c>
      <c r="R106" s="136">
        <f>IFERROR(VLOOKUP($B106,'[31]Clallam Revenue'!$B:$O,14,0),0)</f>
        <v>2846.34</v>
      </c>
      <c r="S106" s="136">
        <f t="shared" si="38"/>
        <v>32258.55</v>
      </c>
      <c r="U106" s="137">
        <f t="shared" si="62"/>
        <v>35.500073778958246</v>
      </c>
      <c r="V106" s="137">
        <f t="shared" si="63"/>
        <v>38.000000000000007</v>
      </c>
      <c r="W106" s="137">
        <f t="shared" si="64"/>
        <v>39.000147557916485</v>
      </c>
      <c r="X106" s="137">
        <f t="shared" si="65"/>
        <v>39.000000000000007</v>
      </c>
      <c r="Y106" s="137">
        <f t="shared" si="66"/>
        <v>39.000000000000007</v>
      </c>
      <c r="Z106" s="137">
        <f t="shared" si="67"/>
        <v>39.000000000000007</v>
      </c>
      <c r="AA106" s="137">
        <f t="shared" si="68"/>
        <v>40.500073778958246</v>
      </c>
      <c r="AB106" s="137">
        <f t="shared" si="69"/>
        <v>40.500073778958246</v>
      </c>
      <c r="AC106" s="137">
        <f t="shared" si="70"/>
        <v>40.500073778958246</v>
      </c>
      <c r="AD106" s="137">
        <f t="shared" si="71"/>
        <v>41.000000000000007</v>
      </c>
      <c r="AE106" s="137">
        <f t="shared" si="72"/>
        <v>42.000000000000007</v>
      </c>
      <c r="AF106" s="137">
        <f t="shared" si="73"/>
        <v>42.000000000000007</v>
      </c>
      <c r="AG106" s="138">
        <f t="shared" si="74"/>
        <v>39.666703556145798</v>
      </c>
      <c r="AI106" s="139"/>
      <c r="AJ106" s="214">
        <f t="shared" si="40"/>
        <v>67.957999002786153</v>
      </c>
      <c r="AK106" s="215">
        <f t="shared" si="41"/>
        <v>0.18889900278615812</v>
      </c>
      <c r="AL106" s="215">
        <f t="shared" si="42"/>
        <v>89.916008946841117</v>
      </c>
      <c r="AM106" s="216">
        <f t="shared" si="43"/>
        <v>32348.466008946842</v>
      </c>
      <c r="AN106" s="222">
        <f t="shared" si="47"/>
        <v>2.7873913448187761E-3</v>
      </c>
      <c r="AO106" s="222">
        <f t="shared" si="48"/>
        <v>2.7873543276694434E-3</v>
      </c>
    </row>
    <row r="107" spans="1:42" s="111" customFormat="1" ht="12" customHeight="1">
      <c r="A107" s="131">
        <v>240</v>
      </c>
      <c r="B107" s="140" t="s">
        <v>334</v>
      </c>
      <c r="C107" s="132" t="str">
        <f>+VLOOKUP(B107,'[30]Clallam Regulated Price Out'!A:B,2,FALSE)</f>
        <v>1.5YD CONT EXTRA P/U</v>
      </c>
      <c r="D107" s="134">
        <f>IFERROR(VLOOKUP(B107,'[31]Clallam Rates'!$F$1:$H$500, 3, FALSE),0)</f>
        <v>34.229999999999997</v>
      </c>
      <c r="E107" s="135">
        <v>34.229999999999997</v>
      </c>
      <c r="F107" s="135" t="s">
        <v>14</v>
      </c>
      <c r="G107" s="136">
        <f>IFERROR(VLOOKUP($B107,'[31]Clallam Revenue'!$B:$O,3,0),0)</f>
        <v>0</v>
      </c>
      <c r="H107" s="136">
        <f>IFERROR(VLOOKUP($B107,'[31]Clallam Revenue'!$B:$O,4,0),0)</f>
        <v>0</v>
      </c>
      <c r="I107" s="136">
        <f>IFERROR(VLOOKUP($B107,'[31]Clallam Revenue'!$B:$O,5,0),0)</f>
        <v>0</v>
      </c>
      <c r="J107" s="136">
        <f>IFERROR(VLOOKUP($B107,'[31]Clallam Revenue'!$B:$O,6,0),0)</f>
        <v>68.459999999999994</v>
      </c>
      <c r="K107" s="136">
        <f>IFERROR(VLOOKUP($B107,'[31]Clallam Revenue'!$B:$O,7,0),0)</f>
        <v>-34.229999999999997</v>
      </c>
      <c r="L107" s="136">
        <f>IFERROR(VLOOKUP($B107,'[31]Clallam Revenue'!$B:$O,8,0),0)</f>
        <v>0</v>
      </c>
      <c r="M107" s="136">
        <f>IFERROR(VLOOKUP($B107,'[31]Clallam Revenue'!$B:$O,9,0),0)</f>
        <v>34.229999999999997</v>
      </c>
      <c r="N107" s="136">
        <f>IFERROR(VLOOKUP($B107,'[31]Clallam Revenue'!$B:$O,10,0),0)</f>
        <v>68.459999999999994</v>
      </c>
      <c r="O107" s="136">
        <f>IFERROR(VLOOKUP($B107,'[31]Clallam Revenue'!$B:$O,11,0),0)</f>
        <v>0</v>
      </c>
      <c r="P107" s="136">
        <f>IFERROR(VLOOKUP($B107,'[31]Clallam Revenue'!$B:$O,12,0),0)</f>
        <v>0</v>
      </c>
      <c r="Q107" s="136">
        <f>IFERROR(VLOOKUP($B107,'[31]Clallam Revenue'!$B:$O,13,0),0)</f>
        <v>34.229999999999997</v>
      </c>
      <c r="R107" s="136">
        <f>IFERROR(VLOOKUP($B107,'[31]Clallam Revenue'!$B:$O,14,0),0)</f>
        <v>0</v>
      </c>
      <c r="S107" s="136">
        <f t="shared" si="38"/>
        <v>171.14999999999998</v>
      </c>
      <c r="U107" s="137">
        <f t="shared" si="62"/>
        <v>0</v>
      </c>
      <c r="V107" s="137">
        <f t="shared" si="63"/>
        <v>0</v>
      </c>
      <c r="W107" s="137">
        <f t="shared" si="64"/>
        <v>0</v>
      </c>
      <c r="X107" s="137">
        <f t="shared" si="65"/>
        <v>2</v>
      </c>
      <c r="Y107" s="137">
        <f t="shared" si="66"/>
        <v>-1</v>
      </c>
      <c r="Z107" s="137">
        <f t="shared" si="67"/>
        <v>0</v>
      </c>
      <c r="AA107" s="137">
        <f t="shared" si="68"/>
        <v>1</v>
      </c>
      <c r="AB107" s="137">
        <f t="shared" si="69"/>
        <v>2</v>
      </c>
      <c r="AC107" s="137">
        <f t="shared" si="70"/>
        <v>0</v>
      </c>
      <c r="AD107" s="137">
        <f t="shared" si="71"/>
        <v>0</v>
      </c>
      <c r="AE107" s="137">
        <f t="shared" si="72"/>
        <v>1</v>
      </c>
      <c r="AF107" s="137">
        <f t="shared" si="73"/>
        <v>0</v>
      </c>
      <c r="AG107" s="138">
        <f t="shared" si="74"/>
        <v>0.41666666666666669</v>
      </c>
      <c r="AI107" s="139"/>
      <c r="AJ107" s="214">
        <f t="shared" si="40"/>
        <v>34.325412405733147</v>
      </c>
      <c r="AK107" s="215">
        <f t="shared" si="41"/>
        <v>9.5412405733149797E-2</v>
      </c>
      <c r="AL107" s="215">
        <f t="shared" si="42"/>
        <v>0.47706202866574904</v>
      </c>
      <c r="AM107" s="216">
        <f t="shared" si="43"/>
        <v>171.62706202866573</v>
      </c>
      <c r="AN107" s="222">
        <f t="shared" si="47"/>
        <v>2.7873913448188668E-3</v>
      </c>
      <c r="AO107" s="222">
        <f t="shared" si="48"/>
        <v>2.7873913448188672E-3</v>
      </c>
    </row>
    <row r="108" spans="1:42" s="111" customFormat="1" ht="12" customHeight="1">
      <c r="A108" s="131">
        <v>240</v>
      </c>
      <c r="B108" s="140" t="s">
        <v>335</v>
      </c>
      <c r="C108" s="132" t="str">
        <f>+VLOOKUP(B108,'[30]Clallam Regulated Price Out'!A:B,2,FALSE)</f>
        <v>1.5 YD RENTAL FEE</v>
      </c>
      <c r="D108" s="134">
        <f>IFERROR(VLOOKUP(B108,'[31]Clallam Rates'!$F$1:$H$500, 3, FALSE),0)</f>
        <v>7.7</v>
      </c>
      <c r="E108" s="135">
        <v>7.7</v>
      </c>
      <c r="F108" s="135" t="s">
        <v>14</v>
      </c>
      <c r="G108" s="136">
        <f>IFERROR(VLOOKUP($B108,'[31]Clallam Revenue'!$B:$O,3,0),0)</f>
        <v>7.7</v>
      </c>
      <c r="H108" s="136">
        <f>IFERROR(VLOOKUP($B108,'[31]Clallam Revenue'!$B:$O,4,0),0)</f>
        <v>15.4</v>
      </c>
      <c r="I108" s="136">
        <f>IFERROR(VLOOKUP($B108,'[31]Clallam Revenue'!$B:$O,5,0),0)</f>
        <v>7.7</v>
      </c>
      <c r="J108" s="136">
        <f>IFERROR(VLOOKUP($B108,'[31]Clallam Revenue'!$B:$O,6,0),0)</f>
        <v>7.7</v>
      </c>
      <c r="K108" s="136">
        <f>IFERROR(VLOOKUP($B108,'[31]Clallam Revenue'!$B:$O,7,0),0)</f>
        <v>7.7</v>
      </c>
      <c r="L108" s="136">
        <f>IFERROR(VLOOKUP($B108,'[31]Clallam Revenue'!$B:$O,8,0),0)</f>
        <v>7.7</v>
      </c>
      <c r="M108" s="136">
        <f>IFERROR(VLOOKUP($B108,'[31]Clallam Revenue'!$B:$O,9,0),0)</f>
        <v>7.7</v>
      </c>
      <c r="N108" s="136">
        <f>IFERROR(VLOOKUP($B108,'[31]Clallam Revenue'!$B:$O,10,0),0)</f>
        <v>7.7</v>
      </c>
      <c r="O108" s="136">
        <f>IFERROR(VLOOKUP($B108,'[31]Clallam Revenue'!$B:$O,11,0),0)</f>
        <v>14.12</v>
      </c>
      <c r="P108" s="136">
        <f>IFERROR(VLOOKUP($B108,'[31]Clallam Revenue'!$B:$O,12,0),0)</f>
        <v>15.4</v>
      </c>
      <c r="Q108" s="136">
        <f>IFERROR(VLOOKUP($B108,'[31]Clallam Revenue'!$B:$O,13,0),0)</f>
        <v>15.4</v>
      </c>
      <c r="R108" s="136">
        <f>IFERROR(VLOOKUP($B108,'[31]Clallam Revenue'!$B:$O,14,0),0)</f>
        <v>8.94</v>
      </c>
      <c r="S108" s="136">
        <f t="shared" si="38"/>
        <v>123.16000000000003</v>
      </c>
      <c r="U108" s="137">
        <f t="shared" si="62"/>
        <v>1</v>
      </c>
      <c r="V108" s="137">
        <f t="shared" si="63"/>
        <v>2</v>
      </c>
      <c r="W108" s="137">
        <f t="shared" si="64"/>
        <v>1</v>
      </c>
      <c r="X108" s="137">
        <f t="shared" si="65"/>
        <v>1</v>
      </c>
      <c r="Y108" s="137">
        <f t="shared" si="66"/>
        <v>1</v>
      </c>
      <c r="Z108" s="137">
        <f t="shared" si="67"/>
        <v>1</v>
      </c>
      <c r="AA108" s="137">
        <f t="shared" si="68"/>
        <v>1</v>
      </c>
      <c r="AB108" s="137">
        <f t="shared" si="69"/>
        <v>1</v>
      </c>
      <c r="AC108" s="137">
        <f t="shared" si="70"/>
        <v>1.8337662337662337</v>
      </c>
      <c r="AD108" s="137">
        <f t="shared" si="71"/>
        <v>2</v>
      </c>
      <c r="AE108" s="137">
        <f t="shared" si="72"/>
        <v>2</v>
      </c>
      <c r="AF108" s="137">
        <f t="shared" si="73"/>
        <v>1.1610389610389609</v>
      </c>
      <c r="AG108" s="138">
        <f t="shared" si="74"/>
        <v>1.332900432900433</v>
      </c>
      <c r="AI108" s="139"/>
      <c r="AJ108" s="214"/>
      <c r="AK108" s="215"/>
      <c r="AL108" s="215">
        <f t="shared" si="42"/>
        <v>0</v>
      </c>
      <c r="AM108" s="216">
        <f t="shared" si="43"/>
        <v>123.16000000000003</v>
      </c>
      <c r="AN108" s="222">
        <f t="shared" si="47"/>
        <v>0</v>
      </c>
      <c r="AO108" s="222">
        <f t="shared" si="48"/>
        <v>0</v>
      </c>
      <c r="AP108" s="164" t="s">
        <v>535</v>
      </c>
    </row>
    <row r="109" spans="1:42" s="164" customFormat="1" ht="12" customHeight="1">
      <c r="A109" s="131">
        <v>240</v>
      </c>
      <c r="B109" s="140" t="s">
        <v>336</v>
      </c>
      <c r="C109" s="132" t="str">
        <f>+VLOOKUP(B109,'[30]Clallam Regulated Price Out'!A:B,2,FALSE)</f>
        <v>1.5YD TEMP CONT PU</v>
      </c>
      <c r="D109" s="134">
        <f>IFERROR(VLOOKUP(B109,'[31]Clallam Rates'!$F$1:$H$500, 3, FALSE),0)</f>
        <v>31.23</v>
      </c>
      <c r="E109" s="135">
        <v>31.23</v>
      </c>
      <c r="F109" s="135" t="s">
        <v>14</v>
      </c>
      <c r="G109" s="136">
        <f>IFERROR(VLOOKUP($B109,'[31]Clallam Revenue'!$B:$O,3,0),0)</f>
        <v>0</v>
      </c>
      <c r="H109" s="136">
        <f>IFERROR(VLOOKUP($B109,'[31]Clallam Revenue'!$B:$O,4,0),0)</f>
        <v>0</v>
      </c>
      <c r="I109" s="136">
        <f>IFERROR(VLOOKUP($B109,'[31]Clallam Revenue'!$B:$O,5,0),0)</f>
        <v>0</v>
      </c>
      <c r="J109" s="136">
        <f>IFERROR(VLOOKUP($B109,'[31]Clallam Revenue'!$B:$O,6,0),0)</f>
        <v>31.23</v>
      </c>
      <c r="K109" s="136">
        <f>IFERROR(VLOOKUP($B109,'[31]Clallam Revenue'!$B:$O,7,0),0)</f>
        <v>31.23</v>
      </c>
      <c r="L109" s="136">
        <f>IFERROR(VLOOKUP($B109,'[31]Clallam Revenue'!$B:$O,8,0),0)</f>
        <v>0</v>
      </c>
      <c r="M109" s="136">
        <f>IFERROR(VLOOKUP($B109,'[31]Clallam Revenue'!$B:$O,9,0),0)</f>
        <v>0</v>
      </c>
      <c r="N109" s="136">
        <f>IFERROR(VLOOKUP($B109,'[31]Clallam Revenue'!$B:$O,10,0),0)</f>
        <v>0</v>
      </c>
      <c r="O109" s="136">
        <f>IFERROR(VLOOKUP($B109,'[31]Clallam Revenue'!$B:$O,11,0),0)</f>
        <v>31.23</v>
      </c>
      <c r="P109" s="136">
        <f>IFERROR(VLOOKUP($B109,'[31]Clallam Revenue'!$B:$O,12,0),0)</f>
        <v>31.23</v>
      </c>
      <c r="Q109" s="136">
        <f>IFERROR(VLOOKUP($B109,'[31]Clallam Revenue'!$B:$O,13,0),0)</f>
        <v>0</v>
      </c>
      <c r="R109" s="136">
        <f>IFERROR(VLOOKUP($B109,'[31]Clallam Revenue'!$B:$O,14,0),0)</f>
        <v>31.23</v>
      </c>
      <c r="S109" s="136">
        <f t="shared" si="38"/>
        <v>156.15</v>
      </c>
      <c r="U109" s="137">
        <f t="shared" si="62"/>
        <v>0</v>
      </c>
      <c r="V109" s="137">
        <f t="shared" si="63"/>
        <v>0</v>
      </c>
      <c r="W109" s="137">
        <f t="shared" si="64"/>
        <v>0</v>
      </c>
      <c r="X109" s="137">
        <f t="shared" si="65"/>
        <v>1</v>
      </c>
      <c r="Y109" s="137">
        <f t="shared" si="66"/>
        <v>1</v>
      </c>
      <c r="Z109" s="137">
        <f t="shared" si="67"/>
        <v>0</v>
      </c>
      <c r="AA109" s="137">
        <f t="shared" si="68"/>
        <v>0</v>
      </c>
      <c r="AB109" s="137">
        <f t="shared" si="69"/>
        <v>0</v>
      </c>
      <c r="AC109" s="137">
        <f t="shared" si="70"/>
        <v>1</v>
      </c>
      <c r="AD109" s="137">
        <f t="shared" si="71"/>
        <v>1</v>
      </c>
      <c r="AE109" s="137">
        <f t="shared" si="72"/>
        <v>0</v>
      </c>
      <c r="AF109" s="137">
        <f t="shared" si="73"/>
        <v>1</v>
      </c>
      <c r="AG109" s="138">
        <f t="shared" si="74"/>
        <v>0.41666666666666669</v>
      </c>
      <c r="AI109" s="139"/>
      <c r="AJ109" s="214">
        <f t="shared" si="40"/>
        <v>31.317050231698694</v>
      </c>
      <c r="AK109" s="215">
        <f t="shared" si="41"/>
        <v>8.7050231698693636E-2</v>
      </c>
      <c r="AL109" s="215">
        <f t="shared" si="42"/>
        <v>0.43525115849346818</v>
      </c>
      <c r="AM109" s="216">
        <f t="shared" si="43"/>
        <v>156.58525115849346</v>
      </c>
      <c r="AN109" s="222">
        <f t="shared" si="47"/>
        <v>2.7873913448188802E-3</v>
      </c>
      <c r="AO109" s="222">
        <f t="shared" si="48"/>
        <v>2.7873913448188802E-3</v>
      </c>
    </row>
    <row r="110" spans="1:42" s="164" customFormat="1" ht="12" customHeight="1">
      <c r="A110" s="131">
        <v>240</v>
      </c>
      <c r="B110" s="140" t="s">
        <v>337</v>
      </c>
      <c r="C110" s="132" t="str">
        <f>+VLOOKUP(B110,'[30]Clallam Regulated Price Out'!A:B,2,FALSE)</f>
        <v>1YD CONT 1X MONTH SVC</v>
      </c>
      <c r="D110" s="134">
        <f>IFERROR(VLOOKUP(B110,'[31]Clallam Rates'!$F$1:$H$500, 3, FALSE),0)</f>
        <v>21.85</v>
      </c>
      <c r="E110" s="135">
        <v>21.85</v>
      </c>
      <c r="F110" s="135" t="s">
        <v>14</v>
      </c>
      <c r="G110" s="136">
        <f>IFERROR(VLOOKUP($B110,'[31]Clallam Revenue'!$B:$O,3,0),0)</f>
        <v>218.5</v>
      </c>
      <c r="H110" s="136">
        <f>IFERROR(VLOOKUP($B110,'[31]Clallam Revenue'!$B:$O,4,0),0)</f>
        <v>240.35</v>
      </c>
      <c r="I110" s="136">
        <f>IFERROR(VLOOKUP($B110,'[31]Clallam Revenue'!$B:$O,5,0),0)</f>
        <v>305.89999999999998</v>
      </c>
      <c r="J110" s="136">
        <f>IFERROR(VLOOKUP($B110,'[31]Clallam Revenue'!$B:$O,6,0),0)</f>
        <v>327.75</v>
      </c>
      <c r="K110" s="136">
        <f>IFERROR(VLOOKUP($B110,'[31]Clallam Revenue'!$B:$O,7,0),0)</f>
        <v>327.75</v>
      </c>
      <c r="L110" s="136">
        <f>IFERROR(VLOOKUP($B110,'[31]Clallam Revenue'!$B:$O,8,0),0)</f>
        <v>305.89999999999998</v>
      </c>
      <c r="M110" s="136">
        <f>IFERROR(VLOOKUP($B110,'[31]Clallam Revenue'!$B:$O,9,0),0)</f>
        <v>305.89999999999998</v>
      </c>
      <c r="N110" s="136">
        <f>IFERROR(VLOOKUP($B110,'[31]Clallam Revenue'!$B:$O,10,0),0)</f>
        <v>305.89999999999998</v>
      </c>
      <c r="O110" s="136">
        <f>IFERROR(VLOOKUP($B110,'[31]Clallam Revenue'!$B:$O,11,0),0)</f>
        <v>305.89999999999998</v>
      </c>
      <c r="P110" s="136">
        <f>IFERROR(VLOOKUP($B110,'[31]Clallam Revenue'!$B:$O,12,0),0)</f>
        <v>327.75</v>
      </c>
      <c r="Q110" s="136">
        <f>IFERROR(VLOOKUP($B110,'[31]Clallam Revenue'!$B:$O,13,0),0)</f>
        <v>305.89999999999998</v>
      </c>
      <c r="R110" s="136">
        <f>IFERROR(VLOOKUP($B110,'[31]Clallam Revenue'!$B:$O,14,0),0)</f>
        <v>284.05</v>
      </c>
      <c r="S110" s="136">
        <f t="shared" si="38"/>
        <v>3561.5500000000006</v>
      </c>
      <c r="U110" s="137">
        <f t="shared" si="62"/>
        <v>10</v>
      </c>
      <c r="V110" s="137">
        <f t="shared" si="63"/>
        <v>10.999999999999998</v>
      </c>
      <c r="W110" s="137">
        <f t="shared" si="64"/>
        <v>13.999999999999998</v>
      </c>
      <c r="X110" s="137">
        <f t="shared" si="65"/>
        <v>14.999999999999998</v>
      </c>
      <c r="Y110" s="137">
        <f t="shared" si="66"/>
        <v>14.999999999999998</v>
      </c>
      <c r="Z110" s="137">
        <f t="shared" si="67"/>
        <v>13.999999999999998</v>
      </c>
      <c r="AA110" s="137">
        <f t="shared" si="68"/>
        <v>13.999999999999998</v>
      </c>
      <c r="AB110" s="137">
        <f t="shared" si="69"/>
        <v>13.999999999999998</v>
      </c>
      <c r="AC110" s="137">
        <f t="shared" si="70"/>
        <v>13.999999999999998</v>
      </c>
      <c r="AD110" s="137">
        <f t="shared" si="71"/>
        <v>14.999999999999998</v>
      </c>
      <c r="AE110" s="137">
        <f t="shared" si="72"/>
        <v>13.999999999999998</v>
      </c>
      <c r="AF110" s="137">
        <f t="shared" si="73"/>
        <v>13</v>
      </c>
      <c r="AG110" s="138">
        <f t="shared" si="74"/>
        <v>13.583333333333334</v>
      </c>
      <c r="AI110" s="139"/>
      <c r="AJ110" s="214">
        <f t="shared" si="40"/>
        <v>21.910904500884293</v>
      </c>
      <c r="AK110" s="215">
        <f t="shared" si="41"/>
        <v>6.0904500884291224E-2</v>
      </c>
      <c r="AL110" s="215">
        <f t="shared" si="42"/>
        <v>9.9274336441394695</v>
      </c>
      <c r="AM110" s="216">
        <f t="shared" si="43"/>
        <v>3571.4774336441401</v>
      </c>
      <c r="AN110" s="222">
        <f t="shared" si="47"/>
        <v>2.7873913448188199E-3</v>
      </c>
      <c r="AO110" s="222">
        <f t="shared" si="48"/>
        <v>2.7873913448188199E-3</v>
      </c>
    </row>
    <row r="111" spans="1:42" s="164" customFormat="1" ht="12" customHeight="1">
      <c r="A111" s="131">
        <v>240</v>
      </c>
      <c r="B111" s="140" t="s">
        <v>338</v>
      </c>
      <c r="C111" s="132" t="str">
        <f>+VLOOKUP(B111,'[30]Clallam Regulated Price Out'!A:B,2,FALSE)</f>
        <v>1YD CONT 1X WEEKLY</v>
      </c>
      <c r="D111" s="134">
        <f>IFERROR(VLOOKUP(B111,'[31]Clallam Rates'!$F$1:$H$500, 3, FALSE),0)</f>
        <v>94.61</v>
      </c>
      <c r="E111" s="135">
        <f>21.85*4.33</f>
        <v>94.610500000000002</v>
      </c>
      <c r="F111" s="135" t="s">
        <v>14</v>
      </c>
      <c r="G111" s="136">
        <f>IFERROR(VLOOKUP($B111,'[31]Clallam Revenue'!$B:$O,3,0),0)</f>
        <v>11944.53</v>
      </c>
      <c r="H111" s="136">
        <f>IFERROR(VLOOKUP($B111,'[31]Clallam Revenue'!$B:$O,4,0),0)</f>
        <v>11660.69</v>
      </c>
      <c r="I111" s="136">
        <f>IFERROR(VLOOKUP($B111,'[31]Clallam Revenue'!$B:$O,5,0),0)</f>
        <v>11802.61</v>
      </c>
      <c r="J111" s="136">
        <f>IFERROR(VLOOKUP($B111,'[31]Clallam Revenue'!$B:$O,6,0),0)</f>
        <v>11897.21</v>
      </c>
      <c r="K111" s="136">
        <f>IFERROR(VLOOKUP($B111,'[31]Clallam Revenue'!$B:$O,7,0),0)</f>
        <v>12039.12</v>
      </c>
      <c r="L111" s="136">
        <f>IFERROR(VLOOKUP($B111,'[31]Clallam Revenue'!$B:$O,8,0),0)</f>
        <v>11849.9</v>
      </c>
      <c r="M111" s="136">
        <f>IFERROR(VLOOKUP($B111,'[31]Clallam Revenue'!$B:$O,9,0),0)</f>
        <v>11849.9</v>
      </c>
      <c r="N111" s="136">
        <f>IFERROR(VLOOKUP($B111,'[31]Clallam Revenue'!$B:$O,10,0),0)</f>
        <v>11849.91</v>
      </c>
      <c r="O111" s="136">
        <f>IFERROR(VLOOKUP($B111,'[31]Clallam Revenue'!$B:$O,11,0),0)</f>
        <v>11637.03</v>
      </c>
      <c r="P111" s="136">
        <f>IFERROR(VLOOKUP($B111,'[31]Clallam Revenue'!$B:$O,12,0),0)</f>
        <v>11589.73</v>
      </c>
      <c r="Q111" s="136">
        <f>IFERROR(VLOOKUP($B111,'[31]Clallam Revenue'!$B:$O,13,0),0)</f>
        <v>10856.51</v>
      </c>
      <c r="R111" s="136">
        <f>IFERROR(VLOOKUP($B111,'[31]Clallam Revenue'!$B:$O,14,0),0)</f>
        <v>10809.2</v>
      </c>
      <c r="S111" s="136">
        <f t="shared" si="38"/>
        <v>139786.34</v>
      </c>
      <c r="U111" s="137">
        <f t="shared" si="62"/>
        <v>126.25018496987634</v>
      </c>
      <c r="V111" s="137">
        <f t="shared" si="63"/>
        <v>123.25007927280414</v>
      </c>
      <c r="W111" s="137">
        <f t="shared" si="64"/>
        <v>124.75013212134024</v>
      </c>
      <c r="X111" s="137">
        <f t="shared" si="65"/>
        <v>125.75002642426804</v>
      </c>
      <c r="Y111" s="137">
        <f t="shared" si="66"/>
        <v>127.24997357573196</v>
      </c>
      <c r="Z111" s="137">
        <f t="shared" si="67"/>
        <v>125.24997357573194</v>
      </c>
      <c r="AA111" s="137">
        <f t="shared" si="68"/>
        <v>125.24997357573194</v>
      </c>
      <c r="AB111" s="137">
        <f t="shared" si="69"/>
        <v>125.25007927280414</v>
      </c>
      <c r="AC111" s="137">
        <f t="shared" si="70"/>
        <v>123.00000000000001</v>
      </c>
      <c r="AD111" s="137">
        <f t="shared" si="71"/>
        <v>122.50005284853609</v>
      </c>
      <c r="AE111" s="137">
        <f t="shared" si="72"/>
        <v>114.75013212134024</v>
      </c>
      <c r="AF111" s="137">
        <f t="shared" si="73"/>
        <v>114.25007927280416</v>
      </c>
      <c r="AG111" s="138">
        <f t="shared" si="74"/>
        <v>123.12505725258079</v>
      </c>
      <c r="AI111" s="139"/>
      <c r="AJ111" s="214">
        <f t="shared" si="40"/>
        <v>94.874216488828992</v>
      </c>
      <c r="AK111" s="215">
        <f t="shared" si="41"/>
        <v>0.26371648882899024</v>
      </c>
      <c r="AL111" s="215">
        <f t="shared" si="42"/>
        <v>389.64129342622806</v>
      </c>
      <c r="AM111" s="216">
        <f t="shared" si="43"/>
        <v>140175.98129342622</v>
      </c>
      <c r="AN111" s="222">
        <f t="shared" si="47"/>
        <v>2.787391344818918E-3</v>
      </c>
      <c r="AO111" s="222">
        <f t="shared" si="48"/>
        <v>2.7874060757741284E-3</v>
      </c>
    </row>
    <row r="112" spans="1:42" s="164" customFormat="1" ht="12" customHeight="1">
      <c r="A112" s="131">
        <v>240</v>
      </c>
      <c r="B112" s="140" t="s">
        <v>339</v>
      </c>
      <c r="C112" s="132" t="str">
        <f>+VLOOKUP(B112,'[30]Clallam Regulated Price Out'!A:B,2,FALSE)</f>
        <v>1YD CONT 2X WEEKLY</v>
      </c>
      <c r="D112" s="134">
        <f>IFERROR(VLOOKUP(B112,'[31]Clallam Rates'!$F$1:$H$500, 3, FALSE),0)</f>
        <v>189.22</v>
      </c>
      <c r="E112" s="135">
        <f>21.85*2*4.33</f>
        <v>189.221</v>
      </c>
      <c r="F112" s="135" t="s">
        <v>14</v>
      </c>
      <c r="G112" s="136">
        <f>IFERROR(VLOOKUP($B112,'[31]Clallam Revenue'!$B:$O,3,0),0)</f>
        <v>0</v>
      </c>
      <c r="H112" s="136">
        <f>IFERROR(VLOOKUP($B112,'[31]Clallam Revenue'!$B:$O,4,0),0)</f>
        <v>0</v>
      </c>
      <c r="I112" s="136">
        <f>IFERROR(VLOOKUP($B112,'[31]Clallam Revenue'!$B:$O,5,0),0)</f>
        <v>0</v>
      </c>
      <c r="J112" s="136">
        <f>IFERROR(VLOOKUP($B112,'[31]Clallam Revenue'!$B:$O,6,0),0)</f>
        <v>0</v>
      </c>
      <c r="K112" s="136">
        <f>IFERROR(VLOOKUP($B112,'[31]Clallam Revenue'!$B:$O,7,0),0)</f>
        <v>0</v>
      </c>
      <c r="L112" s="136">
        <f>IFERROR(VLOOKUP($B112,'[31]Clallam Revenue'!$B:$O,8,0),0)</f>
        <v>0</v>
      </c>
      <c r="M112" s="136">
        <f>IFERROR(VLOOKUP($B112,'[31]Clallam Revenue'!$B:$O,9,0),0)</f>
        <v>0</v>
      </c>
      <c r="N112" s="136">
        <f>IFERROR(VLOOKUP($B112,'[31]Clallam Revenue'!$B:$O,10,0),0)</f>
        <v>0</v>
      </c>
      <c r="O112" s="136">
        <f>IFERROR(VLOOKUP($B112,'[31]Clallam Revenue'!$B:$O,11,0),0)</f>
        <v>0</v>
      </c>
      <c r="P112" s="136">
        <f>IFERROR(VLOOKUP($B112,'[31]Clallam Revenue'!$B:$O,12,0),0)</f>
        <v>0</v>
      </c>
      <c r="Q112" s="136">
        <f>IFERROR(VLOOKUP($B112,'[31]Clallam Revenue'!$B:$O,13,0),0)</f>
        <v>0</v>
      </c>
      <c r="R112" s="136">
        <f>IFERROR(VLOOKUP($B112,'[31]Clallam Revenue'!$B:$O,14,0),0)</f>
        <v>0</v>
      </c>
      <c r="S112" s="136">
        <f t="shared" si="38"/>
        <v>0</v>
      </c>
      <c r="U112" s="137">
        <f t="shared" si="62"/>
        <v>0</v>
      </c>
      <c r="V112" s="137">
        <f t="shared" si="63"/>
        <v>0</v>
      </c>
      <c r="W112" s="137">
        <f t="shared" si="64"/>
        <v>0</v>
      </c>
      <c r="X112" s="137">
        <f t="shared" si="65"/>
        <v>0</v>
      </c>
      <c r="Y112" s="137">
        <f t="shared" si="66"/>
        <v>0</v>
      </c>
      <c r="Z112" s="137">
        <f t="shared" si="67"/>
        <v>0</v>
      </c>
      <c r="AA112" s="137">
        <f t="shared" si="68"/>
        <v>0</v>
      </c>
      <c r="AB112" s="137">
        <f t="shared" si="69"/>
        <v>0</v>
      </c>
      <c r="AC112" s="137">
        <f t="shared" si="70"/>
        <v>0</v>
      </c>
      <c r="AD112" s="137">
        <f t="shared" si="71"/>
        <v>0</v>
      </c>
      <c r="AE112" s="137">
        <f t="shared" si="72"/>
        <v>0</v>
      </c>
      <c r="AF112" s="137">
        <f t="shared" si="73"/>
        <v>0</v>
      </c>
      <c r="AG112" s="138">
        <f t="shared" si="74"/>
        <v>0</v>
      </c>
      <c r="AI112" s="139"/>
      <c r="AJ112" s="214">
        <f t="shared" si="40"/>
        <v>189.74843297765798</v>
      </c>
      <c r="AK112" s="215">
        <f t="shared" si="41"/>
        <v>0.52743297765798047</v>
      </c>
      <c r="AL112" s="215">
        <f t="shared" si="42"/>
        <v>0</v>
      </c>
      <c r="AM112" s="216">
        <f t="shared" si="43"/>
        <v>0</v>
      </c>
      <c r="AN112" s="222">
        <f t="shared" si="47"/>
        <v>2.787391344818918E-3</v>
      </c>
      <c r="AO112" s="222" t="e">
        <f t="shared" si="48"/>
        <v>#DIV/0!</v>
      </c>
    </row>
    <row r="113" spans="1:42" s="164" customFormat="1" ht="12" customHeight="1">
      <c r="A113" s="131">
        <v>240</v>
      </c>
      <c r="B113" s="140" t="s">
        <v>340</v>
      </c>
      <c r="C113" s="132" t="str">
        <f>+VLOOKUP(B113,'[30]Clallam Regulated Price Out'!A:B,2,FALSE)</f>
        <v>1YD CONT EVERY OTHER WK</v>
      </c>
      <c r="D113" s="134">
        <f>IFERROR(VLOOKUP(B113,'[31]Clallam Rates'!$F$1:$H$500, 3, FALSE),0)</f>
        <v>47.41</v>
      </c>
      <c r="E113" s="135">
        <f>21.85*2.17</f>
        <v>47.414500000000004</v>
      </c>
      <c r="F113" s="135" t="s">
        <v>14</v>
      </c>
      <c r="G113" s="136">
        <f>IFERROR(VLOOKUP($B113,'[31]Clallam Revenue'!$B:$O,3,0),0)</f>
        <v>7372.25</v>
      </c>
      <c r="H113" s="136">
        <f>IFERROR(VLOOKUP($B113,'[31]Clallam Revenue'!$B:$O,4,0),0)</f>
        <v>7443.39</v>
      </c>
      <c r="I113" s="136">
        <f>IFERROR(VLOOKUP($B113,'[31]Clallam Revenue'!$B:$O,5,0),0)</f>
        <v>7395.9800000000005</v>
      </c>
      <c r="J113" s="136">
        <f>IFERROR(VLOOKUP($B113,'[31]Clallam Revenue'!$B:$O,6,0),0)</f>
        <v>7218.19</v>
      </c>
      <c r="K113" s="136">
        <f>IFERROR(VLOOKUP($B113,'[31]Clallam Revenue'!$B:$O,7,0),0)</f>
        <v>7016.7</v>
      </c>
      <c r="L113" s="136">
        <f>IFERROR(VLOOKUP($B113,'[31]Clallam Revenue'!$B:$O,8,0),0)</f>
        <v>7135.21</v>
      </c>
      <c r="M113" s="136">
        <f>IFERROR(VLOOKUP($B113,'[31]Clallam Revenue'!$B:$O,9,0),0)</f>
        <v>7158.93</v>
      </c>
      <c r="N113" s="136">
        <f>IFERROR(VLOOKUP($B113,'[31]Clallam Revenue'!$B:$O,10,0),0)</f>
        <v>7064.1100000000006</v>
      </c>
      <c r="O113" s="136">
        <f>IFERROR(VLOOKUP($B113,'[31]Clallam Revenue'!$B:$O,11,0),0)</f>
        <v>7206.33</v>
      </c>
      <c r="P113" s="136">
        <f>IFERROR(VLOOKUP($B113,'[31]Clallam Revenue'!$B:$O,12,0),0)</f>
        <v>7206.34</v>
      </c>
      <c r="Q113" s="136">
        <f>IFERROR(VLOOKUP($B113,'[31]Clallam Revenue'!$B:$O,13,0),0)</f>
        <v>7514.5</v>
      </c>
      <c r="R113" s="136">
        <f>IFERROR(VLOOKUP($B113,'[31]Clallam Revenue'!$B:$O,14,0),0)</f>
        <v>7372.27</v>
      </c>
      <c r="S113" s="136">
        <f t="shared" si="38"/>
        <v>87104.2</v>
      </c>
      <c r="U113" s="137">
        <f t="shared" si="62"/>
        <v>155.49989453701752</v>
      </c>
      <c r="V113" s="137">
        <f t="shared" si="63"/>
        <v>157.00042185192999</v>
      </c>
      <c r="W113" s="137">
        <f t="shared" si="64"/>
        <v>156.00042185192999</v>
      </c>
      <c r="X113" s="137">
        <f t="shared" si="65"/>
        <v>152.25036912043873</v>
      </c>
      <c r="Y113" s="137">
        <f t="shared" si="66"/>
        <v>148.00042185192999</v>
      </c>
      <c r="Z113" s="137">
        <f t="shared" si="67"/>
        <v>150.5001054629825</v>
      </c>
      <c r="AA113" s="137">
        <f t="shared" si="68"/>
        <v>151.00042185192999</v>
      </c>
      <c r="AB113" s="137">
        <f t="shared" si="69"/>
        <v>149.00042185192999</v>
      </c>
      <c r="AC113" s="137">
        <f t="shared" si="70"/>
        <v>152.00021092596501</v>
      </c>
      <c r="AD113" s="137">
        <f t="shared" si="71"/>
        <v>152.00042185192999</v>
      </c>
      <c r="AE113" s="137">
        <f t="shared" si="72"/>
        <v>158.50031638894748</v>
      </c>
      <c r="AF113" s="137">
        <f t="shared" si="73"/>
        <v>155.50031638894751</v>
      </c>
      <c r="AG113" s="138">
        <f t="shared" si="74"/>
        <v>153.10447866132321</v>
      </c>
      <c r="AI113" s="139"/>
      <c r="AJ113" s="214">
        <f t="shared" si="40"/>
        <v>47.546662766918921</v>
      </c>
      <c r="AK113" s="215">
        <f t="shared" si="41"/>
        <v>0.13216276691891693</v>
      </c>
      <c r="AL113" s="215">
        <f t="shared" si="42"/>
        <v>242.81653833070501</v>
      </c>
      <c r="AM113" s="216">
        <f t="shared" si="43"/>
        <v>87347.016538330703</v>
      </c>
      <c r="AN113" s="222">
        <f t="shared" si="47"/>
        <v>2.7873913448189249E-3</v>
      </c>
      <c r="AO113" s="222">
        <f t="shared" si="48"/>
        <v>2.7876559147630656E-3</v>
      </c>
    </row>
    <row r="114" spans="1:42" s="108" customFormat="1" ht="12" customHeight="1">
      <c r="A114" s="131">
        <v>240</v>
      </c>
      <c r="B114" s="140" t="s">
        <v>341</v>
      </c>
      <c r="C114" s="132" t="str">
        <f>+VLOOKUP(B114,'[30]Clallam Regulated Price Out'!A:B,2,FALSE)</f>
        <v>1YD CONT EXTRA P/U</v>
      </c>
      <c r="D114" s="134">
        <f>IFERROR(VLOOKUP(B114,'[31]Clallam Rates'!$F$1:$H$500, 3, FALSE),0)</f>
        <v>24.85</v>
      </c>
      <c r="E114" s="135">
        <v>24.85</v>
      </c>
      <c r="F114" s="135" t="s">
        <v>14</v>
      </c>
      <c r="G114" s="136">
        <f>IFERROR(VLOOKUP($B114,'[31]Clallam Revenue'!$B:$O,3,0),0)</f>
        <v>0</v>
      </c>
      <c r="H114" s="136">
        <f>IFERROR(VLOOKUP($B114,'[31]Clallam Revenue'!$B:$O,4,0),0)</f>
        <v>0</v>
      </c>
      <c r="I114" s="136">
        <f>IFERROR(VLOOKUP($B114,'[31]Clallam Revenue'!$B:$O,5,0),0)</f>
        <v>0</v>
      </c>
      <c r="J114" s="136">
        <f>IFERROR(VLOOKUP($B114,'[31]Clallam Revenue'!$B:$O,6,0),0)</f>
        <v>24.85</v>
      </c>
      <c r="K114" s="136">
        <f>IFERROR(VLOOKUP($B114,'[31]Clallam Revenue'!$B:$O,7,0),0)</f>
        <v>0</v>
      </c>
      <c r="L114" s="136">
        <f>IFERROR(VLOOKUP($B114,'[31]Clallam Revenue'!$B:$O,8,0),0)</f>
        <v>0</v>
      </c>
      <c r="M114" s="136">
        <f>IFERROR(VLOOKUP($B114,'[31]Clallam Revenue'!$B:$O,9,0),0)</f>
        <v>0</v>
      </c>
      <c r="N114" s="136">
        <f>IFERROR(VLOOKUP($B114,'[31]Clallam Revenue'!$B:$O,10,0),0)</f>
        <v>24.85</v>
      </c>
      <c r="O114" s="136">
        <f>IFERROR(VLOOKUP($B114,'[31]Clallam Revenue'!$B:$O,11,0),0)</f>
        <v>0</v>
      </c>
      <c r="P114" s="136">
        <f>IFERROR(VLOOKUP($B114,'[31]Clallam Revenue'!$B:$O,12,0),0)</f>
        <v>24.85</v>
      </c>
      <c r="Q114" s="136">
        <f>IFERROR(VLOOKUP($B114,'[31]Clallam Revenue'!$B:$O,13,0),0)</f>
        <v>24.85</v>
      </c>
      <c r="R114" s="136">
        <f>IFERROR(VLOOKUP($B114,'[31]Clallam Revenue'!$B:$O,14,0),0)</f>
        <v>0</v>
      </c>
      <c r="S114" s="136">
        <f t="shared" si="38"/>
        <v>99.4</v>
      </c>
      <c r="U114" s="137">
        <f t="shared" si="62"/>
        <v>0</v>
      </c>
      <c r="V114" s="137">
        <f t="shared" si="63"/>
        <v>0</v>
      </c>
      <c r="W114" s="137">
        <f t="shared" si="64"/>
        <v>0</v>
      </c>
      <c r="X114" s="137">
        <f t="shared" si="65"/>
        <v>1</v>
      </c>
      <c r="Y114" s="137">
        <f t="shared" si="66"/>
        <v>0</v>
      </c>
      <c r="Z114" s="137">
        <f t="shared" si="67"/>
        <v>0</v>
      </c>
      <c r="AA114" s="137">
        <f t="shared" si="68"/>
        <v>0</v>
      </c>
      <c r="AB114" s="137">
        <f t="shared" si="69"/>
        <v>1</v>
      </c>
      <c r="AC114" s="137">
        <f t="shared" si="70"/>
        <v>0</v>
      </c>
      <c r="AD114" s="137">
        <f t="shared" si="71"/>
        <v>1</v>
      </c>
      <c r="AE114" s="137">
        <f t="shared" si="72"/>
        <v>1</v>
      </c>
      <c r="AF114" s="137">
        <f t="shared" si="73"/>
        <v>0</v>
      </c>
      <c r="AG114" s="138">
        <f t="shared" si="74"/>
        <v>0.33333333333333331</v>
      </c>
      <c r="AI114" s="139"/>
      <c r="AJ114" s="214">
        <f t="shared" si="40"/>
        <v>24.919266674918749</v>
      </c>
      <c r="AK114" s="215">
        <f t="shared" si="41"/>
        <v>6.9266674918747384E-2</v>
      </c>
      <c r="AL114" s="215">
        <f t="shared" si="42"/>
        <v>0.27706669967498954</v>
      </c>
      <c r="AM114" s="216">
        <f t="shared" si="43"/>
        <v>99.677066699674995</v>
      </c>
      <c r="AN114" s="222">
        <f t="shared" si="47"/>
        <v>2.7873913448188082E-3</v>
      </c>
      <c r="AO114" s="222">
        <f t="shared" si="48"/>
        <v>2.7873913448188082E-3</v>
      </c>
    </row>
    <row r="115" spans="1:42" s="111" customFormat="1" ht="12" customHeight="1">
      <c r="A115" s="131">
        <v>240</v>
      </c>
      <c r="B115" s="140" t="s">
        <v>342</v>
      </c>
      <c r="C115" s="132" t="str">
        <f>+VLOOKUP(B115,'[30]Clallam Regulated Price Out'!A:B,2,FALSE)</f>
        <v>1 YD RENTAL FEE</v>
      </c>
      <c r="D115" s="134">
        <f>IFERROR(VLOOKUP(B115,'[31]Clallam Rates'!$F$1:$H$500, 3, FALSE),0)</f>
        <v>5.6</v>
      </c>
      <c r="E115" s="135">
        <v>5.6</v>
      </c>
      <c r="F115" s="135" t="s">
        <v>14</v>
      </c>
      <c r="G115" s="136">
        <f>IFERROR(VLOOKUP($B115,'[31]Clallam Revenue'!$B:$O,3,0),0)</f>
        <v>33.6</v>
      </c>
      <c r="H115" s="136">
        <f>IFERROR(VLOOKUP($B115,'[31]Clallam Revenue'!$B:$O,4,0),0)</f>
        <v>33.6</v>
      </c>
      <c r="I115" s="136">
        <f>IFERROR(VLOOKUP($B115,'[31]Clallam Revenue'!$B:$O,5,0),0)</f>
        <v>33.6</v>
      </c>
      <c r="J115" s="136">
        <f>IFERROR(VLOOKUP($B115,'[31]Clallam Revenue'!$B:$O,6,0),0)</f>
        <v>33.6</v>
      </c>
      <c r="K115" s="136">
        <f>IFERROR(VLOOKUP($B115,'[31]Clallam Revenue'!$B:$O,7,0),0)</f>
        <v>31.61</v>
      </c>
      <c r="L115" s="136">
        <f>IFERROR(VLOOKUP($B115,'[31]Clallam Revenue'!$B:$O,8,0),0)</f>
        <v>28</v>
      </c>
      <c r="M115" s="136">
        <f>IFERROR(VLOOKUP($B115,'[31]Clallam Revenue'!$B:$O,9,0),0)</f>
        <v>28</v>
      </c>
      <c r="N115" s="136">
        <f>IFERROR(VLOOKUP($B115,'[31]Clallam Revenue'!$B:$O,10,0),0)</f>
        <v>28</v>
      </c>
      <c r="O115" s="136">
        <f>IFERROR(VLOOKUP($B115,'[31]Clallam Revenue'!$B:$O,11,0),0)</f>
        <v>28</v>
      </c>
      <c r="P115" s="136">
        <f>IFERROR(VLOOKUP($B115,'[31]Clallam Revenue'!$B:$O,12,0),0)</f>
        <v>28</v>
      </c>
      <c r="Q115" s="136">
        <f>IFERROR(VLOOKUP($B115,'[31]Clallam Revenue'!$B:$O,13,0),0)</f>
        <v>27.25</v>
      </c>
      <c r="R115" s="136">
        <f>IFERROR(VLOOKUP($B115,'[31]Clallam Revenue'!$B:$O,14,0),0)</f>
        <v>22.4</v>
      </c>
      <c r="S115" s="136">
        <f t="shared" si="38"/>
        <v>355.65999999999997</v>
      </c>
      <c r="U115" s="137">
        <f t="shared" si="62"/>
        <v>6.0000000000000009</v>
      </c>
      <c r="V115" s="137">
        <f t="shared" si="63"/>
        <v>6.0000000000000009</v>
      </c>
      <c r="W115" s="137">
        <f t="shared" si="64"/>
        <v>6.0000000000000009</v>
      </c>
      <c r="X115" s="137">
        <f t="shared" si="65"/>
        <v>6.0000000000000009</v>
      </c>
      <c r="Y115" s="137">
        <f t="shared" si="66"/>
        <v>5.6446428571428573</v>
      </c>
      <c r="Z115" s="137">
        <f t="shared" si="67"/>
        <v>5</v>
      </c>
      <c r="AA115" s="137">
        <f t="shared" si="68"/>
        <v>5</v>
      </c>
      <c r="AB115" s="137">
        <f t="shared" si="69"/>
        <v>5</v>
      </c>
      <c r="AC115" s="137">
        <f t="shared" si="70"/>
        <v>5</v>
      </c>
      <c r="AD115" s="137">
        <f t="shared" si="71"/>
        <v>5</v>
      </c>
      <c r="AE115" s="137">
        <f t="shared" si="72"/>
        <v>4.8660714285714288</v>
      </c>
      <c r="AF115" s="137">
        <f t="shared" si="73"/>
        <v>4</v>
      </c>
      <c r="AG115" s="138">
        <f t="shared" si="74"/>
        <v>5.2925595238095244</v>
      </c>
      <c r="AI115" s="139"/>
      <c r="AJ115" s="214"/>
      <c r="AK115" s="215"/>
      <c r="AL115" s="215">
        <f t="shared" si="42"/>
        <v>0</v>
      </c>
      <c r="AM115" s="216">
        <f t="shared" si="43"/>
        <v>355.65999999999997</v>
      </c>
      <c r="AN115" s="222">
        <f t="shared" si="47"/>
        <v>0</v>
      </c>
      <c r="AO115" s="222">
        <f t="shared" si="48"/>
        <v>0</v>
      </c>
      <c r="AP115" s="164" t="s">
        <v>535</v>
      </c>
    </row>
    <row r="116" spans="1:42" s="164" customFormat="1" ht="12" customHeight="1">
      <c r="A116" s="131">
        <v>240</v>
      </c>
      <c r="B116" s="140" t="s">
        <v>343</v>
      </c>
      <c r="C116" s="132" t="str">
        <f>+VLOOKUP(B116,'[30]Clallam Regulated Price Out'!A:B,2,FALSE)</f>
        <v>1YD TEMP CONT PU</v>
      </c>
      <c r="D116" s="134">
        <f>IFERROR(VLOOKUP(B116,'[31]Clallam Rates'!$F$1:$H$500, 3, FALSE),0)</f>
        <v>26.86</v>
      </c>
      <c r="E116" s="135">
        <v>26.86</v>
      </c>
      <c r="F116" s="135" t="s">
        <v>14</v>
      </c>
      <c r="G116" s="136">
        <f>IFERROR(VLOOKUP($B116,'[31]Clallam Revenue'!$B:$O,3,0),0)</f>
        <v>0</v>
      </c>
      <c r="H116" s="136">
        <f>IFERROR(VLOOKUP($B116,'[31]Clallam Revenue'!$B:$O,4,0),0)</f>
        <v>0</v>
      </c>
      <c r="I116" s="136">
        <f>IFERROR(VLOOKUP($B116,'[31]Clallam Revenue'!$B:$O,5,0),0)</f>
        <v>26.86</v>
      </c>
      <c r="J116" s="136">
        <f>IFERROR(VLOOKUP($B116,'[31]Clallam Revenue'!$B:$O,6,0),0)</f>
        <v>26.86</v>
      </c>
      <c r="K116" s="136">
        <f>IFERROR(VLOOKUP($B116,'[31]Clallam Revenue'!$B:$O,7,0),0)</f>
        <v>26.86</v>
      </c>
      <c r="L116" s="136">
        <f>IFERROR(VLOOKUP($B116,'[31]Clallam Revenue'!$B:$O,8,0),0)</f>
        <v>0</v>
      </c>
      <c r="M116" s="136">
        <f>IFERROR(VLOOKUP($B116,'[31]Clallam Revenue'!$B:$O,9,0),0)</f>
        <v>0</v>
      </c>
      <c r="N116" s="136">
        <f>IFERROR(VLOOKUP($B116,'[31]Clallam Revenue'!$B:$O,10,0),0)</f>
        <v>0</v>
      </c>
      <c r="O116" s="136">
        <f>IFERROR(VLOOKUP($B116,'[31]Clallam Revenue'!$B:$O,11,0),0)</f>
        <v>0</v>
      </c>
      <c r="P116" s="136">
        <f>IFERROR(VLOOKUP($B116,'[31]Clallam Revenue'!$B:$O,12,0),0)</f>
        <v>0</v>
      </c>
      <c r="Q116" s="136">
        <f>IFERROR(VLOOKUP($B116,'[31]Clallam Revenue'!$B:$O,13,0),0)</f>
        <v>0</v>
      </c>
      <c r="R116" s="136">
        <f>IFERROR(VLOOKUP($B116,'[31]Clallam Revenue'!$B:$O,14,0),0)</f>
        <v>0</v>
      </c>
      <c r="S116" s="136">
        <f t="shared" si="38"/>
        <v>80.58</v>
      </c>
      <c r="U116" s="137">
        <f t="shared" si="62"/>
        <v>0</v>
      </c>
      <c r="V116" s="137">
        <f t="shared" si="63"/>
        <v>0</v>
      </c>
      <c r="W116" s="137">
        <f t="shared" si="64"/>
        <v>1</v>
      </c>
      <c r="X116" s="137">
        <f t="shared" si="65"/>
        <v>1</v>
      </c>
      <c r="Y116" s="137">
        <f t="shared" si="66"/>
        <v>1</v>
      </c>
      <c r="Z116" s="137">
        <f t="shared" si="67"/>
        <v>0</v>
      </c>
      <c r="AA116" s="137">
        <f t="shared" si="68"/>
        <v>0</v>
      </c>
      <c r="AB116" s="137">
        <f t="shared" si="69"/>
        <v>0</v>
      </c>
      <c r="AC116" s="137">
        <f t="shared" si="70"/>
        <v>0</v>
      </c>
      <c r="AD116" s="137">
        <f t="shared" si="71"/>
        <v>0</v>
      </c>
      <c r="AE116" s="137">
        <f t="shared" si="72"/>
        <v>0</v>
      </c>
      <c r="AF116" s="137">
        <f t="shared" si="73"/>
        <v>0</v>
      </c>
      <c r="AG116" s="138">
        <f t="shared" si="74"/>
        <v>0.25</v>
      </c>
      <c r="AI116" s="139"/>
      <c r="AJ116" s="214">
        <f t="shared" si="40"/>
        <v>26.934869331521835</v>
      </c>
      <c r="AK116" s="215">
        <f t="shared" si="41"/>
        <v>7.4869331521835392E-2</v>
      </c>
      <c r="AL116" s="215">
        <f t="shared" si="42"/>
        <v>0.22460799456550617</v>
      </c>
      <c r="AM116" s="216">
        <f t="shared" si="43"/>
        <v>80.804607994565501</v>
      </c>
      <c r="AN116" s="222">
        <f t="shared" si="47"/>
        <v>2.7873913448188902E-3</v>
      </c>
      <c r="AO116" s="222">
        <f t="shared" si="48"/>
        <v>2.7873913448188902E-3</v>
      </c>
    </row>
    <row r="117" spans="1:42" s="164" customFormat="1" ht="12" customHeight="1">
      <c r="A117" s="131">
        <v>240</v>
      </c>
      <c r="B117" s="140" t="s">
        <v>344</v>
      </c>
      <c r="C117" s="132" t="str">
        <f>+VLOOKUP(B117,'[30]Clallam Regulated Price Out'!A:B,2,FALSE)</f>
        <v>2YD CONT 1X MONTH SVC</v>
      </c>
      <c r="D117" s="134">
        <f>IFERROR(VLOOKUP(B117,'[31]Clallam Rates'!$F$1:$H$500, 3, FALSE),0)</f>
        <v>43.11</v>
      </c>
      <c r="E117" s="135">
        <v>43.11</v>
      </c>
      <c r="F117" s="135" t="s">
        <v>14</v>
      </c>
      <c r="G117" s="136">
        <f>IFERROR(VLOOKUP($B117,'[31]Clallam Revenue'!$B:$O,3,0),0)</f>
        <v>517.32000000000005</v>
      </c>
      <c r="H117" s="136">
        <f>IFERROR(VLOOKUP($B117,'[31]Clallam Revenue'!$B:$O,4,0),0)</f>
        <v>603.54</v>
      </c>
      <c r="I117" s="136">
        <f>IFERROR(VLOOKUP($B117,'[31]Clallam Revenue'!$B:$O,5,0),0)</f>
        <v>560.42999999999995</v>
      </c>
      <c r="J117" s="136">
        <f>IFERROR(VLOOKUP($B117,'[31]Clallam Revenue'!$B:$O,6,0),0)</f>
        <v>560.42999999999995</v>
      </c>
      <c r="K117" s="136">
        <f>IFERROR(VLOOKUP($B117,'[31]Clallam Revenue'!$B:$O,7,0),0)</f>
        <v>646.65</v>
      </c>
      <c r="L117" s="136">
        <f>IFERROR(VLOOKUP($B117,'[31]Clallam Revenue'!$B:$O,8,0),0)</f>
        <v>646.65</v>
      </c>
      <c r="M117" s="136">
        <f>IFERROR(VLOOKUP($B117,'[31]Clallam Revenue'!$B:$O,9,0),0)</f>
        <v>603.54</v>
      </c>
      <c r="N117" s="136">
        <f>IFERROR(VLOOKUP($B117,'[31]Clallam Revenue'!$B:$O,10,0),0)</f>
        <v>603.54</v>
      </c>
      <c r="O117" s="136">
        <f>IFERROR(VLOOKUP($B117,'[31]Clallam Revenue'!$B:$O,11,0),0)</f>
        <v>732.87</v>
      </c>
      <c r="P117" s="136">
        <f>IFERROR(VLOOKUP($B117,'[31]Clallam Revenue'!$B:$O,12,0),0)</f>
        <v>689.76</v>
      </c>
      <c r="Q117" s="136">
        <f>IFERROR(VLOOKUP($B117,'[31]Clallam Revenue'!$B:$O,13,0),0)</f>
        <v>689.76</v>
      </c>
      <c r="R117" s="136">
        <f>IFERROR(VLOOKUP($B117,'[31]Clallam Revenue'!$B:$O,14,0),0)</f>
        <v>646.65</v>
      </c>
      <c r="S117" s="136">
        <f t="shared" si="38"/>
        <v>7501.1399999999994</v>
      </c>
      <c r="U117" s="137">
        <f t="shared" si="62"/>
        <v>12.000000000000002</v>
      </c>
      <c r="V117" s="137">
        <f t="shared" si="63"/>
        <v>14</v>
      </c>
      <c r="W117" s="137">
        <f t="shared" si="64"/>
        <v>12.999999999999998</v>
      </c>
      <c r="X117" s="137">
        <f t="shared" si="65"/>
        <v>12.999999999999998</v>
      </c>
      <c r="Y117" s="137">
        <f t="shared" si="66"/>
        <v>15</v>
      </c>
      <c r="Z117" s="137">
        <f t="shared" si="67"/>
        <v>15</v>
      </c>
      <c r="AA117" s="137">
        <f t="shared" si="68"/>
        <v>14</v>
      </c>
      <c r="AB117" s="137">
        <f t="shared" si="69"/>
        <v>14</v>
      </c>
      <c r="AC117" s="137">
        <f t="shared" si="70"/>
        <v>17</v>
      </c>
      <c r="AD117" s="137">
        <f t="shared" si="71"/>
        <v>16</v>
      </c>
      <c r="AE117" s="137">
        <f t="shared" si="72"/>
        <v>16</v>
      </c>
      <c r="AF117" s="137">
        <f t="shared" si="73"/>
        <v>15</v>
      </c>
      <c r="AG117" s="138">
        <f t="shared" si="74"/>
        <v>14.5</v>
      </c>
      <c r="AI117" s="139"/>
      <c r="AJ117" s="214">
        <f t="shared" si="40"/>
        <v>43.230164440875143</v>
      </c>
      <c r="AK117" s="215">
        <f t="shared" si="41"/>
        <v>0.12016444087514344</v>
      </c>
      <c r="AL117" s="215">
        <f t="shared" si="42"/>
        <v>20.908612712274959</v>
      </c>
      <c r="AM117" s="216">
        <f t="shared" si="43"/>
        <v>7522.048612712274</v>
      </c>
      <c r="AN117" s="222">
        <f t="shared" si="47"/>
        <v>2.7873913448189153E-3</v>
      </c>
      <c r="AO117" s="222">
        <f t="shared" si="48"/>
        <v>2.7873913448189158E-3</v>
      </c>
    </row>
    <row r="118" spans="1:42" s="164" customFormat="1" ht="12" customHeight="1">
      <c r="A118" s="131">
        <v>240</v>
      </c>
      <c r="B118" s="140" t="s">
        <v>345</v>
      </c>
      <c r="C118" s="132" t="str">
        <f>+VLOOKUP(B118,'[30]Clallam Regulated Price Out'!A:B,2,FALSE)</f>
        <v>2YD CONT 1X WEEKLY</v>
      </c>
      <c r="D118" s="134">
        <f>IFERROR(VLOOKUP(B118,'[31]Clallam Rates'!$F$1:$H$500, 3, FALSE),0)</f>
        <v>186.67</v>
      </c>
      <c r="E118" s="135">
        <f>43.11*4.33</f>
        <v>186.66630000000001</v>
      </c>
      <c r="F118" s="135" t="s">
        <v>14</v>
      </c>
      <c r="G118" s="136">
        <f>IFERROR(VLOOKUP($B118,'[31]Clallam Revenue'!$B:$O,3,0),0)</f>
        <v>14906.5</v>
      </c>
      <c r="H118" s="136">
        <f>IFERROR(VLOOKUP($B118,'[31]Clallam Revenue'!$B:$O,4,0),0)</f>
        <v>15306.94</v>
      </c>
      <c r="I118" s="136">
        <f>IFERROR(VLOOKUP($B118,'[31]Clallam Revenue'!$B:$O,5,0),0)</f>
        <v>15166.93</v>
      </c>
      <c r="J118" s="136">
        <f>IFERROR(VLOOKUP($B118,'[31]Clallam Revenue'!$B:$O,6,0),0)</f>
        <v>16286.97</v>
      </c>
      <c r="K118" s="136">
        <f>IFERROR(VLOOKUP($B118,'[31]Clallam Revenue'!$B:$O,7,0),0)</f>
        <v>18153.650000000001</v>
      </c>
      <c r="L118" s="136">
        <f>IFERROR(VLOOKUP($B118,'[31]Clallam Revenue'!$B:$O,8,0),0)</f>
        <v>18853.669999999998</v>
      </c>
      <c r="M118" s="136">
        <f>IFERROR(VLOOKUP($B118,'[31]Clallam Revenue'!$B:$O,9,0),0)</f>
        <v>18853.669999999998</v>
      </c>
      <c r="N118" s="136">
        <f>IFERROR(VLOOKUP($B118,'[31]Clallam Revenue'!$B:$O,10,0),0)</f>
        <v>19087.02</v>
      </c>
      <c r="O118" s="136">
        <f>IFERROR(VLOOKUP($B118,'[31]Clallam Revenue'!$B:$O,11,0),0)</f>
        <v>19553.669999999998</v>
      </c>
      <c r="P118" s="136">
        <f>IFERROR(VLOOKUP($B118,'[31]Clallam Revenue'!$B:$O,12,0),0)</f>
        <v>19040.34</v>
      </c>
      <c r="Q118" s="136">
        <f>IFERROR(VLOOKUP($B118,'[31]Clallam Revenue'!$B:$O,13,0),0)</f>
        <v>19180.34</v>
      </c>
      <c r="R118" s="136">
        <f>IFERROR(VLOOKUP($B118,'[31]Clallam Revenue'!$B:$O,14,0),0)</f>
        <v>17500.349999999999</v>
      </c>
      <c r="S118" s="136">
        <f t="shared" si="38"/>
        <v>211890.05000000002</v>
      </c>
      <c r="U118" s="137">
        <f t="shared" si="62"/>
        <v>79.854824020999629</v>
      </c>
      <c r="V118" s="137">
        <f t="shared" si="63"/>
        <v>82.000000000000014</v>
      </c>
      <c r="W118" s="137">
        <f t="shared" si="64"/>
        <v>81.249959822146039</v>
      </c>
      <c r="X118" s="137">
        <f t="shared" si="65"/>
        <v>87.250066963089949</v>
      </c>
      <c r="Y118" s="137">
        <f t="shared" si="66"/>
        <v>97.249959822146053</v>
      </c>
      <c r="Z118" s="137">
        <f t="shared" si="67"/>
        <v>101</v>
      </c>
      <c r="AA118" s="137">
        <f t="shared" si="68"/>
        <v>101</v>
      </c>
      <c r="AB118" s="137">
        <f t="shared" si="69"/>
        <v>102.25006696308995</v>
      </c>
      <c r="AC118" s="137">
        <f t="shared" si="70"/>
        <v>104.74993303691005</v>
      </c>
      <c r="AD118" s="137">
        <f t="shared" si="71"/>
        <v>102.00000000000001</v>
      </c>
      <c r="AE118" s="137">
        <f t="shared" si="72"/>
        <v>102.74998660738201</v>
      </c>
      <c r="AF118" s="137">
        <f t="shared" si="73"/>
        <v>93.750200889269834</v>
      </c>
      <c r="AG118" s="138">
        <f t="shared" si="74"/>
        <v>94.592083177086124</v>
      </c>
      <c r="AI118" s="139"/>
      <c r="AJ118" s="214">
        <f t="shared" si="40"/>
        <v>187.18661202898937</v>
      </c>
      <c r="AK118" s="215">
        <f t="shared" si="41"/>
        <v>0.52031202898936613</v>
      </c>
      <c r="AL118" s="215">
        <f t="shared" si="42"/>
        <v>590.60878469040688</v>
      </c>
      <c r="AM118" s="216">
        <f t="shared" si="43"/>
        <v>212480.65878469043</v>
      </c>
      <c r="AN118" s="222">
        <f t="shared" si="47"/>
        <v>2.7873913448188885E-3</v>
      </c>
      <c r="AO118" s="222">
        <f t="shared" si="48"/>
        <v>2.7873360957270379E-3</v>
      </c>
    </row>
    <row r="119" spans="1:42" s="164" customFormat="1" ht="12" customHeight="1">
      <c r="A119" s="131">
        <v>245</v>
      </c>
      <c r="B119" s="140" t="s">
        <v>346</v>
      </c>
      <c r="C119" s="132" t="str">
        <f>+VLOOKUP(B119,'[30]Clallam Regulated Price Out'!A:B,2,FALSE)</f>
        <v>CUST OWN 2YD 1X WK</v>
      </c>
      <c r="D119" s="134">
        <f>IFERROR(VLOOKUP(B119,'[31]Clallam Rates'!$F$1:$H$500, 3, FALSE),0)</f>
        <v>186.67</v>
      </c>
      <c r="E119" s="135">
        <f>43.11*4.33</f>
        <v>186.66630000000001</v>
      </c>
      <c r="F119" s="135" t="s">
        <v>14</v>
      </c>
      <c r="G119" s="136">
        <f>IFERROR(VLOOKUP($B119,'[31]Clallam Revenue'!$B:$O,3,0),0)</f>
        <v>0</v>
      </c>
      <c r="H119" s="136">
        <f>IFERROR(VLOOKUP($B119,'[31]Clallam Revenue'!$B:$O,4,0),0)</f>
        <v>0</v>
      </c>
      <c r="I119" s="136">
        <f>IFERROR(VLOOKUP($B119,'[31]Clallam Revenue'!$B:$O,5,0),0)</f>
        <v>0</v>
      </c>
      <c r="J119" s="136">
        <f>IFERROR(VLOOKUP($B119,'[31]Clallam Revenue'!$B:$O,6,0),0)</f>
        <v>0</v>
      </c>
      <c r="K119" s="136">
        <f>IFERROR(VLOOKUP($B119,'[31]Clallam Revenue'!$B:$O,7,0),0)</f>
        <v>0</v>
      </c>
      <c r="L119" s="136">
        <f>IFERROR(VLOOKUP($B119,'[31]Clallam Revenue'!$B:$O,8,0),0)</f>
        <v>0</v>
      </c>
      <c r="M119" s="136">
        <f>IFERROR(VLOOKUP($B119,'[31]Clallam Revenue'!$B:$O,9,0),0)</f>
        <v>0</v>
      </c>
      <c r="N119" s="136">
        <f>IFERROR(VLOOKUP($B119,'[31]Clallam Revenue'!$B:$O,10,0),0)</f>
        <v>0</v>
      </c>
      <c r="O119" s="136">
        <f>IFERROR(VLOOKUP($B119,'[31]Clallam Revenue'!$B:$O,11,0),0)</f>
        <v>0</v>
      </c>
      <c r="P119" s="136">
        <f>IFERROR(VLOOKUP($B119,'[31]Clallam Revenue'!$B:$O,12,0),0)</f>
        <v>0</v>
      </c>
      <c r="Q119" s="136">
        <f>IFERROR(VLOOKUP($B119,'[31]Clallam Revenue'!$B:$O,13,0),0)</f>
        <v>0</v>
      </c>
      <c r="R119" s="136">
        <f>IFERROR(VLOOKUP($B119,'[31]Clallam Revenue'!$B:$O,14,0),0)</f>
        <v>0</v>
      </c>
      <c r="S119" s="136">
        <f t="shared" si="38"/>
        <v>0</v>
      </c>
      <c r="U119" s="137">
        <f t="shared" si="62"/>
        <v>0</v>
      </c>
      <c r="V119" s="137">
        <f t="shared" si="63"/>
        <v>0</v>
      </c>
      <c r="W119" s="137">
        <f t="shared" si="64"/>
        <v>0</v>
      </c>
      <c r="X119" s="137">
        <f t="shared" si="65"/>
        <v>0</v>
      </c>
      <c r="Y119" s="137">
        <f t="shared" si="66"/>
        <v>0</v>
      </c>
      <c r="Z119" s="137">
        <f t="shared" si="67"/>
        <v>0</v>
      </c>
      <c r="AA119" s="137">
        <f t="shared" si="68"/>
        <v>0</v>
      </c>
      <c r="AB119" s="137">
        <f t="shared" si="69"/>
        <v>0</v>
      </c>
      <c r="AC119" s="137">
        <f t="shared" si="70"/>
        <v>0</v>
      </c>
      <c r="AD119" s="137">
        <f t="shared" si="71"/>
        <v>0</v>
      </c>
      <c r="AE119" s="137">
        <f t="shared" si="72"/>
        <v>0</v>
      </c>
      <c r="AF119" s="137">
        <f t="shared" si="73"/>
        <v>0</v>
      </c>
      <c r="AG119" s="138">
        <f t="shared" si="74"/>
        <v>0</v>
      </c>
      <c r="AI119" s="139"/>
      <c r="AJ119" s="214">
        <f t="shared" si="40"/>
        <v>187.18661202898937</v>
      </c>
      <c r="AK119" s="215">
        <f t="shared" si="41"/>
        <v>0.52031202898936613</v>
      </c>
      <c r="AL119" s="215">
        <f t="shared" si="42"/>
        <v>0</v>
      </c>
      <c r="AM119" s="216">
        <f t="shared" si="43"/>
        <v>0</v>
      </c>
      <c r="AN119" s="222">
        <f t="shared" si="47"/>
        <v>2.7873913448188885E-3</v>
      </c>
      <c r="AO119" s="222" t="e">
        <f t="shared" si="48"/>
        <v>#DIV/0!</v>
      </c>
    </row>
    <row r="120" spans="1:42" s="164" customFormat="1" ht="12" customHeight="1">
      <c r="A120" s="131">
        <v>240</v>
      </c>
      <c r="B120" s="140" t="s">
        <v>347</v>
      </c>
      <c r="C120" s="132" t="str">
        <f>+VLOOKUP(B120,'[30]Clallam Regulated Price Out'!A:B,2,FALSE)</f>
        <v>2YD CONT 2X WEEKLY</v>
      </c>
      <c r="D120" s="134">
        <f>IFERROR(VLOOKUP(B120,'[31]Clallam Rates'!$F$1:$H$500, 3, FALSE),0)</f>
        <v>373.33</v>
      </c>
      <c r="E120" s="135">
        <f>43.11*4.33*2</f>
        <v>373.33260000000001</v>
      </c>
      <c r="F120" s="135" t="s">
        <v>14</v>
      </c>
      <c r="G120" s="136">
        <f>IFERROR(VLOOKUP($B120,'[31]Clallam Revenue'!$B:$O,3,0),0)</f>
        <v>373.33</v>
      </c>
      <c r="H120" s="136">
        <f>IFERROR(VLOOKUP($B120,'[31]Clallam Revenue'!$B:$O,4,0),0)</f>
        <v>373.33</v>
      </c>
      <c r="I120" s="136">
        <f>IFERROR(VLOOKUP($B120,'[31]Clallam Revenue'!$B:$O,5,0),0)</f>
        <v>373.33</v>
      </c>
      <c r="J120" s="136">
        <f>IFERROR(VLOOKUP($B120,'[31]Clallam Revenue'!$B:$O,6,0),0)</f>
        <v>373.33</v>
      </c>
      <c r="K120" s="136">
        <f>IFERROR(VLOOKUP($B120,'[31]Clallam Revenue'!$B:$O,7,0),0)</f>
        <v>373.33</v>
      </c>
      <c r="L120" s="136">
        <f>IFERROR(VLOOKUP($B120,'[31]Clallam Revenue'!$B:$O,8,0),0)</f>
        <v>373.33</v>
      </c>
      <c r="M120" s="136">
        <f>IFERROR(VLOOKUP($B120,'[31]Clallam Revenue'!$B:$O,9,0),0)</f>
        <v>373.33</v>
      </c>
      <c r="N120" s="136">
        <f>IFERROR(VLOOKUP($B120,'[31]Clallam Revenue'!$B:$O,10,0),0)</f>
        <v>373.33</v>
      </c>
      <c r="O120" s="136">
        <f>IFERROR(VLOOKUP($B120,'[31]Clallam Revenue'!$B:$O,11,0),0)</f>
        <v>373.33</v>
      </c>
      <c r="P120" s="136">
        <f>IFERROR(VLOOKUP($B120,'[31]Clallam Revenue'!$B:$O,12,0),0)</f>
        <v>373.33</v>
      </c>
      <c r="Q120" s="136">
        <f>IFERROR(VLOOKUP($B120,'[31]Clallam Revenue'!$B:$O,13,0),0)</f>
        <v>373.33</v>
      </c>
      <c r="R120" s="136">
        <f>IFERROR(VLOOKUP($B120,'[31]Clallam Revenue'!$B:$O,14,0),0)</f>
        <v>373.33</v>
      </c>
      <c r="S120" s="136">
        <f t="shared" si="38"/>
        <v>4479.96</v>
      </c>
      <c r="U120" s="137">
        <f t="shared" si="62"/>
        <v>1</v>
      </c>
      <c r="V120" s="137">
        <f t="shared" si="63"/>
        <v>1</v>
      </c>
      <c r="W120" s="137">
        <f t="shared" si="64"/>
        <v>1</v>
      </c>
      <c r="X120" s="137">
        <f t="shared" si="65"/>
        <v>1</v>
      </c>
      <c r="Y120" s="137">
        <f t="shared" si="66"/>
        <v>1</v>
      </c>
      <c r="Z120" s="137">
        <f t="shared" si="67"/>
        <v>1</v>
      </c>
      <c r="AA120" s="137">
        <f t="shared" si="68"/>
        <v>1</v>
      </c>
      <c r="AB120" s="137">
        <f t="shared" si="69"/>
        <v>1</v>
      </c>
      <c r="AC120" s="137">
        <f t="shared" si="70"/>
        <v>1</v>
      </c>
      <c r="AD120" s="137">
        <f t="shared" si="71"/>
        <v>1</v>
      </c>
      <c r="AE120" s="137">
        <f t="shared" si="72"/>
        <v>1</v>
      </c>
      <c r="AF120" s="137">
        <f t="shared" si="73"/>
        <v>1</v>
      </c>
      <c r="AG120" s="138">
        <f t="shared" si="74"/>
        <v>1</v>
      </c>
      <c r="AI120" s="139"/>
      <c r="AJ120" s="214">
        <f t="shared" si="40"/>
        <v>374.37322405797875</v>
      </c>
      <c r="AK120" s="215">
        <f t="shared" si="41"/>
        <v>1.0406240579787323</v>
      </c>
      <c r="AL120" s="215">
        <f t="shared" si="42"/>
        <v>12.487488695744787</v>
      </c>
      <c r="AM120" s="216">
        <f t="shared" si="43"/>
        <v>4492.4474886957451</v>
      </c>
      <c r="AN120" s="222">
        <f t="shared" si="47"/>
        <v>2.7873913448188885E-3</v>
      </c>
      <c r="AO120" s="222">
        <f t="shared" si="48"/>
        <v>2.7874107571819362E-3</v>
      </c>
    </row>
    <row r="121" spans="1:42" s="164" customFormat="1" ht="12" customHeight="1">
      <c r="A121" s="131">
        <v>240</v>
      </c>
      <c r="B121" s="140" t="s">
        <v>348</v>
      </c>
      <c r="C121" s="132" t="str">
        <f>+VLOOKUP(B121,'[30]Clallam Regulated Price Out'!A:B,2,FALSE)</f>
        <v>2YD CONT EVERY OTHER WK</v>
      </c>
      <c r="D121" s="134">
        <f>IFERROR(VLOOKUP(B121,'[31]Clallam Rates'!$F$1:$H$500, 3, FALSE),0)</f>
        <v>93.55</v>
      </c>
      <c r="E121" s="135">
        <f>43.11*2.17</f>
        <v>93.548699999999997</v>
      </c>
      <c r="F121" s="135" t="s">
        <v>14</v>
      </c>
      <c r="G121" s="136">
        <f>IFERROR(VLOOKUP($B121,'[31]Clallam Revenue'!$B:$O,3,0),0)</f>
        <v>4490.3999999999996</v>
      </c>
      <c r="H121" s="136">
        <f>IFERROR(VLOOKUP($B121,'[31]Clallam Revenue'!$B:$O,4,0),0)</f>
        <v>4537.18</v>
      </c>
      <c r="I121" s="136">
        <f>IFERROR(VLOOKUP($B121,'[31]Clallam Revenue'!$B:$O,5,0),0)</f>
        <v>4442.05</v>
      </c>
      <c r="J121" s="136">
        <f>IFERROR(VLOOKUP($B121,'[31]Clallam Revenue'!$B:$O,6,0),0)</f>
        <v>4537.1799999999994</v>
      </c>
      <c r="K121" s="136">
        <f>IFERROR(VLOOKUP($B121,'[31]Clallam Revenue'!$B:$O,7,0),0)</f>
        <v>4490.41</v>
      </c>
      <c r="L121" s="136">
        <f>IFERROR(VLOOKUP($B121,'[31]Clallam Revenue'!$B:$O,8,0),0)</f>
        <v>4396.8500000000004</v>
      </c>
      <c r="M121" s="136">
        <f>IFERROR(VLOOKUP($B121,'[31]Clallam Revenue'!$B:$O,9,0),0)</f>
        <v>4724.3</v>
      </c>
      <c r="N121" s="136">
        <f>IFERROR(VLOOKUP($B121,'[31]Clallam Revenue'!$B:$O,10,0),0)</f>
        <v>5051.71</v>
      </c>
      <c r="O121" s="136">
        <f>IFERROR(VLOOKUP($B121,'[31]Clallam Revenue'!$B:$O,11,0),0)</f>
        <v>5098.4799999999996</v>
      </c>
      <c r="P121" s="136">
        <f>IFERROR(VLOOKUP($B121,'[31]Clallam Revenue'!$B:$O,12,0),0)</f>
        <v>5192.04</v>
      </c>
      <c r="Q121" s="136">
        <f>IFERROR(VLOOKUP($B121,'[31]Clallam Revenue'!$B:$O,13,0),0)</f>
        <v>5051.7</v>
      </c>
      <c r="R121" s="136">
        <f>IFERROR(VLOOKUP($B121,'[31]Clallam Revenue'!$B:$O,14,0),0)</f>
        <v>5192.03</v>
      </c>
      <c r="S121" s="136">
        <f t="shared" si="38"/>
        <v>57204.329999999994</v>
      </c>
      <c r="U121" s="137">
        <f t="shared" si="62"/>
        <v>48</v>
      </c>
      <c r="V121" s="137">
        <f t="shared" si="63"/>
        <v>48.500053447354361</v>
      </c>
      <c r="W121" s="137">
        <f t="shared" si="64"/>
        <v>47.483164083377879</v>
      </c>
      <c r="X121" s="137">
        <f t="shared" si="65"/>
        <v>48.500053447354354</v>
      </c>
      <c r="Y121" s="137">
        <f t="shared" si="66"/>
        <v>48.000106894708715</v>
      </c>
      <c r="Z121" s="137">
        <f t="shared" si="67"/>
        <v>47.000000000000007</v>
      </c>
      <c r="AA121" s="137">
        <f t="shared" si="68"/>
        <v>50.500267236771784</v>
      </c>
      <c r="AB121" s="137">
        <f t="shared" si="69"/>
        <v>54.000106894708715</v>
      </c>
      <c r="AC121" s="137">
        <f t="shared" si="70"/>
        <v>54.500053447354354</v>
      </c>
      <c r="AD121" s="137">
        <f t="shared" si="71"/>
        <v>55.500160342063069</v>
      </c>
      <c r="AE121" s="137">
        <f t="shared" si="72"/>
        <v>54</v>
      </c>
      <c r="AF121" s="137">
        <f t="shared" si="73"/>
        <v>55.500053447354354</v>
      </c>
      <c r="AG121" s="138">
        <f t="shared" si="74"/>
        <v>50.957001603420629</v>
      </c>
      <c r="AI121" s="139"/>
      <c r="AJ121" s="214">
        <f t="shared" si="40"/>
        <v>93.809456836699056</v>
      </c>
      <c r="AK121" s="215">
        <f t="shared" si="41"/>
        <v>0.26075683669905914</v>
      </c>
      <c r="AL121" s="215">
        <f t="shared" si="42"/>
        <v>159.44863854932217</v>
      </c>
      <c r="AM121" s="216">
        <f t="shared" si="43"/>
        <v>57363.778638549316</v>
      </c>
      <c r="AN121" s="222">
        <f t="shared" si="47"/>
        <v>2.7873913448188928E-3</v>
      </c>
      <c r="AO121" s="222">
        <f t="shared" si="48"/>
        <v>2.7873526103587296E-3</v>
      </c>
    </row>
    <row r="122" spans="1:42" s="111" customFormat="1" ht="12" customHeight="1">
      <c r="A122" s="131">
        <v>240</v>
      </c>
      <c r="B122" s="140" t="s">
        <v>349</v>
      </c>
      <c r="C122" s="132" t="str">
        <f>+VLOOKUP(B122,'[30]Clallam Regulated Price Out'!A:B,2,FALSE)</f>
        <v>2YD CONT EXTRA P/U</v>
      </c>
      <c r="D122" s="134">
        <f>IFERROR(VLOOKUP(B122,'[31]Clallam Rates'!$F$1:$H$500, 3, FALSE),0)</f>
        <v>46.11</v>
      </c>
      <c r="E122" s="135">
        <v>46.11</v>
      </c>
      <c r="F122" s="135" t="s">
        <v>14</v>
      </c>
      <c r="G122" s="136">
        <f>IFERROR(VLOOKUP($B122,'[31]Clallam Revenue'!$B:$O,3,0),0)</f>
        <v>46.11</v>
      </c>
      <c r="H122" s="136">
        <f>IFERROR(VLOOKUP($B122,'[31]Clallam Revenue'!$B:$O,4,0),0)</f>
        <v>46.11</v>
      </c>
      <c r="I122" s="136">
        <f>IFERROR(VLOOKUP($B122,'[31]Clallam Revenue'!$B:$O,5,0),0)</f>
        <v>0</v>
      </c>
      <c r="J122" s="136">
        <f>IFERROR(VLOOKUP($B122,'[31]Clallam Revenue'!$B:$O,6,0),0)</f>
        <v>0</v>
      </c>
      <c r="K122" s="136">
        <f>IFERROR(VLOOKUP($B122,'[31]Clallam Revenue'!$B:$O,7,0),0)</f>
        <v>0</v>
      </c>
      <c r="L122" s="136">
        <f>IFERROR(VLOOKUP($B122,'[31]Clallam Revenue'!$B:$O,8,0),0)</f>
        <v>0</v>
      </c>
      <c r="M122" s="136">
        <f>IFERROR(VLOOKUP($B122,'[31]Clallam Revenue'!$B:$O,9,0),0)</f>
        <v>138.33000000000001</v>
      </c>
      <c r="N122" s="136">
        <f>IFERROR(VLOOKUP($B122,'[31]Clallam Revenue'!$B:$O,10,0),0)</f>
        <v>0</v>
      </c>
      <c r="O122" s="136">
        <f>IFERROR(VLOOKUP($B122,'[31]Clallam Revenue'!$B:$O,11,0),0)</f>
        <v>92.22</v>
      </c>
      <c r="P122" s="136">
        <f>IFERROR(VLOOKUP($B122,'[31]Clallam Revenue'!$B:$O,12,0),0)</f>
        <v>0</v>
      </c>
      <c r="Q122" s="136">
        <f>IFERROR(VLOOKUP($B122,'[31]Clallam Revenue'!$B:$O,13,0),0)</f>
        <v>0</v>
      </c>
      <c r="R122" s="136">
        <f>IFERROR(VLOOKUP($B122,'[31]Clallam Revenue'!$B:$O,14,0),0)</f>
        <v>46.11</v>
      </c>
      <c r="S122" s="136">
        <f t="shared" si="38"/>
        <v>368.88</v>
      </c>
      <c r="U122" s="137">
        <f t="shared" si="62"/>
        <v>1</v>
      </c>
      <c r="V122" s="137">
        <f t="shared" si="63"/>
        <v>1</v>
      </c>
      <c r="W122" s="137">
        <f t="shared" si="64"/>
        <v>0</v>
      </c>
      <c r="X122" s="137">
        <f t="shared" si="65"/>
        <v>0</v>
      </c>
      <c r="Y122" s="137">
        <f t="shared" si="66"/>
        <v>0</v>
      </c>
      <c r="Z122" s="137">
        <f t="shared" si="67"/>
        <v>0</v>
      </c>
      <c r="AA122" s="137">
        <f t="shared" si="68"/>
        <v>3.0000000000000004</v>
      </c>
      <c r="AB122" s="137">
        <f t="shared" si="69"/>
        <v>0</v>
      </c>
      <c r="AC122" s="137">
        <f t="shared" si="70"/>
        <v>2</v>
      </c>
      <c r="AD122" s="137">
        <f t="shared" si="71"/>
        <v>0</v>
      </c>
      <c r="AE122" s="137">
        <f t="shared" si="72"/>
        <v>0</v>
      </c>
      <c r="AF122" s="137">
        <f t="shared" si="73"/>
        <v>1</v>
      </c>
      <c r="AG122" s="138">
        <f t="shared" si="74"/>
        <v>0.66666666666666663</v>
      </c>
      <c r="AI122" s="139"/>
      <c r="AJ122" s="214">
        <f t="shared" si="40"/>
        <v>46.238526614909595</v>
      </c>
      <c r="AK122" s="215">
        <f t="shared" si="41"/>
        <v>0.12852661490959605</v>
      </c>
      <c r="AL122" s="215">
        <f t="shared" si="42"/>
        <v>1.0282129192767684</v>
      </c>
      <c r="AM122" s="216">
        <f t="shared" si="43"/>
        <v>369.90821291927676</v>
      </c>
      <c r="AN122" s="222">
        <f t="shared" si="47"/>
        <v>2.7873913448188256E-3</v>
      </c>
      <c r="AO122" s="222">
        <f t="shared" si="48"/>
        <v>2.7873913448188256E-3</v>
      </c>
    </row>
    <row r="123" spans="1:42" s="111" customFormat="1" ht="12" customHeight="1">
      <c r="A123" s="131">
        <v>245</v>
      </c>
      <c r="B123" s="140" t="s">
        <v>350</v>
      </c>
      <c r="C123" s="132" t="str">
        <f>+VLOOKUP(B123,'[30]Clallam Regulated Price Out'!A:B,2,FALSE)</f>
        <v>CUST OWN 2YD EXTRA PU</v>
      </c>
      <c r="D123" s="134">
        <f>IFERROR(VLOOKUP(B123,'[31]Clallam Rates'!$F$1:$H$500, 3, FALSE),0)</f>
        <v>46.11</v>
      </c>
      <c r="E123" s="135"/>
      <c r="F123" s="135" t="s">
        <v>14</v>
      </c>
      <c r="G123" s="136">
        <f>IFERROR(VLOOKUP($B123,'[31]Clallam Revenue'!$B:$O,3,0),0)</f>
        <v>46.11</v>
      </c>
      <c r="H123" s="136">
        <f>IFERROR(VLOOKUP($B123,'[31]Clallam Revenue'!$B:$O,4,0),0)</f>
        <v>0</v>
      </c>
      <c r="I123" s="136">
        <f>IFERROR(VLOOKUP($B123,'[31]Clallam Revenue'!$B:$O,5,0),0)</f>
        <v>46.11</v>
      </c>
      <c r="J123" s="136">
        <f>IFERROR(VLOOKUP($B123,'[31]Clallam Revenue'!$B:$O,6,0),0)</f>
        <v>0</v>
      </c>
      <c r="K123" s="136">
        <f>IFERROR(VLOOKUP($B123,'[31]Clallam Revenue'!$B:$O,7,0),0)</f>
        <v>46.11</v>
      </c>
      <c r="L123" s="136">
        <f>IFERROR(VLOOKUP($B123,'[31]Clallam Revenue'!$B:$O,8,0),0)</f>
        <v>46.11</v>
      </c>
      <c r="M123" s="136">
        <f>IFERROR(VLOOKUP($B123,'[31]Clallam Revenue'!$B:$O,9,0),0)</f>
        <v>0</v>
      </c>
      <c r="N123" s="136">
        <f>IFERROR(VLOOKUP($B123,'[31]Clallam Revenue'!$B:$O,10,0),0)</f>
        <v>46.11</v>
      </c>
      <c r="O123" s="136">
        <f>IFERROR(VLOOKUP($B123,'[31]Clallam Revenue'!$B:$O,11,0),0)</f>
        <v>0</v>
      </c>
      <c r="P123" s="136">
        <f>IFERROR(VLOOKUP($B123,'[31]Clallam Revenue'!$B:$O,12,0),0)</f>
        <v>46.11</v>
      </c>
      <c r="Q123" s="136">
        <f>IFERROR(VLOOKUP($B123,'[31]Clallam Revenue'!$B:$O,13,0),0)</f>
        <v>0</v>
      </c>
      <c r="R123" s="136">
        <f>IFERROR(VLOOKUP($B123,'[31]Clallam Revenue'!$B:$O,14,0),0)</f>
        <v>46.11</v>
      </c>
      <c r="S123" s="136">
        <f t="shared" si="38"/>
        <v>322.77000000000004</v>
      </c>
      <c r="U123" s="137">
        <f t="shared" si="62"/>
        <v>1</v>
      </c>
      <c r="V123" s="137">
        <f t="shared" si="63"/>
        <v>0</v>
      </c>
      <c r="W123" s="137">
        <f t="shared" si="64"/>
        <v>1</v>
      </c>
      <c r="X123" s="137">
        <f t="shared" si="65"/>
        <v>0</v>
      </c>
      <c r="Y123" s="137">
        <f t="shared" si="66"/>
        <v>1</v>
      </c>
      <c r="Z123" s="137">
        <f t="shared" si="67"/>
        <v>1</v>
      </c>
      <c r="AA123" s="137">
        <f t="shared" si="68"/>
        <v>0</v>
      </c>
      <c r="AB123" s="137">
        <f t="shared" si="69"/>
        <v>1</v>
      </c>
      <c r="AC123" s="137">
        <f t="shared" si="70"/>
        <v>0</v>
      </c>
      <c r="AD123" s="137">
        <f t="shared" si="71"/>
        <v>1</v>
      </c>
      <c r="AE123" s="137">
        <f t="shared" si="72"/>
        <v>0</v>
      </c>
      <c r="AF123" s="137">
        <f t="shared" si="73"/>
        <v>1</v>
      </c>
      <c r="AG123" s="138">
        <f t="shared" si="74"/>
        <v>0.58333333333333337</v>
      </c>
      <c r="AI123" s="139"/>
      <c r="AJ123" s="214">
        <f t="shared" si="40"/>
        <v>0</v>
      </c>
      <c r="AK123" s="215">
        <f t="shared" si="41"/>
        <v>0</v>
      </c>
      <c r="AL123" s="215">
        <f t="shared" si="42"/>
        <v>0</v>
      </c>
      <c r="AM123" s="216">
        <f t="shared" si="43"/>
        <v>322.77000000000004</v>
      </c>
      <c r="AN123" s="222" t="e">
        <f t="shared" si="47"/>
        <v>#DIV/0!</v>
      </c>
      <c r="AO123" s="222">
        <f t="shared" si="48"/>
        <v>0</v>
      </c>
    </row>
    <row r="124" spans="1:42" s="111" customFormat="1" ht="12" customHeight="1">
      <c r="A124" s="131">
        <v>240</v>
      </c>
      <c r="B124" s="140" t="s">
        <v>351</v>
      </c>
      <c r="C124" s="132" t="str">
        <f>+VLOOKUP(B124,'[30]Clallam Regulated Price Out'!A:B,2,FALSE)</f>
        <v>2 YD RENTAL FEE</v>
      </c>
      <c r="D124" s="134">
        <f>IFERROR(VLOOKUP(B124,'[31]Clallam Rates'!$F$1:$H$500, 3, FALSE),0)</f>
        <v>8.1999999999999993</v>
      </c>
      <c r="E124" s="135">
        <v>8.1999999999999993</v>
      </c>
      <c r="F124" s="135" t="s">
        <v>14</v>
      </c>
      <c r="G124" s="136">
        <f>IFERROR(VLOOKUP($B124,'[31]Clallam Revenue'!$B:$O,3,0),0)</f>
        <v>41</v>
      </c>
      <c r="H124" s="136">
        <f>IFERROR(VLOOKUP($B124,'[31]Clallam Revenue'!$B:$O,4,0),0)</f>
        <v>47.44</v>
      </c>
      <c r="I124" s="136">
        <f>IFERROR(VLOOKUP($B124,'[31]Clallam Revenue'!$B:$O,5,0),0)</f>
        <v>49.2</v>
      </c>
      <c r="J124" s="136">
        <f>IFERROR(VLOOKUP($B124,'[31]Clallam Revenue'!$B:$O,6,0),0)</f>
        <v>41</v>
      </c>
      <c r="K124" s="136">
        <f>IFERROR(VLOOKUP($B124,'[31]Clallam Revenue'!$B:$O,7,0),0)</f>
        <v>44.17</v>
      </c>
      <c r="L124" s="136">
        <f>IFERROR(VLOOKUP($B124,'[31]Clallam Revenue'!$B:$O,8,0),0)</f>
        <v>49.2</v>
      </c>
      <c r="M124" s="136">
        <f>IFERROR(VLOOKUP($B124,'[31]Clallam Revenue'!$B:$O,9,0),0)</f>
        <v>41</v>
      </c>
      <c r="N124" s="136">
        <f>IFERROR(VLOOKUP($B124,'[31]Clallam Revenue'!$B:$O,10,0),0)</f>
        <v>41</v>
      </c>
      <c r="O124" s="136">
        <f>IFERROR(VLOOKUP($B124,'[31]Clallam Revenue'!$B:$O,11,0),0)</f>
        <v>34.17</v>
      </c>
      <c r="P124" s="136">
        <f>IFERROR(VLOOKUP($B124,'[31]Clallam Revenue'!$B:$O,12,0),0)</f>
        <v>32.799999999999997</v>
      </c>
      <c r="Q124" s="136">
        <f>IFERROR(VLOOKUP($B124,'[31]Clallam Revenue'!$B:$O,13,0),0)</f>
        <v>32.799999999999997</v>
      </c>
      <c r="R124" s="136">
        <f>IFERROR(VLOOKUP($B124,'[31]Clallam Revenue'!$B:$O,14,0),0)</f>
        <v>41</v>
      </c>
      <c r="S124" s="136">
        <f t="shared" si="38"/>
        <v>494.78000000000003</v>
      </c>
      <c r="U124" s="137">
        <f t="shared" si="62"/>
        <v>5</v>
      </c>
      <c r="V124" s="137">
        <f t="shared" si="63"/>
        <v>5.7853658536585364</v>
      </c>
      <c r="W124" s="137">
        <f t="shared" si="64"/>
        <v>6.0000000000000009</v>
      </c>
      <c r="X124" s="137">
        <f t="shared" si="65"/>
        <v>5</v>
      </c>
      <c r="Y124" s="137">
        <f t="shared" si="66"/>
        <v>5.3865853658536595</v>
      </c>
      <c r="Z124" s="137">
        <f t="shared" si="67"/>
        <v>6.0000000000000009</v>
      </c>
      <c r="AA124" s="137">
        <f t="shared" si="68"/>
        <v>5</v>
      </c>
      <c r="AB124" s="137">
        <f t="shared" si="69"/>
        <v>5</v>
      </c>
      <c r="AC124" s="137">
        <f t="shared" si="70"/>
        <v>4.1670731707317081</v>
      </c>
      <c r="AD124" s="137">
        <f t="shared" si="71"/>
        <v>4</v>
      </c>
      <c r="AE124" s="137">
        <f t="shared" si="72"/>
        <v>4</v>
      </c>
      <c r="AF124" s="137">
        <f t="shared" si="73"/>
        <v>5</v>
      </c>
      <c r="AG124" s="138">
        <f t="shared" si="74"/>
        <v>5.0282520325203253</v>
      </c>
      <c r="AI124" s="139"/>
      <c r="AJ124" s="214"/>
      <c r="AK124" s="215"/>
      <c r="AL124" s="215">
        <f t="shared" si="42"/>
        <v>0</v>
      </c>
      <c r="AM124" s="216">
        <f t="shared" si="43"/>
        <v>494.78000000000003</v>
      </c>
      <c r="AN124" s="222">
        <f t="shared" si="47"/>
        <v>0</v>
      </c>
      <c r="AO124" s="222">
        <f t="shared" si="48"/>
        <v>0</v>
      </c>
      <c r="AP124" s="164" t="s">
        <v>535</v>
      </c>
    </row>
    <row r="125" spans="1:42" s="164" customFormat="1" ht="12" customHeight="1">
      <c r="A125" s="131">
        <v>240</v>
      </c>
      <c r="B125" s="140" t="s">
        <v>352</v>
      </c>
      <c r="C125" s="132" t="str">
        <f>+VLOOKUP(B125,'[30]Clallam Regulated Price Out'!A:B,2,FALSE)</f>
        <v>2YD TEMP CONT PU</v>
      </c>
      <c r="D125" s="134">
        <f>IFERROR(VLOOKUP(B125,'[31]Clallam Rates'!$F$1:$H$500, 3, FALSE),0)</f>
        <v>40.659999999999997</v>
      </c>
      <c r="E125" s="135">
        <v>40.659999999999997</v>
      </c>
      <c r="F125" s="135" t="s">
        <v>14</v>
      </c>
      <c r="G125" s="136">
        <f>IFERROR(VLOOKUP($B125,'[31]Clallam Revenue'!$B:$O,3,0),0)</f>
        <v>243.96</v>
      </c>
      <c r="H125" s="136">
        <f>IFERROR(VLOOKUP($B125,'[31]Clallam Revenue'!$B:$O,4,0),0)</f>
        <v>203.3</v>
      </c>
      <c r="I125" s="136">
        <f>IFERROR(VLOOKUP($B125,'[31]Clallam Revenue'!$B:$O,5,0),0)</f>
        <v>203.3</v>
      </c>
      <c r="J125" s="136">
        <f>IFERROR(VLOOKUP($B125,'[31]Clallam Revenue'!$B:$O,6,0),0)</f>
        <v>325.27999999999997</v>
      </c>
      <c r="K125" s="136">
        <f>IFERROR(VLOOKUP($B125,'[31]Clallam Revenue'!$B:$O,7,0),0)</f>
        <v>203.3</v>
      </c>
      <c r="L125" s="136">
        <f>IFERROR(VLOOKUP($B125,'[31]Clallam Revenue'!$B:$O,8,0),0)</f>
        <v>121.98</v>
      </c>
      <c r="M125" s="136">
        <f>IFERROR(VLOOKUP($B125,'[31]Clallam Revenue'!$B:$O,9,0),0)</f>
        <v>365.93999999999994</v>
      </c>
      <c r="N125" s="136">
        <f>IFERROR(VLOOKUP($B125,'[31]Clallam Revenue'!$B:$O,10,0),0)</f>
        <v>121.98</v>
      </c>
      <c r="O125" s="136">
        <f>IFERROR(VLOOKUP($B125,'[31]Clallam Revenue'!$B:$O,11,0),0)</f>
        <v>284.62</v>
      </c>
      <c r="P125" s="136">
        <f>IFERROR(VLOOKUP($B125,'[31]Clallam Revenue'!$B:$O,12,0),0)</f>
        <v>365.94</v>
      </c>
      <c r="Q125" s="136">
        <f>IFERROR(VLOOKUP($B125,'[31]Clallam Revenue'!$B:$O,13,0),0)</f>
        <v>325.27999999999997</v>
      </c>
      <c r="R125" s="136">
        <f>IFERROR(VLOOKUP($B125,'[31]Clallam Revenue'!$B:$O,14,0),0)</f>
        <v>203.3</v>
      </c>
      <c r="S125" s="136">
        <f t="shared" si="38"/>
        <v>2968.1800000000003</v>
      </c>
      <c r="U125" s="137">
        <f t="shared" si="62"/>
        <v>6.0000000000000009</v>
      </c>
      <c r="V125" s="137">
        <f t="shared" si="63"/>
        <v>5.0000000000000009</v>
      </c>
      <c r="W125" s="137">
        <f t="shared" si="64"/>
        <v>5.0000000000000009</v>
      </c>
      <c r="X125" s="137">
        <f t="shared" si="65"/>
        <v>8</v>
      </c>
      <c r="Y125" s="137">
        <f t="shared" si="66"/>
        <v>5.0000000000000009</v>
      </c>
      <c r="Z125" s="137">
        <f t="shared" si="67"/>
        <v>3.0000000000000004</v>
      </c>
      <c r="AA125" s="137">
        <f t="shared" si="68"/>
        <v>9</v>
      </c>
      <c r="AB125" s="137">
        <f t="shared" si="69"/>
        <v>3.0000000000000004</v>
      </c>
      <c r="AC125" s="137">
        <f t="shared" si="70"/>
        <v>7.0000000000000009</v>
      </c>
      <c r="AD125" s="137">
        <f t="shared" si="71"/>
        <v>9</v>
      </c>
      <c r="AE125" s="137">
        <f t="shared" si="72"/>
        <v>8</v>
      </c>
      <c r="AF125" s="137">
        <f t="shared" si="73"/>
        <v>5.0000000000000009</v>
      </c>
      <c r="AG125" s="138">
        <f t="shared" si="74"/>
        <v>6.083333333333333</v>
      </c>
      <c r="AI125" s="139"/>
      <c r="AJ125" s="214">
        <f t="shared" si="40"/>
        <v>40.773335332080329</v>
      </c>
      <c r="AK125" s="215">
        <f t="shared" si="41"/>
        <v>0.11333533208033231</v>
      </c>
      <c r="AL125" s="215">
        <f t="shared" si="42"/>
        <v>8.2734792418642584</v>
      </c>
      <c r="AM125" s="216">
        <f t="shared" si="43"/>
        <v>2976.4534792418644</v>
      </c>
      <c r="AN125" s="222">
        <f t="shared" si="47"/>
        <v>2.7873913448187978E-3</v>
      </c>
      <c r="AO125" s="222">
        <f t="shared" si="48"/>
        <v>2.7873913448187974E-3</v>
      </c>
    </row>
    <row r="126" spans="1:42" s="164" customFormat="1" ht="12" customHeight="1">
      <c r="A126" s="131">
        <v>240</v>
      </c>
      <c r="B126" s="140" t="s">
        <v>353</v>
      </c>
      <c r="C126" s="132" t="str">
        <f>+VLOOKUP(B126,'[30]Clallam Regulated Price Out'!A:B,2,FALSE)</f>
        <v>3 YD TEMP CONT PICKUP</v>
      </c>
      <c r="D126" s="134">
        <f>IFERROR(VLOOKUP(B126,'[31]Clallam Rates'!$F$1:$H$500, 3, FALSE),0)</f>
        <v>57.29</v>
      </c>
      <c r="E126" s="135">
        <v>57.29</v>
      </c>
      <c r="F126" s="135" t="s">
        <v>14</v>
      </c>
      <c r="G126" s="136">
        <f>IFERROR(VLOOKUP($B126,'[31]Clallam Revenue'!$B:$O,3,0),0)</f>
        <v>0</v>
      </c>
      <c r="H126" s="136">
        <f>IFERROR(VLOOKUP($B126,'[31]Clallam Revenue'!$B:$O,4,0),0)</f>
        <v>57.29</v>
      </c>
      <c r="I126" s="136">
        <f>IFERROR(VLOOKUP($B126,'[31]Clallam Revenue'!$B:$O,5,0),0)</f>
        <v>171.87</v>
      </c>
      <c r="J126" s="136">
        <f>IFERROR(VLOOKUP($B126,'[31]Clallam Revenue'!$B:$O,6,0),0)</f>
        <v>458.32</v>
      </c>
      <c r="K126" s="136">
        <f>IFERROR(VLOOKUP($B126,'[31]Clallam Revenue'!$B:$O,7,0),0)</f>
        <v>515.61</v>
      </c>
      <c r="L126" s="136">
        <f>IFERROR(VLOOKUP($B126,'[31]Clallam Revenue'!$B:$O,8,0),0)</f>
        <v>401.03</v>
      </c>
      <c r="M126" s="136">
        <f>IFERROR(VLOOKUP($B126,'[31]Clallam Revenue'!$B:$O,9,0),0)</f>
        <v>286.45</v>
      </c>
      <c r="N126" s="136">
        <f>IFERROR(VLOOKUP($B126,'[31]Clallam Revenue'!$B:$O,10,0),0)</f>
        <v>286.45</v>
      </c>
      <c r="O126" s="136">
        <f>IFERROR(VLOOKUP($B126,'[31]Clallam Revenue'!$B:$O,11,0),0)</f>
        <v>744.77</v>
      </c>
      <c r="P126" s="136">
        <f>IFERROR(VLOOKUP($B126,'[31]Clallam Revenue'!$B:$O,12,0),0)</f>
        <v>744.77</v>
      </c>
      <c r="Q126" s="136">
        <f>IFERROR(VLOOKUP($B126,'[31]Clallam Revenue'!$B:$O,13,0),0)</f>
        <v>286.45</v>
      </c>
      <c r="R126" s="136">
        <f>IFERROR(VLOOKUP($B126,'[31]Clallam Revenue'!$B:$O,14,0),0)</f>
        <v>171.87</v>
      </c>
      <c r="S126" s="136">
        <f t="shared" si="38"/>
        <v>4124.88</v>
      </c>
      <c r="U126" s="137">
        <f t="shared" si="62"/>
        <v>0</v>
      </c>
      <c r="V126" s="137">
        <f t="shared" si="63"/>
        <v>1</v>
      </c>
      <c r="W126" s="137">
        <f t="shared" si="64"/>
        <v>3</v>
      </c>
      <c r="X126" s="137">
        <f t="shared" si="65"/>
        <v>8</v>
      </c>
      <c r="Y126" s="137">
        <f t="shared" si="66"/>
        <v>9</v>
      </c>
      <c r="Z126" s="137">
        <f t="shared" si="67"/>
        <v>7</v>
      </c>
      <c r="AA126" s="137">
        <f t="shared" si="68"/>
        <v>5</v>
      </c>
      <c r="AB126" s="137">
        <f t="shared" si="69"/>
        <v>5</v>
      </c>
      <c r="AC126" s="137">
        <f t="shared" si="70"/>
        <v>13</v>
      </c>
      <c r="AD126" s="137">
        <f t="shared" si="71"/>
        <v>13</v>
      </c>
      <c r="AE126" s="137">
        <f t="shared" si="72"/>
        <v>5</v>
      </c>
      <c r="AF126" s="137">
        <f t="shared" si="73"/>
        <v>3</v>
      </c>
      <c r="AG126" s="138">
        <f t="shared" si="74"/>
        <v>6</v>
      </c>
      <c r="AI126" s="139"/>
      <c r="AJ126" s="214">
        <f t="shared" si="40"/>
        <v>57.44968965014467</v>
      </c>
      <c r="AK126" s="215">
        <f t="shared" si="41"/>
        <v>0.15968965014467074</v>
      </c>
      <c r="AL126" s="215">
        <f t="shared" si="42"/>
        <v>11.497654810416293</v>
      </c>
      <c r="AM126" s="216">
        <f t="shared" si="43"/>
        <v>4136.3776548104161</v>
      </c>
      <c r="AN126" s="222">
        <f t="shared" si="47"/>
        <v>2.7873913448188295E-3</v>
      </c>
      <c r="AO126" s="222">
        <f t="shared" si="48"/>
        <v>2.7873913448188295E-3</v>
      </c>
    </row>
    <row r="127" spans="1:42" s="164" customFormat="1" ht="12" customHeight="1">
      <c r="A127" s="131">
        <v>240</v>
      </c>
      <c r="B127" s="140" t="s">
        <v>354</v>
      </c>
      <c r="C127" s="132" t="str">
        <f>+VLOOKUP(B127,'[30]Clallam Regulated Price Out'!A:B,2,FALSE)</f>
        <v>3YD CONT 1X MONTH SVC</v>
      </c>
      <c r="D127" s="134">
        <f>IFERROR(VLOOKUP(B127,'[31]Clallam Rates'!$F$1:$H$500, 3, FALSE),0)</f>
        <v>57.29</v>
      </c>
      <c r="E127" s="135">
        <f>57.29</f>
        <v>57.29</v>
      </c>
      <c r="F127" s="135" t="s">
        <v>14</v>
      </c>
      <c r="G127" s="136">
        <f>IFERROR(VLOOKUP($B127,'[31]Clallam Revenue'!$B:$O,3,0),0)</f>
        <v>171.87</v>
      </c>
      <c r="H127" s="136">
        <f>IFERROR(VLOOKUP($B127,'[31]Clallam Revenue'!$B:$O,4,0),0)</f>
        <v>114.58</v>
      </c>
      <c r="I127" s="136">
        <f>IFERROR(VLOOKUP($B127,'[31]Clallam Revenue'!$B:$O,5,0),0)</f>
        <v>114.58</v>
      </c>
      <c r="J127" s="136">
        <f>IFERROR(VLOOKUP($B127,'[31]Clallam Revenue'!$B:$O,6,0),0)</f>
        <v>114.58</v>
      </c>
      <c r="K127" s="136">
        <f>IFERROR(VLOOKUP($B127,'[31]Clallam Revenue'!$B:$O,7,0),0)</f>
        <v>114.58</v>
      </c>
      <c r="L127" s="136">
        <f>IFERROR(VLOOKUP($B127,'[31]Clallam Revenue'!$B:$O,8,0),0)</f>
        <v>171.87</v>
      </c>
      <c r="M127" s="136">
        <f>IFERROR(VLOOKUP($B127,'[31]Clallam Revenue'!$B:$O,9,0),0)</f>
        <v>229.16</v>
      </c>
      <c r="N127" s="136">
        <f>IFERROR(VLOOKUP($B127,'[31]Clallam Revenue'!$B:$O,10,0),0)</f>
        <v>286.45</v>
      </c>
      <c r="O127" s="136">
        <f>IFERROR(VLOOKUP($B127,'[31]Clallam Revenue'!$B:$O,11,0),0)</f>
        <v>286.45</v>
      </c>
      <c r="P127" s="136">
        <f>IFERROR(VLOOKUP($B127,'[31]Clallam Revenue'!$B:$O,12,0),0)</f>
        <v>343.74</v>
      </c>
      <c r="Q127" s="136">
        <f>IFERROR(VLOOKUP($B127,'[31]Clallam Revenue'!$B:$O,13,0),0)</f>
        <v>343.74</v>
      </c>
      <c r="R127" s="136">
        <f>IFERROR(VLOOKUP($B127,'[31]Clallam Revenue'!$B:$O,14,0),0)</f>
        <v>286.45</v>
      </c>
      <c r="S127" s="136">
        <f t="shared" si="38"/>
        <v>2578.0500000000002</v>
      </c>
      <c r="U127" s="137">
        <f t="shared" si="62"/>
        <v>3</v>
      </c>
      <c r="V127" s="137">
        <f t="shared" si="63"/>
        <v>2</v>
      </c>
      <c r="W127" s="137">
        <f t="shared" si="64"/>
        <v>2</v>
      </c>
      <c r="X127" s="137">
        <f t="shared" si="65"/>
        <v>2</v>
      </c>
      <c r="Y127" s="137">
        <f t="shared" si="66"/>
        <v>2</v>
      </c>
      <c r="Z127" s="137">
        <f t="shared" si="67"/>
        <v>3</v>
      </c>
      <c r="AA127" s="137">
        <f t="shared" si="68"/>
        <v>4</v>
      </c>
      <c r="AB127" s="137">
        <f t="shared" si="69"/>
        <v>5</v>
      </c>
      <c r="AC127" s="137">
        <f t="shared" si="70"/>
        <v>5</v>
      </c>
      <c r="AD127" s="137">
        <f t="shared" si="71"/>
        <v>6</v>
      </c>
      <c r="AE127" s="137">
        <f t="shared" si="72"/>
        <v>6</v>
      </c>
      <c r="AF127" s="137">
        <f t="shared" si="73"/>
        <v>5</v>
      </c>
      <c r="AG127" s="138">
        <f t="shared" si="74"/>
        <v>3.75</v>
      </c>
      <c r="AI127" s="139"/>
      <c r="AJ127" s="214">
        <f t="shared" si="40"/>
        <v>57.44968965014467</v>
      </c>
      <c r="AK127" s="215">
        <f t="shared" si="41"/>
        <v>0.15968965014467074</v>
      </c>
      <c r="AL127" s="215">
        <f t="shared" si="42"/>
        <v>7.1860342565101831</v>
      </c>
      <c r="AM127" s="216">
        <f t="shared" si="43"/>
        <v>2585.2360342565103</v>
      </c>
      <c r="AN127" s="222">
        <f t="shared" si="47"/>
        <v>2.7873913448188295E-3</v>
      </c>
      <c r="AO127" s="222">
        <f t="shared" si="48"/>
        <v>2.787391344818829E-3</v>
      </c>
    </row>
    <row r="128" spans="1:42" s="164" customFormat="1" ht="12" customHeight="1">
      <c r="A128" s="131">
        <v>240</v>
      </c>
      <c r="B128" s="140" t="s">
        <v>355</v>
      </c>
      <c r="C128" s="140" t="str">
        <f>+VLOOKUP(B128,'[30]Clallam Regulated Price Out'!A:B,2,FALSE)</f>
        <v>3YD CONT 1X WEEKLY SVC</v>
      </c>
      <c r="D128" s="134">
        <f>IFERROR(VLOOKUP(B128,'[31]Clallam Rates'!$F$1:$H$500, 3, FALSE),0)</f>
        <v>248.07</v>
      </c>
      <c r="E128" s="135">
        <f>57.29*4.33</f>
        <v>248.06569999999999</v>
      </c>
      <c r="F128" s="135" t="s">
        <v>14</v>
      </c>
      <c r="G128" s="136">
        <f>IFERROR(VLOOKUP($B128,'[31]Clallam Revenue'!$B:$O,3,0),0)</f>
        <v>6449.82</v>
      </c>
      <c r="H128" s="136">
        <f>IFERROR(VLOOKUP($B128,'[31]Clallam Revenue'!$B:$O,4,0),0)</f>
        <v>6573.86</v>
      </c>
      <c r="I128" s="136">
        <f>IFERROR(VLOOKUP($B128,'[31]Clallam Revenue'!$B:$O,5,0),0)</f>
        <v>6697.89</v>
      </c>
      <c r="J128" s="136">
        <f>IFERROR(VLOOKUP($B128,'[31]Clallam Revenue'!$B:$O,6,0),0)</f>
        <v>6945.96</v>
      </c>
      <c r="K128" s="136">
        <f>IFERROR(VLOOKUP($B128,'[31]Clallam Revenue'!$B:$O,7,0),0)</f>
        <v>7318.07</v>
      </c>
      <c r="L128" s="136">
        <f>IFERROR(VLOOKUP($B128,'[31]Clallam Revenue'!$B:$O,8,0),0)</f>
        <v>7318.07</v>
      </c>
      <c r="M128" s="136">
        <f>IFERROR(VLOOKUP($B128,'[31]Clallam Revenue'!$B:$O,9,0),0)</f>
        <v>7442.11</v>
      </c>
      <c r="N128" s="136">
        <f>IFERROR(VLOOKUP($B128,'[31]Clallam Revenue'!$B:$O,10,0),0)</f>
        <v>7566.14</v>
      </c>
      <c r="O128" s="136">
        <f>IFERROR(VLOOKUP($B128,'[31]Clallam Revenue'!$B:$O,11,0),0)</f>
        <v>7442.1</v>
      </c>
      <c r="P128" s="136">
        <f>IFERROR(VLOOKUP($B128,'[31]Clallam Revenue'!$B:$O,12,0),0)</f>
        <v>7504.13</v>
      </c>
      <c r="Q128" s="136">
        <f>IFERROR(VLOOKUP($B128,'[31]Clallam Revenue'!$B:$O,13,0),0)</f>
        <v>7504.12</v>
      </c>
      <c r="R128" s="136">
        <f>IFERROR(VLOOKUP($B128,'[31]Clallam Revenue'!$B:$O,14,0),0)</f>
        <v>7194.03</v>
      </c>
      <c r="S128" s="136">
        <f t="shared" si="38"/>
        <v>85956.299999999988</v>
      </c>
      <c r="U128" s="137">
        <f t="shared" si="62"/>
        <v>26</v>
      </c>
      <c r="V128" s="137">
        <f t="shared" si="63"/>
        <v>26.500020155601241</v>
      </c>
      <c r="W128" s="137">
        <f t="shared" si="64"/>
        <v>27.000000000000004</v>
      </c>
      <c r="X128" s="137">
        <f t="shared" si="65"/>
        <v>28</v>
      </c>
      <c r="Y128" s="137">
        <f t="shared" si="66"/>
        <v>29.500020155601241</v>
      </c>
      <c r="Z128" s="137">
        <f t="shared" si="67"/>
        <v>29.500020155601241</v>
      </c>
      <c r="AA128" s="137">
        <f t="shared" si="68"/>
        <v>30.000040311202483</v>
      </c>
      <c r="AB128" s="137">
        <f t="shared" si="69"/>
        <v>30.500020155601245</v>
      </c>
      <c r="AC128" s="137">
        <f t="shared" si="70"/>
        <v>30.000000000000004</v>
      </c>
      <c r="AD128" s="137">
        <f t="shared" si="71"/>
        <v>30.250050389003107</v>
      </c>
      <c r="AE128" s="137">
        <f t="shared" si="72"/>
        <v>30.250010077800621</v>
      </c>
      <c r="AF128" s="137">
        <f t="shared" si="73"/>
        <v>29</v>
      </c>
      <c r="AG128" s="138">
        <f t="shared" si="74"/>
        <v>28.875015116700933</v>
      </c>
      <c r="AI128" s="139"/>
      <c r="AJ128" s="214">
        <f t="shared" si="40"/>
        <v>248.75715618512643</v>
      </c>
      <c r="AK128" s="215">
        <f t="shared" si="41"/>
        <v>0.69145618512644091</v>
      </c>
      <c r="AL128" s="215">
        <f t="shared" si="42"/>
        <v>239.58969357674806</v>
      </c>
      <c r="AM128" s="216">
        <f t="shared" si="43"/>
        <v>86195.889693576741</v>
      </c>
      <c r="AN128" s="222">
        <f t="shared" si="47"/>
        <v>2.7873913448188967E-3</v>
      </c>
      <c r="AO128" s="222">
        <f t="shared" si="48"/>
        <v>2.7873430286872295E-3</v>
      </c>
    </row>
    <row r="129" spans="1:41" s="164" customFormat="1" ht="12" customHeight="1">
      <c r="A129" s="131">
        <v>240</v>
      </c>
      <c r="B129" s="140" t="s">
        <v>356</v>
      </c>
      <c r="C129" s="140" t="s">
        <v>357</v>
      </c>
      <c r="D129" s="134">
        <f>IFERROR(VLOOKUP(B129,'[31]Clallam Rates'!$F$1:$H$500, 3, FALSE),0)</f>
        <v>248.07</v>
      </c>
      <c r="E129" s="135">
        <f>57.29*4.33</f>
        <v>248.06569999999999</v>
      </c>
      <c r="F129" s="135" t="s">
        <v>14</v>
      </c>
      <c r="G129" s="136">
        <f>IFERROR(VLOOKUP($B129,'[31]Clallam Revenue'!$B:$O,3,0),0)</f>
        <v>0</v>
      </c>
      <c r="H129" s="136">
        <f>IFERROR(VLOOKUP($B129,'[31]Clallam Revenue'!$B:$O,4,0),0)</f>
        <v>0</v>
      </c>
      <c r="I129" s="136">
        <f>IFERROR(VLOOKUP($B129,'[31]Clallam Revenue'!$B:$O,5,0),0)</f>
        <v>0</v>
      </c>
      <c r="J129" s="136">
        <f>IFERROR(VLOOKUP($B129,'[31]Clallam Revenue'!$B:$O,6,0),0)</f>
        <v>62.02</v>
      </c>
      <c r="K129" s="136">
        <f>IFERROR(VLOOKUP($B129,'[31]Clallam Revenue'!$B:$O,7,0),0)</f>
        <v>248.07</v>
      </c>
      <c r="L129" s="136">
        <f>IFERROR(VLOOKUP($B129,'[31]Clallam Revenue'!$B:$O,8,0),0)</f>
        <v>372.11</v>
      </c>
      <c r="M129" s="136">
        <f>IFERROR(VLOOKUP($B129,'[31]Clallam Revenue'!$B:$O,9,0),0)</f>
        <v>496.14</v>
      </c>
      <c r="N129" s="136">
        <f>IFERROR(VLOOKUP($B129,'[31]Clallam Revenue'!$B:$O,10,0),0)</f>
        <v>372.11</v>
      </c>
      <c r="O129" s="136">
        <f>IFERROR(VLOOKUP($B129,'[31]Clallam Revenue'!$B:$O,11,0),0)</f>
        <v>248.07</v>
      </c>
      <c r="P129" s="136">
        <f>IFERROR(VLOOKUP($B129,'[31]Clallam Revenue'!$B:$O,12,0),0)</f>
        <v>248.07</v>
      </c>
      <c r="Q129" s="136">
        <f>IFERROR(VLOOKUP($B129,'[31]Clallam Revenue'!$B:$O,13,0),0)</f>
        <v>248.07</v>
      </c>
      <c r="R129" s="136">
        <f>IFERROR(VLOOKUP($B129,'[31]Clallam Revenue'!$B:$O,14,0),0)</f>
        <v>248.07</v>
      </c>
      <c r="S129" s="136">
        <f t="shared" si="38"/>
        <v>2542.7300000000005</v>
      </c>
      <c r="U129" s="137">
        <f t="shared" si="62"/>
        <v>0</v>
      </c>
      <c r="V129" s="137">
        <f t="shared" si="63"/>
        <v>0</v>
      </c>
      <c r="W129" s="137">
        <f t="shared" si="64"/>
        <v>0</v>
      </c>
      <c r="X129" s="137">
        <f t="shared" si="65"/>
        <v>0.25001007780062079</v>
      </c>
      <c r="Y129" s="137">
        <f t="shared" si="66"/>
        <v>1</v>
      </c>
      <c r="Z129" s="137">
        <f t="shared" si="67"/>
        <v>1.5000201556012416</v>
      </c>
      <c r="AA129" s="137">
        <f t="shared" si="68"/>
        <v>2</v>
      </c>
      <c r="AB129" s="137">
        <f t="shared" si="69"/>
        <v>1.5000201556012416</v>
      </c>
      <c r="AC129" s="137">
        <f t="shared" si="70"/>
        <v>1</v>
      </c>
      <c r="AD129" s="137">
        <f t="shared" si="71"/>
        <v>1</v>
      </c>
      <c r="AE129" s="137">
        <f t="shared" si="72"/>
        <v>1</v>
      </c>
      <c r="AF129" s="137">
        <f t="shared" si="73"/>
        <v>1</v>
      </c>
      <c r="AG129" s="138">
        <f t="shared" si="74"/>
        <v>0.85417086575025858</v>
      </c>
      <c r="AI129" s="139"/>
      <c r="AJ129" s="214">
        <f t="shared" si="40"/>
        <v>248.75715618512643</v>
      </c>
      <c r="AK129" s="215">
        <f t="shared" si="41"/>
        <v>0.69145618512644091</v>
      </c>
      <c r="AL129" s="215">
        <f t="shared" si="42"/>
        <v>7.0874607393338778</v>
      </c>
      <c r="AM129" s="216">
        <f t="shared" si="43"/>
        <v>2549.8174607393344</v>
      </c>
      <c r="AN129" s="222">
        <f t="shared" si="47"/>
        <v>2.7873913448188967E-3</v>
      </c>
      <c r="AO129" s="222">
        <f t="shared" si="48"/>
        <v>2.7873430286872287E-3</v>
      </c>
    </row>
    <row r="130" spans="1:41" s="164" customFormat="1" ht="12" customHeight="1">
      <c r="A130" s="131">
        <v>240</v>
      </c>
      <c r="B130" s="140" t="s">
        <v>358</v>
      </c>
      <c r="C130" s="132" t="s">
        <v>359</v>
      </c>
      <c r="D130" s="134">
        <f>IFERROR(VLOOKUP(B130,'[31]Clallam Rates'!$F$1:$H$500, 3, FALSE),0)</f>
        <v>496.13</v>
      </c>
      <c r="E130" s="135">
        <f>57.29*4.33*2</f>
        <v>496.13139999999999</v>
      </c>
      <c r="F130" s="135" t="s">
        <v>14</v>
      </c>
      <c r="G130" s="136">
        <f>IFERROR(VLOOKUP($B130,'[31]Clallam Revenue'!$B:$O,3,0),0)</f>
        <v>0</v>
      </c>
      <c r="H130" s="136">
        <f>IFERROR(VLOOKUP($B130,'[31]Clallam Revenue'!$B:$O,4,0),0)</f>
        <v>0</v>
      </c>
      <c r="I130" s="136">
        <f>IFERROR(VLOOKUP($B130,'[31]Clallam Revenue'!$B:$O,5,0),0)</f>
        <v>0</v>
      </c>
      <c r="J130" s="136">
        <f>IFERROR(VLOOKUP($B130,'[31]Clallam Revenue'!$B:$O,6,0),0)</f>
        <v>0</v>
      </c>
      <c r="K130" s="136">
        <f>IFERROR(VLOOKUP($B130,'[31]Clallam Revenue'!$B:$O,7,0),0)</f>
        <v>0</v>
      </c>
      <c r="L130" s="136">
        <f>IFERROR(VLOOKUP($B130,'[31]Clallam Revenue'!$B:$O,8,0),0)</f>
        <v>248.07</v>
      </c>
      <c r="M130" s="136">
        <f>IFERROR(VLOOKUP($B130,'[31]Clallam Revenue'!$B:$O,9,0),0)</f>
        <v>496.13</v>
      </c>
      <c r="N130" s="136">
        <f>IFERROR(VLOOKUP($B130,'[31]Clallam Revenue'!$B:$O,10,0),0)</f>
        <v>496.13</v>
      </c>
      <c r="O130" s="136">
        <f>IFERROR(VLOOKUP($B130,'[31]Clallam Revenue'!$B:$O,11,0),0)</f>
        <v>496.13</v>
      </c>
      <c r="P130" s="136">
        <f>IFERROR(VLOOKUP($B130,'[31]Clallam Revenue'!$B:$O,12,0),0)</f>
        <v>496.13</v>
      </c>
      <c r="Q130" s="136">
        <f>IFERROR(VLOOKUP($B130,'[31]Clallam Revenue'!$B:$O,13,0),0)</f>
        <v>496.13</v>
      </c>
      <c r="R130" s="136">
        <f>IFERROR(VLOOKUP($B130,'[31]Clallam Revenue'!$B:$O,14,0),0)</f>
        <v>496.13</v>
      </c>
      <c r="S130" s="136">
        <f t="shared" si="38"/>
        <v>3224.8500000000004</v>
      </c>
      <c r="U130" s="137">
        <f t="shared" si="62"/>
        <v>0</v>
      </c>
      <c r="V130" s="137">
        <f t="shared" si="63"/>
        <v>0</v>
      </c>
      <c r="W130" s="137">
        <f t="shared" si="64"/>
        <v>0</v>
      </c>
      <c r="X130" s="137">
        <f t="shared" si="65"/>
        <v>0</v>
      </c>
      <c r="Y130" s="137">
        <f t="shared" si="66"/>
        <v>0</v>
      </c>
      <c r="Z130" s="137">
        <f t="shared" si="67"/>
        <v>0.50001007800374897</v>
      </c>
      <c r="AA130" s="137">
        <f t="shared" si="68"/>
        <v>1</v>
      </c>
      <c r="AB130" s="137">
        <f t="shared" si="69"/>
        <v>1</v>
      </c>
      <c r="AC130" s="137">
        <f t="shared" si="70"/>
        <v>1</v>
      </c>
      <c r="AD130" s="137">
        <f t="shared" si="71"/>
        <v>1</v>
      </c>
      <c r="AE130" s="137">
        <f t="shared" si="72"/>
        <v>1</v>
      </c>
      <c r="AF130" s="137">
        <f t="shared" si="73"/>
        <v>1</v>
      </c>
      <c r="AG130" s="138">
        <f t="shared" si="74"/>
        <v>0.54166750650031237</v>
      </c>
      <c r="AI130" s="139"/>
      <c r="AJ130" s="214">
        <f t="shared" si="40"/>
        <v>497.51431237025287</v>
      </c>
      <c r="AK130" s="215">
        <f t="shared" si="41"/>
        <v>1.3829123702528818</v>
      </c>
      <c r="AL130" s="215">
        <f t="shared" si="42"/>
        <v>8.9889443436397833</v>
      </c>
      <c r="AM130" s="216">
        <f t="shared" si="43"/>
        <v>3233.8389443436399</v>
      </c>
      <c r="AN130" s="222">
        <f t="shared" si="47"/>
        <v>2.7873913448188967E-3</v>
      </c>
      <c r="AO130" s="222">
        <f t="shared" si="48"/>
        <v>2.7873992103942145E-3</v>
      </c>
    </row>
    <row r="131" spans="1:41" s="164" customFormat="1" ht="12" customHeight="1">
      <c r="A131" s="131">
        <v>240</v>
      </c>
      <c r="B131" s="140" t="s">
        <v>360</v>
      </c>
      <c r="C131" s="132" t="str">
        <f>+VLOOKUP(B131,'[30]Clallam Regulated Price Out'!A:B,2,FALSE)</f>
        <v>3YD CONT EOW SVC</v>
      </c>
      <c r="D131" s="134">
        <f>IFERROR(VLOOKUP(B131,'[31]Clallam Rates'!$F$1:$H$500, 3, FALSE),0)</f>
        <v>124.32</v>
      </c>
      <c r="E131" s="135">
        <f>57.29*2.17</f>
        <v>124.3193</v>
      </c>
      <c r="F131" s="135" t="s">
        <v>14</v>
      </c>
      <c r="G131" s="136">
        <f>IFERROR(VLOOKUP($B131,'[31]Clallam Revenue'!$B:$O,3,0),0)</f>
        <v>1823.36</v>
      </c>
      <c r="H131" s="136">
        <f>IFERROR(VLOOKUP($B131,'[31]Clallam Revenue'!$B:$O,4,0),0)</f>
        <v>1802.64</v>
      </c>
      <c r="I131" s="136">
        <f>IFERROR(VLOOKUP($B131,'[31]Clallam Revenue'!$B:$O,5,0),0)</f>
        <v>1864.8</v>
      </c>
      <c r="J131" s="136">
        <f>IFERROR(VLOOKUP($B131,'[31]Clallam Revenue'!$B:$O,6,0),0)</f>
        <v>1926.96</v>
      </c>
      <c r="K131" s="136">
        <f>IFERROR(VLOOKUP($B131,'[31]Clallam Revenue'!$B:$O,7,0),0)</f>
        <v>1989.12</v>
      </c>
      <c r="L131" s="136">
        <f>IFERROR(VLOOKUP($B131,'[31]Clallam Revenue'!$B:$O,8,0),0)</f>
        <v>1740.48</v>
      </c>
      <c r="M131" s="136">
        <f>IFERROR(VLOOKUP($B131,'[31]Clallam Revenue'!$B:$O,9,0),0)</f>
        <v>1554</v>
      </c>
      <c r="N131" s="136">
        <f>IFERROR(VLOOKUP($B131,'[31]Clallam Revenue'!$B:$O,10,0),0)</f>
        <v>1678.32</v>
      </c>
      <c r="O131" s="136">
        <f>IFERROR(VLOOKUP($B131,'[31]Clallam Revenue'!$B:$O,11,0),0)</f>
        <v>1740.48</v>
      </c>
      <c r="P131" s="136">
        <f>IFERROR(VLOOKUP($B131,'[31]Clallam Revenue'!$B:$O,12,0),0)</f>
        <v>1864.8</v>
      </c>
      <c r="Q131" s="136">
        <f>IFERROR(VLOOKUP($B131,'[31]Clallam Revenue'!$B:$O,13,0),0)</f>
        <v>1926.96</v>
      </c>
      <c r="R131" s="136">
        <f>IFERROR(VLOOKUP($B131,'[31]Clallam Revenue'!$B:$O,14,0),0)</f>
        <v>1926.96</v>
      </c>
      <c r="S131" s="136">
        <f t="shared" si="38"/>
        <v>21838.879999999997</v>
      </c>
      <c r="U131" s="137">
        <f t="shared" si="62"/>
        <v>14.666666666666666</v>
      </c>
      <c r="V131" s="137">
        <f t="shared" si="63"/>
        <v>14.500000000000002</v>
      </c>
      <c r="W131" s="137">
        <f t="shared" si="64"/>
        <v>15</v>
      </c>
      <c r="X131" s="137">
        <f t="shared" si="65"/>
        <v>15.500000000000002</v>
      </c>
      <c r="Y131" s="137">
        <f t="shared" si="66"/>
        <v>16</v>
      </c>
      <c r="Z131" s="137">
        <f t="shared" si="67"/>
        <v>14.000000000000002</v>
      </c>
      <c r="AA131" s="137">
        <f t="shared" si="68"/>
        <v>12.5</v>
      </c>
      <c r="AB131" s="137">
        <f t="shared" si="69"/>
        <v>13.5</v>
      </c>
      <c r="AC131" s="137">
        <f t="shared" si="70"/>
        <v>14.000000000000002</v>
      </c>
      <c r="AD131" s="137">
        <f t="shared" si="71"/>
        <v>15</v>
      </c>
      <c r="AE131" s="137">
        <f t="shared" si="72"/>
        <v>15.500000000000002</v>
      </c>
      <c r="AF131" s="137">
        <f t="shared" si="73"/>
        <v>15.500000000000002</v>
      </c>
      <c r="AG131" s="138">
        <f t="shared" si="74"/>
        <v>14.638888888888891</v>
      </c>
      <c r="AI131" s="139"/>
      <c r="AJ131" s="214">
        <f t="shared" si="40"/>
        <v>124.66582654081394</v>
      </c>
      <c r="AK131" s="215">
        <f t="shared" si="41"/>
        <v>0.34652654081394019</v>
      </c>
      <c r="AL131" s="215">
        <f t="shared" si="42"/>
        <v>60.873162336315502</v>
      </c>
      <c r="AM131" s="216">
        <f t="shared" si="43"/>
        <v>21899.753162336314</v>
      </c>
      <c r="AN131" s="222">
        <f t="shared" si="47"/>
        <v>2.7873913448188672E-3</v>
      </c>
      <c r="AO131" s="222">
        <f t="shared" si="48"/>
        <v>2.787375650047782E-3</v>
      </c>
    </row>
    <row r="132" spans="1:41" s="111" customFormat="1" ht="12" customHeight="1">
      <c r="A132" s="131">
        <v>240</v>
      </c>
      <c r="B132" s="140" t="s">
        <v>361</v>
      </c>
      <c r="C132" s="132" t="str">
        <f>+VLOOKUP(B132,'[30]Clallam Regulated Price Out'!A:B,2,FALSE)</f>
        <v>3YD CONTAINER EXTRA PU</v>
      </c>
      <c r="D132" s="134">
        <f>IFERROR(VLOOKUP(B132,'[31]Clallam Rates'!$F$1:$H$500, 3, FALSE),0)</f>
        <v>60.29</v>
      </c>
      <c r="E132" s="135">
        <v>60.29</v>
      </c>
      <c r="F132" s="135" t="s">
        <v>14</v>
      </c>
      <c r="G132" s="136">
        <f>IFERROR(VLOOKUP($B132,'[31]Clallam Revenue'!$B:$O,3,0),0)</f>
        <v>0</v>
      </c>
      <c r="H132" s="136">
        <f>IFERROR(VLOOKUP($B132,'[31]Clallam Revenue'!$B:$O,4,0),0)</f>
        <v>0</v>
      </c>
      <c r="I132" s="136">
        <f>IFERROR(VLOOKUP($B132,'[31]Clallam Revenue'!$B:$O,5,0),0)</f>
        <v>0</v>
      </c>
      <c r="J132" s="136">
        <f>IFERROR(VLOOKUP($B132,'[31]Clallam Revenue'!$B:$O,6,0),0)</f>
        <v>0</v>
      </c>
      <c r="K132" s="136">
        <f>IFERROR(VLOOKUP($B132,'[31]Clallam Revenue'!$B:$O,7,0),0)</f>
        <v>0</v>
      </c>
      <c r="L132" s="136">
        <f>IFERROR(VLOOKUP($B132,'[31]Clallam Revenue'!$B:$O,8,0),0)</f>
        <v>0</v>
      </c>
      <c r="M132" s="136">
        <f>IFERROR(VLOOKUP($B132,'[31]Clallam Revenue'!$B:$O,9,0),0)</f>
        <v>0</v>
      </c>
      <c r="N132" s="136">
        <f>IFERROR(VLOOKUP($B132,'[31]Clallam Revenue'!$B:$O,10,0),0)</f>
        <v>0</v>
      </c>
      <c r="O132" s="136">
        <f>IFERROR(VLOOKUP($B132,'[31]Clallam Revenue'!$B:$O,11,0),0)</f>
        <v>0</v>
      </c>
      <c r="P132" s="136">
        <f>IFERROR(VLOOKUP($B132,'[31]Clallam Revenue'!$B:$O,12,0),0)</f>
        <v>0</v>
      </c>
      <c r="Q132" s="136">
        <f>IFERROR(VLOOKUP($B132,'[31]Clallam Revenue'!$B:$O,13,0),0)</f>
        <v>0</v>
      </c>
      <c r="R132" s="136">
        <f>IFERROR(VLOOKUP($B132,'[31]Clallam Revenue'!$B:$O,14,0),0)</f>
        <v>0</v>
      </c>
      <c r="S132" s="136">
        <f t="shared" si="38"/>
        <v>0</v>
      </c>
      <c r="U132" s="137">
        <f t="shared" si="62"/>
        <v>0</v>
      </c>
      <c r="V132" s="137">
        <f t="shared" si="63"/>
        <v>0</v>
      </c>
      <c r="W132" s="137">
        <f t="shared" si="64"/>
        <v>0</v>
      </c>
      <c r="X132" s="137">
        <f t="shared" si="65"/>
        <v>0</v>
      </c>
      <c r="Y132" s="137">
        <f t="shared" si="66"/>
        <v>0</v>
      </c>
      <c r="Z132" s="137">
        <f t="shared" si="67"/>
        <v>0</v>
      </c>
      <c r="AA132" s="137">
        <f t="shared" si="68"/>
        <v>0</v>
      </c>
      <c r="AB132" s="137">
        <f t="shared" si="69"/>
        <v>0</v>
      </c>
      <c r="AC132" s="137">
        <f t="shared" si="70"/>
        <v>0</v>
      </c>
      <c r="AD132" s="137">
        <f t="shared" si="71"/>
        <v>0</v>
      </c>
      <c r="AE132" s="137">
        <f t="shared" si="72"/>
        <v>0</v>
      </c>
      <c r="AF132" s="137">
        <f t="shared" si="73"/>
        <v>0</v>
      </c>
      <c r="AG132" s="138">
        <f t="shared" si="74"/>
        <v>0</v>
      </c>
      <c r="AI132" s="139"/>
      <c r="AJ132" s="214">
        <f t="shared" si="40"/>
        <v>60.45805182417913</v>
      </c>
      <c r="AK132" s="215">
        <f t="shared" si="41"/>
        <v>0.16805182417913045</v>
      </c>
      <c r="AL132" s="215">
        <f t="shared" si="42"/>
        <v>0</v>
      </c>
      <c r="AM132" s="216">
        <f t="shared" si="43"/>
        <v>0</v>
      </c>
      <c r="AN132" s="222">
        <f t="shared" si="47"/>
        <v>2.7873913448188828E-3</v>
      </c>
      <c r="AO132" s="222" t="e">
        <f t="shared" si="48"/>
        <v>#DIV/0!</v>
      </c>
    </row>
    <row r="133" spans="1:41" s="164" customFormat="1" ht="12" customHeight="1">
      <c r="A133" s="131">
        <v>240</v>
      </c>
      <c r="B133" s="140" t="s">
        <v>362</v>
      </c>
      <c r="C133" s="132" t="str">
        <f>+VLOOKUP(B133,'[30]Clallam Regulated Price Out'!A:B,2,FALSE)</f>
        <v>4 YD TEMP CONT PICKUP</v>
      </c>
      <c r="D133" s="134">
        <f>IFERROR(VLOOKUP(B133,'[31]Clallam Rates'!$F$1:$H$500, 3, FALSE),0)</f>
        <v>78.27</v>
      </c>
      <c r="E133" s="135">
        <v>78.27</v>
      </c>
      <c r="F133" s="135" t="s">
        <v>14</v>
      </c>
      <c r="G133" s="136">
        <f>IFERROR(VLOOKUP($B133,'[31]Clallam Revenue'!$B:$O,3,0),0)</f>
        <v>391.35</v>
      </c>
      <c r="H133" s="136">
        <f>IFERROR(VLOOKUP($B133,'[31]Clallam Revenue'!$B:$O,4,0),0)</f>
        <v>156.54</v>
      </c>
      <c r="I133" s="136">
        <f>IFERROR(VLOOKUP($B133,'[31]Clallam Revenue'!$B:$O,5,0),0)</f>
        <v>313.08</v>
      </c>
      <c r="J133" s="136">
        <f>IFERROR(VLOOKUP($B133,'[31]Clallam Revenue'!$B:$O,6,0),0)</f>
        <v>547.89</v>
      </c>
      <c r="K133" s="136">
        <f>IFERROR(VLOOKUP($B133,'[31]Clallam Revenue'!$B:$O,7,0),0)</f>
        <v>469.62</v>
      </c>
      <c r="L133" s="136">
        <f>IFERROR(VLOOKUP($B133,'[31]Clallam Revenue'!$B:$O,8,0),0)</f>
        <v>234.81</v>
      </c>
      <c r="M133" s="136">
        <f>IFERROR(VLOOKUP($B133,'[31]Clallam Revenue'!$B:$O,9,0),0)</f>
        <v>860.97</v>
      </c>
      <c r="N133" s="136">
        <f>IFERROR(VLOOKUP($B133,'[31]Clallam Revenue'!$B:$O,10,0),0)</f>
        <v>313.08</v>
      </c>
      <c r="O133" s="136">
        <f>IFERROR(VLOOKUP($B133,'[31]Clallam Revenue'!$B:$O,11,0),0)</f>
        <v>78.27</v>
      </c>
      <c r="P133" s="136">
        <f>IFERROR(VLOOKUP($B133,'[31]Clallam Revenue'!$B:$O,12,0),0)</f>
        <v>234.81</v>
      </c>
      <c r="Q133" s="136">
        <f>IFERROR(VLOOKUP($B133,'[31]Clallam Revenue'!$B:$O,13,0),0)</f>
        <v>313.08</v>
      </c>
      <c r="R133" s="136">
        <f>IFERROR(VLOOKUP($B133,'[31]Clallam Revenue'!$B:$O,14,0),0)</f>
        <v>313.08</v>
      </c>
      <c r="S133" s="136">
        <f t="shared" si="38"/>
        <v>4226.58</v>
      </c>
      <c r="U133" s="137">
        <f t="shared" si="62"/>
        <v>5.0000000000000009</v>
      </c>
      <c r="V133" s="137">
        <f t="shared" si="63"/>
        <v>2</v>
      </c>
      <c r="W133" s="137">
        <f t="shared" si="64"/>
        <v>4</v>
      </c>
      <c r="X133" s="137">
        <f t="shared" si="65"/>
        <v>7</v>
      </c>
      <c r="Y133" s="137">
        <f t="shared" si="66"/>
        <v>6</v>
      </c>
      <c r="Z133" s="137">
        <f t="shared" si="67"/>
        <v>3</v>
      </c>
      <c r="AA133" s="137">
        <f t="shared" si="68"/>
        <v>11.000000000000002</v>
      </c>
      <c r="AB133" s="137">
        <f t="shared" si="69"/>
        <v>4</v>
      </c>
      <c r="AC133" s="137">
        <f t="shared" si="70"/>
        <v>1</v>
      </c>
      <c r="AD133" s="137">
        <f t="shared" si="71"/>
        <v>3</v>
      </c>
      <c r="AE133" s="137">
        <f t="shared" si="72"/>
        <v>4</v>
      </c>
      <c r="AF133" s="137">
        <f t="shared" si="73"/>
        <v>4</v>
      </c>
      <c r="AG133" s="138">
        <f t="shared" si="74"/>
        <v>4.5</v>
      </c>
      <c r="AI133" s="139"/>
      <c r="AJ133" s="214">
        <f t="shared" si="40"/>
        <v>78.488169120558965</v>
      </c>
      <c r="AK133" s="215">
        <f t="shared" si="41"/>
        <v>0.21816912055896864</v>
      </c>
      <c r="AL133" s="215">
        <f t="shared" si="42"/>
        <v>11.781132510184307</v>
      </c>
      <c r="AM133" s="216">
        <f t="shared" si="43"/>
        <v>4238.3611325101847</v>
      </c>
      <c r="AN133" s="222">
        <f t="shared" si="47"/>
        <v>2.7873913448188152E-3</v>
      </c>
      <c r="AO133" s="222">
        <f t="shared" si="48"/>
        <v>2.7873913448188152E-3</v>
      </c>
    </row>
    <row r="134" spans="1:41" s="164" customFormat="1" ht="12" customHeight="1">
      <c r="A134" s="131">
        <v>240</v>
      </c>
      <c r="B134" s="140" t="s">
        <v>363</v>
      </c>
      <c r="C134" s="132" t="str">
        <f>+VLOOKUP(B134,'[30]Clallam Regulated Price Out'!A:B,2,FALSE)</f>
        <v>4YD CONT 1X MONTH SVC</v>
      </c>
      <c r="D134" s="134">
        <f>IFERROR(VLOOKUP(B134,'[31]Clallam Rates'!$F$1:$H$500, 3, FALSE),0)</f>
        <v>78.27</v>
      </c>
      <c r="E134" s="135">
        <v>78.27</v>
      </c>
      <c r="F134" s="135" t="s">
        <v>14</v>
      </c>
      <c r="G134" s="136">
        <f>IFERROR(VLOOKUP($B134,'[31]Clallam Revenue'!$B:$O,3,0),0)</f>
        <v>78.27</v>
      </c>
      <c r="H134" s="136">
        <f>IFERROR(VLOOKUP($B134,'[31]Clallam Revenue'!$B:$O,4,0),0)</f>
        <v>78.27</v>
      </c>
      <c r="I134" s="136">
        <f>IFERROR(VLOOKUP($B134,'[31]Clallam Revenue'!$B:$O,5,0),0)</f>
        <v>0</v>
      </c>
      <c r="J134" s="136">
        <f>IFERROR(VLOOKUP($B134,'[31]Clallam Revenue'!$B:$O,6,0),0)</f>
        <v>0</v>
      </c>
      <c r="K134" s="136">
        <f>IFERROR(VLOOKUP($B134,'[31]Clallam Revenue'!$B:$O,7,0),0)</f>
        <v>0</v>
      </c>
      <c r="L134" s="136">
        <f>IFERROR(VLOOKUP($B134,'[31]Clallam Revenue'!$B:$O,8,0),0)</f>
        <v>0</v>
      </c>
      <c r="M134" s="136">
        <f>IFERROR(VLOOKUP($B134,'[31]Clallam Revenue'!$B:$O,9,0),0)</f>
        <v>156.54</v>
      </c>
      <c r="N134" s="136">
        <f>IFERROR(VLOOKUP($B134,'[31]Clallam Revenue'!$B:$O,10,0),0)</f>
        <v>156.54</v>
      </c>
      <c r="O134" s="136">
        <f>IFERROR(VLOOKUP($B134,'[31]Clallam Revenue'!$B:$O,11,0),0)</f>
        <v>156.54</v>
      </c>
      <c r="P134" s="136">
        <f>IFERROR(VLOOKUP($B134,'[31]Clallam Revenue'!$B:$O,12,0),0)</f>
        <v>156.54</v>
      </c>
      <c r="Q134" s="136">
        <f>IFERROR(VLOOKUP($B134,'[31]Clallam Revenue'!$B:$O,13,0),0)</f>
        <v>156.54</v>
      </c>
      <c r="R134" s="136">
        <f>IFERROR(VLOOKUP($B134,'[31]Clallam Revenue'!$B:$O,14,0),0)</f>
        <v>234.81</v>
      </c>
      <c r="S134" s="136">
        <f t="shared" si="38"/>
        <v>1174.05</v>
      </c>
      <c r="U134" s="137">
        <f t="shared" si="62"/>
        <v>1</v>
      </c>
      <c r="V134" s="137">
        <f t="shared" si="63"/>
        <v>1</v>
      </c>
      <c r="W134" s="137">
        <f t="shared" si="64"/>
        <v>0</v>
      </c>
      <c r="X134" s="137">
        <f t="shared" si="65"/>
        <v>0</v>
      </c>
      <c r="Y134" s="137">
        <f t="shared" si="66"/>
        <v>0</v>
      </c>
      <c r="Z134" s="137">
        <f t="shared" si="67"/>
        <v>0</v>
      </c>
      <c r="AA134" s="137">
        <f t="shared" si="68"/>
        <v>2</v>
      </c>
      <c r="AB134" s="137">
        <f t="shared" si="69"/>
        <v>2</v>
      </c>
      <c r="AC134" s="137">
        <f t="shared" si="70"/>
        <v>2</v>
      </c>
      <c r="AD134" s="137">
        <f t="shared" si="71"/>
        <v>2</v>
      </c>
      <c r="AE134" s="137">
        <f t="shared" si="72"/>
        <v>2</v>
      </c>
      <c r="AF134" s="137">
        <f t="shared" si="73"/>
        <v>3</v>
      </c>
      <c r="AG134" s="138">
        <f t="shared" si="74"/>
        <v>1.25</v>
      </c>
      <c r="AI134" s="139"/>
      <c r="AJ134" s="214">
        <f t="shared" si="40"/>
        <v>78.488169120558965</v>
      </c>
      <c r="AK134" s="215">
        <f t="shared" si="41"/>
        <v>0.21816912055896864</v>
      </c>
      <c r="AL134" s="215">
        <f t="shared" si="42"/>
        <v>3.2725368083845296</v>
      </c>
      <c r="AM134" s="216">
        <f t="shared" si="43"/>
        <v>1177.3225368083845</v>
      </c>
      <c r="AN134" s="222">
        <f t="shared" si="47"/>
        <v>2.7873913448188152E-3</v>
      </c>
      <c r="AO134" s="222">
        <f t="shared" si="48"/>
        <v>2.7873913448188152E-3</v>
      </c>
    </row>
    <row r="135" spans="1:41" s="164" customFormat="1" ht="12" customHeight="1">
      <c r="A135" s="131">
        <v>240</v>
      </c>
      <c r="B135" s="140" t="s">
        <v>364</v>
      </c>
      <c r="C135" s="132" t="str">
        <f>+VLOOKUP(B135,'[30]Clallam Regulated Price Out'!A:B,2,FALSE)</f>
        <v>4YD CONT 1X WEEKLY SVC</v>
      </c>
      <c r="D135" s="134">
        <f>IFERROR(VLOOKUP(B135,'[31]Clallam Rates'!$F$1:$H$500, 3, FALSE),0)</f>
        <v>338.91</v>
      </c>
      <c r="E135" s="135">
        <f>78.27*4.33</f>
        <v>338.90909999999997</v>
      </c>
      <c r="F135" s="135" t="s">
        <v>14</v>
      </c>
      <c r="G135" s="136">
        <f>IFERROR(VLOOKUP($B135,'[31]Clallam Revenue'!$B:$O,3,0),0)</f>
        <v>13302.22</v>
      </c>
      <c r="H135" s="136">
        <f>IFERROR(VLOOKUP($B135,'[31]Clallam Revenue'!$B:$O,4,0),0)</f>
        <v>14912.04</v>
      </c>
      <c r="I135" s="136">
        <f>IFERROR(VLOOKUP($B135,'[31]Clallam Revenue'!$B:$O,5,0),0)</f>
        <v>14996.77</v>
      </c>
      <c r="J135" s="136">
        <f>IFERROR(VLOOKUP($B135,'[31]Clallam Revenue'!$B:$O,6,0),0)</f>
        <v>15250.95</v>
      </c>
      <c r="K135" s="136">
        <f>IFERROR(VLOOKUP($B135,'[31]Clallam Revenue'!$B:$O,7,0),0)</f>
        <v>15844.06</v>
      </c>
      <c r="L135" s="136">
        <f>IFERROR(VLOOKUP($B135,'[31]Clallam Revenue'!$B:$O,8,0),0)</f>
        <v>16860.78</v>
      </c>
      <c r="M135" s="136">
        <f>IFERROR(VLOOKUP($B135,'[31]Clallam Revenue'!$B:$O,9,0),0)</f>
        <v>16606.59</v>
      </c>
      <c r="N135" s="136">
        <f>IFERROR(VLOOKUP($B135,'[31]Clallam Revenue'!$B:$O,10,0),0)</f>
        <v>17199.689999999999</v>
      </c>
      <c r="O135" s="136">
        <f>IFERROR(VLOOKUP($B135,'[31]Clallam Revenue'!$B:$O,11,0),0)</f>
        <v>17199.689999999999</v>
      </c>
      <c r="P135" s="136">
        <f>IFERROR(VLOOKUP($B135,'[31]Clallam Revenue'!$B:$O,12,0),0)</f>
        <v>17284.41</v>
      </c>
      <c r="Q135" s="136">
        <f>IFERROR(VLOOKUP($B135,'[31]Clallam Revenue'!$B:$O,13,0),0)</f>
        <v>17369.14</v>
      </c>
      <c r="R135" s="136">
        <f>IFERROR(VLOOKUP($B135,'[31]Clallam Revenue'!$B:$O,14,0),0)</f>
        <v>15928.78</v>
      </c>
      <c r="S135" s="136">
        <f t="shared" si="38"/>
        <v>192755.11999999997</v>
      </c>
      <c r="U135" s="137">
        <f t="shared" si="62"/>
        <v>39.25000737658965</v>
      </c>
      <c r="V135" s="137">
        <f t="shared" si="63"/>
        <v>44</v>
      </c>
      <c r="W135" s="137">
        <f t="shared" si="64"/>
        <v>44.25000737658965</v>
      </c>
      <c r="X135" s="137">
        <f t="shared" si="65"/>
        <v>45</v>
      </c>
      <c r="Y135" s="137">
        <f t="shared" si="66"/>
        <v>46.75005163612758</v>
      </c>
      <c r="Z135" s="137">
        <f t="shared" si="67"/>
        <v>49.750022129768958</v>
      </c>
      <c r="AA135" s="137">
        <f t="shared" si="68"/>
        <v>49</v>
      </c>
      <c r="AB135" s="137">
        <f t="shared" si="69"/>
        <v>50.750022129768958</v>
      </c>
      <c r="AC135" s="137">
        <f t="shared" si="70"/>
        <v>50.750022129768958</v>
      </c>
      <c r="AD135" s="137">
        <f t="shared" si="71"/>
        <v>50.999999999999993</v>
      </c>
      <c r="AE135" s="137">
        <f t="shared" si="72"/>
        <v>51.25000737658965</v>
      </c>
      <c r="AF135" s="137">
        <f t="shared" si="73"/>
        <v>47.000029506358622</v>
      </c>
      <c r="AG135" s="138">
        <f t="shared" si="74"/>
        <v>47.395847471796834</v>
      </c>
      <c r="AI135" s="139"/>
      <c r="AJ135" s="214">
        <f t="shared" si="40"/>
        <v>339.85377229202032</v>
      </c>
      <c r="AK135" s="215">
        <f t="shared" si="41"/>
        <v>0.94467229202035696</v>
      </c>
      <c r="AL135" s="215">
        <f t="shared" si="42"/>
        <v>537.28252636115474</v>
      </c>
      <c r="AM135" s="216">
        <f t="shared" si="43"/>
        <v>193292.40252636111</v>
      </c>
      <c r="AN135" s="222">
        <f t="shared" si="47"/>
        <v>2.7873913448188824E-3</v>
      </c>
      <c r="AO135" s="222">
        <f t="shared" si="48"/>
        <v>2.7873839426997052E-3</v>
      </c>
    </row>
    <row r="136" spans="1:41" s="164" customFormat="1" ht="12" customHeight="1">
      <c r="A136" s="131">
        <v>240</v>
      </c>
      <c r="B136" s="140" t="s">
        <v>365</v>
      </c>
      <c r="C136" s="132" t="str">
        <f>+VLOOKUP(B136,'[30]Clallam Regulated Price Out'!A:B,2,FALSE)</f>
        <v>4YD CONT 2XWEEKLY SVC</v>
      </c>
      <c r="D136" s="134">
        <f>IFERROR(VLOOKUP(B136,'[31]Clallam Rates'!$F$1:$H$500, 3, FALSE),0)</f>
        <v>677.82</v>
      </c>
      <c r="E136" s="135">
        <f>78.27*4.33*2</f>
        <v>677.81819999999993</v>
      </c>
      <c r="F136" s="135" t="s">
        <v>14</v>
      </c>
      <c r="G136" s="136">
        <f>IFERROR(VLOOKUP($B136,'[31]Clallam Revenue'!$B:$O,3,0),0)</f>
        <v>677.82</v>
      </c>
      <c r="H136" s="136">
        <f>IFERROR(VLOOKUP($B136,'[31]Clallam Revenue'!$B:$O,4,0),0)</f>
        <v>677.82</v>
      </c>
      <c r="I136" s="136">
        <f>IFERROR(VLOOKUP($B136,'[31]Clallam Revenue'!$B:$O,5,0),0)</f>
        <v>677.82</v>
      </c>
      <c r="J136" s="136">
        <f>IFERROR(VLOOKUP($B136,'[31]Clallam Revenue'!$B:$O,6,0),0)</f>
        <v>677.82</v>
      </c>
      <c r="K136" s="136">
        <f>IFERROR(VLOOKUP($B136,'[31]Clallam Revenue'!$B:$O,7,0),0)</f>
        <v>677.82</v>
      </c>
      <c r="L136" s="136">
        <f>IFERROR(VLOOKUP($B136,'[31]Clallam Revenue'!$B:$O,8,0),0)</f>
        <v>677.82</v>
      </c>
      <c r="M136" s="136">
        <f>IFERROR(VLOOKUP($B136,'[31]Clallam Revenue'!$B:$O,9,0),0)</f>
        <v>677.82</v>
      </c>
      <c r="N136" s="136">
        <f>IFERROR(VLOOKUP($B136,'[31]Clallam Revenue'!$B:$O,10,0),0)</f>
        <v>677.82</v>
      </c>
      <c r="O136" s="136">
        <f>IFERROR(VLOOKUP($B136,'[31]Clallam Revenue'!$B:$O,11,0),0)</f>
        <v>677.82</v>
      </c>
      <c r="P136" s="136">
        <f>IFERROR(VLOOKUP($B136,'[31]Clallam Revenue'!$B:$O,12,0),0)</f>
        <v>677.82</v>
      </c>
      <c r="Q136" s="136">
        <f>IFERROR(VLOOKUP($B136,'[31]Clallam Revenue'!$B:$O,13,0),0)</f>
        <v>677.82</v>
      </c>
      <c r="R136" s="136">
        <f>IFERROR(VLOOKUP($B136,'[31]Clallam Revenue'!$B:$O,14,0),0)</f>
        <v>1355.64</v>
      </c>
      <c r="S136" s="136">
        <f t="shared" si="38"/>
        <v>8811.66</v>
      </c>
      <c r="U136" s="137">
        <f t="shared" si="62"/>
        <v>1</v>
      </c>
      <c r="V136" s="137">
        <f t="shared" si="63"/>
        <v>1</v>
      </c>
      <c r="W136" s="137">
        <f t="shared" si="64"/>
        <v>1</v>
      </c>
      <c r="X136" s="137">
        <f t="shared" si="65"/>
        <v>1</v>
      </c>
      <c r="Y136" s="137">
        <f t="shared" si="66"/>
        <v>1</v>
      </c>
      <c r="Z136" s="137">
        <f t="shared" si="67"/>
        <v>1</v>
      </c>
      <c r="AA136" s="137">
        <f t="shared" si="68"/>
        <v>1</v>
      </c>
      <c r="AB136" s="137">
        <f t="shared" si="69"/>
        <v>1</v>
      </c>
      <c r="AC136" s="137">
        <f t="shared" si="70"/>
        <v>1</v>
      </c>
      <c r="AD136" s="137">
        <f t="shared" si="71"/>
        <v>1</v>
      </c>
      <c r="AE136" s="137">
        <f t="shared" si="72"/>
        <v>1</v>
      </c>
      <c r="AF136" s="137">
        <f t="shared" si="73"/>
        <v>2</v>
      </c>
      <c r="AG136" s="138">
        <f t="shared" si="74"/>
        <v>1.0833333333333333</v>
      </c>
      <c r="AI136" s="139"/>
      <c r="AJ136" s="214">
        <f t="shared" si="40"/>
        <v>679.70754458404065</v>
      </c>
      <c r="AK136" s="215">
        <f t="shared" si="41"/>
        <v>1.8893445840407139</v>
      </c>
      <c r="AL136" s="215">
        <f t="shared" si="42"/>
        <v>24.561479592529277</v>
      </c>
      <c r="AM136" s="216">
        <f t="shared" si="43"/>
        <v>8836.2214795925283</v>
      </c>
      <c r="AN136" s="222">
        <f t="shared" si="47"/>
        <v>2.7873913448188824E-3</v>
      </c>
      <c r="AO136" s="222">
        <f t="shared" si="48"/>
        <v>2.7873839426997044E-3</v>
      </c>
    </row>
    <row r="137" spans="1:41" s="164" customFormat="1" ht="12" customHeight="1">
      <c r="A137" s="131">
        <v>240</v>
      </c>
      <c r="B137" s="140" t="s">
        <v>366</v>
      </c>
      <c r="C137" s="132" t="str">
        <f>+VLOOKUP(B137,'[30]Clallam Regulated Price Out'!A:B,2,FALSE)</f>
        <v>4YD CONT EOW SVC</v>
      </c>
      <c r="D137" s="134">
        <f>IFERROR(VLOOKUP(B137,'[31]Clallam Rates'!$F$1:$H$500, 3, FALSE),0)</f>
        <v>169.85</v>
      </c>
      <c r="E137" s="135">
        <f>78.27*2.17</f>
        <v>169.84589999999997</v>
      </c>
      <c r="F137" s="135" t="s">
        <v>14</v>
      </c>
      <c r="G137" s="136">
        <f>IFERROR(VLOOKUP($B137,'[31]Clallam Revenue'!$B:$O,3,0),0)</f>
        <v>849.25</v>
      </c>
      <c r="H137" s="136">
        <f>IFERROR(VLOOKUP($B137,'[31]Clallam Revenue'!$B:$O,4,0),0)</f>
        <v>679.4</v>
      </c>
      <c r="I137" s="136">
        <f>IFERROR(VLOOKUP($B137,'[31]Clallam Revenue'!$B:$O,5,0),0)</f>
        <v>849.25</v>
      </c>
      <c r="J137" s="136">
        <f>IFERROR(VLOOKUP($B137,'[31]Clallam Revenue'!$B:$O,6,0),0)</f>
        <v>849.25</v>
      </c>
      <c r="K137" s="136">
        <f>IFERROR(VLOOKUP($B137,'[31]Clallam Revenue'!$B:$O,7,0),0)</f>
        <v>1019.11</v>
      </c>
      <c r="L137" s="136">
        <f>IFERROR(VLOOKUP($B137,'[31]Clallam Revenue'!$B:$O,8,0),0)</f>
        <v>1273.8800000000001</v>
      </c>
      <c r="M137" s="136">
        <f>IFERROR(VLOOKUP($B137,'[31]Clallam Revenue'!$B:$O,9,0),0)</f>
        <v>1698.51</v>
      </c>
      <c r="N137" s="136">
        <f>IFERROR(VLOOKUP($B137,'[31]Clallam Revenue'!$B:$O,10,0),0)</f>
        <v>1698.51</v>
      </c>
      <c r="O137" s="136">
        <f>IFERROR(VLOOKUP($B137,'[31]Clallam Revenue'!$B:$O,11,0),0)</f>
        <v>1698.5</v>
      </c>
      <c r="P137" s="136">
        <f>IFERROR(VLOOKUP($B137,'[31]Clallam Revenue'!$B:$O,12,0),0)</f>
        <v>1868.35</v>
      </c>
      <c r="Q137" s="136">
        <f>IFERROR(VLOOKUP($B137,'[31]Clallam Revenue'!$B:$O,13,0),0)</f>
        <v>1868.35</v>
      </c>
      <c r="R137" s="136">
        <f>IFERROR(VLOOKUP($B137,'[31]Clallam Revenue'!$B:$O,14,0),0)</f>
        <v>1698.5</v>
      </c>
      <c r="S137" s="136">
        <f t="shared" si="38"/>
        <v>16050.86</v>
      </c>
      <c r="U137" s="137">
        <f t="shared" si="62"/>
        <v>5</v>
      </c>
      <c r="V137" s="137">
        <f t="shared" si="63"/>
        <v>4</v>
      </c>
      <c r="W137" s="137">
        <f t="shared" si="64"/>
        <v>5</v>
      </c>
      <c r="X137" s="137">
        <f t="shared" si="65"/>
        <v>5</v>
      </c>
      <c r="Y137" s="137">
        <f t="shared" si="66"/>
        <v>6.0000588754783637</v>
      </c>
      <c r="Z137" s="137">
        <f t="shared" si="67"/>
        <v>7.5000294377391823</v>
      </c>
      <c r="AA137" s="137">
        <f t="shared" si="68"/>
        <v>10.000058875478363</v>
      </c>
      <c r="AB137" s="137">
        <f t="shared" si="69"/>
        <v>10.000058875478363</v>
      </c>
      <c r="AC137" s="137">
        <f t="shared" si="70"/>
        <v>10</v>
      </c>
      <c r="AD137" s="137">
        <f t="shared" si="71"/>
        <v>11</v>
      </c>
      <c r="AE137" s="137">
        <f t="shared" si="72"/>
        <v>11</v>
      </c>
      <c r="AF137" s="137">
        <f t="shared" si="73"/>
        <v>10</v>
      </c>
      <c r="AG137" s="138">
        <f t="shared" si="74"/>
        <v>7.8750171720145223</v>
      </c>
      <c r="AI137" s="139"/>
      <c r="AJ137" s="214">
        <f t="shared" si="40"/>
        <v>170.31932699161294</v>
      </c>
      <c r="AK137" s="215">
        <f t="shared" si="41"/>
        <v>0.47342699161296764</v>
      </c>
      <c r="AL137" s="215">
        <f t="shared" si="42"/>
        <v>44.738948263767547</v>
      </c>
      <c r="AM137" s="216">
        <f t="shared" si="43"/>
        <v>16095.598948263769</v>
      </c>
      <c r="AN137" s="222">
        <f t="shared" si="47"/>
        <v>2.787391344818849E-3</v>
      </c>
      <c r="AO137" s="222">
        <f t="shared" si="48"/>
        <v>2.7873240601293354E-3</v>
      </c>
    </row>
    <row r="138" spans="1:41" s="111" customFormat="1" ht="12" customHeight="1">
      <c r="A138" s="131">
        <v>240</v>
      </c>
      <c r="B138" s="140" t="s">
        <v>367</v>
      </c>
      <c r="C138" s="132" t="str">
        <f>+VLOOKUP(B138,'[30]Clallam Regulated Price Out'!A:B,2,FALSE)</f>
        <v>4YD CONTAINER EXTRA PU</v>
      </c>
      <c r="D138" s="134">
        <f>IFERROR(VLOOKUP(B138,'[31]Clallam Rates'!$F$1:$H$500, 3, FALSE),0)</f>
        <v>81.27</v>
      </c>
      <c r="E138" s="135">
        <v>81.27</v>
      </c>
      <c r="F138" s="135" t="s">
        <v>14</v>
      </c>
      <c r="G138" s="136">
        <f>IFERROR(VLOOKUP($B138,'[31]Clallam Revenue'!$B:$O,3,0),0)</f>
        <v>0</v>
      </c>
      <c r="H138" s="136">
        <f>IFERROR(VLOOKUP($B138,'[31]Clallam Revenue'!$B:$O,4,0),0)</f>
        <v>0</v>
      </c>
      <c r="I138" s="136">
        <f>IFERROR(VLOOKUP($B138,'[31]Clallam Revenue'!$B:$O,5,0),0)</f>
        <v>0</v>
      </c>
      <c r="J138" s="136">
        <f>IFERROR(VLOOKUP($B138,'[31]Clallam Revenue'!$B:$O,6,0),0)</f>
        <v>0</v>
      </c>
      <c r="K138" s="136">
        <f>IFERROR(VLOOKUP($B138,'[31]Clallam Revenue'!$B:$O,7,0),0)</f>
        <v>0</v>
      </c>
      <c r="L138" s="136">
        <f>IFERROR(VLOOKUP($B138,'[31]Clallam Revenue'!$B:$O,8,0),0)</f>
        <v>0</v>
      </c>
      <c r="M138" s="136">
        <f>IFERROR(VLOOKUP($B138,'[31]Clallam Revenue'!$B:$O,9,0),0)</f>
        <v>81.27</v>
      </c>
      <c r="N138" s="136">
        <f>IFERROR(VLOOKUP($B138,'[31]Clallam Revenue'!$B:$O,10,0),0)</f>
        <v>0</v>
      </c>
      <c r="O138" s="136">
        <f>IFERROR(VLOOKUP($B138,'[31]Clallam Revenue'!$B:$O,11,0),0)</f>
        <v>81.27</v>
      </c>
      <c r="P138" s="136">
        <f>IFERROR(VLOOKUP($B138,'[31]Clallam Revenue'!$B:$O,12,0),0)</f>
        <v>0</v>
      </c>
      <c r="Q138" s="136">
        <f>IFERROR(VLOOKUP($B138,'[31]Clallam Revenue'!$B:$O,13,0),0)</f>
        <v>0</v>
      </c>
      <c r="R138" s="136">
        <f>IFERROR(VLOOKUP($B138,'[31]Clallam Revenue'!$B:$O,14,0),0)</f>
        <v>0</v>
      </c>
      <c r="S138" s="136">
        <f t="shared" si="38"/>
        <v>162.54</v>
      </c>
      <c r="U138" s="137">
        <f t="shared" si="62"/>
        <v>0</v>
      </c>
      <c r="V138" s="137">
        <f t="shared" si="63"/>
        <v>0</v>
      </c>
      <c r="W138" s="137">
        <f t="shared" si="64"/>
        <v>0</v>
      </c>
      <c r="X138" s="137">
        <f t="shared" si="65"/>
        <v>0</v>
      </c>
      <c r="Y138" s="137">
        <f t="shared" si="66"/>
        <v>0</v>
      </c>
      <c r="Z138" s="137">
        <f t="shared" si="67"/>
        <v>0</v>
      </c>
      <c r="AA138" s="137">
        <f t="shared" si="68"/>
        <v>1</v>
      </c>
      <c r="AB138" s="137">
        <f t="shared" si="69"/>
        <v>0</v>
      </c>
      <c r="AC138" s="137">
        <f t="shared" si="70"/>
        <v>1</v>
      </c>
      <c r="AD138" s="137">
        <f t="shared" si="71"/>
        <v>0</v>
      </c>
      <c r="AE138" s="137">
        <f t="shared" si="72"/>
        <v>0</v>
      </c>
      <c r="AF138" s="137">
        <f t="shared" si="73"/>
        <v>0</v>
      </c>
      <c r="AG138" s="138">
        <f t="shared" si="74"/>
        <v>0.16666666666666666</v>
      </c>
      <c r="AI138" s="139"/>
      <c r="AJ138" s="214">
        <f t="shared" si="40"/>
        <v>81.496531294593424</v>
      </c>
      <c r="AK138" s="215">
        <f t="shared" si="41"/>
        <v>0.22653129459342836</v>
      </c>
      <c r="AL138" s="215">
        <f t="shared" si="42"/>
        <v>0.45306258918685671</v>
      </c>
      <c r="AM138" s="216">
        <f t="shared" si="43"/>
        <v>162.99306258918685</v>
      </c>
      <c r="AN138" s="222">
        <f t="shared" si="47"/>
        <v>2.7873913448188551E-3</v>
      </c>
      <c r="AO138" s="222">
        <f t="shared" si="48"/>
        <v>2.7873913448188551E-3</v>
      </c>
    </row>
    <row r="139" spans="1:41" s="111" customFormat="1" ht="12" customHeight="1">
      <c r="A139" s="131">
        <v>240</v>
      </c>
      <c r="B139" s="140" t="s">
        <v>368</v>
      </c>
      <c r="C139" s="132" t="str">
        <f>+VLOOKUP(B139,'[30]Clallam Regulated Price Out'!A:B,2,FALSE)</f>
        <v>FRONTLOAD 4YD RENTAL</v>
      </c>
      <c r="D139" s="134">
        <f>IFERROR(VLOOKUP(B139,'[31]Clallam Rates'!$F$1:$H$500, 3, FALSE),0)</f>
        <v>11.25</v>
      </c>
      <c r="E139" s="135">
        <v>11.25</v>
      </c>
      <c r="F139" s="135" t="s">
        <v>14</v>
      </c>
      <c r="G139" s="136">
        <f>IFERROR(VLOOKUP($B139,'[31]Clallam Revenue'!$B:$O,3,0),0)</f>
        <v>0</v>
      </c>
      <c r="H139" s="136">
        <f>IFERROR(VLOOKUP($B139,'[31]Clallam Revenue'!$B:$O,4,0),0)</f>
        <v>0</v>
      </c>
      <c r="I139" s="136">
        <f>IFERROR(VLOOKUP($B139,'[31]Clallam Revenue'!$B:$O,5,0),0)</f>
        <v>0</v>
      </c>
      <c r="J139" s="136">
        <f>IFERROR(VLOOKUP($B139,'[31]Clallam Revenue'!$B:$O,6,0),0)</f>
        <v>0</v>
      </c>
      <c r="K139" s="136">
        <f>IFERROR(VLOOKUP($B139,'[31]Clallam Revenue'!$B:$O,7,0),0)</f>
        <v>0</v>
      </c>
      <c r="L139" s="136">
        <f>IFERROR(VLOOKUP($B139,'[31]Clallam Revenue'!$B:$O,8,0),0)</f>
        <v>0</v>
      </c>
      <c r="M139" s="136">
        <f>IFERROR(VLOOKUP($B139,'[31]Clallam Revenue'!$B:$O,9,0),0)</f>
        <v>0</v>
      </c>
      <c r="N139" s="136">
        <f>IFERROR(VLOOKUP($B139,'[31]Clallam Revenue'!$B:$O,10,0),0)</f>
        <v>0</v>
      </c>
      <c r="O139" s="136">
        <f>IFERROR(VLOOKUP($B139,'[31]Clallam Revenue'!$B:$O,11,0),0)</f>
        <v>0</v>
      </c>
      <c r="P139" s="136">
        <f>IFERROR(VLOOKUP($B139,'[31]Clallam Revenue'!$B:$O,12,0),0)</f>
        <v>0</v>
      </c>
      <c r="Q139" s="136">
        <f>IFERROR(VLOOKUP($B139,'[31]Clallam Revenue'!$B:$O,13,0),0)</f>
        <v>0</v>
      </c>
      <c r="R139" s="136">
        <f>IFERROR(VLOOKUP($B139,'[31]Clallam Revenue'!$B:$O,14,0),0)</f>
        <v>0</v>
      </c>
      <c r="S139" s="136">
        <f t="shared" si="38"/>
        <v>0</v>
      </c>
      <c r="U139" s="137">
        <f t="shared" si="62"/>
        <v>0</v>
      </c>
      <c r="V139" s="137">
        <f t="shared" si="63"/>
        <v>0</v>
      </c>
      <c r="W139" s="137">
        <f t="shared" si="64"/>
        <v>0</v>
      </c>
      <c r="X139" s="137">
        <f t="shared" si="65"/>
        <v>0</v>
      </c>
      <c r="Y139" s="137">
        <f t="shared" si="66"/>
        <v>0</v>
      </c>
      <c r="Z139" s="137">
        <f t="shared" si="67"/>
        <v>0</v>
      </c>
      <c r="AA139" s="137">
        <f t="shared" si="68"/>
        <v>0</v>
      </c>
      <c r="AB139" s="137">
        <f t="shared" si="69"/>
        <v>0</v>
      </c>
      <c r="AC139" s="137">
        <f t="shared" si="70"/>
        <v>0</v>
      </c>
      <c r="AD139" s="137">
        <f t="shared" si="71"/>
        <v>0</v>
      </c>
      <c r="AE139" s="137">
        <f t="shared" si="72"/>
        <v>0</v>
      </c>
      <c r="AF139" s="137">
        <f t="shared" si="73"/>
        <v>0</v>
      </c>
      <c r="AG139" s="138">
        <f t="shared" si="74"/>
        <v>0</v>
      </c>
      <c r="AI139" s="139"/>
      <c r="AJ139" s="214">
        <f t="shared" si="40"/>
        <v>11.281358152629211</v>
      </c>
      <c r="AK139" s="215">
        <f t="shared" si="41"/>
        <v>3.1358152629211489E-2</v>
      </c>
      <c r="AL139" s="215">
        <f t="shared" si="42"/>
        <v>0</v>
      </c>
      <c r="AM139" s="216">
        <f t="shared" si="43"/>
        <v>0</v>
      </c>
      <c r="AN139" s="222">
        <f t="shared" si="47"/>
        <v>2.7873913448187991E-3</v>
      </c>
      <c r="AO139" s="222" t="e">
        <f t="shared" si="48"/>
        <v>#DIV/0!</v>
      </c>
    </row>
    <row r="140" spans="1:41" s="164" customFormat="1" ht="12" customHeight="1">
      <c r="A140" s="131">
        <v>240</v>
      </c>
      <c r="B140" s="140" t="s">
        <v>369</v>
      </c>
      <c r="C140" s="132" t="str">
        <f>+VLOOKUP(B140,'[30]Clallam Regulated Price Out'!A:B,2,FALSE)</f>
        <v>6YD CONT 1X MONTH SVC</v>
      </c>
      <c r="D140" s="134">
        <f>IFERROR(VLOOKUP(B140,'[31]Clallam Rates'!$F$1:$H$500, 3, FALSE),0)</f>
        <v>109.42</v>
      </c>
      <c r="E140" s="135">
        <v>109.42</v>
      </c>
      <c r="F140" s="135" t="s">
        <v>14</v>
      </c>
      <c r="G140" s="136">
        <f>IFERROR(VLOOKUP($B140,'[31]Clallam Revenue'!$B:$O,3,0),0)</f>
        <v>0</v>
      </c>
      <c r="H140" s="136">
        <f>IFERROR(VLOOKUP($B140,'[31]Clallam Revenue'!$B:$O,4,0),0)</f>
        <v>0</v>
      </c>
      <c r="I140" s="136">
        <f>IFERROR(VLOOKUP($B140,'[31]Clallam Revenue'!$B:$O,5,0),0)</f>
        <v>0</v>
      </c>
      <c r="J140" s="136">
        <f>IFERROR(VLOOKUP($B140,'[31]Clallam Revenue'!$B:$O,6,0),0)</f>
        <v>0</v>
      </c>
      <c r="K140" s="136">
        <f>IFERROR(VLOOKUP($B140,'[31]Clallam Revenue'!$B:$O,7,0),0)</f>
        <v>0</v>
      </c>
      <c r="L140" s="136">
        <f>IFERROR(VLOOKUP($B140,'[31]Clallam Revenue'!$B:$O,8,0),0)</f>
        <v>0</v>
      </c>
      <c r="M140" s="136">
        <f>IFERROR(VLOOKUP($B140,'[31]Clallam Revenue'!$B:$O,9,0),0)</f>
        <v>0</v>
      </c>
      <c r="N140" s="136">
        <f>IFERROR(VLOOKUP($B140,'[31]Clallam Revenue'!$B:$O,10,0),0)</f>
        <v>0</v>
      </c>
      <c r="O140" s="136">
        <f>IFERROR(VLOOKUP($B140,'[31]Clallam Revenue'!$B:$O,11,0),0)</f>
        <v>109.42</v>
      </c>
      <c r="P140" s="136">
        <f>IFERROR(VLOOKUP($B140,'[31]Clallam Revenue'!$B:$O,12,0),0)</f>
        <v>109.42</v>
      </c>
      <c r="Q140" s="136">
        <f>IFERROR(VLOOKUP($B140,'[31]Clallam Revenue'!$B:$O,13,0),0)</f>
        <v>218.84</v>
      </c>
      <c r="R140" s="136">
        <f>IFERROR(VLOOKUP($B140,'[31]Clallam Revenue'!$B:$O,14,0),0)</f>
        <v>218.84</v>
      </c>
      <c r="S140" s="136">
        <f t="shared" si="38"/>
        <v>656.52</v>
      </c>
      <c r="U140" s="137">
        <f t="shared" si="62"/>
        <v>0</v>
      </c>
      <c r="V140" s="137">
        <f t="shared" si="63"/>
        <v>0</v>
      </c>
      <c r="W140" s="137">
        <f t="shared" si="64"/>
        <v>0</v>
      </c>
      <c r="X140" s="137">
        <f t="shared" si="65"/>
        <v>0</v>
      </c>
      <c r="Y140" s="137">
        <f t="shared" si="66"/>
        <v>0</v>
      </c>
      <c r="Z140" s="137">
        <f t="shared" si="67"/>
        <v>0</v>
      </c>
      <c r="AA140" s="137">
        <f t="shared" si="68"/>
        <v>0</v>
      </c>
      <c r="AB140" s="137">
        <f t="shared" si="69"/>
        <v>0</v>
      </c>
      <c r="AC140" s="137">
        <f t="shared" si="70"/>
        <v>1</v>
      </c>
      <c r="AD140" s="137">
        <f t="shared" si="71"/>
        <v>1</v>
      </c>
      <c r="AE140" s="137">
        <f t="shared" si="72"/>
        <v>2</v>
      </c>
      <c r="AF140" s="137">
        <f t="shared" si="73"/>
        <v>2</v>
      </c>
      <c r="AG140" s="138">
        <f t="shared" si="74"/>
        <v>0.5</v>
      </c>
      <c r="AI140" s="139"/>
      <c r="AJ140" s="214">
        <f t="shared" si="40"/>
        <v>109.72499636095009</v>
      </c>
      <c r="AK140" s="215">
        <f t="shared" si="41"/>
        <v>0.30499636095008498</v>
      </c>
      <c r="AL140" s="215">
        <f t="shared" si="42"/>
        <v>1.8299781657005099</v>
      </c>
      <c r="AM140" s="216">
        <f t="shared" si="43"/>
        <v>658.34997816570046</v>
      </c>
      <c r="AN140" s="222">
        <f t="shared" si="47"/>
        <v>2.7873913448189084E-3</v>
      </c>
      <c r="AO140" s="222">
        <f t="shared" si="48"/>
        <v>2.7873913448189088E-3</v>
      </c>
    </row>
    <row r="141" spans="1:41" s="164" customFormat="1" ht="12" customHeight="1">
      <c r="A141" s="131">
        <v>240</v>
      </c>
      <c r="B141" s="140" t="s">
        <v>370</v>
      </c>
      <c r="C141" s="132" t="str">
        <f>+VLOOKUP(B141,'[30]Clallam Regulated Price Out'!A:B,2,FALSE)</f>
        <v>6YD CONT 1X WEEKLY SVC</v>
      </c>
      <c r="D141" s="134">
        <f>IFERROR(VLOOKUP(B141,'[31]Clallam Rates'!$F$1:$H$500, 3, FALSE),0)</f>
        <v>473.79</v>
      </c>
      <c r="E141" s="135">
        <f>109.42*4.33</f>
        <v>473.78860000000003</v>
      </c>
      <c r="F141" s="135" t="s">
        <v>14</v>
      </c>
      <c r="G141" s="136">
        <f>IFERROR(VLOOKUP($B141,'[31]Clallam Revenue'!$B:$O,3,0),0)</f>
        <v>14114.36</v>
      </c>
      <c r="H141" s="136">
        <f>IFERROR(VLOOKUP($B141,'[31]Clallam Revenue'!$B:$O,4,0),0)</f>
        <v>15398.18</v>
      </c>
      <c r="I141" s="136">
        <f>IFERROR(VLOOKUP($B141,'[31]Clallam Revenue'!$B:$O,5,0),0)</f>
        <v>15635.07</v>
      </c>
      <c r="J141" s="136">
        <f>IFERROR(VLOOKUP($B141,'[31]Clallam Revenue'!$B:$O,6,0),0)</f>
        <v>16464.2</v>
      </c>
      <c r="K141" s="136">
        <f>IFERROR(VLOOKUP($B141,'[31]Clallam Revenue'!$B:$O,7,0),0)</f>
        <v>16938.009999999998</v>
      </c>
      <c r="L141" s="136">
        <f>IFERROR(VLOOKUP($B141,'[31]Clallam Revenue'!$B:$O,8,0),0)</f>
        <v>17530.23</v>
      </c>
      <c r="M141" s="136">
        <f>IFERROR(VLOOKUP($B141,'[31]Clallam Revenue'!$B:$O,9,0),0)</f>
        <v>18714.71</v>
      </c>
      <c r="N141" s="136">
        <f>IFERROR(VLOOKUP($B141,'[31]Clallam Revenue'!$B:$O,10,0),0)</f>
        <v>18833.18</v>
      </c>
      <c r="O141" s="136">
        <f>IFERROR(VLOOKUP($B141,'[31]Clallam Revenue'!$B:$O,11,0),0)</f>
        <v>19425.39</v>
      </c>
      <c r="P141" s="136">
        <f>IFERROR(VLOOKUP($B141,'[31]Clallam Revenue'!$B:$O,12,0),0)</f>
        <v>18951.599999999999</v>
      </c>
      <c r="Q141" s="136">
        <f>IFERROR(VLOOKUP($B141,'[31]Clallam Revenue'!$B:$O,13,0),0)</f>
        <v>16819.55</v>
      </c>
      <c r="R141" s="136">
        <f>IFERROR(VLOOKUP($B141,'[31]Clallam Revenue'!$B:$O,14,0),0)</f>
        <v>15753.52</v>
      </c>
      <c r="S141" s="136">
        <f t="shared" si="38"/>
        <v>204577.99999999994</v>
      </c>
      <c r="U141" s="137">
        <f t="shared" si="62"/>
        <v>29.790329048734673</v>
      </c>
      <c r="V141" s="137">
        <f t="shared" si="63"/>
        <v>32.50001055319867</v>
      </c>
      <c r="W141" s="137">
        <f t="shared" si="64"/>
        <v>33</v>
      </c>
      <c r="X141" s="137">
        <f t="shared" si="65"/>
        <v>34.749994723400661</v>
      </c>
      <c r="Y141" s="137">
        <f t="shared" si="66"/>
        <v>35.750036936195357</v>
      </c>
      <c r="Z141" s="137">
        <f t="shared" si="67"/>
        <v>37</v>
      </c>
      <c r="AA141" s="137">
        <f t="shared" si="68"/>
        <v>39.50001055319867</v>
      </c>
      <c r="AB141" s="137">
        <f t="shared" si="69"/>
        <v>39.750058042592705</v>
      </c>
      <c r="AC141" s="137">
        <f t="shared" si="70"/>
        <v>41</v>
      </c>
      <c r="AD141" s="137">
        <f t="shared" si="71"/>
        <v>39.999999999999993</v>
      </c>
      <c r="AE141" s="137">
        <f t="shared" si="72"/>
        <v>35.50001055319867</v>
      </c>
      <c r="AF141" s="137">
        <f t="shared" si="73"/>
        <v>33.250005276599339</v>
      </c>
      <c r="AG141" s="138">
        <f t="shared" si="74"/>
        <v>35.982537973926561</v>
      </c>
      <c r="AI141" s="139"/>
      <c r="AJ141" s="214">
        <f t="shared" si="40"/>
        <v>475.10923424291389</v>
      </c>
      <c r="AK141" s="215">
        <f t="shared" si="41"/>
        <v>1.3206342429138545</v>
      </c>
      <c r="AL141" s="215">
        <f t="shared" si="42"/>
        <v>570.23726154378619</v>
      </c>
      <c r="AM141" s="216">
        <f t="shared" si="43"/>
        <v>205148.23726154372</v>
      </c>
      <c r="AN141" s="222">
        <f t="shared" si="47"/>
        <v>2.7873913448188798E-3</v>
      </c>
      <c r="AO141" s="222">
        <f t="shared" si="48"/>
        <v>2.7873831083683794E-3</v>
      </c>
    </row>
    <row r="142" spans="1:41" s="164" customFormat="1" ht="12" customHeight="1">
      <c r="A142" s="131">
        <v>240</v>
      </c>
      <c r="B142" s="140" t="s">
        <v>371</v>
      </c>
      <c r="C142" s="132" t="str">
        <f>+VLOOKUP(B142,'[30]Clallam Regulated Price Out'!A:B,2,FALSE)</f>
        <v>6YD CONT 2XWEEKLY SVC</v>
      </c>
      <c r="D142" s="134">
        <f>IFERROR(VLOOKUP(B142,'[31]Clallam Rates'!$F$1:$H$500, 3, FALSE),0)</f>
        <v>947.58</v>
      </c>
      <c r="E142" s="135">
        <f>109.42*4.33*2</f>
        <v>947.57720000000006</v>
      </c>
      <c r="F142" s="135" t="s">
        <v>14</v>
      </c>
      <c r="G142" s="136">
        <f>IFERROR(VLOOKUP($B142,'[31]Clallam Revenue'!$B:$O,3,0),0)</f>
        <v>0</v>
      </c>
      <c r="H142" s="136">
        <f>IFERROR(VLOOKUP($B142,'[31]Clallam Revenue'!$B:$O,4,0),0)</f>
        <v>0</v>
      </c>
      <c r="I142" s="136">
        <f>IFERROR(VLOOKUP($B142,'[31]Clallam Revenue'!$B:$O,5,0),0)</f>
        <v>0</v>
      </c>
      <c r="J142" s="136">
        <f>IFERROR(VLOOKUP($B142,'[31]Clallam Revenue'!$B:$O,6,0),0)</f>
        <v>0</v>
      </c>
      <c r="K142" s="136">
        <f>IFERROR(VLOOKUP($B142,'[31]Clallam Revenue'!$B:$O,7,0),0)</f>
        <v>947.58</v>
      </c>
      <c r="L142" s="136">
        <f>IFERROR(VLOOKUP($B142,'[31]Clallam Revenue'!$B:$O,8,0),0)</f>
        <v>0</v>
      </c>
      <c r="M142" s="136">
        <f>IFERROR(VLOOKUP($B142,'[31]Clallam Revenue'!$B:$O,9,0),0)</f>
        <v>947.58</v>
      </c>
      <c r="N142" s="136">
        <f>IFERROR(VLOOKUP($B142,'[31]Clallam Revenue'!$B:$O,10,0),0)</f>
        <v>947.58</v>
      </c>
      <c r="O142" s="136">
        <f>IFERROR(VLOOKUP($B142,'[31]Clallam Revenue'!$B:$O,11,0),0)</f>
        <v>0</v>
      </c>
      <c r="P142" s="136">
        <f>IFERROR(VLOOKUP($B142,'[31]Clallam Revenue'!$B:$O,12,0),0)</f>
        <v>0</v>
      </c>
      <c r="Q142" s="136">
        <f>IFERROR(VLOOKUP($B142,'[31]Clallam Revenue'!$B:$O,13,0),0)</f>
        <v>0</v>
      </c>
      <c r="R142" s="136">
        <f>IFERROR(VLOOKUP($B142,'[31]Clallam Revenue'!$B:$O,14,0),0)</f>
        <v>118.45</v>
      </c>
      <c r="S142" s="136">
        <f t="shared" si="38"/>
        <v>2961.19</v>
      </c>
      <c r="U142" s="137">
        <f t="shared" si="62"/>
        <v>0</v>
      </c>
      <c r="V142" s="137">
        <f t="shared" si="63"/>
        <v>0</v>
      </c>
      <c r="W142" s="137">
        <f t="shared" si="64"/>
        <v>0</v>
      </c>
      <c r="X142" s="137">
        <f t="shared" si="65"/>
        <v>0</v>
      </c>
      <c r="Y142" s="137">
        <f t="shared" si="66"/>
        <v>1</v>
      </c>
      <c r="Z142" s="137">
        <f t="shared" si="67"/>
        <v>0</v>
      </c>
      <c r="AA142" s="137">
        <f t="shared" si="68"/>
        <v>1</v>
      </c>
      <c r="AB142" s="137">
        <f t="shared" si="69"/>
        <v>1</v>
      </c>
      <c r="AC142" s="137">
        <f t="shared" si="70"/>
        <v>0</v>
      </c>
      <c r="AD142" s="137">
        <f t="shared" si="71"/>
        <v>0</v>
      </c>
      <c r="AE142" s="137">
        <f t="shared" si="72"/>
        <v>0</v>
      </c>
      <c r="AF142" s="137">
        <f t="shared" si="73"/>
        <v>0.12500263829966862</v>
      </c>
      <c r="AG142" s="138">
        <f t="shared" si="74"/>
        <v>0.26041688652497236</v>
      </c>
      <c r="AI142" s="139"/>
      <c r="AJ142" s="214">
        <f t="shared" ref="AJ142:AJ202" si="75">+E142*(1+$AK$5)</f>
        <v>950.21846848582777</v>
      </c>
      <c r="AK142" s="215">
        <f t="shared" ref="AK142:AK202" si="76">+AJ142-E142</f>
        <v>2.6412684858277089</v>
      </c>
      <c r="AL142" s="215">
        <f t="shared" ref="AL142:AL202" si="77">+AK142*AG142*12</f>
        <v>8.2539709866693602</v>
      </c>
      <c r="AM142" s="216">
        <f t="shared" ref="AM142:AM202" si="78">+S142+AL142</f>
        <v>2969.4439709866692</v>
      </c>
      <c r="AN142" s="222">
        <f t="shared" si="47"/>
        <v>2.7873913448188798E-3</v>
      </c>
      <c r="AO142" s="222">
        <f t="shared" si="48"/>
        <v>2.787383108368379E-3</v>
      </c>
    </row>
    <row r="143" spans="1:41" s="164" customFormat="1" ht="12" customHeight="1">
      <c r="A143" s="131">
        <v>240</v>
      </c>
      <c r="B143" s="140" t="s">
        <v>372</v>
      </c>
      <c r="C143" s="132" t="str">
        <f>+VLOOKUP(B143,'[30]Clallam Regulated Price Out'!A:B,2,FALSE)</f>
        <v>6YD CONT 3X WEEKLY SVC</v>
      </c>
      <c r="D143" s="134">
        <f>IFERROR(VLOOKUP(B143,'[31]Clallam Rates'!$F$1:$H$500, 3, FALSE),0)</f>
        <v>1421.37</v>
      </c>
      <c r="E143" s="135">
        <f>109.42*4.33*3</f>
        <v>1421.3658</v>
      </c>
      <c r="F143" s="135" t="s">
        <v>14</v>
      </c>
      <c r="G143" s="136">
        <f>IFERROR(VLOOKUP($B143,'[31]Clallam Revenue'!$B:$O,3,0),0)</f>
        <v>0</v>
      </c>
      <c r="H143" s="136">
        <f>IFERROR(VLOOKUP($B143,'[31]Clallam Revenue'!$B:$O,4,0),0)</f>
        <v>0</v>
      </c>
      <c r="I143" s="136">
        <f>IFERROR(VLOOKUP($B143,'[31]Clallam Revenue'!$B:$O,5,0),0)</f>
        <v>0</v>
      </c>
      <c r="J143" s="136">
        <f>IFERROR(VLOOKUP($B143,'[31]Clallam Revenue'!$B:$O,6,0),0)</f>
        <v>0</v>
      </c>
      <c r="K143" s="136">
        <f>IFERROR(VLOOKUP($B143,'[31]Clallam Revenue'!$B:$O,7,0),0)</f>
        <v>0</v>
      </c>
      <c r="L143" s="136">
        <f>IFERROR(VLOOKUP($B143,'[31]Clallam Revenue'!$B:$O,8,0),0)</f>
        <v>0</v>
      </c>
      <c r="M143" s="136">
        <f>IFERROR(VLOOKUP($B143,'[31]Clallam Revenue'!$B:$O,9,0),0)</f>
        <v>0</v>
      </c>
      <c r="N143" s="136">
        <f>IFERROR(VLOOKUP($B143,'[31]Clallam Revenue'!$B:$O,10,0),0)</f>
        <v>0</v>
      </c>
      <c r="O143" s="136">
        <f>IFERROR(VLOOKUP($B143,'[31]Clallam Revenue'!$B:$O,11,0),0)</f>
        <v>0</v>
      </c>
      <c r="P143" s="136">
        <f>IFERROR(VLOOKUP($B143,'[31]Clallam Revenue'!$B:$O,12,0),0)</f>
        <v>0</v>
      </c>
      <c r="Q143" s="136">
        <f>IFERROR(VLOOKUP($B143,'[31]Clallam Revenue'!$B:$O,13,0),0)</f>
        <v>0</v>
      </c>
      <c r="R143" s="136">
        <f>IFERROR(VLOOKUP($B143,'[31]Clallam Revenue'!$B:$O,14,0),0)</f>
        <v>0</v>
      </c>
      <c r="S143" s="136">
        <f t="shared" ref="S143:S210" si="79">SUM(G143:R143)</f>
        <v>0</v>
      </c>
      <c r="U143" s="137">
        <f t="shared" si="62"/>
        <v>0</v>
      </c>
      <c r="V143" s="137">
        <f t="shared" si="63"/>
        <v>0</v>
      </c>
      <c r="W143" s="137">
        <f t="shared" si="64"/>
        <v>0</v>
      </c>
      <c r="X143" s="137">
        <f t="shared" si="65"/>
        <v>0</v>
      </c>
      <c r="Y143" s="137">
        <f t="shared" si="66"/>
        <v>0</v>
      </c>
      <c r="Z143" s="137">
        <f t="shared" si="67"/>
        <v>0</v>
      </c>
      <c r="AA143" s="137">
        <f t="shared" si="68"/>
        <v>0</v>
      </c>
      <c r="AB143" s="137">
        <f t="shared" si="69"/>
        <v>0</v>
      </c>
      <c r="AC143" s="137">
        <f t="shared" si="70"/>
        <v>0</v>
      </c>
      <c r="AD143" s="137">
        <f t="shared" si="71"/>
        <v>0</v>
      </c>
      <c r="AE143" s="137">
        <f t="shared" si="72"/>
        <v>0</v>
      </c>
      <c r="AF143" s="137">
        <f t="shared" si="73"/>
        <v>0</v>
      </c>
      <c r="AG143" s="138">
        <f t="shared" si="74"/>
        <v>0</v>
      </c>
      <c r="AI143" s="139"/>
      <c r="AJ143" s="214">
        <f t="shared" si="75"/>
        <v>1425.3277027287415</v>
      </c>
      <c r="AK143" s="215">
        <f t="shared" si="76"/>
        <v>3.9619027287415065</v>
      </c>
      <c r="AL143" s="215">
        <f t="shared" si="77"/>
        <v>0</v>
      </c>
      <c r="AM143" s="216">
        <f t="shared" si="78"/>
        <v>0</v>
      </c>
      <c r="AN143" s="222">
        <f t="shared" ref="AN143:AN202" si="80">+AK143/E143</f>
        <v>2.7873913448188399E-3</v>
      </c>
      <c r="AO143" s="222" t="e">
        <f t="shared" ref="AO143:AO202" si="81">+AL143/S143</f>
        <v>#DIV/0!</v>
      </c>
    </row>
    <row r="144" spans="1:41" s="164" customFormat="1" ht="12" customHeight="1">
      <c r="A144" s="131">
        <v>240</v>
      </c>
      <c r="B144" s="140" t="s">
        <v>373</v>
      </c>
      <c r="C144" s="132" t="str">
        <f>+VLOOKUP(B144,'[30]Clallam Regulated Price Out'!A:B,2,FALSE)</f>
        <v>6YD CONT EVERY OTHER WK</v>
      </c>
      <c r="D144" s="134">
        <f>IFERROR(VLOOKUP(B144,'[31]Clallam Rates'!$F$1:$H$500, 3, FALSE),0)</f>
        <v>237.44</v>
      </c>
      <c r="E144" s="135">
        <f>109.42*2.17</f>
        <v>237.44139999999999</v>
      </c>
      <c r="F144" s="135" t="s">
        <v>14</v>
      </c>
      <c r="G144" s="136">
        <f>IFERROR(VLOOKUP($B144,'[31]Clallam Revenue'!$B:$O,3,0),0)</f>
        <v>1424.64</v>
      </c>
      <c r="H144" s="136">
        <f>IFERROR(VLOOKUP($B144,'[31]Clallam Revenue'!$B:$O,4,0),0)</f>
        <v>1187.2</v>
      </c>
      <c r="I144" s="136">
        <f>IFERROR(VLOOKUP($B144,'[31]Clallam Revenue'!$B:$O,5,0),0)</f>
        <v>1187.2</v>
      </c>
      <c r="J144" s="136">
        <f>IFERROR(VLOOKUP($B144,'[31]Clallam Revenue'!$B:$O,6,0),0)</f>
        <v>1068.48</v>
      </c>
      <c r="K144" s="136">
        <f>IFERROR(VLOOKUP($B144,'[31]Clallam Revenue'!$B:$O,7,0),0)</f>
        <v>949.76</v>
      </c>
      <c r="L144" s="136">
        <f>IFERROR(VLOOKUP($B144,'[31]Clallam Revenue'!$B:$O,8,0),0)</f>
        <v>1187.2</v>
      </c>
      <c r="M144" s="136">
        <f>IFERROR(VLOOKUP($B144,'[31]Clallam Revenue'!$B:$O,9,0),0)</f>
        <v>949.76</v>
      </c>
      <c r="N144" s="136">
        <f>IFERROR(VLOOKUP($B144,'[31]Clallam Revenue'!$B:$O,10,0),0)</f>
        <v>949.76</v>
      </c>
      <c r="O144" s="136">
        <f>IFERROR(VLOOKUP($B144,'[31]Clallam Revenue'!$B:$O,11,0),0)</f>
        <v>712.32</v>
      </c>
      <c r="P144" s="136">
        <f>IFERROR(VLOOKUP($B144,'[31]Clallam Revenue'!$B:$O,12,0),0)</f>
        <v>831.04</v>
      </c>
      <c r="Q144" s="136">
        <f>IFERROR(VLOOKUP($B144,'[31]Clallam Revenue'!$B:$O,13,0),0)</f>
        <v>712.32</v>
      </c>
      <c r="R144" s="136">
        <f>IFERROR(VLOOKUP($B144,'[31]Clallam Revenue'!$B:$O,14,0),0)</f>
        <v>1187.2</v>
      </c>
      <c r="S144" s="136">
        <f t="shared" si="79"/>
        <v>12346.880000000001</v>
      </c>
      <c r="U144" s="137">
        <f t="shared" si="62"/>
        <v>6.0000000000000009</v>
      </c>
      <c r="V144" s="137">
        <f t="shared" si="63"/>
        <v>5</v>
      </c>
      <c r="W144" s="137">
        <f t="shared" si="64"/>
        <v>5</v>
      </c>
      <c r="X144" s="137">
        <f t="shared" si="65"/>
        <v>4.5</v>
      </c>
      <c r="Y144" s="137">
        <f t="shared" si="66"/>
        <v>4</v>
      </c>
      <c r="Z144" s="137">
        <f t="shared" si="67"/>
        <v>5</v>
      </c>
      <c r="AA144" s="137">
        <f t="shared" si="68"/>
        <v>4</v>
      </c>
      <c r="AB144" s="137">
        <f t="shared" si="69"/>
        <v>4</v>
      </c>
      <c r="AC144" s="137">
        <f t="shared" si="70"/>
        <v>3.0000000000000004</v>
      </c>
      <c r="AD144" s="137">
        <f t="shared" si="71"/>
        <v>3.5</v>
      </c>
      <c r="AE144" s="137">
        <f t="shared" si="72"/>
        <v>3.0000000000000004</v>
      </c>
      <c r="AF144" s="137">
        <f t="shared" si="73"/>
        <v>5</v>
      </c>
      <c r="AG144" s="138">
        <f t="shared" si="74"/>
        <v>4.333333333333333</v>
      </c>
      <c r="AI144" s="139"/>
      <c r="AJ144" s="214">
        <f t="shared" si="75"/>
        <v>238.10324210326166</v>
      </c>
      <c r="AK144" s="215">
        <f t="shared" si="76"/>
        <v>0.66184210326167658</v>
      </c>
      <c r="AL144" s="215">
        <f t="shared" si="77"/>
        <v>34.415789369607182</v>
      </c>
      <c r="AM144" s="216">
        <f t="shared" si="78"/>
        <v>12381.295789369608</v>
      </c>
      <c r="AN144" s="222">
        <f t="shared" si="80"/>
        <v>2.7873913448188759E-3</v>
      </c>
      <c r="AO144" s="222">
        <f t="shared" si="81"/>
        <v>2.7874077799093519E-3</v>
      </c>
    </row>
    <row r="145" spans="1:42" s="111" customFormat="1" ht="12" customHeight="1">
      <c r="A145" s="131">
        <v>240</v>
      </c>
      <c r="B145" s="140" t="s">
        <v>374</v>
      </c>
      <c r="C145" s="132" t="str">
        <f>+VLOOKUP(B145,'[30]Clallam Regulated Price Out'!A:B,2,FALSE)</f>
        <v>6YD CONTAINER EXTRA PU</v>
      </c>
      <c r="D145" s="134">
        <f>IFERROR(VLOOKUP(B145,'[31]Clallam Rates'!$F$1:$H$500, 3, FALSE),0)</f>
        <v>112.42</v>
      </c>
      <c r="E145" s="135">
        <v>112.42</v>
      </c>
      <c r="F145" s="135" t="s">
        <v>14</v>
      </c>
      <c r="G145" s="136">
        <f>IFERROR(VLOOKUP($B145,'[31]Clallam Revenue'!$B:$O,3,0),0)</f>
        <v>0</v>
      </c>
      <c r="H145" s="136">
        <f>IFERROR(VLOOKUP($B145,'[31]Clallam Revenue'!$B:$O,4,0),0)</f>
        <v>0</v>
      </c>
      <c r="I145" s="136">
        <f>IFERROR(VLOOKUP($B145,'[31]Clallam Revenue'!$B:$O,5,0),0)</f>
        <v>0</v>
      </c>
      <c r="J145" s="136">
        <f>IFERROR(VLOOKUP($B145,'[31]Clallam Revenue'!$B:$O,6,0),0)</f>
        <v>0</v>
      </c>
      <c r="K145" s="136">
        <f>IFERROR(VLOOKUP($B145,'[31]Clallam Revenue'!$B:$O,7,0),0)</f>
        <v>0</v>
      </c>
      <c r="L145" s="136">
        <f>IFERROR(VLOOKUP($B145,'[31]Clallam Revenue'!$B:$O,8,0),0)</f>
        <v>0</v>
      </c>
      <c r="M145" s="136">
        <f>IFERROR(VLOOKUP($B145,'[31]Clallam Revenue'!$B:$O,9,0),0)</f>
        <v>0</v>
      </c>
      <c r="N145" s="136">
        <f>IFERROR(VLOOKUP($B145,'[31]Clallam Revenue'!$B:$O,10,0),0)</f>
        <v>0</v>
      </c>
      <c r="O145" s="136">
        <f>IFERROR(VLOOKUP($B145,'[31]Clallam Revenue'!$B:$O,11,0),0)</f>
        <v>224.84</v>
      </c>
      <c r="P145" s="136">
        <f>IFERROR(VLOOKUP($B145,'[31]Clallam Revenue'!$B:$O,12,0),0)</f>
        <v>0</v>
      </c>
      <c r="Q145" s="136">
        <f>IFERROR(VLOOKUP($B145,'[31]Clallam Revenue'!$B:$O,13,0),0)</f>
        <v>0</v>
      </c>
      <c r="R145" s="136">
        <f>IFERROR(VLOOKUP($B145,'[31]Clallam Revenue'!$B:$O,14,0),0)</f>
        <v>0</v>
      </c>
      <c r="S145" s="136">
        <f t="shared" si="79"/>
        <v>224.84</v>
      </c>
      <c r="U145" s="137">
        <f t="shared" si="62"/>
        <v>0</v>
      </c>
      <c r="V145" s="137">
        <f t="shared" si="63"/>
        <v>0</v>
      </c>
      <c r="W145" s="137">
        <f t="shared" si="64"/>
        <v>0</v>
      </c>
      <c r="X145" s="137">
        <f t="shared" si="65"/>
        <v>0</v>
      </c>
      <c r="Y145" s="137">
        <f t="shared" si="66"/>
        <v>0</v>
      </c>
      <c r="Z145" s="137">
        <f t="shared" si="67"/>
        <v>0</v>
      </c>
      <c r="AA145" s="137">
        <f t="shared" si="68"/>
        <v>0</v>
      </c>
      <c r="AB145" s="137">
        <f t="shared" si="69"/>
        <v>0</v>
      </c>
      <c r="AC145" s="137">
        <f t="shared" si="70"/>
        <v>2</v>
      </c>
      <c r="AD145" s="137">
        <f t="shared" si="71"/>
        <v>0</v>
      </c>
      <c r="AE145" s="137">
        <f t="shared" si="72"/>
        <v>0</v>
      </c>
      <c r="AF145" s="137">
        <f t="shared" si="73"/>
        <v>0</v>
      </c>
      <c r="AG145" s="138">
        <f t="shared" si="74"/>
        <v>0.16666666666666666</v>
      </c>
      <c r="AI145" s="139"/>
      <c r="AJ145" s="214">
        <f t="shared" si="75"/>
        <v>112.73335853498453</v>
      </c>
      <c r="AK145" s="215">
        <f t="shared" si="76"/>
        <v>0.31335853498453048</v>
      </c>
      <c r="AL145" s="215">
        <f t="shared" si="77"/>
        <v>0.62671706996906096</v>
      </c>
      <c r="AM145" s="216">
        <f t="shared" si="78"/>
        <v>225.46671706996906</v>
      </c>
      <c r="AN145" s="222">
        <f t="shared" si="80"/>
        <v>2.7873913448188087E-3</v>
      </c>
      <c r="AO145" s="222">
        <f t="shared" si="81"/>
        <v>2.7873913448188087E-3</v>
      </c>
    </row>
    <row r="146" spans="1:42" s="111" customFormat="1" ht="12" customHeight="1">
      <c r="A146" s="131">
        <v>240</v>
      </c>
      <c r="B146" s="140" t="s">
        <v>375</v>
      </c>
      <c r="C146" s="140" t="str">
        <f>+VLOOKUP(B146,'[30]Clallam Regulated Price Out'!A:B,2,FALSE)</f>
        <v>6 YD RENTAL MONTHLY</v>
      </c>
      <c r="D146" s="134">
        <f>IFERROR(VLOOKUP(B146,'[31]Clallam Rates'!$F$1:$H$500, 3, FALSE),0)</f>
        <v>13.5</v>
      </c>
      <c r="E146" s="135">
        <v>13.5</v>
      </c>
      <c r="F146" s="135" t="s">
        <v>14</v>
      </c>
      <c r="G146" s="136">
        <f>IFERROR(VLOOKUP($B146,'[31]Clallam Revenue'!$B:$O,3,0),0)</f>
        <v>0</v>
      </c>
      <c r="H146" s="136">
        <f>IFERROR(VLOOKUP($B146,'[31]Clallam Revenue'!$B:$O,4,0),0)</f>
        <v>0</v>
      </c>
      <c r="I146" s="136">
        <f>IFERROR(VLOOKUP($B146,'[31]Clallam Revenue'!$B:$O,5,0),0)</f>
        <v>0</v>
      </c>
      <c r="J146" s="136">
        <f>IFERROR(VLOOKUP($B146,'[31]Clallam Revenue'!$B:$O,6,0),0)</f>
        <v>0</v>
      </c>
      <c r="K146" s="136">
        <f>IFERROR(VLOOKUP($B146,'[31]Clallam Revenue'!$B:$O,7,0),0)</f>
        <v>0</v>
      </c>
      <c r="L146" s="136">
        <f>IFERROR(VLOOKUP($B146,'[31]Clallam Revenue'!$B:$O,8,0),0)</f>
        <v>0</v>
      </c>
      <c r="M146" s="136">
        <f>IFERROR(VLOOKUP($B146,'[31]Clallam Revenue'!$B:$O,9,0),0)</f>
        <v>0</v>
      </c>
      <c r="N146" s="136">
        <f>IFERROR(VLOOKUP($B146,'[31]Clallam Revenue'!$B:$O,10,0),0)</f>
        <v>0</v>
      </c>
      <c r="O146" s="136">
        <f>IFERROR(VLOOKUP($B146,'[31]Clallam Revenue'!$B:$O,11,0),0)</f>
        <v>0</v>
      </c>
      <c r="P146" s="136">
        <f>IFERROR(VLOOKUP($B146,'[31]Clallam Revenue'!$B:$O,12,0),0)</f>
        <v>0</v>
      </c>
      <c r="Q146" s="136">
        <f>IFERROR(VLOOKUP($B146,'[31]Clallam Revenue'!$B:$O,13,0),0)</f>
        <v>0</v>
      </c>
      <c r="R146" s="136">
        <f>IFERROR(VLOOKUP($B146,'[31]Clallam Revenue'!$B:$O,14,0),0)</f>
        <v>0</v>
      </c>
      <c r="S146" s="136">
        <f t="shared" si="79"/>
        <v>0</v>
      </c>
      <c r="U146" s="137">
        <f t="shared" si="62"/>
        <v>0</v>
      </c>
      <c r="V146" s="137">
        <f t="shared" si="63"/>
        <v>0</v>
      </c>
      <c r="W146" s="137">
        <f t="shared" si="64"/>
        <v>0</v>
      </c>
      <c r="X146" s="137">
        <f t="shared" si="65"/>
        <v>0</v>
      </c>
      <c r="Y146" s="137">
        <f t="shared" si="66"/>
        <v>0</v>
      </c>
      <c r="Z146" s="137">
        <f t="shared" si="67"/>
        <v>0</v>
      </c>
      <c r="AA146" s="137">
        <f t="shared" si="68"/>
        <v>0</v>
      </c>
      <c r="AB146" s="137">
        <f t="shared" si="69"/>
        <v>0</v>
      </c>
      <c r="AC146" s="137">
        <f t="shared" si="70"/>
        <v>0</v>
      </c>
      <c r="AD146" s="137">
        <f t="shared" si="71"/>
        <v>0</v>
      </c>
      <c r="AE146" s="137">
        <f t="shared" si="72"/>
        <v>0</v>
      </c>
      <c r="AF146" s="137">
        <f t="shared" si="73"/>
        <v>0</v>
      </c>
      <c r="AG146" s="138">
        <f t="shared" si="74"/>
        <v>0</v>
      </c>
      <c r="AI146" s="139"/>
      <c r="AJ146" s="214">
        <f t="shared" si="75"/>
        <v>13.537629783155054</v>
      </c>
      <c r="AK146" s="215">
        <f t="shared" si="76"/>
        <v>3.7629783155054497E-2</v>
      </c>
      <c r="AL146" s="215">
        <f t="shared" si="77"/>
        <v>0</v>
      </c>
      <c r="AM146" s="216">
        <f t="shared" si="78"/>
        <v>0</v>
      </c>
      <c r="AN146" s="222">
        <f t="shared" si="80"/>
        <v>2.7873913448188516E-3</v>
      </c>
      <c r="AO146" s="222" t="e">
        <f t="shared" si="81"/>
        <v>#DIV/0!</v>
      </c>
    </row>
    <row r="147" spans="1:42" s="164" customFormat="1" ht="12" customHeight="1">
      <c r="A147" s="131">
        <v>240</v>
      </c>
      <c r="B147" s="140" t="s">
        <v>376</v>
      </c>
      <c r="C147" s="132" t="str">
        <f>+VLOOKUP(B147,'[30]Clallam Regulated Price Out'!A:B,2,FALSE)</f>
        <v>8YD CONT 1X WEEKLY</v>
      </c>
      <c r="D147" s="134">
        <f>IFERROR(VLOOKUP(B147,'[31]Clallam Rates'!$F$1:$H$500, 3, FALSE),0)</f>
        <v>634.91</v>
      </c>
      <c r="E147" s="135">
        <f>146.63*4.33</f>
        <v>634.90790000000004</v>
      </c>
      <c r="F147" s="135" t="s">
        <v>14</v>
      </c>
      <c r="G147" s="136">
        <f>IFERROR(VLOOKUP($B147,'[31]Clallam Revenue'!$B:$O,3,0),0)</f>
        <v>634.91</v>
      </c>
      <c r="H147" s="136">
        <f>IFERROR(VLOOKUP($B147,'[31]Clallam Revenue'!$B:$O,4,0),0)</f>
        <v>634.91</v>
      </c>
      <c r="I147" s="136">
        <f>IFERROR(VLOOKUP($B147,'[31]Clallam Revenue'!$B:$O,5,0),0)</f>
        <v>634.91</v>
      </c>
      <c r="J147" s="136">
        <f>IFERROR(VLOOKUP($B147,'[31]Clallam Revenue'!$B:$O,6,0),0)</f>
        <v>634.91</v>
      </c>
      <c r="K147" s="136">
        <f>IFERROR(VLOOKUP($B147,'[31]Clallam Revenue'!$B:$O,7,0),0)</f>
        <v>634.91</v>
      </c>
      <c r="L147" s="136">
        <f>IFERROR(VLOOKUP($B147,'[31]Clallam Revenue'!$B:$O,8,0),0)</f>
        <v>634.91</v>
      </c>
      <c r="M147" s="136">
        <f>IFERROR(VLOOKUP($B147,'[31]Clallam Revenue'!$B:$O,9,0),0)</f>
        <v>634.91</v>
      </c>
      <c r="N147" s="136">
        <f>IFERROR(VLOOKUP($B147,'[31]Clallam Revenue'!$B:$O,10,0),0)</f>
        <v>634.91</v>
      </c>
      <c r="O147" s="136">
        <f>IFERROR(VLOOKUP($B147,'[31]Clallam Revenue'!$B:$O,11,0),0)</f>
        <v>634.91</v>
      </c>
      <c r="P147" s="136">
        <f>IFERROR(VLOOKUP($B147,'[31]Clallam Revenue'!$B:$O,12,0),0)</f>
        <v>634.91</v>
      </c>
      <c r="Q147" s="136">
        <f>IFERROR(VLOOKUP($B147,'[31]Clallam Revenue'!$B:$O,13,0),0)</f>
        <v>634.91</v>
      </c>
      <c r="R147" s="136">
        <f>IFERROR(VLOOKUP($B147,'[31]Clallam Revenue'!$B:$O,14,0),0)</f>
        <v>634.91</v>
      </c>
      <c r="S147" s="136">
        <f t="shared" si="79"/>
        <v>7618.9199999999992</v>
      </c>
      <c r="U147" s="137">
        <f t="shared" si="62"/>
        <v>1</v>
      </c>
      <c r="V147" s="137">
        <f t="shared" si="63"/>
        <v>1</v>
      </c>
      <c r="W147" s="137">
        <f t="shared" si="64"/>
        <v>1</v>
      </c>
      <c r="X147" s="137">
        <f t="shared" si="65"/>
        <v>1</v>
      </c>
      <c r="Y147" s="137">
        <f t="shared" si="66"/>
        <v>1</v>
      </c>
      <c r="Z147" s="137">
        <f t="shared" si="67"/>
        <v>1</v>
      </c>
      <c r="AA147" s="137">
        <f t="shared" si="68"/>
        <v>1</v>
      </c>
      <c r="AB147" s="137">
        <f t="shared" si="69"/>
        <v>1</v>
      </c>
      <c r="AC147" s="137">
        <f t="shared" si="70"/>
        <v>1</v>
      </c>
      <c r="AD147" s="137">
        <f t="shared" si="71"/>
        <v>1</v>
      </c>
      <c r="AE147" s="137">
        <f t="shared" si="72"/>
        <v>1</v>
      </c>
      <c r="AF147" s="137">
        <f t="shared" si="73"/>
        <v>1</v>
      </c>
      <c r="AG147" s="138">
        <f t="shared" si="74"/>
        <v>1</v>
      </c>
      <c r="AI147" s="139"/>
      <c r="AJ147" s="214">
        <f t="shared" si="75"/>
        <v>636.67763678521715</v>
      </c>
      <c r="AK147" s="215">
        <f t="shared" si="76"/>
        <v>1.7697367852171055</v>
      </c>
      <c r="AL147" s="215">
        <f t="shared" si="77"/>
        <v>21.236841422605266</v>
      </c>
      <c r="AM147" s="216">
        <f t="shared" si="78"/>
        <v>7640.156841422604</v>
      </c>
      <c r="AN147" s="222">
        <f t="shared" si="80"/>
        <v>2.7873913448188399E-3</v>
      </c>
      <c r="AO147" s="222">
        <f t="shared" si="81"/>
        <v>2.7873821253675416E-3</v>
      </c>
    </row>
    <row r="148" spans="1:42" s="164" customFormat="1" ht="12" customHeight="1">
      <c r="A148" s="131"/>
      <c r="B148" s="140" t="s">
        <v>377</v>
      </c>
      <c r="C148" s="132" t="str">
        <f>+VLOOKUP(B148,'[30]Clallam Regulated Price Out'!A:B,2,FALSE)</f>
        <v>4 YD COMPACTOR 1X WK</v>
      </c>
      <c r="D148" s="134">
        <f>IFERROR(VLOOKUP(B148,'[31]Clallam Rates'!$F$1:$H$500, 3, FALSE),0)</f>
        <v>700.25</v>
      </c>
      <c r="E148" s="135"/>
      <c r="F148" s="135" t="s">
        <v>14</v>
      </c>
      <c r="G148" s="136">
        <f>IFERROR(VLOOKUP($B148,'[31]Clallam Revenue'!$B:$O,3,0),0)</f>
        <v>0</v>
      </c>
      <c r="H148" s="136">
        <f>IFERROR(VLOOKUP($B148,'[31]Clallam Revenue'!$B:$O,4,0),0)</f>
        <v>0</v>
      </c>
      <c r="I148" s="136">
        <f>IFERROR(VLOOKUP($B148,'[31]Clallam Revenue'!$B:$O,5,0),0)</f>
        <v>0</v>
      </c>
      <c r="J148" s="136">
        <f>IFERROR(VLOOKUP($B148,'[31]Clallam Revenue'!$B:$O,6,0),0)</f>
        <v>0</v>
      </c>
      <c r="K148" s="136">
        <f>IFERROR(VLOOKUP($B148,'[31]Clallam Revenue'!$B:$O,7,0),0)</f>
        <v>0</v>
      </c>
      <c r="L148" s="136">
        <f>IFERROR(VLOOKUP($B148,'[31]Clallam Revenue'!$B:$O,8,0),0)</f>
        <v>0</v>
      </c>
      <c r="M148" s="136">
        <f>IFERROR(VLOOKUP($B148,'[31]Clallam Revenue'!$B:$O,9,0),0)</f>
        <v>0</v>
      </c>
      <c r="N148" s="136">
        <f>IFERROR(VLOOKUP($B148,'[31]Clallam Revenue'!$B:$O,10,0),0)</f>
        <v>0</v>
      </c>
      <c r="O148" s="136">
        <f>IFERROR(VLOOKUP($B148,'[31]Clallam Revenue'!$B:$O,11,0),0)</f>
        <v>0</v>
      </c>
      <c r="P148" s="136">
        <f>IFERROR(VLOOKUP($B148,'[31]Clallam Revenue'!$B:$O,12,0),0)</f>
        <v>0</v>
      </c>
      <c r="Q148" s="136">
        <f>IFERROR(VLOOKUP($B148,'[31]Clallam Revenue'!$B:$O,13,0),0)</f>
        <v>0</v>
      </c>
      <c r="R148" s="136">
        <f>IFERROR(VLOOKUP($B148,'[31]Clallam Revenue'!$B:$O,14,0),0)</f>
        <v>0</v>
      </c>
      <c r="S148" s="136">
        <f t="shared" si="79"/>
        <v>0</v>
      </c>
      <c r="U148" s="137">
        <f t="shared" si="62"/>
        <v>0</v>
      </c>
      <c r="V148" s="137">
        <f t="shared" si="63"/>
        <v>0</v>
      </c>
      <c r="W148" s="137">
        <f t="shared" si="64"/>
        <v>0</v>
      </c>
      <c r="X148" s="137">
        <f t="shared" si="65"/>
        <v>0</v>
      </c>
      <c r="Y148" s="137">
        <f t="shared" si="66"/>
        <v>0</v>
      </c>
      <c r="Z148" s="137">
        <f t="shared" si="67"/>
        <v>0</v>
      </c>
      <c r="AA148" s="137">
        <f t="shared" si="68"/>
        <v>0</v>
      </c>
      <c r="AB148" s="137">
        <f t="shared" si="69"/>
        <v>0</v>
      </c>
      <c r="AC148" s="137">
        <f t="shared" si="70"/>
        <v>0</v>
      </c>
      <c r="AD148" s="137">
        <f t="shared" si="71"/>
        <v>0</v>
      </c>
      <c r="AE148" s="137">
        <f t="shared" si="72"/>
        <v>0</v>
      </c>
      <c r="AF148" s="137">
        <f t="shared" si="73"/>
        <v>0</v>
      </c>
      <c r="AG148" s="138">
        <f t="shared" si="74"/>
        <v>0</v>
      </c>
      <c r="AI148" s="139"/>
      <c r="AJ148" s="214">
        <f t="shared" si="75"/>
        <v>0</v>
      </c>
      <c r="AK148" s="215">
        <f t="shared" si="76"/>
        <v>0</v>
      </c>
      <c r="AL148" s="215">
        <f t="shared" si="77"/>
        <v>0</v>
      </c>
      <c r="AM148" s="216">
        <f t="shared" si="78"/>
        <v>0</v>
      </c>
      <c r="AN148" s="222" t="e">
        <f t="shared" si="80"/>
        <v>#DIV/0!</v>
      </c>
      <c r="AO148" s="222" t="e">
        <f t="shared" si="81"/>
        <v>#DIV/0!</v>
      </c>
    </row>
    <row r="149" spans="1:42" s="111" customFormat="1" ht="12" customHeight="1">
      <c r="A149" s="131"/>
      <c r="B149" s="140" t="s">
        <v>378</v>
      </c>
      <c r="C149" s="132" t="str">
        <f>+VLOOKUP(B149,'[30]Clallam Regulated Price Out'!A:B,2,FALSE)</f>
        <v>1 FL 4 YD ON CALL - COMM</v>
      </c>
      <c r="D149" s="134">
        <f>IFERROR(VLOOKUP(B149,'[31]Clallam Rates'!$F$1:$H$500, 3, FALSE),0)</f>
        <v>0</v>
      </c>
      <c r="E149" s="135"/>
      <c r="F149" s="135"/>
      <c r="G149" s="136">
        <f>IFERROR(VLOOKUP($B149,'[31]Clallam Revenue'!$B:$O,3,0),0)</f>
        <v>0</v>
      </c>
      <c r="H149" s="136">
        <f>IFERROR(VLOOKUP($B149,'[31]Clallam Revenue'!$B:$O,4,0),0)</f>
        <v>0</v>
      </c>
      <c r="I149" s="136">
        <f>IFERROR(VLOOKUP($B149,'[31]Clallam Revenue'!$B:$O,5,0),0)</f>
        <v>0</v>
      </c>
      <c r="J149" s="136">
        <f>IFERROR(VLOOKUP($B149,'[31]Clallam Revenue'!$B:$O,6,0),0)</f>
        <v>0</v>
      </c>
      <c r="K149" s="136">
        <f>IFERROR(VLOOKUP($B149,'[31]Clallam Revenue'!$B:$O,7,0),0)</f>
        <v>0</v>
      </c>
      <c r="L149" s="136">
        <f>IFERROR(VLOOKUP($B149,'[31]Clallam Revenue'!$B:$O,8,0),0)</f>
        <v>0</v>
      </c>
      <c r="M149" s="136">
        <f>IFERROR(VLOOKUP($B149,'[31]Clallam Revenue'!$B:$O,9,0),0)</f>
        <v>0</v>
      </c>
      <c r="N149" s="136">
        <f>IFERROR(VLOOKUP($B149,'[31]Clallam Revenue'!$B:$O,10,0),0)</f>
        <v>0</v>
      </c>
      <c r="O149" s="136">
        <f>IFERROR(VLOOKUP($B149,'[31]Clallam Revenue'!$B:$O,11,0),0)</f>
        <v>0</v>
      </c>
      <c r="P149" s="136">
        <f>IFERROR(VLOOKUP($B149,'[31]Clallam Revenue'!$B:$O,12,0),0)</f>
        <v>0</v>
      </c>
      <c r="Q149" s="136">
        <f>IFERROR(VLOOKUP($B149,'[31]Clallam Revenue'!$B:$O,13,0),0)</f>
        <v>0</v>
      </c>
      <c r="R149" s="136">
        <f>IFERROR(VLOOKUP($B149,'[31]Clallam Revenue'!$B:$O,14,0),0)</f>
        <v>0</v>
      </c>
      <c r="S149" s="136">
        <f t="shared" si="79"/>
        <v>0</v>
      </c>
      <c r="U149" s="137">
        <f t="shared" si="62"/>
        <v>0</v>
      </c>
      <c r="V149" s="137">
        <f t="shared" si="63"/>
        <v>0</v>
      </c>
      <c r="W149" s="137">
        <f t="shared" si="64"/>
        <v>0</v>
      </c>
      <c r="X149" s="137">
        <f t="shared" si="65"/>
        <v>0</v>
      </c>
      <c r="Y149" s="137">
        <f t="shared" si="66"/>
        <v>0</v>
      </c>
      <c r="Z149" s="137">
        <f t="shared" si="67"/>
        <v>0</v>
      </c>
      <c r="AA149" s="137">
        <f t="shared" si="68"/>
        <v>0</v>
      </c>
      <c r="AB149" s="137">
        <f t="shared" si="69"/>
        <v>0</v>
      </c>
      <c r="AC149" s="137">
        <f t="shared" si="70"/>
        <v>0</v>
      </c>
      <c r="AD149" s="137">
        <f t="shared" si="71"/>
        <v>0</v>
      </c>
      <c r="AE149" s="137">
        <f t="shared" si="72"/>
        <v>0</v>
      </c>
      <c r="AF149" s="137">
        <f t="shared" si="73"/>
        <v>0</v>
      </c>
      <c r="AG149" s="138">
        <f t="shared" si="74"/>
        <v>0</v>
      </c>
      <c r="AI149" s="139"/>
      <c r="AJ149" s="214">
        <f t="shared" si="75"/>
        <v>0</v>
      </c>
      <c r="AK149" s="215">
        <f t="shared" si="76"/>
        <v>0</v>
      </c>
      <c r="AL149" s="215">
        <f t="shared" si="77"/>
        <v>0</v>
      </c>
      <c r="AM149" s="216">
        <f t="shared" si="78"/>
        <v>0</v>
      </c>
      <c r="AN149" s="222" t="e">
        <f t="shared" si="80"/>
        <v>#DIV/0!</v>
      </c>
      <c r="AO149" s="222" t="e">
        <f t="shared" si="81"/>
        <v>#DIV/0!</v>
      </c>
    </row>
    <row r="150" spans="1:42" s="111" customFormat="1" ht="12" customHeight="1">
      <c r="A150" s="131"/>
      <c r="B150" s="140" t="s">
        <v>379</v>
      </c>
      <c r="C150" s="132" t="str">
        <f>+VLOOKUP(B150,'[30]Clallam Regulated Price Out'!A:B,2,FALSE)</f>
        <v>LOCK CHARGE REFUSE</v>
      </c>
      <c r="D150" s="134">
        <f>IFERROR(VLOOKUP(B150,'[31]Clallam Rates'!$F$1:$H$500, 3, FALSE),0)</f>
        <v>0</v>
      </c>
      <c r="E150" s="135"/>
      <c r="F150" s="135"/>
      <c r="G150" s="136">
        <f>IFERROR(VLOOKUP($B150,'[31]Clallam Revenue'!$B:$O,3,0),0)</f>
        <v>0</v>
      </c>
      <c r="H150" s="136">
        <f>IFERROR(VLOOKUP($B150,'[31]Clallam Revenue'!$B:$O,4,0),0)</f>
        <v>0</v>
      </c>
      <c r="I150" s="136">
        <f>IFERROR(VLOOKUP($B150,'[31]Clallam Revenue'!$B:$O,5,0),0)</f>
        <v>0</v>
      </c>
      <c r="J150" s="136">
        <f>IFERROR(VLOOKUP($B150,'[31]Clallam Revenue'!$B:$O,6,0),0)</f>
        <v>0</v>
      </c>
      <c r="K150" s="136">
        <f>IFERROR(VLOOKUP($B150,'[31]Clallam Revenue'!$B:$O,7,0),0)</f>
        <v>0</v>
      </c>
      <c r="L150" s="136">
        <f>IFERROR(VLOOKUP($B150,'[31]Clallam Revenue'!$B:$O,8,0),0)</f>
        <v>0</v>
      </c>
      <c r="M150" s="136">
        <f>IFERROR(VLOOKUP($B150,'[31]Clallam Revenue'!$B:$O,9,0),0)</f>
        <v>0</v>
      </c>
      <c r="N150" s="136">
        <f>IFERROR(VLOOKUP($B150,'[31]Clallam Revenue'!$B:$O,10,0),0)</f>
        <v>0</v>
      </c>
      <c r="O150" s="136">
        <f>IFERROR(VLOOKUP($B150,'[31]Clallam Revenue'!$B:$O,11,0),0)</f>
        <v>0</v>
      </c>
      <c r="P150" s="136">
        <f>IFERROR(VLOOKUP($B150,'[31]Clallam Revenue'!$B:$O,12,0),0)</f>
        <v>0</v>
      </c>
      <c r="Q150" s="136">
        <f>IFERROR(VLOOKUP($B150,'[31]Clallam Revenue'!$B:$O,13,0),0)</f>
        <v>0</v>
      </c>
      <c r="R150" s="136">
        <f>IFERROR(VLOOKUP($B150,'[31]Clallam Revenue'!$B:$O,14,0),0)</f>
        <v>0</v>
      </c>
      <c r="S150" s="136">
        <f t="shared" si="79"/>
        <v>0</v>
      </c>
      <c r="U150" s="137">
        <f t="shared" si="62"/>
        <v>0</v>
      </c>
      <c r="V150" s="137">
        <f t="shared" si="63"/>
        <v>0</v>
      </c>
      <c r="W150" s="137">
        <f t="shared" si="64"/>
        <v>0</v>
      </c>
      <c r="X150" s="137">
        <f t="shared" si="65"/>
        <v>0</v>
      </c>
      <c r="Y150" s="137">
        <f t="shared" si="66"/>
        <v>0</v>
      </c>
      <c r="Z150" s="137">
        <f t="shared" si="67"/>
        <v>0</v>
      </c>
      <c r="AA150" s="137">
        <f t="shared" si="68"/>
        <v>0</v>
      </c>
      <c r="AB150" s="137">
        <f t="shared" si="69"/>
        <v>0</v>
      </c>
      <c r="AC150" s="137">
        <f t="shared" si="70"/>
        <v>0</v>
      </c>
      <c r="AD150" s="137">
        <f t="shared" si="71"/>
        <v>0</v>
      </c>
      <c r="AE150" s="137">
        <f t="shared" si="72"/>
        <v>0</v>
      </c>
      <c r="AF150" s="137">
        <f t="shared" si="73"/>
        <v>0</v>
      </c>
      <c r="AG150" s="138">
        <f t="shared" si="74"/>
        <v>0</v>
      </c>
      <c r="AI150" s="139"/>
      <c r="AJ150" s="214">
        <f t="shared" si="75"/>
        <v>0</v>
      </c>
      <c r="AK150" s="215">
        <f t="shared" si="76"/>
        <v>0</v>
      </c>
      <c r="AL150" s="215">
        <f t="shared" si="77"/>
        <v>0</v>
      </c>
      <c r="AM150" s="216">
        <f t="shared" si="78"/>
        <v>0</v>
      </c>
      <c r="AN150" s="222" t="e">
        <f t="shared" si="80"/>
        <v>#DIV/0!</v>
      </c>
      <c r="AO150" s="222" t="e">
        <f t="shared" si="81"/>
        <v>#DIV/0!</v>
      </c>
    </row>
    <row r="151" spans="1:42" s="164" customFormat="1" ht="12" customHeight="1">
      <c r="A151" s="131">
        <v>240</v>
      </c>
      <c r="B151" s="140" t="s">
        <v>380</v>
      </c>
      <c r="C151" s="132" t="str">
        <f>+VLOOKUP(B151,'[30]Clallam Regulated Price Out'!A:B,2,FALSE)</f>
        <v>1.5YD CONT 1xWEEKLY SVC</v>
      </c>
      <c r="D151" s="134">
        <f>IFERROR(VLOOKUP(B151,'[31]Clallam Rates'!$F$1:$H$500, 3, FALSE),0)</f>
        <v>135.22999999999999</v>
      </c>
      <c r="E151" s="135">
        <f>31.23*4.33</f>
        <v>135.2259</v>
      </c>
      <c r="F151" s="135" t="s">
        <v>14</v>
      </c>
      <c r="G151" s="136">
        <f>IFERROR(VLOOKUP($B151,'[31]Clallam Revenue'!$B:$O,3,0),0)</f>
        <v>0</v>
      </c>
      <c r="H151" s="136">
        <f>IFERROR(VLOOKUP($B151,'[31]Clallam Revenue'!$B:$O,4,0),0)</f>
        <v>0</v>
      </c>
      <c r="I151" s="136">
        <f>IFERROR(VLOOKUP($B151,'[31]Clallam Revenue'!$B:$O,5,0),0)</f>
        <v>0</v>
      </c>
      <c r="J151" s="136">
        <f>IFERROR(VLOOKUP($B151,'[31]Clallam Revenue'!$B:$O,6,0),0)</f>
        <v>0</v>
      </c>
      <c r="K151" s="136">
        <f>IFERROR(VLOOKUP($B151,'[31]Clallam Revenue'!$B:$O,7,0),0)</f>
        <v>0</v>
      </c>
      <c r="L151" s="136">
        <f>IFERROR(VLOOKUP($B151,'[31]Clallam Revenue'!$B:$O,8,0),0)</f>
        <v>0</v>
      </c>
      <c r="M151" s="136">
        <f>IFERROR(VLOOKUP($B151,'[31]Clallam Revenue'!$B:$O,9,0),0)</f>
        <v>0</v>
      </c>
      <c r="N151" s="136">
        <f>IFERROR(VLOOKUP($B151,'[31]Clallam Revenue'!$B:$O,10,0),0)</f>
        <v>0</v>
      </c>
      <c r="O151" s="136">
        <f>IFERROR(VLOOKUP($B151,'[31]Clallam Revenue'!$B:$O,11,0),0)</f>
        <v>0</v>
      </c>
      <c r="P151" s="136">
        <f>IFERROR(VLOOKUP($B151,'[31]Clallam Revenue'!$B:$O,12,0),0)</f>
        <v>135.22999999999999</v>
      </c>
      <c r="Q151" s="136">
        <f>IFERROR(VLOOKUP($B151,'[31]Clallam Revenue'!$B:$O,13,0),0)</f>
        <v>135.22999999999999</v>
      </c>
      <c r="R151" s="136">
        <f>IFERROR(VLOOKUP($B151,'[31]Clallam Revenue'!$B:$O,14,0),0)</f>
        <v>0</v>
      </c>
      <c r="S151" s="136">
        <f t="shared" si="79"/>
        <v>270.45999999999998</v>
      </c>
      <c r="U151" s="137">
        <f t="shared" si="62"/>
        <v>0</v>
      </c>
      <c r="V151" s="137">
        <f t="shared" si="63"/>
        <v>0</v>
      </c>
      <c r="W151" s="137">
        <f t="shared" si="64"/>
        <v>0</v>
      </c>
      <c r="X151" s="137">
        <f t="shared" si="65"/>
        <v>0</v>
      </c>
      <c r="Y151" s="137">
        <f t="shared" si="66"/>
        <v>0</v>
      </c>
      <c r="Z151" s="137">
        <f t="shared" si="67"/>
        <v>0</v>
      </c>
      <c r="AA151" s="137">
        <f t="shared" si="68"/>
        <v>0</v>
      </c>
      <c r="AB151" s="137">
        <f t="shared" si="69"/>
        <v>0</v>
      </c>
      <c r="AC151" s="137">
        <f t="shared" si="70"/>
        <v>0</v>
      </c>
      <c r="AD151" s="137">
        <f t="shared" si="71"/>
        <v>1</v>
      </c>
      <c r="AE151" s="137">
        <f t="shared" si="72"/>
        <v>1</v>
      </c>
      <c r="AF151" s="137">
        <f t="shared" si="73"/>
        <v>0</v>
      </c>
      <c r="AG151" s="138">
        <f t="shared" si="74"/>
        <v>0.16666666666666666</v>
      </c>
      <c r="AI151" s="139"/>
      <c r="AJ151" s="214">
        <f t="shared" si="75"/>
        <v>135.60282750325533</v>
      </c>
      <c r="AK151" s="215">
        <f t="shared" si="76"/>
        <v>0.37692750325533098</v>
      </c>
      <c r="AL151" s="215">
        <f t="shared" si="77"/>
        <v>0.75385500651066195</v>
      </c>
      <c r="AM151" s="216">
        <f t="shared" si="78"/>
        <v>271.21385500651064</v>
      </c>
      <c r="AN151" s="222">
        <f t="shared" si="80"/>
        <v>2.7873913448187883E-3</v>
      </c>
      <c r="AO151" s="222">
        <f t="shared" si="81"/>
        <v>2.7873068346914959E-3</v>
      </c>
    </row>
    <row r="152" spans="1:42" s="164" customFormat="1" ht="12" customHeight="1">
      <c r="A152" s="131">
        <v>240</v>
      </c>
      <c r="B152" s="140" t="s">
        <v>381</v>
      </c>
      <c r="C152" s="132" t="str">
        <f>+VLOOKUP(B152,'[30]Clallam Regulated Price Out'!A:B,2,FALSE)</f>
        <v>1.5YD CONT EOW SVC</v>
      </c>
      <c r="D152" s="134">
        <f>IFERROR(VLOOKUP(B152,'[31]Clallam Rates'!$F$1:$H$500, 3, FALSE),0)</f>
        <v>67.77</v>
      </c>
      <c r="E152" s="135">
        <f>31.23*2.17</f>
        <v>67.769099999999995</v>
      </c>
      <c r="F152" s="135" t="s">
        <v>14</v>
      </c>
      <c r="G152" s="136">
        <f>IFERROR(VLOOKUP($B152,'[31]Clallam Revenue'!$B:$O,3,0),0)</f>
        <v>203.31</v>
      </c>
      <c r="H152" s="136">
        <f>IFERROR(VLOOKUP($B152,'[31]Clallam Revenue'!$B:$O,4,0),0)</f>
        <v>203.31</v>
      </c>
      <c r="I152" s="136">
        <f>IFERROR(VLOOKUP($B152,'[31]Clallam Revenue'!$B:$O,5,0),0)</f>
        <v>271.08</v>
      </c>
      <c r="J152" s="136">
        <f>IFERROR(VLOOKUP($B152,'[31]Clallam Revenue'!$B:$O,6,0),0)</f>
        <v>271.08</v>
      </c>
      <c r="K152" s="136">
        <f>IFERROR(VLOOKUP($B152,'[31]Clallam Revenue'!$B:$O,7,0),0)</f>
        <v>271.08</v>
      </c>
      <c r="L152" s="136">
        <f>IFERROR(VLOOKUP($B152,'[31]Clallam Revenue'!$B:$O,8,0),0)</f>
        <v>203.31</v>
      </c>
      <c r="M152" s="136">
        <f>IFERROR(VLOOKUP($B152,'[31]Clallam Revenue'!$B:$O,9,0),0)</f>
        <v>203.31</v>
      </c>
      <c r="N152" s="136">
        <f>IFERROR(VLOOKUP($B152,'[31]Clallam Revenue'!$B:$O,10,0),0)</f>
        <v>271.08</v>
      </c>
      <c r="O152" s="136">
        <f>IFERROR(VLOOKUP($B152,'[31]Clallam Revenue'!$B:$O,11,0),0)</f>
        <v>271.08</v>
      </c>
      <c r="P152" s="136">
        <f>IFERROR(VLOOKUP($B152,'[31]Clallam Revenue'!$B:$O,12,0),0)</f>
        <v>271.08</v>
      </c>
      <c r="Q152" s="136">
        <f>IFERROR(VLOOKUP($B152,'[31]Clallam Revenue'!$B:$O,13,0),0)</f>
        <v>271.08</v>
      </c>
      <c r="R152" s="136">
        <f>IFERROR(VLOOKUP($B152,'[31]Clallam Revenue'!$B:$O,14,0),0)</f>
        <v>338.85</v>
      </c>
      <c r="S152" s="136">
        <f t="shared" si="79"/>
        <v>3049.6499999999996</v>
      </c>
      <c r="U152" s="137">
        <f t="shared" si="62"/>
        <v>3</v>
      </c>
      <c r="V152" s="137">
        <f t="shared" si="63"/>
        <v>3</v>
      </c>
      <c r="W152" s="137">
        <f t="shared" si="64"/>
        <v>4</v>
      </c>
      <c r="X152" s="137">
        <f t="shared" si="65"/>
        <v>4</v>
      </c>
      <c r="Y152" s="137">
        <f t="shared" si="66"/>
        <v>4</v>
      </c>
      <c r="Z152" s="137">
        <f t="shared" si="67"/>
        <v>3</v>
      </c>
      <c r="AA152" s="137">
        <f t="shared" si="68"/>
        <v>3</v>
      </c>
      <c r="AB152" s="137">
        <f t="shared" si="69"/>
        <v>4</v>
      </c>
      <c r="AC152" s="137">
        <f t="shared" si="70"/>
        <v>4</v>
      </c>
      <c r="AD152" s="137">
        <f t="shared" si="71"/>
        <v>4</v>
      </c>
      <c r="AE152" s="137">
        <f t="shared" si="72"/>
        <v>4</v>
      </c>
      <c r="AF152" s="137">
        <f t="shared" si="73"/>
        <v>5.0000000000000009</v>
      </c>
      <c r="AG152" s="138">
        <f t="shared" si="74"/>
        <v>3.75</v>
      </c>
      <c r="AI152" s="139"/>
      <c r="AJ152" s="214">
        <f t="shared" si="75"/>
        <v>67.957999002786153</v>
      </c>
      <c r="AK152" s="215">
        <f t="shared" si="76"/>
        <v>0.18889900278615812</v>
      </c>
      <c r="AL152" s="215">
        <f t="shared" si="77"/>
        <v>8.5004551253771155</v>
      </c>
      <c r="AM152" s="216">
        <f t="shared" si="78"/>
        <v>3058.1504551253765</v>
      </c>
      <c r="AN152" s="222">
        <f t="shared" si="80"/>
        <v>2.7873913448187761E-3</v>
      </c>
      <c r="AO152" s="222">
        <f t="shared" si="81"/>
        <v>2.7873543276694429E-3</v>
      </c>
    </row>
    <row r="153" spans="1:42" s="111" customFormat="1" ht="12" customHeight="1">
      <c r="A153" s="131">
        <v>240</v>
      </c>
      <c r="B153" s="140" t="s">
        <v>382</v>
      </c>
      <c r="C153" s="132" t="s">
        <v>383</v>
      </c>
      <c r="D153" s="134">
        <f>IFERROR(VLOOKUP(B153,'[31]Clallam Rates'!$F$1:$H$500, 3, FALSE),0)</f>
        <v>31.23</v>
      </c>
      <c r="E153" s="135">
        <v>31.23</v>
      </c>
      <c r="F153" s="135" t="s">
        <v>14</v>
      </c>
      <c r="G153" s="136">
        <f>IFERROR(VLOOKUP($B153,'[31]Clallam Revenue'!$B:$O,3,0),0)</f>
        <v>0</v>
      </c>
      <c r="H153" s="136">
        <f>IFERROR(VLOOKUP($B153,'[31]Clallam Revenue'!$B:$O,4,0),0)</f>
        <v>0</v>
      </c>
      <c r="I153" s="136">
        <f>IFERROR(VLOOKUP($B153,'[31]Clallam Revenue'!$B:$O,5,0),0)</f>
        <v>0</v>
      </c>
      <c r="J153" s="136">
        <f>IFERROR(VLOOKUP($B153,'[31]Clallam Revenue'!$B:$O,6,0),0)</f>
        <v>0</v>
      </c>
      <c r="K153" s="136">
        <f>IFERROR(VLOOKUP($B153,'[31]Clallam Revenue'!$B:$O,7,0),0)</f>
        <v>0</v>
      </c>
      <c r="L153" s="136">
        <f>IFERROR(VLOOKUP($B153,'[31]Clallam Revenue'!$B:$O,8,0),0)</f>
        <v>0</v>
      </c>
      <c r="M153" s="136">
        <f>IFERROR(VLOOKUP($B153,'[31]Clallam Revenue'!$B:$O,9,0),0)</f>
        <v>0</v>
      </c>
      <c r="N153" s="136">
        <f>IFERROR(VLOOKUP($B153,'[31]Clallam Revenue'!$B:$O,10,0),0)</f>
        <v>0</v>
      </c>
      <c r="O153" s="136">
        <f>IFERROR(VLOOKUP($B153,'[31]Clallam Revenue'!$B:$O,11,0),0)</f>
        <v>0</v>
      </c>
      <c r="P153" s="136">
        <f>IFERROR(VLOOKUP($B153,'[31]Clallam Revenue'!$B:$O,12,0),0)</f>
        <v>31.23</v>
      </c>
      <c r="Q153" s="136">
        <f>IFERROR(VLOOKUP($B153,'[31]Clallam Revenue'!$B:$O,13,0),0)</f>
        <v>31.23</v>
      </c>
      <c r="R153" s="136">
        <f>IFERROR(VLOOKUP($B153,'[31]Clallam Revenue'!$B:$O,14,0),0)</f>
        <v>31.23</v>
      </c>
      <c r="S153" s="136">
        <f t="shared" si="79"/>
        <v>93.69</v>
      </c>
      <c r="T153" s="164"/>
      <c r="U153" s="137">
        <f t="shared" si="62"/>
        <v>0</v>
      </c>
      <c r="V153" s="137">
        <f t="shared" si="63"/>
        <v>0</v>
      </c>
      <c r="W153" s="137">
        <f t="shared" si="64"/>
        <v>0</v>
      </c>
      <c r="X153" s="137">
        <f t="shared" si="65"/>
        <v>0</v>
      </c>
      <c r="Y153" s="137">
        <f t="shared" si="66"/>
        <v>0</v>
      </c>
      <c r="Z153" s="137">
        <f t="shared" si="67"/>
        <v>0</v>
      </c>
      <c r="AA153" s="137">
        <f t="shared" si="68"/>
        <v>0</v>
      </c>
      <c r="AB153" s="137">
        <f t="shared" si="69"/>
        <v>0</v>
      </c>
      <c r="AC153" s="137">
        <f t="shared" si="70"/>
        <v>0</v>
      </c>
      <c r="AD153" s="137">
        <f t="shared" si="71"/>
        <v>1</v>
      </c>
      <c r="AE153" s="137">
        <f t="shared" si="72"/>
        <v>1</v>
      </c>
      <c r="AF153" s="137">
        <f t="shared" si="73"/>
        <v>1</v>
      </c>
      <c r="AG153" s="138">
        <f t="shared" si="74"/>
        <v>0.25</v>
      </c>
      <c r="AI153" s="139"/>
      <c r="AJ153" s="214">
        <f t="shared" si="75"/>
        <v>31.317050231698694</v>
      </c>
      <c r="AK153" s="215">
        <f t="shared" si="76"/>
        <v>8.7050231698693636E-2</v>
      </c>
      <c r="AL153" s="215">
        <f t="shared" si="77"/>
        <v>0.26115069509608091</v>
      </c>
      <c r="AM153" s="216">
        <f t="shared" si="78"/>
        <v>93.951150695096075</v>
      </c>
      <c r="AN153" s="222">
        <f t="shared" si="80"/>
        <v>2.7873913448188802E-3</v>
      </c>
      <c r="AO153" s="222">
        <f t="shared" si="81"/>
        <v>2.7873913448188807E-3</v>
      </c>
    </row>
    <row r="154" spans="1:42" s="111" customFormat="1" ht="12" customHeight="1">
      <c r="A154" s="131">
        <v>240</v>
      </c>
      <c r="B154" s="140" t="s">
        <v>159</v>
      </c>
      <c r="C154" s="132" t="str">
        <f>+VLOOKUP(B154,'[30]Clallam Regulated Price Out'!A:B,2,FALSE)</f>
        <v>1.5YD CONTAINER RENT-MTH</v>
      </c>
      <c r="D154" s="134">
        <f>IFERROR(VLOOKUP(B154,'[31]Clallam Rates'!$F$1:$H$500, 3, FALSE),0)</f>
        <v>6.75</v>
      </c>
      <c r="E154" s="135">
        <v>6.75</v>
      </c>
      <c r="F154" s="135" t="s">
        <v>14</v>
      </c>
      <c r="G154" s="136">
        <f>IFERROR(VLOOKUP($B154,'[31]Clallam Revenue'!$B:$O,3,0),0)</f>
        <v>50.95</v>
      </c>
      <c r="H154" s="136">
        <f>IFERROR(VLOOKUP($B154,'[31]Clallam Revenue'!$B:$O,4,0),0)</f>
        <v>40.5</v>
      </c>
      <c r="I154" s="136">
        <f>IFERROR(VLOOKUP($B154,'[31]Clallam Revenue'!$B:$O,5,0),0)</f>
        <v>40.5</v>
      </c>
      <c r="J154" s="136">
        <f>IFERROR(VLOOKUP($B154,'[31]Clallam Revenue'!$B:$O,6,0),0)</f>
        <v>40.5</v>
      </c>
      <c r="K154" s="136">
        <f>IFERROR(VLOOKUP($B154,'[31]Clallam Revenue'!$B:$O,7,0),0)</f>
        <v>35.270000000000003</v>
      </c>
      <c r="L154" s="136">
        <f>IFERROR(VLOOKUP($B154,'[31]Clallam Revenue'!$B:$O,8,0),0)</f>
        <v>33.75</v>
      </c>
      <c r="M154" s="136">
        <f>IFERROR(VLOOKUP($B154,'[31]Clallam Revenue'!$B:$O,9,0),0)</f>
        <v>27</v>
      </c>
      <c r="N154" s="136">
        <f>IFERROR(VLOOKUP($B154,'[31]Clallam Revenue'!$B:$O,10,0),0)</f>
        <v>27</v>
      </c>
      <c r="O154" s="136">
        <f>IFERROR(VLOOKUP($B154,'[31]Clallam Revenue'!$B:$O,11,0),0)</f>
        <v>27</v>
      </c>
      <c r="P154" s="136">
        <f>IFERROR(VLOOKUP($B154,'[31]Clallam Revenue'!$B:$O,12,0),0)</f>
        <v>33.75</v>
      </c>
      <c r="Q154" s="136">
        <f>IFERROR(VLOOKUP($B154,'[31]Clallam Revenue'!$B:$O,13,0),0)</f>
        <v>33.75</v>
      </c>
      <c r="R154" s="136">
        <f>IFERROR(VLOOKUP($B154,'[31]Clallam Revenue'!$B:$O,14,0),0)</f>
        <v>33.75</v>
      </c>
      <c r="S154" s="136">
        <f t="shared" si="79"/>
        <v>423.72</v>
      </c>
      <c r="U154" s="137">
        <f t="shared" si="62"/>
        <v>7.5481481481481483</v>
      </c>
      <c r="V154" s="137">
        <f t="shared" si="63"/>
        <v>6</v>
      </c>
      <c r="W154" s="137">
        <f t="shared" si="64"/>
        <v>6</v>
      </c>
      <c r="X154" s="137">
        <f t="shared" si="65"/>
        <v>6</v>
      </c>
      <c r="Y154" s="137">
        <f t="shared" si="66"/>
        <v>5.225185185185186</v>
      </c>
      <c r="Z154" s="137">
        <f t="shared" si="67"/>
        <v>5</v>
      </c>
      <c r="AA154" s="137">
        <f t="shared" si="68"/>
        <v>4</v>
      </c>
      <c r="AB154" s="137">
        <f t="shared" si="69"/>
        <v>4</v>
      </c>
      <c r="AC154" s="137">
        <f t="shared" si="70"/>
        <v>4</v>
      </c>
      <c r="AD154" s="137">
        <f t="shared" si="71"/>
        <v>5</v>
      </c>
      <c r="AE154" s="137">
        <f t="shared" si="72"/>
        <v>5</v>
      </c>
      <c r="AF154" s="137">
        <f t="shared" si="73"/>
        <v>5</v>
      </c>
      <c r="AG154" s="138">
        <f t="shared" si="74"/>
        <v>5.2311111111111108</v>
      </c>
      <c r="AI154" s="139"/>
      <c r="AJ154" s="214"/>
      <c r="AK154" s="215"/>
      <c r="AL154" s="215">
        <f t="shared" si="77"/>
        <v>0</v>
      </c>
      <c r="AM154" s="216">
        <f t="shared" si="78"/>
        <v>423.72</v>
      </c>
      <c r="AN154" s="222">
        <f t="shared" si="80"/>
        <v>0</v>
      </c>
      <c r="AO154" s="222">
        <f t="shared" si="81"/>
        <v>0</v>
      </c>
      <c r="AP154" s="164" t="s">
        <v>535</v>
      </c>
    </row>
    <row r="155" spans="1:42" s="164" customFormat="1" ht="12" customHeight="1">
      <c r="A155" s="131">
        <v>240</v>
      </c>
      <c r="B155" s="140" t="s">
        <v>384</v>
      </c>
      <c r="C155" s="132" t="str">
        <f>+VLOOKUP(B155,'[30]Clallam Regulated Price Out'!A:B,2,FALSE)</f>
        <v>1.5 YD TEMP CONT RENT DAI</v>
      </c>
      <c r="D155" s="134">
        <f>IFERROR(VLOOKUP(B155,'[31]Clallam Rates'!$F$1:$H$500, 3, FALSE),0)</f>
        <v>0.77</v>
      </c>
      <c r="E155" s="135">
        <v>0.77</v>
      </c>
      <c r="F155" s="135" t="s">
        <v>14</v>
      </c>
      <c r="G155" s="136">
        <f>IFERROR(VLOOKUP($B155,'[31]Clallam Revenue'!$B:$O,3,0),0)</f>
        <v>11.55</v>
      </c>
      <c r="H155" s="136">
        <f>IFERROR(VLOOKUP($B155,'[31]Clallam Revenue'!$B:$O,4,0),0)</f>
        <v>0</v>
      </c>
      <c r="I155" s="136">
        <f>IFERROR(VLOOKUP($B155,'[31]Clallam Revenue'!$B:$O,5,0),0)</f>
        <v>0</v>
      </c>
      <c r="J155" s="136">
        <f>IFERROR(VLOOKUP($B155,'[31]Clallam Revenue'!$B:$O,6,0),0)</f>
        <v>22.33</v>
      </c>
      <c r="K155" s="136">
        <f>IFERROR(VLOOKUP($B155,'[31]Clallam Revenue'!$B:$O,7,0),0)</f>
        <v>0</v>
      </c>
      <c r="L155" s="136">
        <f>IFERROR(VLOOKUP($B155,'[31]Clallam Revenue'!$B:$O,8,0),0)</f>
        <v>0</v>
      </c>
      <c r="M155" s="136">
        <f>IFERROR(VLOOKUP($B155,'[31]Clallam Revenue'!$B:$O,9,0),0)</f>
        <v>0</v>
      </c>
      <c r="N155" s="136">
        <f>IFERROR(VLOOKUP($B155,'[31]Clallam Revenue'!$B:$O,10,0),0)</f>
        <v>0</v>
      </c>
      <c r="O155" s="136">
        <f>IFERROR(VLOOKUP($B155,'[31]Clallam Revenue'!$B:$O,11,0),0)</f>
        <v>14.63</v>
      </c>
      <c r="P155" s="136">
        <f>IFERROR(VLOOKUP($B155,'[31]Clallam Revenue'!$B:$O,12,0),0)</f>
        <v>15.4</v>
      </c>
      <c r="Q155" s="136">
        <f>IFERROR(VLOOKUP($B155,'[31]Clallam Revenue'!$B:$O,13,0),0)</f>
        <v>23.1</v>
      </c>
      <c r="R155" s="136">
        <f>IFERROR(VLOOKUP($B155,'[31]Clallam Revenue'!$B:$O,14,0),0)</f>
        <v>14.63</v>
      </c>
      <c r="S155" s="136">
        <f t="shared" si="79"/>
        <v>101.63999999999999</v>
      </c>
      <c r="T155" s="111"/>
      <c r="U155" s="137">
        <f t="shared" si="62"/>
        <v>15</v>
      </c>
      <c r="V155" s="137">
        <f t="shared" si="63"/>
        <v>0</v>
      </c>
      <c r="W155" s="137">
        <f t="shared" si="64"/>
        <v>0</v>
      </c>
      <c r="X155" s="137">
        <f t="shared" si="65"/>
        <v>28.999999999999996</v>
      </c>
      <c r="Y155" s="137">
        <f t="shared" si="66"/>
        <v>0</v>
      </c>
      <c r="Z155" s="137">
        <f t="shared" si="67"/>
        <v>0</v>
      </c>
      <c r="AA155" s="137">
        <f t="shared" si="68"/>
        <v>0</v>
      </c>
      <c r="AB155" s="137">
        <f t="shared" si="69"/>
        <v>0</v>
      </c>
      <c r="AC155" s="137">
        <f t="shared" si="70"/>
        <v>19</v>
      </c>
      <c r="AD155" s="137">
        <f t="shared" si="71"/>
        <v>20</v>
      </c>
      <c r="AE155" s="137">
        <f t="shared" si="72"/>
        <v>30</v>
      </c>
      <c r="AF155" s="137">
        <f t="shared" si="73"/>
        <v>19</v>
      </c>
      <c r="AG155" s="138">
        <f t="shared" si="74"/>
        <v>11</v>
      </c>
      <c r="AI155" s="139"/>
      <c r="AJ155" s="214"/>
      <c r="AK155" s="215"/>
      <c r="AL155" s="215">
        <f t="shared" si="77"/>
        <v>0</v>
      </c>
      <c r="AM155" s="216">
        <f t="shared" si="78"/>
        <v>101.63999999999999</v>
      </c>
      <c r="AN155" s="222">
        <f t="shared" si="80"/>
        <v>0</v>
      </c>
      <c r="AO155" s="222">
        <f t="shared" si="81"/>
        <v>0</v>
      </c>
      <c r="AP155" s="164" t="s">
        <v>535</v>
      </c>
    </row>
    <row r="156" spans="1:42" s="164" customFormat="1" ht="12" customHeight="1">
      <c r="A156" s="131">
        <v>240</v>
      </c>
      <c r="B156" s="140" t="s">
        <v>385</v>
      </c>
      <c r="C156" s="132" t="str">
        <f>+VLOOKUP(B156,'[30]Clallam Regulated Price Out'!A:B,2,FALSE)</f>
        <v>1YD CONTAINER 1X A MONTH</v>
      </c>
      <c r="D156" s="134">
        <f>IFERROR(VLOOKUP(B156,'[31]Clallam Rates'!$F$1:$H$500, 3, FALSE),0)</f>
        <v>21.85</v>
      </c>
      <c r="E156" s="135">
        <v>21.85</v>
      </c>
      <c r="F156" s="135" t="s">
        <v>14</v>
      </c>
      <c r="G156" s="136">
        <f>IFERROR(VLOOKUP($B156,'[31]Clallam Revenue'!$B:$O,3,0),0)</f>
        <v>21.85</v>
      </c>
      <c r="H156" s="136">
        <f>IFERROR(VLOOKUP($B156,'[31]Clallam Revenue'!$B:$O,4,0),0)</f>
        <v>21.85</v>
      </c>
      <c r="I156" s="136">
        <f>IFERROR(VLOOKUP($B156,'[31]Clallam Revenue'!$B:$O,5,0),0)</f>
        <v>21.85</v>
      </c>
      <c r="J156" s="136">
        <f>IFERROR(VLOOKUP($B156,'[31]Clallam Revenue'!$B:$O,6,0),0)</f>
        <v>21.85</v>
      </c>
      <c r="K156" s="136">
        <f>IFERROR(VLOOKUP($B156,'[31]Clallam Revenue'!$B:$O,7,0),0)</f>
        <v>21.85</v>
      </c>
      <c r="L156" s="136">
        <f>IFERROR(VLOOKUP($B156,'[31]Clallam Revenue'!$B:$O,8,0),0)</f>
        <v>21.85</v>
      </c>
      <c r="M156" s="136">
        <f>IFERROR(VLOOKUP($B156,'[31]Clallam Revenue'!$B:$O,9,0),0)</f>
        <v>21.85</v>
      </c>
      <c r="N156" s="136">
        <f>IFERROR(VLOOKUP($B156,'[31]Clallam Revenue'!$B:$O,10,0),0)</f>
        <v>21.85</v>
      </c>
      <c r="O156" s="136">
        <f>IFERROR(VLOOKUP($B156,'[31]Clallam Revenue'!$B:$O,11,0),0)</f>
        <v>21.85</v>
      </c>
      <c r="P156" s="136">
        <f>IFERROR(VLOOKUP($B156,'[31]Clallam Revenue'!$B:$O,12,0),0)</f>
        <v>21.85</v>
      </c>
      <c r="Q156" s="136">
        <f>IFERROR(VLOOKUP($B156,'[31]Clallam Revenue'!$B:$O,13,0),0)</f>
        <v>21.85</v>
      </c>
      <c r="R156" s="136">
        <f>IFERROR(VLOOKUP($B156,'[31]Clallam Revenue'!$B:$O,14,0),0)</f>
        <v>21.85</v>
      </c>
      <c r="S156" s="136">
        <f t="shared" si="79"/>
        <v>262.2</v>
      </c>
      <c r="U156" s="137">
        <f t="shared" si="62"/>
        <v>1</v>
      </c>
      <c r="V156" s="137">
        <f t="shared" si="63"/>
        <v>1</v>
      </c>
      <c r="W156" s="137">
        <f t="shared" si="64"/>
        <v>1</v>
      </c>
      <c r="X156" s="137">
        <f t="shared" si="65"/>
        <v>1</v>
      </c>
      <c r="Y156" s="137">
        <f t="shared" si="66"/>
        <v>1</v>
      </c>
      <c r="Z156" s="137">
        <f t="shared" si="67"/>
        <v>1</v>
      </c>
      <c r="AA156" s="137">
        <f t="shared" si="68"/>
        <v>1</v>
      </c>
      <c r="AB156" s="137">
        <f t="shared" si="69"/>
        <v>1</v>
      </c>
      <c r="AC156" s="137">
        <f t="shared" si="70"/>
        <v>1</v>
      </c>
      <c r="AD156" s="137">
        <f t="shared" si="71"/>
        <v>1</v>
      </c>
      <c r="AE156" s="137">
        <f t="shared" si="72"/>
        <v>1</v>
      </c>
      <c r="AF156" s="137">
        <f t="shared" si="73"/>
        <v>1</v>
      </c>
      <c r="AG156" s="138">
        <f t="shared" si="74"/>
        <v>1</v>
      </c>
      <c r="AI156" s="139"/>
      <c r="AJ156" s="214">
        <f t="shared" si="75"/>
        <v>21.910904500884293</v>
      </c>
      <c r="AK156" s="215">
        <f t="shared" si="76"/>
        <v>6.0904500884291224E-2</v>
      </c>
      <c r="AL156" s="215">
        <f t="shared" si="77"/>
        <v>0.73085401061149469</v>
      </c>
      <c r="AM156" s="216">
        <f t="shared" si="78"/>
        <v>262.93085401061148</v>
      </c>
      <c r="AN156" s="222">
        <f t="shared" si="80"/>
        <v>2.7873913448188199E-3</v>
      </c>
      <c r="AO156" s="222">
        <f t="shared" si="81"/>
        <v>2.7873913448188204E-3</v>
      </c>
    </row>
    <row r="157" spans="1:42" s="164" customFormat="1" ht="12" customHeight="1">
      <c r="A157" s="131">
        <v>240</v>
      </c>
      <c r="B157" s="140" t="s">
        <v>386</v>
      </c>
      <c r="C157" s="132" t="str">
        <f>+VLOOKUP(B157,'[30]Clallam Regulated Price Out'!A:B,2,FALSE)</f>
        <v>1YD CONT 1xWEEKLY SVC</v>
      </c>
      <c r="D157" s="134">
        <f>IFERROR(VLOOKUP(B157,'[31]Clallam Rates'!$F$1:$H$500, 3, FALSE),0)</f>
        <v>94.61</v>
      </c>
      <c r="E157" s="135">
        <f>21.85*4.33</f>
        <v>94.610500000000002</v>
      </c>
      <c r="F157" s="135" t="s">
        <v>14</v>
      </c>
      <c r="G157" s="136">
        <f>IFERROR(VLOOKUP($B157,'[31]Clallam Revenue'!$B:$O,3,0),0)</f>
        <v>662.27</v>
      </c>
      <c r="H157" s="136">
        <f>IFERROR(VLOOKUP($B157,'[31]Clallam Revenue'!$B:$O,4,0),0)</f>
        <v>662.27</v>
      </c>
      <c r="I157" s="136">
        <f>IFERROR(VLOOKUP($B157,'[31]Clallam Revenue'!$B:$O,5,0),0)</f>
        <v>662.27</v>
      </c>
      <c r="J157" s="136">
        <f>IFERROR(VLOOKUP($B157,'[31]Clallam Revenue'!$B:$O,6,0),0)</f>
        <v>638.62</v>
      </c>
      <c r="K157" s="136">
        <f>IFERROR(VLOOKUP($B157,'[31]Clallam Revenue'!$B:$O,7,0),0)</f>
        <v>567.66</v>
      </c>
      <c r="L157" s="136">
        <f>IFERROR(VLOOKUP($B157,'[31]Clallam Revenue'!$B:$O,8,0),0)</f>
        <v>567.66</v>
      </c>
      <c r="M157" s="136">
        <f>IFERROR(VLOOKUP($B157,'[31]Clallam Revenue'!$B:$O,9,0),0)</f>
        <v>709.58</v>
      </c>
      <c r="N157" s="136">
        <f>IFERROR(VLOOKUP($B157,'[31]Clallam Revenue'!$B:$O,10,0),0)</f>
        <v>804.19</v>
      </c>
      <c r="O157" s="136">
        <f>IFERROR(VLOOKUP($B157,'[31]Clallam Revenue'!$B:$O,11,0),0)</f>
        <v>851.49</v>
      </c>
      <c r="P157" s="136">
        <f>IFERROR(VLOOKUP($B157,'[31]Clallam Revenue'!$B:$O,12,0),0)</f>
        <v>756.88</v>
      </c>
      <c r="Q157" s="136">
        <f>IFERROR(VLOOKUP($B157,'[31]Clallam Revenue'!$B:$O,13,0),0)</f>
        <v>756.88</v>
      </c>
      <c r="R157" s="136">
        <f>IFERROR(VLOOKUP($B157,'[31]Clallam Revenue'!$B:$O,14,0),0)</f>
        <v>662.27</v>
      </c>
      <c r="S157" s="136">
        <f t="shared" si="79"/>
        <v>8302.0400000000009</v>
      </c>
      <c r="U157" s="137">
        <f t="shared" si="62"/>
        <v>7</v>
      </c>
      <c r="V157" s="137">
        <f t="shared" si="63"/>
        <v>7</v>
      </c>
      <c r="W157" s="137">
        <f t="shared" si="64"/>
        <v>7</v>
      </c>
      <c r="X157" s="137">
        <f t="shared" si="65"/>
        <v>6.7500264242680474</v>
      </c>
      <c r="Y157" s="137">
        <f t="shared" si="66"/>
        <v>6</v>
      </c>
      <c r="Z157" s="137">
        <f t="shared" si="67"/>
        <v>6</v>
      </c>
      <c r="AA157" s="137">
        <f t="shared" si="68"/>
        <v>7.5000528485360958</v>
      </c>
      <c r="AB157" s="137">
        <f t="shared" si="69"/>
        <v>8.5000528485360967</v>
      </c>
      <c r="AC157" s="137">
        <f t="shared" si="70"/>
        <v>9</v>
      </c>
      <c r="AD157" s="137">
        <f t="shared" si="71"/>
        <v>8</v>
      </c>
      <c r="AE157" s="137">
        <f t="shared" si="72"/>
        <v>8</v>
      </c>
      <c r="AF157" s="137">
        <f t="shared" si="73"/>
        <v>7</v>
      </c>
      <c r="AG157" s="138">
        <f t="shared" si="74"/>
        <v>7.3125110101116855</v>
      </c>
      <c r="AI157" s="139"/>
      <c r="AJ157" s="214">
        <f t="shared" si="75"/>
        <v>94.874216488828992</v>
      </c>
      <c r="AK157" s="215">
        <f t="shared" si="76"/>
        <v>0.26371648882899024</v>
      </c>
      <c r="AL157" s="215">
        <f t="shared" si="77"/>
        <v>23.141156737319839</v>
      </c>
      <c r="AM157" s="216">
        <f t="shared" si="78"/>
        <v>8325.1811567373206</v>
      </c>
      <c r="AN157" s="222">
        <f t="shared" si="80"/>
        <v>2.787391344818918E-3</v>
      </c>
      <c r="AO157" s="222">
        <f t="shared" si="81"/>
        <v>2.7874060757741275E-3</v>
      </c>
    </row>
    <row r="158" spans="1:42" s="111" customFormat="1" ht="12" customHeight="1">
      <c r="A158" s="131">
        <v>240</v>
      </c>
      <c r="B158" s="140" t="s">
        <v>387</v>
      </c>
      <c r="C158" s="132" t="str">
        <f>+VLOOKUP(B158,'[30]Clallam Regulated Price Out'!A:B,2,FALSE)</f>
        <v>1YD CONT EOW SVC</v>
      </c>
      <c r="D158" s="134">
        <f>IFERROR(VLOOKUP(B158,'[31]Clallam Rates'!$F$1:$H$500, 3, FALSE),0)</f>
        <v>47.41</v>
      </c>
      <c r="E158" s="135">
        <f>21.85*2.17</f>
        <v>47.414500000000004</v>
      </c>
      <c r="F158" s="135" t="s">
        <v>14</v>
      </c>
      <c r="G158" s="136">
        <f>IFERROR(VLOOKUP($B158,'[31]Clallam Revenue'!$B:$O,3,0),0)</f>
        <v>948.2</v>
      </c>
      <c r="H158" s="136">
        <f>IFERROR(VLOOKUP($B158,'[31]Clallam Revenue'!$B:$O,4,0),0)</f>
        <v>948.2</v>
      </c>
      <c r="I158" s="136">
        <f>IFERROR(VLOOKUP($B158,'[31]Clallam Revenue'!$B:$O,5,0),0)</f>
        <v>948.2</v>
      </c>
      <c r="J158" s="136">
        <f>IFERROR(VLOOKUP($B158,'[31]Clallam Revenue'!$B:$O,6,0),0)</f>
        <v>948.2</v>
      </c>
      <c r="K158" s="136">
        <f>IFERROR(VLOOKUP($B158,'[31]Clallam Revenue'!$B:$O,7,0),0)</f>
        <v>948.2</v>
      </c>
      <c r="L158" s="136">
        <f>IFERROR(VLOOKUP($B158,'[31]Clallam Revenue'!$B:$O,8,0),0)</f>
        <v>948.2</v>
      </c>
      <c r="M158" s="136">
        <f>IFERROR(VLOOKUP($B158,'[31]Clallam Revenue'!$B:$O,9,0),0)</f>
        <v>948.2</v>
      </c>
      <c r="N158" s="136">
        <f>IFERROR(VLOOKUP($B158,'[31]Clallam Revenue'!$B:$O,10,0),0)</f>
        <v>877.09</v>
      </c>
      <c r="O158" s="136">
        <f>IFERROR(VLOOKUP($B158,'[31]Clallam Revenue'!$B:$O,11,0),0)</f>
        <v>853.38</v>
      </c>
      <c r="P158" s="136">
        <f>IFERROR(VLOOKUP($B158,'[31]Clallam Revenue'!$B:$O,12,0),0)</f>
        <v>853.38</v>
      </c>
      <c r="Q158" s="136">
        <f>IFERROR(VLOOKUP($B158,'[31]Clallam Revenue'!$B:$O,13,0),0)</f>
        <v>853.38</v>
      </c>
      <c r="R158" s="136">
        <f>IFERROR(VLOOKUP($B158,'[31]Clallam Revenue'!$B:$O,14,0),0)</f>
        <v>900.79</v>
      </c>
      <c r="S158" s="136">
        <f t="shared" si="79"/>
        <v>10975.419999999998</v>
      </c>
      <c r="T158" s="164"/>
      <c r="U158" s="137">
        <f t="shared" si="62"/>
        <v>20.000000000000004</v>
      </c>
      <c r="V158" s="137">
        <f t="shared" si="63"/>
        <v>20.000000000000004</v>
      </c>
      <c r="W158" s="137">
        <f t="shared" si="64"/>
        <v>20.000000000000004</v>
      </c>
      <c r="X158" s="137">
        <f t="shared" si="65"/>
        <v>20.000000000000004</v>
      </c>
      <c r="Y158" s="137">
        <f t="shared" si="66"/>
        <v>20.000000000000004</v>
      </c>
      <c r="Z158" s="137">
        <f t="shared" si="67"/>
        <v>20.000000000000004</v>
      </c>
      <c r="AA158" s="137">
        <f t="shared" si="68"/>
        <v>20.000000000000004</v>
      </c>
      <c r="AB158" s="137">
        <f t="shared" si="69"/>
        <v>18.500105462982496</v>
      </c>
      <c r="AC158" s="137">
        <f t="shared" si="70"/>
        <v>18</v>
      </c>
      <c r="AD158" s="137">
        <f t="shared" si="71"/>
        <v>18</v>
      </c>
      <c r="AE158" s="137">
        <f t="shared" si="72"/>
        <v>18</v>
      </c>
      <c r="AF158" s="137">
        <f t="shared" si="73"/>
        <v>19</v>
      </c>
      <c r="AG158" s="138">
        <f t="shared" si="74"/>
        <v>19.291675455248544</v>
      </c>
      <c r="AI158" s="139"/>
      <c r="AJ158" s="214">
        <f t="shared" si="75"/>
        <v>47.546662766918921</v>
      </c>
      <c r="AK158" s="215">
        <f t="shared" si="76"/>
        <v>0.13216276691891693</v>
      </c>
      <c r="AL158" s="215">
        <f t="shared" si="77"/>
        <v>30.595694480008845</v>
      </c>
      <c r="AM158" s="216">
        <f t="shared" si="78"/>
        <v>11006.015694480007</v>
      </c>
      <c r="AN158" s="222">
        <f t="shared" si="80"/>
        <v>2.7873913448189249E-3</v>
      </c>
      <c r="AO158" s="222">
        <f t="shared" si="81"/>
        <v>2.7876559147630661E-3</v>
      </c>
    </row>
    <row r="159" spans="1:42" s="111" customFormat="1" ht="12" customHeight="1">
      <c r="A159" s="131">
        <v>240</v>
      </c>
      <c r="B159" s="140" t="s">
        <v>388</v>
      </c>
      <c r="C159" s="132" t="str">
        <f>+VLOOKUP(B159,'[30]Clallam Regulated Price Out'!A:B,2,FALSE)</f>
        <v>1YD CONTAINER EXTRA PU</v>
      </c>
      <c r="D159" s="134">
        <f>IFERROR(VLOOKUP(B159,'[31]Clallam Rates'!$F$1:$H$500, 3, FALSE),0)</f>
        <v>24.85</v>
      </c>
      <c r="E159" s="135">
        <v>24.85</v>
      </c>
      <c r="F159" s="135" t="s">
        <v>14</v>
      </c>
      <c r="G159" s="136">
        <f>IFERROR(VLOOKUP($B159,'[31]Clallam Revenue'!$B:$O,3,0),0)</f>
        <v>0</v>
      </c>
      <c r="H159" s="136">
        <f>IFERROR(VLOOKUP($B159,'[31]Clallam Revenue'!$B:$O,4,0),0)</f>
        <v>0</v>
      </c>
      <c r="I159" s="136">
        <f>IFERROR(VLOOKUP($B159,'[31]Clallam Revenue'!$B:$O,5,0),0)</f>
        <v>0</v>
      </c>
      <c r="J159" s="136">
        <f>IFERROR(VLOOKUP($B159,'[31]Clallam Revenue'!$B:$O,6,0),0)</f>
        <v>0</v>
      </c>
      <c r="K159" s="136">
        <f>IFERROR(VLOOKUP($B159,'[31]Clallam Revenue'!$B:$O,7,0),0)</f>
        <v>0</v>
      </c>
      <c r="L159" s="136">
        <f>IFERROR(VLOOKUP($B159,'[31]Clallam Revenue'!$B:$O,8,0),0)</f>
        <v>0</v>
      </c>
      <c r="M159" s="136">
        <f>IFERROR(VLOOKUP($B159,'[31]Clallam Revenue'!$B:$O,9,0),0)</f>
        <v>0</v>
      </c>
      <c r="N159" s="136">
        <f>IFERROR(VLOOKUP($B159,'[31]Clallam Revenue'!$B:$O,10,0),0)</f>
        <v>0</v>
      </c>
      <c r="O159" s="136">
        <f>IFERROR(VLOOKUP($B159,'[31]Clallam Revenue'!$B:$O,11,0),0)</f>
        <v>0</v>
      </c>
      <c r="P159" s="136">
        <f>IFERROR(VLOOKUP($B159,'[31]Clallam Revenue'!$B:$O,12,0),0)</f>
        <v>0</v>
      </c>
      <c r="Q159" s="136">
        <f>IFERROR(VLOOKUP($B159,'[31]Clallam Revenue'!$B:$O,13,0),0)</f>
        <v>0</v>
      </c>
      <c r="R159" s="136">
        <f>IFERROR(VLOOKUP($B159,'[31]Clallam Revenue'!$B:$O,14,0),0)</f>
        <v>0</v>
      </c>
      <c r="S159" s="136">
        <f t="shared" si="79"/>
        <v>0</v>
      </c>
      <c r="U159" s="137">
        <f t="shared" si="62"/>
        <v>0</v>
      </c>
      <c r="V159" s="137">
        <f t="shared" si="63"/>
        <v>0</v>
      </c>
      <c r="W159" s="137">
        <f t="shared" si="64"/>
        <v>0</v>
      </c>
      <c r="X159" s="137">
        <f t="shared" si="65"/>
        <v>0</v>
      </c>
      <c r="Y159" s="137">
        <f t="shared" si="66"/>
        <v>0</v>
      </c>
      <c r="Z159" s="137">
        <f t="shared" si="67"/>
        <v>0</v>
      </c>
      <c r="AA159" s="137">
        <f t="shared" si="68"/>
        <v>0</v>
      </c>
      <c r="AB159" s="137">
        <f t="shared" si="69"/>
        <v>0</v>
      </c>
      <c r="AC159" s="137">
        <f t="shared" si="70"/>
        <v>0</v>
      </c>
      <c r="AD159" s="137">
        <f t="shared" si="71"/>
        <v>0</v>
      </c>
      <c r="AE159" s="137">
        <f t="shared" si="72"/>
        <v>0</v>
      </c>
      <c r="AF159" s="137">
        <f t="shared" si="73"/>
        <v>0</v>
      </c>
      <c r="AG159" s="138">
        <f t="shared" si="74"/>
        <v>0</v>
      </c>
      <c r="AI159" s="139"/>
      <c r="AJ159" s="214">
        <f t="shared" si="75"/>
        <v>24.919266674918749</v>
      </c>
      <c r="AK159" s="215">
        <f t="shared" si="76"/>
        <v>6.9266674918747384E-2</v>
      </c>
      <c r="AL159" s="215">
        <f t="shared" si="77"/>
        <v>0</v>
      </c>
      <c r="AM159" s="216">
        <f t="shared" si="78"/>
        <v>0</v>
      </c>
      <c r="AN159" s="222">
        <f t="shared" si="80"/>
        <v>2.7873913448188082E-3</v>
      </c>
      <c r="AO159" s="222" t="e">
        <f t="shared" si="81"/>
        <v>#DIV/0!</v>
      </c>
    </row>
    <row r="160" spans="1:42" s="111" customFormat="1" ht="12" customHeight="1">
      <c r="A160" s="131">
        <v>240</v>
      </c>
      <c r="B160" s="140" t="s">
        <v>158</v>
      </c>
      <c r="C160" s="132" t="str">
        <f>+VLOOKUP(B160,'[30]Clallam Regulated Price Out'!A:B,2,FALSE)</f>
        <v>1YD CONTAINER RENT-MTHLY</v>
      </c>
      <c r="D160" s="134">
        <f>IFERROR(VLOOKUP(B160,'[31]Clallam Rates'!$F$1:$H$500, 3, FALSE),0)</f>
        <v>5.0599999999999996</v>
      </c>
      <c r="E160" s="135">
        <v>5.0599999999999996</v>
      </c>
      <c r="F160" s="135" t="s">
        <v>14</v>
      </c>
      <c r="G160" s="136">
        <f>IFERROR(VLOOKUP($B160,'[31]Clallam Revenue'!$B:$O,3,0),0)</f>
        <v>25.3</v>
      </c>
      <c r="H160" s="136">
        <f>IFERROR(VLOOKUP($B160,'[31]Clallam Revenue'!$B:$O,4,0),0)</f>
        <v>30.36</v>
      </c>
      <c r="I160" s="136">
        <f>IFERROR(VLOOKUP($B160,'[31]Clallam Revenue'!$B:$O,5,0),0)</f>
        <v>40.479999999999997</v>
      </c>
      <c r="J160" s="136">
        <f>IFERROR(VLOOKUP($B160,'[31]Clallam Revenue'!$B:$O,6,0),0)</f>
        <v>45.54</v>
      </c>
      <c r="K160" s="136">
        <f>IFERROR(VLOOKUP($B160,'[31]Clallam Revenue'!$B:$O,7,0),0)</f>
        <v>45.54</v>
      </c>
      <c r="L160" s="136">
        <f>IFERROR(VLOOKUP($B160,'[31]Clallam Revenue'!$B:$O,8,0),0)</f>
        <v>45.54</v>
      </c>
      <c r="M160" s="136">
        <f>IFERROR(VLOOKUP($B160,'[31]Clallam Revenue'!$B:$O,9,0),0)</f>
        <v>45.54</v>
      </c>
      <c r="N160" s="136">
        <f>IFERROR(VLOOKUP($B160,'[31]Clallam Revenue'!$B:$O,10,0),0)</f>
        <v>45.54</v>
      </c>
      <c r="O160" s="136">
        <f>IFERROR(VLOOKUP($B160,'[31]Clallam Revenue'!$B:$O,11,0),0)</f>
        <v>45.54</v>
      </c>
      <c r="P160" s="136">
        <f>IFERROR(VLOOKUP($B160,'[31]Clallam Revenue'!$B:$O,12,0),0)</f>
        <v>45.87</v>
      </c>
      <c r="Q160" s="136">
        <f>IFERROR(VLOOKUP($B160,'[31]Clallam Revenue'!$B:$O,13,0),0)</f>
        <v>45.54</v>
      </c>
      <c r="R160" s="136">
        <f>IFERROR(VLOOKUP($B160,'[31]Clallam Revenue'!$B:$O,14,0),0)</f>
        <v>46.85</v>
      </c>
      <c r="S160" s="136">
        <f t="shared" si="79"/>
        <v>507.64000000000004</v>
      </c>
      <c r="U160" s="137">
        <f t="shared" si="62"/>
        <v>5.0000000000000009</v>
      </c>
      <c r="V160" s="137">
        <f t="shared" si="63"/>
        <v>6</v>
      </c>
      <c r="W160" s="137">
        <f t="shared" si="64"/>
        <v>8</v>
      </c>
      <c r="X160" s="137">
        <f t="shared" si="65"/>
        <v>9</v>
      </c>
      <c r="Y160" s="137">
        <f t="shared" si="66"/>
        <v>9</v>
      </c>
      <c r="Z160" s="137">
        <f t="shared" si="67"/>
        <v>9</v>
      </c>
      <c r="AA160" s="137">
        <f t="shared" si="68"/>
        <v>9</v>
      </c>
      <c r="AB160" s="137">
        <f t="shared" si="69"/>
        <v>9</v>
      </c>
      <c r="AC160" s="137">
        <f t="shared" si="70"/>
        <v>9</v>
      </c>
      <c r="AD160" s="137">
        <f t="shared" si="71"/>
        <v>9.0652173913043477</v>
      </c>
      <c r="AE160" s="137">
        <f t="shared" si="72"/>
        <v>9</v>
      </c>
      <c r="AF160" s="137">
        <f t="shared" si="73"/>
        <v>9.258893280632412</v>
      </c>
      <c r="AG160" s="138">
        <f t="shared" si="74"/>
        <v>8.3603425559947286</v>
      </c>
      <c r="AI160" s="139"/>
      <c r="AJ160" s="214"/>
      <c r="AK160" s="215"/>
      <c r="AL160" s="215">
        <f t="shared" si="77"/>
        <v>0</v>
      </c>
      <c r="AM160" s="216">
        <f t="shared" si="78"/>
        <v>507.64000000000004</v>
      </c>
      <c r="AN160" s="222">
        <f t="shared" si="80"/>
        <v>0</v>
      </c>
      <c r="AO160" s="222">
        <f t="shared" si="81"/>
        <v>0</v>
      </c>
      <c r="AP160" s="164" t="s">
        <v>535</v>
      </c>
    </row>
    <row r="161" spans="1:42" s="164" customFormat="1" ht="12" customHeight="1">
      <c r="A161" s="131">
        <v>240</v>
      </c>
      <c r="B161" s="140" t="s">
        <v>389</v>
      </c>
      <c r="C161" s="132" t="str">
        <f>+VLOOKUP(B161,'[30]Clallam Regulated Price Out'!A:B,2,FALSE)</f>
        <v>1YD TEMP CONT RENT DAILY</v>
      </c>
      <c r="D161" s="134">
        <f>IFERROR(VLOOKUP(B161,'[31]Clallam Rates'!$F$1:$H$500, 3, FALSE),0)</f>
        <v>0.56000000000000005</v>
      </c>
      <c r="E161" s="135">
        <v>0.56000000000000005</v>
      </c>
      <c r="F161" s="135" t="s">
        <v>14</v>
      </c>
      <c r="G161" s="136">
        <f>IFERROR(VLOOKUP($B161,'[31]Clallam Revenue'!$B:$O,3,0),0)</f>
        <v>1.68</v>
      </c>
      <c r="H161" s="136">
        <f>IFERROR(VLOOKUP($B161,'[31]Clallam Revenue'!$B:$O,4,0),0)</f>
        <v>15.68</v>
      </c>
      <c r="I161" s="136">
        <f>IFERROR(VLOOKUP($B161,'[31]Clallam Revenue'!$B:$O,5,0),0)</f>
        <v>17.36</v>
      </c>
      <c r="J161" s="136">
        <f>IFERROR(VLOOKUP($B161,'[31]Clallam Revenue'!$B:$O,6,0),0)</f>
        <v>16.8</v>
      </c>
      <c r="K161" s="136">
        <f>IFERROR(VLOOKUP($B161,'[31]Clallam Revenue'!$B:$O,7,0),0)</f>
        <v>3.92</v>
      </c>
      <c r="L161" s="136">
        <f>IFERROR(VLOOKUP($B161,'[31]Clallam Revenue'!$B:$O,8,0),0)</f>
        <v>0</v>
      </c>
      <c r="M161" s="136">
        <f>IFERROR(VLOOKUP($B161,'[31]Clallam Revenue'!$B:$O,9,0),0)</f>
        <v>0</v>
      </c>
      <c r="N161" s="136">
        <f>IFERROR(VLOOKUP($B161,'[31]Clallam Revenue'!$B:$O,10,0),0)</f>
        <v>0</v>
      </c>
      <c r="O161" s="136">
        <f>IFERROR(VLOOKUP($B161,'[31]Clallam Revenue'!$B:$O,11,0),0)</f>
        <v>0</v>
      </c>
      <c r="P161" s="136">
        <f>IFERROR(VLOOKUP($B161,'[31]Clallam Revenue'!$B:$O,12,0),0)</f>
        <v>0</v>
      </c>
      <c r="Q161" s="136">
        <f>IFERROR(VLOOKUP($B161,'[31]Clallam Revenue'!$B:$O,13,0),0)</f>
        <v>0</v>
      </c>
      <c r="R161" s="136">
        <f>IFERROR(VLOOKUP($B161,'[31]Clallam Revenue'!$B:$O,14,0),0)</f>
        <v>0</v>
      </c>
      <c r="S161" s="136">
        <f t="shared" si="79"/>
        <v>55.44</v>
      </c>
      <c r="T161" s="111"/>
      <c r="U161" s="137">
        <f t="shared" ref="U161:U202" si="82">IFERROR(G161/$D161,0)</f>
        <v>2.9999999999999996</v>
      </c>
      <c r="V161" s="137">
        <f t="shared" ref="V161:V202" si="83">IFERROR(H161/$D161,0)</f>
        <v>27.999999999999996</v>
      </c>
      <c r="W161" s="137">
        <f t="shared" ref="W161:W202" si="84">IFERROR(I161/$D161,0)</f>
        <v>30.999999999999996</v>
      </c>
      <c r="X161" s="137">
        <f t="shared" ref="X161:X202" si="85">IFERROR(J161/$D161,0)</f>
        <v>30</v>
      </c>
      <c r="Y161" s="137">
        <f t="shared" ref="Y161:Y202" si="86">IFERROR(K161/$D161,0)</f>
        <v>6.9999999999999991</v>
      </c>
      <c r="Z161" s="137">
        <f t="shared" ref="Z161:Z202" si="87">IFERROR(L161/$D161,0)</f>
        <v>0</v>
      </c>
      <c r="AA161" s="137">
        <f t="shared" ref="AA161:AA202" si="88">IFERROR(M161/$D161,0)</f>
        <v>0</v>
      </c>
      <c r="AB161" s="137">
        <f t="shared" ref="AB161:AB202" si="89">IFERROR(N161/$D161,0)</f>
        <v>0</v>
      </c>
      <c r="AC161" s="137">
        <f t="shared" ref="AC161:AC202" si="90">IFERROR(O161/$D161,0)</f>
        <v>0</v>
      </c>
      <c r="AD161" s="137">
        <f t="shared" ref="AD161:AD202" si="91">IFERROR(P161/$D161,0)</f>
        <v>0</v>
      </c>
      <c r="AE161" s="137">
        <f t="shared" ref="AE161:AE202" si="92">IFERROR(Q161/$D161,0)</f>
        <v>0</v>
      </c>
      <c r="AF161" s="137">
        <f t="shared" ref="AF161:AF202" si="93">IFERROR(R161/$D161,0)</f>
        <v>0</v>
      </c>
      <c r="AG161" s="138">
        <f t="shared" ref="AG161:AG202" si="94">AVERAGE(U161:AF161)</f>
        <v>8.25</v>
      </c>
      <c r="AI161" s="139"/>
      <c r="AJ161" s="214"/>
      <c r="AK161" s="215"/>
      <c r="AL161" s="215">
        <f t="shared" si="77"/>
        <v>0</v>
      </c>
      <c r="AM161" s="216">
        <f t="shared" si="78"/>
        <v>55.44</v>
      </c>
      <c r="AN161" s="222">
        <f t="shared" si="80"/>
        <v>0</v>
      </c>
      <c r="AO161" s="222">
        <f t="shared" si="81"/>
        <v>0</v>
      </c>
      <c r="AP161" s="164" t="s">
        <v>535</v>
      </c>
    </row>
    <row r="162" spans="1:42" s="164" customFormat="1" ht="12" customHeight="1">
      <c r="A162" s="131">
        <v>240</v>
      </c>
      <c r="B162" s="140" t="s">
        <v>390</v>
      </c>
      <c r="C162" s="132" t="str">
        <f>+VLOOKUP(B162,'[30]Clallam Regulated Price Out'!A:B,2,FALSE)</f>
        <v>1YD TEMP CONT PU</v>
      </c>
      <c r="D162" s="134">
        <f>IFERROR(VLOOKUP(B162,'[31]Clallam Rates'!$F$1:$H$500, 3, FALSE),0)</f>
        <v>26.86</v>
      </c>
      <c r="E162" s="135">
        <v>26.86</v>
      </c>
      <c r="F162" s="135" t="s">
        <v>14</v>
      </c>
      <c r="G162" s="136">
        <f>IFERROR(VLOOKUP($B162,'[31]Clallam Revenue'!$B:$O,3,0),0)</f>
        <v>0</v>
      </c>
      <c r="H162" s="136">
        <f>IFERROR(VLOOKUP($B162,'[31]Clallam Revenue'!$B:$O,4,0),0)</f>
        <v>0</v>
      </c>
      <c r="I162" s="136">
        <f>IFERROR(VLOOKUP($B162,'[31]Clallam Revenue'!$B:$O,5,0),0)</f>
        <v>0</v>
      </c>
      <c r="J162" s="136">
        <f>IFERROR(VLOOKUP($B162,'[31]Clallam Revenue'!$B:$O,6,0),0)</f>
        <v>0</v>
      </c>
      <c r="K162" s="136">
        <f>IFERROR(VLOOKUP($B162,'[31]Clallam Revenue'!$B:$O,7,0),0)</f>
        <v>0</v>
      </c>
      <c r="L162" s="136">
        <f>IFERROR(VLOOKUP($B162,'[31]Clallam Revenue'!$B:$O,8,0),0)</f>
        <v>0</v>
      </c>
      <c r="M162" s="136">
        <f>IFERROR(VLOOKUP($B162,'[31]Clallam Revenue'!$B:$O,9,0),0)</f>
        <v>0</v>
      </c>
      <c r="N162" s="136">
        <f>IFERROR(VLOOKUP($B162,'[31]Clallam Revenue'!$B:$O,10,0),0)</f>
        <v>0</v>
      </c>
      <c r="O162" s="136">
        <f>IFERROR(VLOOKUP($B162,'[31]Clallam Revenue'!$B:$O,11,0),0)</f>
        <v>0</v>
      </c>
      <c r="P162" s="136">
        <f>IFERROR(VLOOKUP($B162,'[31]Clallam Revenue'!$B:$O,12,0),0)</f>
        <v>0</v>
      </c>
      <c r="Q162" s="136">
        <f>IFERROR(VLOOKUP($B162,'[31]Clallam Revenue'!$B:$O,13,0),0)</f>
        <v>0</v>
      </c>
      <c r="R162" s="136">
        <f>IFERROR(VLOOKUP($B162,'[31]Clallam Revenue'!$B:$O,14,0),0)</f>
        <v>0</v>
      </c>
      <c r="S162" s="136">
        <f t="shared" si="79"/>
        <v>0</v>
      </c>
      <c r="U162" s="137">
        <f t="shared" si="82"/>
        <v>0</v>
      </c>
      <c r="V162" s="137">
        <f t="shared" si="83"/>
        <v>0</v>
      </c>
      <c r="W162" s="137">
        <f t="shared" si="84"/>
        <v>0</v>
      </c>
      <c r="X162" s="137">
        <f t="shared" si="85"/>
        <v>0</v>
      </c>
      <c r="Y162" s="137">
        <f t="shared" si="86"/>
        <v>0</v>
      </c>
      <c r="Z162" s="137">
        <f t="shared" si="87"/>
        <v>0</v>
      </c>
      <c r="AA162" s="137">
        <f t="shared" si="88"/>
        <v>0</v>
      </c>
      <c r="AB162" s="137">
        <f t="shared" si="89"/>
        <v>0</v>
      </c>
      <c r="AC162" s="137">
        <f t="shared" si="90"/>
        <v>0</v>
      </c>
      <c r="AD162" s="137">
        <f t="shared" si="91"/>
        <v>0</v>
      </c>
      <c r="AE162" s="137">
        <f t="shared" si="92"/>
        <v>0</v>
      </c>
      <c r="AF162" s="137">
        <f t="shared" si="93"/>
        <v>0</v>
      </c>
      <c r="AG162" s="138">
        <f t="shared" si="94"/>
        <v>0</v>
      </c>
      <c r="AI162" s="139"/>
      <c r="AJ162" s="214">
        <f t="shared" si="75"/>
        <v>26.934869331521835</v>
      </c>
      <c r="AK162" s="215">
        <f t="shared" si="76"/>
        <v>7.4869331521835392E-2</v>
      </c>
      <c r="AL162" s="215">
        <f t="shared" si="77"/>
        <v>0</v>
      </c>
      <c r="AM162" s="216">
        <f t="shared" si="78"/>
        <v>0</v>
      </c>
      <c r="AN162" s="222">
        <f t="shared" si="80"/>
        <v>2.7873913448188902E-3</v>
      </c>
      <c r="AO162" s="222" t="e">
        <f t="shared" si="81"/>
        <v>#DIV/0!</v>
      </c>
    </row>
    <row r="163" spans="1:42" s="164" customFormat="1" ht="12" customHeight="1">
      <c r="A163" s="131">
        <v>240</v>
      </c>
      <c r="B163" s="140" t="s">
        <v>391</v>
      </c>
      <c r="C163" s="132" t="s">
        <v>392</v>
      </c>
      <c r="D163" s="134">
        <f>IFERROR(VLOOKUP(B163,'[31]Clallam Rates'!$F$1:$H$500, 3, FALSE),0)</f>
        <v>31.23</v>
      </c>
      <c r="E163" s="135">
        <v>31.23</v>
      </c>
      <c r="F163" s="135" t="s">
        <v>14</v>
      </c>
      <c r="G163" s="136">
        <f>IFERROR(VLOOKUP($B163,'[31]Clallam Revenue'!$B:$O,3,0),0)</f>
        <v>31.23</v>
      </c>
      <c r="H163" s="136">
        <f>IFERROR(VLOOKUP($B163,'[31]Clallam Revenue'!$B:$O,4,0),0)</f>
        <v>0</v>
      </c>
      <c r="I163" s="136">
        <f>IFERROR(VLOOKUP($B163,'[31]Clallam Revenue'!$B:$O,5,0),0)</f>
        <v>0</v>
      </c>
      <c r="J163" s="136">
        <f>IFERROR(VLOOKUP($B163,'[31]Clallam Revenue'!$B:$O,6,0),0)</f>
        <v>0</v>
      </c>
      <c r="K163" s="136">
        <f>IFERROR(VLOOKUP($B163,'[31]Clallam Revenue'!$B:$O,7,0),0)</f>
        <v>0</v>
      </c>
      <c r="L163" s="136">
        <f>IFERROR(VLOOKUP($B163,'[31]Clallam Revenue'!$B:$O,8,0),0)</f>
        <v>0</v>
      </c>
      <c r="M163" s="136">
        <f>IFERROR(VLOOKUP($B163,'[31]Clallam Revenue'!$B:$O,9,0),0)</f>
        <v>0</v>
      </c>
      <c r="N163" s="136">
        <f>IFERROR(VLOOKUP($B163,'[31]Clallam Revenue'!$B:$O,10,0),0)</f>
        <v>0</v>
      </c>
      <c r="O163" s="136">
        <f>IFERROR(VLOOKUP($B163,'[31]Clallam Revenue'!$B:$O,11,0),0)</f>
        <v>0</v>
      </c>
      <c r="P163" s="136">
        <f>IFERROR(VLOOKUP($B163,'[31]Clallam Revenue'!$B:$O,12,0),0)</f>
        <v>0</v>
      </c>
      <c r="Q163" s="136">
        <f>IFERROR(VLOOKUP($B163,'[31]Clallam Revenue'!$B:$O,13,0),0)</f>
        <v>0</v>
      </c>
      <c r="R163" s="136">
        <f>IFERROR(VLOOKUP($B163,'[31]Clallam Revenue'!$B:$O,14,0),0)</f>
        <v>0</v>
      </c>
      <c r="S163" s="136">
        <f t="shared" si="79"/>
        <v>31.23</v>
      </c>
      <c r="U163" s="137">
        <f t="shared" si="82"/>
        <v>1</v>
      </c>
      <c r="V163" s="137">
        <f t="shared" si="83"/>
        <v>0</v>
      </c>
      <c r="W163" s="137">
        <f t="shared" si="84"/>
        <v>0</v>
      </c>
      <c r="X163" s="137">
        <f t="shared" si="85"/>
        <v>0</v>
      </c>
      <c r="Y163" s="137">
        <f t="shared" si="86"/>
        <v>0</v>
      </c>
      <c r="Z163" s="137">
        <f t="shared" si="87"/>
        <v>0</v>
      </c>
      <c r="AA163" s="137">
        <f t="shared" si="88"/>
        <v>0</v>
      </c>
      <c r="AB163" s="137">
        <f t="shared" si="89"/>
        <v>0</v>
      </c>
      <c r="AC163" s="137">
        <f t="shared" si="90"/>
        <v>0</v>
      </c>
      <c r="AD163" s="137">
        <f t="shared" si="91"/>
        <v>0</v>
      </c>
      <c r="AE163" s="137">
        <f t="shared" si="92"/>
        <v>0</v>
      </c>
      <c r="AF163" s="137">
        <f t="shared" si="93"/>
        <v>0</v>
      </c>
      <c r="AG163" s="138">
        <f t="shared" si="94"/>
        <v>8.3333333333333329E-2</v>
      </c>
      <c r="AI163" s="139"/>
      <c r="AJ163" s="214">
        <f t="shared" si="75"/>
        <v>31.317050231698694</v>
      </c>
      <c r="AK163" s="215">
        <f t="shared" si="76"/>
        <v>8.7050231698693636E-2</v>
      </c>
      <c r="AL163" s="215">
        <f t="shared" si="77"/>
        <v>8.7050231698693636E-2</v>
      </c>
      <c r="AM163" s="216">
        <f t="shared" si="78"/>
        <v>31.317050231698694</v>
      </c>
      <c r="AN163" s="222">
        <f t="shared" si="80"/>
        <v>2.7873913448188802E-3</v>
      </c>
      <c r="AO163" s="222">
        <f t="shared" si="81"/>
        <v>2.7873913448188802E-3</v>
      </c>
    </row>
    <row r="164" spans="1:42" s="164" customFormat="1" ht="12" customHeight="1">
      <c r="A164" s="131">
        <v>240</v>
      </c>
      <c r="B164" s="140" t="s">
        <v>393</v>
      </c>
      <c r="C164" s="132" t="str">
        <f>+VLOOKUP(B164,'[30]Clallam Regulated Price Out'!A:B,2,FALSE)</f>
        <v>2YD CONT 1X MONTH SVC</v>
      </c>
      <c r="D164" s="134">
        <f>IFERROR(VLOOKUP(B164,'[31]Clallam Rates'!$F$1:$H$500, 3, FALSE),0)</f>
        <v>43.11</v>
      </c>
      <c r="E164" s="135">
        <v>43.11</v>
      </c>
      <c r="F164" s="135" t="s">
        <v>14</v>
      </c>
      <c r="G164" s="136">
        <f>IFERROR(VLOOKUP($B164,'[31]Clallam Revenue'!$B:$O,3,0),0)</f>
        <v>129.33000000000001</v>
      </c>
      <c r="H164" s="136">
        <f>IFERROR(VLOOKUP($B164,'[31]Clallam Revenue'!$B:$O,4,0),0)</f>
        <v>129.33000000000001</v>
      </c>
      <c r="I164" s="136">
        <f>IFERROR(VLOOKUP($B164,'[31]Clallam Revenue'!$B:$O,5,0),0)</f>
        <v>129.33000000000001</v>
      </c>
      <c r="J164" s="136">
        <f>IFERROR(VLOOKUP($B164,'[31]Clallam Revenue'!$B:$O,6,0),0)</f>
        <v>129.33000000000001</v>
      </c>
      <c r="K164" s="136">
        <f>IFERROR(VLOOKUP($B164,'[31]Clallam Revenue'!$B:$O,7,0),0)</f>
        <v>129.33000000000001</v>
      </c>
      <c r="L164" s="136">
        <f>IFERROR(VLOOKUP($B164,'[31]Clallam Revenue'!$B:$O,8,0),0)</f>
        <v>129.33000000000001</v>
      </c>
      <c r="M164" s="136">
        <f>IFERROR(VLOOKUP($B164,'[31]Clallam Revenue'!$B:$O,9,0),0)</f>
        <v>129.33000000000001</v>
      </c>
      <c r="N164" s="136">
        <f>IFERROR(VLOOKUP($B164,'[31]Clallam Revenue'!$B:$O,10,0),0)</f>
        <v>129.33000000000001</v>
      </c>
      <c r="O164" s="136">
        <f>IFERROR(VLOOKUP($B164,'[31]Clallam Revenue'!$B:$O,11,0),0)</f>
        <v>129.33000000000001</v>
      </c>
      <c r="P164" s="136">
        <f>IFERROR(VLOOKUP($B164,'[31]Clallam Revenue'!$B:$O,12,0),0)</f>
        <v>86.22</v>
      </c>
      <c r="Q164" s="136">
        <f>IFERROR(VLOOKUP($B164,'[31]Clallam Revenue'!$B:$O,13,0),0)</f>
        <v>129.33000000000001</v>
      </c>
      <c r="R164" s="136">
        <f>IFERROR(VLOOKUP($B164,'[31]Clallam Revenue'!$B:$O,14,0),0)</f>
        <v>129.33000000000001</v>
      </c>
      <c r="S164" s="136">
        <f t="shared" si="79"/>
        <v>1508.85</v>
      </c>
      <c r="U164" s="137">
        <f t="shared" si="82"/>
        <v>3.0000000000000004</v>
      </c>
      <c r="V164" s="137">
        <f t="shared" si="83"/>
        <v>3.0000000000000004</v>
      </c>
      <c r="W164" s="137">
        <f t="shared" si="84"/>
        <v>3.0000000000000004</v>
      </c>
      <c r="X164" s="137">
        <f t="shared" si="85"/>
        <v>3.0000000000000004</v>
      </c>
      <c r="Y164" s="137">
        <f t="shared" si="86"/>
        <v>3.0000000000000004</v>
      </c>
      <c r="Z164" s="137">
        <f t="shared" si="87"/>
        <v>3.0000000000000004</v>
      </c>
      <c r="AA164" s="137">
        <f t="shared" si="88"/>
        <v>3.0000000000000004</v>
      </c>
      <c r="AB164" s="137">
        <f t="shared" si="89"/>
        <v>3.0000000000000004</v>
      </c>
      <c r="AC164" s="137">
        <f t="shared" si="90"/>
        <v>3.0000000000000004</v>
      </c>
      <c r="AD164" s="137">
        <f t="shared" si="91"/>
        <v>2</v>
      </c>
      <c r="AE164" s="137">
        <f t="shared" si="92"/>
        <v>3.0000000000000004</v>
      </c>
      <c r="AF164" s="137">
        <f t="shared" si="93"/>
        <v>3.0000000000000004</v>
      </c>
      <c r="AG164" s="138">
        <f t="shared" si="94"/>
        <v>2.9166666666666674</v>
      </c>
      <c r="AI164" s="139"/>
      <c r="AJ164" s="214">
        <f t="shared" si="75"/>
        <v>43.230164440875143</v>
      </c>
      <c r="AK164" s="215">
        <f t="shared" si="76"/>
        <v>0.12016444087514344</v>
      </c>
      <c r="AL164" s="215">
        <f t="shared" si="77"/>
        <v>4.2057554306300222</v>
      </c>
      <c r="AM164" s="216">
        <f t="shared" si="78"/>
        <v>1513.0557554306299</v>
      </c>
      <c r="AN164" s="222">
        <f t="shared" si="80"/>
        <v>2.7873913448189153E-3</v>
      </c>
      <c r="AO164" s="222">
        <f t="shared" si="81"/>
        <v>2.7873913448189166E-3</v>
      </c>
    </row>
    <row r="165" spans="1:42" s="164" customFormat="1" ht="12" customHeight="1">
      <c r="A165" s="131">
        <v>240</v>
      </c>
      <c r="B165" s="140" t="s">
        <v>394</v>
      </c>
      <c r="C165" s="132" t="str">
        <f>+VLOOKUP(B165,'[30]Clallam Regulated Price Out'!A:B,2,FALSE)</f>
        <v>2YD CONT 1xWEEKLY SVC</v>
      </c>
      <c r="D165" s="134">
        <f>IFERROR(VLOOKUP(B165,'[31]Clallam Rates'!$F$1:$H$500, 3, FALSE),0)</f>
        <v>186.67</v>
      </c>
      <c r="E165" s="135">
        <f>43.11*4.33</f>
        <v>186.66630000000001</v>
      </c>
      <c r="F165" s="135" t="s">
        <v>14</v>
      </c>
      <c r="G165" s="136">
        <f>IFERROR(VLOOKUP($B165,'[31]Clallam Revenue'!$B:$O,3,0),0)</f>
        <v>560.01</v>
      </c>
      <c r="H165" s="136">
        <f>IFERROR(VLOOKUP($B165,'[31]Clallam Revenue'!$B:$O,4,0),0)</f>
        <v>560.01</v>
      </c>
      <c r="I165" s="136">
        <f>IFERROR(VLOOKUP($B165,'[31]Clallam Revenue'!$B:$O,5,0),0)</f>
        <v>560.01</v>
      </c>
      <c r="J165" s="136">
        <f>IFERROR(VLOOKUP($B165,'[31]Clallam Revenue'!$B:$O,6,0),0)</f>
        <v>1120.02</v>
      </c>
      <c r="K165" s="136">
        <f>IFERROR(VLOOKUP($B165,'[31]Clallam Revenue'!$B:$O,7,0),0)</f>
        <v>1260.07</v>
      </c>
      <c r="L165" s="136">
        <f>IFERROR(VLOOKUP($B165,'[31]Clallam Revenue'!$B:$O,8,0),0)</f>
        <v>1773.37</v>
      </c>
      <c r="M165" s="136">
        <f>IFERROR(VLOOKUP($B165,'[31]Clallam Revenue'!$B:$O,9,0),0)</f>
        <v>2053.37</v>
      </c>
      <c r="N165" s="136">
        <f>IFERROR(VLOOKUP($B165,'[31]Clallam Revenue'!$B:$O,10,0),0)</f>
        <v>2053.37</v>
      </c>
      <c r="O165" s="136">
        <f>IFERROR(VLOOKUP($B165,'[31]Clallam Revenue'!$B:$O,11,0),0)</f>
        <v>1866.77</v>
      </c>
      <c r="P165" s="136">
        <f>IFERROR(VLOOKUP($B165,'[31]Clallam Revenue'!$B:$O,12,0),0)</f>
        <v>420.01</v>
      </c>
      <c r="Q165" s="136">
        <f>IFERROR(VLOOKUP($B165,'[31]Clallam Revenue'!$B:$O,13,0),0)</f>
        <v>373.34</v>
      </c>
      <c r="R165" s="136">
        <f>IFERROR(VLOOKUP($B165,'[31]Clallam Revenue'!$B:$O,14,0),0)</f>
        <v>466.68</v>
      </c>
      <c r="S165" s="136">
        <f t="shared" si="79"/>
        <v>13067.03</v>
      </c>
      <c r="U165" s="137">
        <f t="shared" si="82"/>
        <v>3</v>
      </c>
      <c r="V165" s="137">
        <f t="shared" si="83"/>
        <v>3</v>
      </c>
      <c r="W165" s="137">
        <f t="shared" si="84"/>
        <v>3</v>
      </c>
      <c r="X165" s="137">
        <f t="shared" si="85"/>
        <v>6</v>
      </c>
      <c r="Y165" s="137">
        <f t="shared" si="86"/>
        <v>6.7502544597417904</v>
      </c>
      <c r="Z165" s="137">
        <f t="shared" si="87"/>
        <v>9.5000267852359777</v>
      </c>
      <c r="AA165" s="137">
        <f t="shared" si="88"/>
        <v>11</v>
      </c>
      <c r="AB165" s="137">
        <f t="shared" si="89"/>
        <v>11</v>
      </c>
      <c r="AC165" s="137">
        <f t="shared" si="90"/>
        <v>10.000374993303691</v>
      </c>
      <c r="AD165" s="137">
        <f t="shared" si="91"/>
        <v>2.2500133926179893</v>
      </c>
      <c r="AE165" s="137">
        <f t="shared" si="92"/>
        <v>2</v>
      </c>
      <c r="AF165" s="137">
        <f t="shared" si="93"/>
        <v>2.5000267852359781</v>
      </c>
      <c r="AG165" s="138">
        <f t="shared" si="94"/>
        <v>5.8333913680112852</v>
      </c>
      <c r="AI165" s="139"/>
      <c r="AJ165" s="214">
        <f t="shared" si="75"/>
        <v>187.18661202898937</v>
      </c>
      <c r="AK165" s="215">
        <f t="shared" si="76"/>
        <v>0.52031202898936613</v>
      </c>
      <c r="AL165" s="215">
        <f t="shared" si="77"/>
        <v>36.422204382948074</v>
      </c>
      <c r="AM165" s="216">
        <f t="shared" si="78"/>
        <v>13103.452204382949</v>
      </c>
      <c r="AN165" s="222">
        <f t="shared" si="80"/>
        <v>2.7873913448188885E-3</v>
      </c>
      <c r="AO165" s="222">
        <f t="shared" si="81"/>
        <v>2.7873360957270375E-3</v>
      </c>
    </row>
    <row r="166" spans="1:42" s="111" customFormat="1" ht="12" customHeight="1">
      <c r="A166" s="131">
        <v>240</v>
      </c>
      <c r="B166" s="140" t="s">
        <v>395</v>
      </c>
      <c r="C166" s="132" t="str">
        <f>+VLOOKUP(B166,'[30]Clallam Regulated Price Out'!A:B,2,FALSE)</f>
        <v>2YD CONT EOW SVC</v>
      </c>
      <c r="D166" s="134">
        <f>IFERROR(VLOOKUP(B166,'[31]Clallam Rates'!$F$1:$H$500, 3, FALSE),0)</f>
        <v>93.55</v>
      </c>
      <c r="E166" s="135">
        <f>43.11*2.17</f>
        <v>93.548699999999997</v>
      </c>
      <c r="F166" s="135" t="s">
        <v>14</v>
      </c>
      <c r="G166" s="136">
        <f>IFERROR(VLOOKUP($B166,'[31]Clallam Revenue'!$B:$O,3,0),0)</f>
        <v>1216.1600000000001</v>
      </c>
      <c r="H166" s="136">
        <f>IFERROR(VLOOKUP($B166,'[31]Clallam Revenue'!$B:$O,4,0),0)</f>
        <v>1216.1500000000001</v>
      </c>
      <c r="I166" s="136">
        <f>IFERROR(VLOOKUP($B166,'[31]Clallam Revenue'!$B:$O,5,0),0)</f>
        <v>888.7299999999999</v>
      </c>
      <c r="J166" s="136">
        <f>IFERROR(VLOOKUP($B166,'[31]Clallam Revenue'!$B:$O,6,0),0)</f>
        <v>935.5</v>
      </c>
      <c r="K166" s="136">
        <f>IFERROR(VLOOKUP($B166,'[31]Clallam Revenue'!$B:$O,7,0),0)</f>
        <v>935.5</v>
      </c>
      <c r="L166" s="136">
        <f>IFERROR(VLOOKUP($B166,'[31]Clallam Revenue'!$B:$O,8,0),0)</f>
        <v>935.5</v>
      </c>
      <c r="M166" s="136">
        <f>IFERROR(VLOOKUP($B166,'[31]Clallam Revenue'!$B:$O,9,0),0)</f>
        <v>935.5</v>
      </c>
      <c r="N166" s="136">
        <f>IFERROR(VLOOKUP($B166,'[31]Clallam Revenue'!$B:$O,10,0),0)</f>
        <v>795.18</v>
      </c>
      <c r="O166" s="136">
        <f>IFERROR(VLOOKUP($B166,'[31]Clallam Revenue'!$B:$O,11,0),0)</f>
        <v>748.4</v>
      </c>
      <c r="P166" s="136">
        <f>IFERROR(VLOOKUP($B166,'[31]Clallam Revenue'!$B:$O,12,0),0)</f>
        <v>935.5</v>
      </c>
      <c r="Q166" s="136">
        <f>IFERROR(VLOOKUP($B166,'[31]Clallam Revenue'!$B:$O,13,0),0)</f>
        <v>888.75</v>
      </c>
      <c r="R166" s="136">
        <f>IFERROR(VLOOKUP($B166,'[31]Clallam Revenue'!$B:$O,14,0),0)</f>
        <v>748.4</v>
      </c>
      <c r="S166" s="136">
        <f t="shared" si="79"/>
        <v>11179.27</v>
      </c>
      <c r="T166" s="164"/>
      <c r="U166" s="137">
        <f t="shared" si="82"/>
        <v>13.000106894708713</v>
      </c>
      <c r="V166" s="137">
        <f t="shared" si="83"/>
        <v>13.000000000000002</v>
      </c>
      <c r="W166" s="137">
        <f t="shared" si="84"/>
        <v>9.5000534473543556</v>
      </c>
      <c r="X166" s="137">
        <f t="shared" si="85"/>
        <v>10</v>
      </c>
      <c r="Y166" s="137">
        <f t="shared" si="86"/>
        <v>10</v>
      </c>
      <c r="Z166" s="137">
        <f t="shared" si="87"/>
        <v>10</v>
      </c>
      <c r="AA166" s="137">
        <f t="shared" si="88"/>
        <v>10</v>
      </c>
      <c r="AB166" s="137">
        <f t="shared" si="89"/>
        <v>8.5000534473543556</v>
      </c>
      <c r="AC166" s="137">
        <f t="shared" si="90"/>
        <v>8</v>
      </c>
      <c r="AD166" s="137">
        <f t="shared" si="91"/>
        <v>10</v>
      </c>
      <c r="AE166" s="137">
        <f t="shared" si="92"/>
        <v>9.50026723677178</v>
      </c>
      <c r="AF166" s="137">
        <f t="shared" si="93"/>
        <v>8</v>
      </c>
      <c r="AG166" s="138">
        <f t="shared" si="94"/>
        <v>9.9583734188491011</v>
      </c>
      <c r="AI166" s="139"/>
      <c r="AJ166" s="214">
        <f t="shared" si="75"/>
        <v>93.809456836699056</v>
      </c>
      <c r="AK166" s="215">
        <f t="shared" si="76"/>
        <v>0.26075683669905914</v>
      </c>
      <c r="AL166" s="215">
        <f t="shared" si="77"/>
        <v>31.160567416405037</v>
      </c>
      <c r="AM166" s="216">
        <f t="shared" si="78"/>
        <v>11210.430567416406</v>
      </c>
      <c r="AN166" s="222">
        <f t="shared" si="80"/>
        <v>2.7873913448188928E-3</v>
      </c>
      <c r="AO166" s="222">
        <f t="shared" si="81"/>
        <v>2.7873526103587296E-3</v>
      </c>
    </row>
    <row r="167" spans="1:42" s="111" customFormat="1" ht="12" customHeight="1">
      <c r="A167" s="131">
        <v>240</v>
      </c>
      <c r="B167" s="140" t="s">
        <v>396</v>
      </c>
      <c r="C167" s="132" t="str">
        <f>+VLOOKUP(B167,'[30]Clallam Regulated Price Out'!A:B,2,FALSE)</f>
        <v>2YD CONTAINER EXTRA PU</v>
      </c>
      <c r="D167" s="134">
        <f>IFERROR(VLOOKUP(B167,'[31]Clallam Rates'!$F$1:$H$500, 3, FALSE),0)</f>
        <v>46.11</v>
      </c>
      <c r="E167" s="135">
        <v>46.11</v>
      </c>
      <c r="F167" s="135" t="s">
        <v>14</v>
      </c>
      <c r="G167" s="136">
        <f>IFERROR(VLOOKUP($B167,'[31]Clallam Revenue'!$B:$O,3,0),0)</f>
        <v>0</v>
      </c>
      <c r="H167" s="136">
        <f>IFERROR(VLOOKUP($B167,'[31]Clallam Revenue'!$B:$O,4,0),0)</f>
        <v>0</v>
      </c>
      <c r="I167" s="136">
        <f>IFERROR(VLOOKUP($B167,'[31]Clallam Revenue'!$B:$O,5,0),0)</f>
        <v>0</v>
      </c>
      <c r="J167" s="136">
        <f>IFERROR(VLOOKUP($B167,'[31]Clallam Revenue'!$B:$O,6,0),0)</f>
        <v>0</v>
      </c>
      <c r="K167" s="136">
        <f>IFERROR(VLOOKUP($B167,'[31]Clallam Revenue'!$B:$O,7,0),0)</f>
        <v>0</v>
      </c>
      <c r="L167" s="136">
        <f>IFERROR(VLOOKUP($B167,'[31]Clallam Revenue'!$B:$O,8,0),0)</f>
        <v>0</v>
      </c>
      <c r="M167" s="136">
        <f>IFERROR(VLOOKUP($B167,'[31]Clallam Revenue'!$B:$O,9,0),0)</f>
        <v>0</v>
      </c>
      <c r="N167" s="136">
        <f>IFERROR(VLOOKUP($B167,'[31]Clallam Revenue'!$B:$O,10,0),0)</f>
        <v>0</v>
      </c>
      <c r="O167" s="136">
        <f>IFERROR(VLOOKUP($B167,'[31]Clallam Revenue'!$B:$O,11,0),0)</f>
        <v>0</v>
      </c>
      <c r="P167" s="136">
        <f>IFERROR(VLOOKUP($B167,'[31]Clallam Revenue'!$B:$O,12,0),0)</f>
        <v>0</v>
      </c>
      <c r="Q167" s="136">
        <f>IFERROR(VLOOKUP($B167,'[31]Clallam Revenue'!$B:$O,13,0),0)</f>
        <v>0</v>
      </c>
      <c r="R167" s="136">
        <f>IFERROR(VLOOKUP($B167,'[31]Clallam Revenue'!$B:$O,14,0),0)</f>
        <v>0</v>
      </c>
      <c r="S167" s="136">
        <f t="shared" si="79"/>
        <v>0</v>
      </c>
      <c r="U167" s="137">
        <f t="shared" si="82"/>
        <v>0</v>
      </c>
      <c r="V167" s="137">
        <f t="shared" si="83"/>
        <v>0</v>
      </c>
      <c r="W167" s="137">
        <f t="shared" si="84"/>
        <v>0</v>
      </c>
      <c r="X167" s="137">
        <f t="shared" si="85"/>
        <v>0</v>
      </c>
      <c r="Y167" s="137">
        <f t="shared" si="86"/>
        <v>0</v>
      </c>
      <c r="Z167" s="137">
        <f t="shared" si="87"/>
        <v>0</v>
      </c>
      <c r="AA167" s="137">
        <f t="shared" si="88"/>
        <v>0</v>
      </c>
      <c r="AB167" s="137">
        <f t="shared" si="89"/>
        <v>0</v>
      </c>
      <c r="AC167" s="137">
        <f t="shared" si="90"/>
        <v>0</v>
      </c>
      <c r="AD167" s="137">
        <f t="shared" si="91"/>
        <v>0</v>
      </c>
      <c r="AE167" s="137">
        <f t="shared" si="92"/>
        <v>0</v>
      </c>
      <c r="AF167" s="137">
        <f t="shared" si="93"/>
        <v>0</v>
      </c>
      <c r="AG167" s="138">
        <f t="shared" si="94"/>
        <v>0</v>
      </c>
      <c r="AI167" s="139"/>
      <c r="AJ167" s="214">
        <f t="shared" si="75"/>
        <v>46.238526614909595</v>
      </c>
      <c r="AK167" s="215">
        <f t="shared" si="76"/>
        <v>0.12852661490959605</v>
      </c>
      <c r="AL167" s="215">
        <f t="shared" si="77"/>
        <v>0</v>
      </c>
      <c r="AM167" s="216">
        <f t="shared" si="78"/>
        <v>0</v>
      </c>
      <c r="AN167" s="222">
        <f t="shared" si="80"/>
        <v>2.7873913448188256E-3</v>
      </c>
      <c r="AO167" s="222" t="e">
        <f t="shared" si="81"/>
        <v>#DIV/0!</v>
      </c>
    </row>
    <row r="168" spans="1:42" s="111" customFormat="1" ht="12" customHeight="1">
      <c r="A168" s="131">
        <v>240</v>
      </c>
      <c r="B168" s="140" t="s">
        <v>160</v>
      </c>
      <c r="C168" s="132" t="str">
        <f>+VLOOKUP(B168,'[30]Clallam Regulated Price Out'!A:B,2,FALSE)</f>
        <v>2YD CONTAINER RENT-MTHLY</v>
      </c>
      <c r="D168" s="134">
        <f>IFERROR(VLOOKUP(B168,'[31]Clallam Rates'!$F$1:$H$500, 3, FALSE),0)</f>
        <v>9.0299999999999994</v>
      </c>
      <c r="E168" s="135">
        <v>9.0299999999999994</v>
      </c>
      <c r="F168" s="135" t="s">
        <v>14</v>
      </c>
      <c r="G168" s="136">
        <f>IFERROR(VLOOKUP($B168,'[31]Clallam Revenue'!$B:$O,3,0),0)</f>
        <v>90.3</v>
      </c>
      <c r="H168" s="136">
        <f>IFERROR(VLOOKUP($B168,'[31]Clallam Revenue'!$B:$O,4,0),0)</f>
        <v>99.33</v>
      </c>
      <c r="I168" s="136">
        <f>IFERROR(VLOOKUP($B168,'[31]Clallam Revenue'!$B:$O,5,0),0)</f>
        <v>99.33</v>
      </c>
      <c r="J168" s="136">
        <f>IFERROR(VLOOKUP($B168,'[31]Clallam Revenue'!$B:$O,6,0),0)</f>
        <v>96.92</v>
      </c>
      <c r="K168" s="136">
        <f>IFERROR(VLOOKUP($B168,'[31]Clallam Revenue'!$B:$O,7,0),0)</f>
        <v>110.47</v>
      </c>
      <c r="L168" s="136">
        <f>IFERROR(VLOOKUP($B168,'[31]Clallam Revenue'!$B:$O,8,0),0)</f>
        <v>99.33</v>
      </c>
      <c r="M168" s="136">
        <f>IFERROR(VLOOKUP($B168,'[31]Clallam Revenue'!$B:$O,9,0),0)</f>
        <v>94.96</v>
      </c>
      <c r="N168" s="136">
        <f>IFERROR(VLOOKUP($B168,'[31]Clallam Revenue'!$B:$O,10,0),0)</f>
        <v>99.33</v>
      </c>
      <c r="O168" s="136">
        <f>IFERROR(VLOOKUP($B168,'[31]Clallam Revenue'!$B:$O,11,0),0)</f>
        <v>103.24</v>
      </c>
      <c r="P168" s="136">
        <f>IFERROR(VLOOKUP($B168,'[31]Clallam Revenue'!$B:$O,12,0),0)</f>
        <v>110.11</v>
      </c>
      <c r="Q168" s="136">
        <f>IFERROR(VLOOKUP($B168,'[31]Clallam Revenue'!$B:$O,13,0),0)</f>
        <v>117.39</v>
      </c>
      <c r="R168" s="136">
        <f>IFERROR(VLOOKUP($B168,'[31]Clallam Revenue'!$B:$O,14,0),0)</f>
        <v>108.36</v>
      </c>
      <c r="S168" s="136">
        <f t="shared" si="79"/>
        <v>1229.0700000000002</v>
      </c>
      <c r="U168" s="137">
        <f t="shared" si="82"/>
        <v>10</v>
      </c>
      <c r="V168" s="137">
        <f t="shared" si="83"/>
        <v>11</v>
      </c>
      <c r="W168" s="137">
        <f t="shared" si="84"/>
        <v>11</v>
      </c>
      <c r="X168" s="137">
        <f t="shared" si="85"/>
        <v>10.733111849390919</v>
      </c>
      <c r="Y168" s="137">
        <f t="shared" si="86"/>
        <v>12.233665559246955</v>
      </c>
      <c r="Z168" s="137">
        <f t="shared" si="87"/>
        <v>11</v>
      </c>
      <c r="AA168" s="137">
        <f t="shared" si="88"/>
        <v>10.516057585825028</v>
      </c>
      <c r="AB168" s="137">
        <f t="shared" si="89"/>
        <v>11</v>
      </c>
      <c r="AC168" s="137">
        <f t="shared" si="90"/>
        <v>11.433001107419713</v>
      </c>
      <c r="AD168" s="137">
        <f t="shared" si="91"/>
        <v>12.193798449612403</v>
      </c>
      <c r="AE168" s="137">
        <f t="shared" si="92"/>
        <v>13.000000000000002</v>
      </c>
      <c r="AF168" s="137">
        <f t="shared" si="93"/>
        <v>12</v>
      </c>
      <c r="AG168" s="138">
        <f t="shared" si="94"/>
        <v>11.342469545957918</v>
      </c>
      <c r="AI168" s="139"/>
      <c r="AJ168" s="214"/>
      <c r="AK168" s="215"/>
      <c r="AL168" s="215">
        <f t="shared" si="77"/>
        <v>0</v>
      </c>
      <c r="AM168" s="216">
        <f t="shared" si="78"/>
        <v>1229.0700000000002</v>
      </c>
      <c r="AN168" s="222">
        <f t="shared" si="80"/>
        <v>0</v>
      </c>
      <c r="AO168" s="222">
        <f t="shared" si="81"/>
        <v>0</v>
      </c>
      <c r="AP168" s="164" t="s">
        <v>535</v>
      </c>
    </row>
    <row r="169" spans="1:42" s="111" customFormat="1" ht="12" customHeight="1">
      <c r="A169" s="131">
        <v>240</v>
      </c>
      <c r="B169" s="140" t="s">
        <v>161</v>
      </c>
      <c r="C169" s="132" t="str">
        <f>+VLOOKUP(B169,'[30]Clallam Regulated Price Out'!A:B,2,FALSE)</f>
        <v>2YD TEMP CONTAINER RENT</v>
      </c>
      <c r="D169" s="134">
        <f>IFERROR(VLOOKUP(B169,'[31]Clallam Rates'!$F$1:$H$500, 3, FALSE),0)</f>
        <v>8.1999999999999993</v>
      </c>
      <c r="E169" s="135">
        <v>8.1999999999999993</v>
      </c>
      <c r="F169" s="135" t="s">
        <v>14</v>
      </c>
      <c r="G169" s="136">
        <f>IFERROR(VLOOKUP($B169,'[31]Clallam Revenue'!$B:$O,3,0),0)</f>
        <v>8.1999999999999993</v>
      </c>
      <c r="H169" s="136">
        <f>IFERROR(VLOOKUP($B169,'[31]Clallam Revenue'!$B:$O,4,0),0)</f>
        <v>8.1999999999999993</v>
      </c>
      <c r="I169" s="136">
        <f>IFERROR(VLOOKUP($B169,'[31]Clallam Revenue'!$B:$O,5,0),0)</f>
        <v>8.1999999999999993</v>
      </c>
      <c r="J169" s="136">
        <f>IFERROR(VLOOKUP($B169,'[31]Clallam Revenue'!$B:$O,6,0),0)</f>
        <v>8.1999999999999993</v>
      </c>
      <c r="K169" s="136">
        <f>IFERROR(VLOOKUP($B169,'[31]Clallam Revenue'!$B:$O,7,0),0)</f>
        <v>8.1999999999999993</v>
      </c>
      <c r="L169" s="136">
        <f>IFERROR(VLOOKUP($B169,'[31]Clallam Revenue'!$B:$O,8,0),0)</f>
        <v>8.1999999999999993</v>
      </c>
      <c r="M169" s="136">
        <f>IFERROR(VLOOKUP($B169,'[31]Clallam Revenue'!$B:$O,9,0),0)</f>
        <v>8.1999999999999993</v>
      </c>
      <c r="N169" s="136">
        <f>IFERROR(VLOOKUP($B169,'[31]Clallam Revenue'!$B:$O,10,0),0)</f>
        <v>8.1999999999999993</v>
      </c>
      <c r="O169" s="136">
        <f>IFERROR(VLOOKUP($B169,'[31]Clallam Revenue'!$B:$O,11,0),0)</f>
        <v>0.82</v>
      </c>
      <c r="P169" s="136">
        <f>IFERROR(VLOOKUP($B169,'[31]Clallam Revenue'!$B:$O,12,0),0)</f>
        <v>0</v>
      </c>
      <c r="Q169" s="136">
        <f>IFERROR(VLOOKUP($B169,'[31]Clallam Revenue'!$B:$O,13,0),0)</f>
        <v>0</v>
      </c>
      <c r="R169" s="136">
        <f>IFERROR(VLOOKUP($B169,'[31]Clallam Revenue'!$B:$O,14,0),0)</f>
        <v>0</v>
      </c>
      <c r="S169" s="136">
        <f t="shared" si="79"/>
        <v>66.42</v>
      </c>
      <c r="U169" s="137">
        <f t="shared" si="82"/>
        <v>1</v>
      </c>
      <c r="V169" s="137">
        <f t="shared" si="83"/>
        <v>1</v>
      </c>
      <c r="W169" s="137">
        <f t="shared" si="84"/>
        <v>1</v>
      </c>
      <c r="X169" s="137">
        <f t="shared" si="85"/>
        <v>1</v>
      </c>
      <c r="Y169" s="137">
        <f t="shared" si="86"/>
        <v>1</v>
      </c>
      <c r="Z169" s="137">
        <f t="shared" si="87"/>
        <v>1</v>
      </c>
      <c r="AA169" s="137">
        <f t="shared" si="88"/>
        <v>1</v>
      </c>
      <c r="AB169" s="137">
        <f t="shared" si="89"/>
        <v>1</v>
      </c>
      <c r="AC169" s="137">
        <f t="shared" si="90"/>
        <v>0.1</v>
      </c>
      <c r="AD169" s="137">
        <f t="shared" si="91"/>
        <v>0</v>
      </c>
      <c r="AE169" s="137">
        <f t="shared" si="92"/>
        <v>0</v>
      </c>
      <c r="AF169" s="137">
        <f t="shared" si="93"/>
        <v>0</v>
      </c>
      <c r="AG169" s="138">
        <f t="shared" si="94"/>
        <v>0.67499999999999993</v>
      </c>
      <c r="AI169" s="139"/>
      <c r="AJ169" s="214"/>
      <c r="AK169" s="215"/>
      <c r="AL169" s="215">
        <f t="shared" si="77"/>
        <v>0</v>
      </c>
      <c r="AM169" s="216">
        <f t="shared" si="78"/>
        <v>66.42</v>
      </c>
      <c r="AN169" s="222">
        <f t="shared" si="80"/>
        <v>0</v>
      </c>
      <c r="AO169" s="222">
        <f t="shared" si="81"/>
        <v>0</v>
      </c>
      <c r="AP169" s="164" t="s">
        <v>535</v>
      </c>
    </row>
    <row r="170" spans="1:42" s="164" customFormat="1" ht="12" customHeight="1">
      <c r="A170" s="131">
        <v>240</v>
      </c>
      <c r="B170" s="140" t="s">
        <v>397</v>
      </c>
      <c r="C170" s="132" t="str">
        <f>+VLOOKUP(B170,'[30]Clallam Regulated Price Out'!A:B,2,FALSE)</f>
        <v>2 YD TEMP CONT RENT DAILY</v>
      </c>
      <c r="D170" s="134">
        <f>IFERROR(VLOOKUP(B170,'[31]Clallam Rates'!$F$1:$H$500, 3, FALSE),0)</f>
        <v>0.82</v>
      </c>
      <c r="E170" s="135">
        <v>0.82</v>
      </c>
      <c r="F170" s="135" t="s">
        <v>14</v>
      </c>
      <c r="G170" s="136">
        <f>IFERROR(VLOOKUP($B170,'[31]Clallam Revenue'!$B:$O,3,0),0)</f>
        <v>136.94</v>
      </c>
      <c r="H170" s="136">
        <f>IFERROR(VLOOKUP($B170,'[31]Clallam Revenue'!$B:$O,4,0),0)</f>
        <v>106.6</v>
      </c>
      <c r="I170" s="136">
        <f>IFERROR(VLOOKUP($B170,'[31]Clallam Revenue'!$B:$O,5,0),0)</f>
        <v>66.42</v>
      </c>
      <c r="J170" s="136">
        <f>IFERROR(VLOOKUP($B170,'[31]Clallam Revenue'!$B:$O,6,0),0)</f>
        <v>91.84</v>
      </c>
      <c r="K170" s="136">
        <f>IFERROR(VLOOKUP($B170,'[31]Clallam Revenue'!$B:$O,7,0),0)</f>
        <v>84.46</v>
      </c>
      <c r="L170" s="136">
        <f>IFERROR(VLOOKUP($B170,'[31]Clallam Revenue'!$B:$O,8,0),0)</f>
        <v>91.019999999999982</v>
      </c>
      <c r="M170" s="136">
        <f>IFERROR(VLOOKUP($B170,'[31]Clallam Revenue'!$B:$O,9,0),0)</f>
        <v>150.88</v>
      </c>
      <c r="N170" s="136">
        <f>IFERROR(VLOOKUP($B170,'[31]Clallam Revenue'!$B:$O,10,0),0)</f>
        <v>124.64</v>
      </c>
      <c r="O170" s="136">
        <f>IFERROR(VLOOKUP($B170,'[31]Clallam Revenue'!$B:$O,11,0),0)</f>
        <v>143.5</v>
      </c>
      <c r="P170" s="136">
        <f>IFERROR(VLOOKUP($B170,'[31]Clallam Revenue'!$B:$O,12,0),0)</f>
        <v>133.66</v>
      </c>
      <c r="Q170" s="136">
        <f>IFERROR(VLOOKUP($B170,'[31]Clallam Revenue'!$B:$O,13,0),0)</f>
        <v>95.94</v>
      </c>
      <c r="R170" s="136">
        <f>IFERROR(VLOOKUP($B170,'[31]Clallam Revenue'!$B:$O,14,0),0)</f>
        <v>82.82</v>
      </c>
      <c r="S170" s="136">
        <f t="shared" si="79"/>
        <v>1308.72</v>
      </c>
      <c r="T170" s="111"/>
      <c r="U170" s="137">
        <f t="shared" si="82"/>
        <v>167</v>
      </c>
      <c r="V170" s="137">
        <f t="shared" si="83"/>
        <v>130</v>
      </c>
      <c r="W170" s="137">
        <f t="shared" si="84"/>
        <v>81</v>
      </c>
      <c r="X170" s="137">
        <f t="shared" si="85"/>
        <v>112.00000000000001</v>
      </c>
      <c r="Y170" s="137">
        <f t="shared" si="86"/>
        <v>103</v>
      </c>
      <c r="Z170" s="137">
        <f t="shared" si="87"/>
        <v>110.99999999999999</v>
      </c>
      <c r="AA170" s="137">
        <f t="shared" si="88"/>
        <v>184</v>
      </c>
      <c r="AB170" s="137">
        <f t="shared" si="89"/>
        <v>152</v>
      </c>
      <c r="AC170" s="137">
        <f t="shared" si="90"/>
        <v>175</v>
      </c>
      <c r="AD170" s="137">
        <f t="shared" si="91"/>
        <v>163</v>
      </c>
      <c r="AE170" s="137">
        <f t="shared" si="92"/>
        <v>117</v>
      </c>
      <c r="AF170" s="137">
        <f t="shared" si="93"/>
        <v>101</v>
      </c>
      <c r="AG170" s="138">
        <f t="shared" si="94"/>
        <v>133</v>
      </c>
      <c r="AI170" s="139"/>
      <c r="AJ170" s="214"/>
      <c r="AK170" s="215"/>
      <c r="AL170" s="215">
        <f t="shared" si="77"/>
        <v>0</v>
      </c>
      <c r="AM170" s="216">
        <f t="shared" si="78"/>
        <v>1308.72</v>
      </c>
      <c r="AN170" s="222">
        <f t="shared" si="80"/>
        <v>0</v>
      </c>
      <c r="AO170" s="222">
        <f t="shared" si="81"/>
        <v>0</v>
      </c>
      <c r="AP170" s="164" t="s">
        <v>535</v>
      </c>
    </row>
    <row r="171" spans="1:42" s="164" customFormat="1" ht="12" customHeight="1">
      <c r="A171" s="131">
        <v>240</v>
      </c>
      <c r="B171" s="140" t="s">
        <v>398</v>
      </c>
      <c r="C171" s="132" t="str">
        <f>+VLOOKUP(B171,'[30]Clallam Regulated Price Out'!A:B,2,FALSE)</f>
        <v>2YD TEMP CONTAINER PU</v>
      </c>
      <c r="D171" s="134">
        <f>IFERROR(VLOOKUP(B171,'[31]Clallam Rates'!$F$1:$H$500, 3, FALSE),0)</f>
        <v>40.659999999999997</v>
      </c>
      <c r="E171" s="135">
        <v>40.659999999999997</v>
      </c>
      <c r="F171" s="135" t="s">
        <v>14</v>
      </c>
      <c r="G171" s="136">
        <f>IFERROR(VLOOKUP($B171,'[31]Clallam Revenue'!$B:$O,3,0),0)</f>
        <v>0</v>
      </c>
      <c r="H171" s="136">
        <f>IFERROR(VLOOKUP($B171,'[31]Clallam Revenue'!$B:$O,4,0),0)</f>
        <v>0</v>
      </c>
      <c r="I171" s="136">
        <f>IFERROR(VLOOKUP($B171,'[31]Clallam Revenue'!$B:$O,5,0),0)</f>
        <v>0</v>
      </c>
      <c r="J171" s="136">
        <f>IFERROR(VLOOKUP($B171,'[31]Clallam Revenue'!$B:$O,6,0),0)</f>
        <v>0</v>
      </c>
      <c r="K171" s="136">
        <f>IFERROR(VLOOKUP($B171,'[31]Clallam Revenue'!$B:$O,7,0),0)</f>
        <v>0</v>
      </c>
      <c r="L171" s="136">
        <f>IFERROR(VLOOKUP($B171,'[31]Clallam Revenue'!$B:$O,8,0),0)</f>
        <v>0</v>
      </c>
      <c r="M171" s="136">
        <f>IFERROR(VLOOKUP($B171,'[31]Clallam Revenue'!$B:$O,9,0),0)</f>
        <v>0</v>
      </c>
      <c r="N171" s="136">
        <f>IFERROR(VLOOKUP($B171,'[31]Clallam Revenue'!$B:$O,10,0),0)</f>
        <v>0</v>
      </c>
      <c r="O171" s="136">
        <f>IFERROR(VLOOKUP($B171,'[31]Clallam Revenue'!$B:$O,11,0),0)</f>
        <v>0</v>
      </c>
      <c r="P171" s="136">
        <f>IFERROR(VLOOKUP($B171,'[31]Clallam Revenue'!$B:$O,12,0),0)</f>
        <v>0</v>
      </c>
      <c r="Q171" s="136">
        <f>IFERROR(VLOOKUP($B171,'[31]Clallam Revenue'!$B:$O,13,0),0)</f>
        <v>40.659999999999997</v>
      </c>
      <c r="R171" s="136">
        <f>IFERROR(VLOOKUP($B171,'[31]Clallam Revenue'!$B:$O,14,0),0)</f>
        <v>0</v>
      </c>
      <c r="S171" s="136">
        <f t="shared" si="79"/>
        <v>40.659999999999997</v>
      </c>
      <c r="U171" s="137">
        <f t="shared" si="82"/>
        <v>0</v>
      </c>
      <c r="V171" s="137">
        <f t="shared" si="83"/>
        <v>0</v>
      </c>
      <c r="W171" s="137">
        <f t="shared" si="84"/>
        <v>0</v>
      </c>
      <c r="X171" s="137">
        <f t="shared" si="85"/>
        <v>0</v>
      </c>
      <c r="Y171" s="137">
        <f t="shared" si="86"/>
        <v>0</v>
      </c>
      <c r="Z171" s="137">
        <f t="shared" si="87"/>
        <v>0</v>
      </c>
      <c r="AA171" s="137">
        <f t="shared" si="88"/>
        <v>0</v>
      </c>
      <c r="AB171" s="137">
        <f t="shared" si="89"/>
        <v>0</v>
      </c>
      <c r="AC171" s="137">
        <f t="shared" si="90"/>
        <v>0</v>
      </c>
      <c r="AD171" s="137">
        <f t="shared" si="91"/>
        <v>0</v>
      </c>
      <c r="AE171" s="137">
        <f t="shared" si="92"/>
        <v>1</v>
      </c>
      <c r="AF171" s="137">
        <f t="shared" si="93"/>
        <v>0</v>
      </c>
      <c r="AG171" s="138">
        <f t="shared" si="94"/>
        <v>8.3333333333333329E-2</v>
      </c>
      <c r="AI171" s="139"/>
      <c r="AJ171" s="214">
        <f t="shared" si="75"/>
        <v>40.773335332080329</v>
      </c>
      <c r="AK171" s="215">
        <f t="shared" si="76"/>
        <v>0.11333533208033231</v>
      </c>
      <c r="AL171" s="215">
        <f t="shared" si="77"/>
        <v>0.11333533208033231</v>
      </c>
      <c r="AM171" s="216">
        <f t="shared" si="78"/>
        <v>40.773335332080329</v>
      </c>
      <c r="AN171" s="222">
        <f t="shared" si="80"/>
        <v>2.7873913448187978E-3</v>
      </c>
      <c r="AO171" s="222">
        <f t="shared" si="81"/>
        <v>2.7873913448187978E-3</v>
      </c>
    </row>
    <row r="172" spans="1:42" s="111" customFormat="1" ht="12" customHeight="1">
      <c r="A172" s="131">
        <v>240</v>
      </c>
      <c r="B172" s="140" t="s">
        <v>399</v>
      </c>
      <c r="C172" s="132" t="str">
        <f>+VLOOKUP(B172,'[30]Clallam Regulated Price Out'!A:B,2,FALSE)</f>
        <v>3YD CONT EOW SCV</v>
      </c>
      <c r="D172" s="134">
        <f>IFERROR(VLOOKUP(B172,'[31]Clallam Rates'!$F$1:$H$500, 3, FALSE),0)</f>
        <v>124.32</v>
      </c>
      <c r="E172" s="135">
        <f>57.29*2.17</f>
        <v>124.3193</v>
      </c>
      <c r="F172" s="135" t="s">
        <v>14</v>
      </c>
      <c r="G172" s="136">
        <f>IFERROR(VLOOKUP($B172,'[31]Clallam Revenue'!$B:$O,3,0),0)</f>
        <v>124.32</v>
      </c>
      <c r="H172" s="136">
        <f>IFERROR(VLOOKUP($B172,'[31]Clallam Revenue'!$B:$O,4,0),0)</f>
        <v>124.32</v>
      </c>
      <c r="I172" s="136">
        <f>IFERROR(VLOOKUP($B172,'[31]Clallam Revenue'!$B:$O,5,0),0)</f>
        <v>124.32</v>
      </c>
      <c r="J172" s="136">
        <f>IFERROR(VLOOKUP($B172,'[31]Clallam Revenue'!$B:$O,6,0),0)</f>
        <v>124.32</v>
      </c>
      <c r="K172" s="136">
        <f>IFERROR(VLOOKUP($B172,'[31]Clallam Revenue'!$B:$O,7,0),0)</f>
        <v>124.32</v>
      </c>
      <c r="L172" s="136">
        <f>IFERROR(VLOOKUP($B172,'[31]Clallam Revenue'!$B:$O,8,0),0)</f>
        <v>62.16</v>
      </c>
      <c r="M172" s="136">
        <f>IFERROR(VLOOKUP($B172,'[31]Clallam Revenue'!$B:$O,9,0),0)</f>
        <v>0</v>
      </c>
      <c r="N172" s="136">
        <f>IFERROR(VLOOKUP($B172,'[31]Clallam Revenue'!$B:$O,10,0),0)</f>
        <v>0</v>
      </c>
      <c r="O172" s="136">
        <f>IFERROR(VLOOKUP($B172,'[31]Clallam Revenue'!$B:$O,11,0),0)</f>
        <v>124.32</v>
      </c>
      <c r="P172" s="136">
        <f>IFERROR(VLOOKUP($B172,'[31]Clallam Revenue'!$B:$O,12,0),0)</f>
        <v>124.32</v>
      </c>
      <c r="Q172" s="136">
        <f>IFERROR(VLOOKUP($B172,'[31]Clallam Revenue'!$B:$O,13,0),0)</f>
        <v>62.16</v>
      </c>
      <c r="R172" s="136">
        <f>IFERROR(VLOOKUP($B172,'[31]Clallam Revenue'!$B:$O,14,0),0)</f>
        <v>0</v>
      </c>
      <c r="S172" s="136">
        <f t="shared" si="79"/>
        <v>994.55999999999983</v>
      </c>
      <c r="T172" s="164"/>
      <c r="U172" s="137">
        <f t="shared" si="82"/>
        <v>1</v>
      </c>
      <c r="V172" s="137">
        <f t="shared" si="83"/>
        <v>1</v>
      </c>
      <c r="W172" s="137">
        <f t="shared" si="84"/>
        <v>1</v>
      </c>
      <c r="X172" s="137">
        <f t="shared" si="85"/>
        <v>1</v>
      </c>
      <c r="Y172" s="137">
        <f t="shared" si="86"/>
        <v>1</v>
      </c>
      <c r="Z172" s="137">
        <f t="shared" si="87"/>
        <v>0.5</v>
      </c>
      <c r="AA172" s="137">
        <f t="shared" si="88"/>
        <v>0</v>
      </c>
      <c r="AB172" s="137">
        <f t="shared" si="89"/>
        <v>0</v>
      </c>
      <c r="AC172" s="137">
        <f t="shared" si="90"/>
        <v>1</v>
      </c>
      <c r="AD172" s="137">
        <f t="shared" si="91"/>
        <v>1</v>
      </c>
      <c r="AE172" s="137">
        <f t="shared" si="92"/>
        <v>0.5</v>
      </c>
      <c r="AF172" s="137">
        <f t="shared" si="93"/>
        <v>0</v>
      </c>
      <c r="AG172" s="138">
        <f t="shared" si="94"/>
        <v>0.66666666666666663</v>
      </c>
      <c r="AI172" s="139"/>
      <c r="AJ172" s="214">
        <f t="shared" si="75"/>
        <v>124.66582654081394</v>
      </c>
      <c r="AK172" s="215">
        <f t="shared" si="76"/>
        <v>0.34652654081394019</v>
      </c>
      <c r="AL172" s="215">
        <f t="shared" si="77"/>
        <v>2.7722123265115215</v>
      </c>
      <c r="AM172" s="216">
        <f t="shared" si="78"/>
        <v>997.33221232651135</v>
      </c>
      <c r="AN172" s="222">
        <f t="shared" si="80"/>
        <v>2.7873913448188672E-3</v>
      </c>
      <c r="AO172" s="222">
        <f t="shared" si="81"/>
        <v>2.787375650047782E-3</v>
      </c>
    </row>
    <row r="173" spans="1:42" s="111" customFormat="1" ht="12" customHeight="1">
      <c r="A173" s="131">
        <v>240</v>
      </c>
      <c r="B173" s="140" t="s">
        <v>400</v>
      </c>
      <c r="C173" s="132" t="str">
        <f>+VLOOKUP(B173,'[30]Clallam Regulated Price Out'!A:B,2,FALSE)</f>
        <v>3 YARD EXTRA PICKUP</v>
      </c>
      <c r="D173" s="134">
        <f>IFERROR(VLOOKUP(B173,'[31]Clallam Rates'!$F$1:$H$500, 3, FALSE),0)</f>
        <v>60.29</v>
      </c>
      <c r="E173" s="135">
        <v>60.29</v>
      </c>
      <c r="F173" s="135" t="s">
        <v>14</v>
      </c>
      <c r="G173" s="136">
        <f>IFERROR(VLOOKUP($B173,'[31]Clallam Revenue'!$B:$O,3,0),0)</f>
        <v>0</v>
      </c>
      <c r="H173" s="136">
        <f>IFERROR(VLOOKUP($B173,'[31]Clallam Revenue'!$B:$O,4,0),0)</f>
        <v>0</v>
      </c>
      <c r="I173" s="136">
        <f>IFERROR(VLOOKUP($B173,'[31]Clallam Revenue'!$B:$O,5,0),0)</f>
        <v>0</v>
      </c>
      <c r="J173" s="136">
        <f>IFERROR(VLOOKUP($B173,'[31]Clallam Revenue'!$B:$O,6,0),0)</f>
        <v>0</v>
      </c>
      <c r="K173" s="136">
        <f>IFERROR(VLOOKUP($B173,'[31]Clallam Revenue'!$B:$O,7,0),0)</f>
        <v>0</v>
      </c>
      <c r="L173" s="136">
        <f>IFERROR(VLOOKUP($B173,'[31]Clallam Revenue'!$B:$O,8,0),0)</f>
        <v>0</v>
      </c>
      <c r="M173" s="136">
        <f>IFERROR(VLOOKUP($B173,'[31]Clallam Revenue'!$B:$O,9,0),0)</f>
        <v>0</v>
      </c>
      <c r="N173" s="136">
        <f>IFERROR(VLOOKUP($B173,'[31]Clallam Revenue'!$B:$O,10,0),0)</f>
        <v>60.29</v>
      </c>
      <c r="O173" s="136">
        <f>IFERROR(VLOOKUP($B173,'[31]Clallam Revenue'!$B:$O,11,0),0)</f>
        <v>0</v>
      </c>
      <c r="P173" s="136">
        <f>IFERROR(VLOOKUP($B173,'[31]Clallam Revenue'!$B:$O,12,0),0)</f>
        <v>0</v>
      </c>
      <c r="Q173" s="136">
        <f>IFERROR(VLOOKUP($B173,'[31]Clallam Revenue'!$B:$O,13,0),0)</f>
        <v>0</v>
      </c>
      <c r="R173" s="136">
        <f>IFERROR(VLOOKUP($B173,'[31]Clallam Revenue'!$B:$O,14,0),0)</f>
        <v>0</v>
      </c>
      <c r="S173" s="136">
        <f t="shared" si="79"/>
        <v>60.29</v>
      </c>
      <c r="U173" s="137">
        <f t="shared" si="82"/>
        <v>0</v>
      </c>
      <c r="V173" s="137">
        <f t="shared" si="83"/>
        <v>0</v>
      </c>
      <c r="W173" s="137">
        <f t="shared" si="84"/>
        <v>0</v>
      </c>
      <c r="X173" s="137">
        <f t="shared" si="85"/>
        <v>0</v>
      </c>
      <c r="Y173" s="137">
        <f t="shared" si="86"/>
        <v>0</v>
      </c>
      <c r="Z173" s="137">
        <f t="shared" si="87"/>
        <v>0</v>
      </c>
      <c r="AA173" s="137">
        <f t="shared" si="88"/>
        <v>0</v>
      </c>
      <c r="AB173" s="137">
        <f t="shared" si="89"/>
        <v>1</v>
      </c>
      <c r="AC173" s="137">
        <f t="shared" si="90"/>
        <v>0</v>
      </c>
      <c r="AD173" s="137">
        <f t="shared" si="91"/>
        <v>0</v>
      </c>
      <c r="AE173" s="137">
        <f t="shared" si="92"/>
        <v>0</v>
      </c>
      <c r="AF173" s="137">
        <f t="shared" si="93"/>
        <v>0</v>
      </c>
      <c r="AG173" s="138">
        <f t="shared" si="94"/>
        <v>8.3333333333333329E-2</v>
      </c>
      <c r="AI173" s="139"/>
      <c r="AJ173" s="214">
        <f t="shared" si="75"/>
        <v>60.45805182417913</v>
      </c>
      <c r="AK173" s="215">
        <f t="shared" si="76"/>
        <v>0.16805182417913045</v>
      </c>
      <c r="AL173" s="215">
        <f t="shared" si="77"/>
        <v>0.16805182417913045</v>
      </c>
      <c r="AM173" s="216">
        <f t="shared" si="78"/>
        <v>60.45805182417913</v>
      </c>
      <c r="AN173" s="222">
        <f t="shared" si="80"/>
        <v>2.7873913448188828E-3</v>
      </c>
      <c r="AO173" s="222">
        <f t="shared" si="81"/>
        <v>2.7873913448188828E-3</v>
      </c>
    </row>
    <row r="174" spans="1:42" s="111" customFormat="1" ht="12" customHeight="1">
      <c r="A174" s="131">
        <v>240</v>
      </c>
      <c r="B174" s="140" t="s">
        <v>401</v>
      </c>
      <c r="C174" s="132" t="str">
        <f>+VLOOKUP(B174,'[30]Clallam Regulated Price Out'!A:B,2,FALSE)</f>
        <v>3YD CONTAINER RENT-MTHLY</v>
      </c>
      <c r="D174" s="134">
        <f>IFERROR(VLOOKUP(B174,'[31]Clallam Rates'!$F$1:$H$500, 3, FALSE),0)</f>
        <v>10.119999999999999</v>
      </c>
      <c r="E174" s="135">
        <v>10.119999999999999</v>
      </c>
      <c r="F174" s="135" t="s">
        <v>14</v>
      </c>
      <c r="G174" s="136">
        <f>IFERROR(VLOOKUP($B174,'[31]Clallam Revenue'!$B:$O,3,0),0)</f>
        <v>10.45</v>
      </c>
      <c r="H174" s="136">
        <f>IFERROR(VLOOKUP($B174,'[31]Clallam Revenue'!$B:$O,4,0),0)</f>
        <v>10.119999999999999</v>
      </c>
      <c r="I174" s="136">
        <f>IFERROR(VLOOKUP($B174,'[31]Clallam Revenue'!$B:$O,5,0),0)</f>
        <v>10.119999999999999</v>
      </c>
      <c r="J174" s="136">
        <f>IFERROR(VLOOKUP($B174,'[31]Clallam Revenue'!$B:$O,6,0),0)</f>
        <v>10.119999999999999</v>
      </c>
      <c r="K174" s="136">
        <f>IFERROR(VLOOKUP($B174,'[31]Clallam Revenue'!$B:$O,7,0),0)</f>
        <v>18.28</v>
      </c>
      <c r="L174" s="136">
        <f>IFERROR(VLOOKUP($B174,'[31]Clallam Revenue'!$B:$O,8,0),0)</f>
        <v>20.239999999999998</v>
      </c>
      <c r="M174" s="136">
        <f>IFERROR(VLOOKUP($B174,'[31]Clallam Revenue'!$B:$O,9,0),0)</f>
        <v>30.36</v>
      </c>
      <c r="N174" s="136">
        <f>IFERROR(VLOOKUP($B174,'[31]Clallam Revenue'!$B:$O,10,0),0)</f>
        <v>40.479999999999997</v>
      </c>
      <c r="O174" s="136">
        <f>IFERROR(VLOOKUP($B174,'[31]Clallam Revenue'!$B:$O,11,0),0)</f>
        <v>40.479999999999997</v>
      </c>
      <c r="P174" s="136">
        <f>IFERROR(VLOOKUP($B174,'[31]Clallam Revenue'!$B:$O,12,0),0)</f>
        <v>50.6</v>
      </c>
      <c r="Q174" s="136">
        <f>IFERROR(VLOOKUP($B174,'[31]Clallam Revenue'!$B:$O,13,0),0)</f>
        <v>42.17</v>
      </c>
      <c r="R174" s="136">
        <f>IFERROR(VLOOKUP($B174,'[31]Clallam Revenue'!$B:$O,14,0),0)</f>
        <v>40.479999999999997</v>
      </c>
      <c r="S174" s="136">
        <f t="shared" si="79"/>
        <v>323.89999999999998</v>
      </c>
      <c r="U174" s="137">
        <f t="shared" si="82"/>
        <v>1.0326086956521738</v>
      </c>
      <c r="V174" s="137">
        <f t="shared" si="83"/>
        <v>1</v>
      </c>
      <c r="W174" s="137">
        <f t="shared" si="84"/>
        <v>1</v>
      </c>
      <c r="X174" s="137">
        <f t="shared" si="85"/>
        <v>1</v>
      </c>
      <c r="Y174" s="137">
        <f t="shared" si="86"/>
        <v>1.806324110671937</v>
      </c>
      <c r="Z174" s="137">
        <f t="shared" si="87"/>
        <v>2</v>
      </c>
      <c r="AA174" s="137">
        <f t="shared" si="88"/>
        <v>3</v>
      </c>
      <c r="AB174" s="137">
        <f t="shared" si="89"/>
        <v>4</v>
      </c>
      <c r="AC174" s="137">
        <f t="shared" si="90"/>
        <v>4</v>
      </c>
      <c r="AD174" s="137">
        <f t="shared" si="91"/>
        <v>5.0000000000000009</v>
      </c>
      <c r="AE174" s="137">
        <f t="shared" si="92"/>
        <v>4.166996047430831</v>
      </c>
      <c r="AF174" s="137">
        <f t="shared" si="93"/>
        <v>4</v>
      </c>
      <c r="AG174" s="138">
        <f t="shared" si="94"/>
        <v>2.6671607378129116</v>
      </c>
      <c r="AI174" s="139"/>
      <c r="AJ174" s="214"/>
      <c r="AK174" s="215"/>
      <c r="AL174" s="215">
        <f t="shared" si="77"/>
        <v>0</v>
      </c>
      <c r="AM174" s="216">
        <f t="shared" si="78"/>
        <v>323.89999999999998</v>
      </c>
      <c r="AN174" s="222">
        <f t="shared" si="80"/>
        <v>0</v>
      </c>
      <c r="AO174" s="222">
        <f t="shared" si="81"/>
        <v>0</v>
      </c>
      <c r="AP174" s="164" t="s">
        <v>535</v>
      </c>
    </row>
    <row r="175" spans="1:42" s="111" customFormat="1" ht="12" customHeight="1">
      <c r="A175" s="131">
        <v>240</v>
      </c>
      <c r="B175" s="140" t="s">
        <v>402</v>
      </c>
      <c r="C175" s="132" t="s">
        <v>403</v>
      </c>
      <c r="D175" s="134">
        <f>IFERROR(VLOOKUP(B175,'[31]Clallam Rates'!$F$1:$H$500, 3, FALSE),0)</f>
        <v>9.5</v>
      </c>
      <c r="E175" s="135">
        <v>9.5</v>
      </c>
      <c r="F175" s="135" t="s">
        <v>14</v>
      </c>
      <c r="G175" s="136">
        <f>IFERROR(VLOOKUP($B175,'[31]Clallam Revenue'!$B:$O,3,0),0)</f>
        <v>0</v>
      </c>
      <c r="H175" s="136">
        <f>IFERROR(VLOOKUP($B175,'[31]Clallam Revenue'!$B:$O,4,0),0)</f>
        <v>0</v>
      </c>
      <c r="I175" s="136">
        <f>IFERROR(VLOOKUP($B175,'[31]Clallam Revenue'!$B:$O,5,0),0)</f>
        <v>0</v>
      </c>
      <c r="J175" s="136">
        <f>IFERROR(VLOOKUP($B175,'[31]Clallam Revenue'!$B:$O,6,0),0)</f>
        <v>0</v>
      </c>
      <c r="K175" s="136">
        <f>IFERROR(VLOOKUP($B175,'[31]Clallam Revenue'!$B:$O,7,0),0)</f>
        <v>0</v>
      </c>
      <c r="L175" s="136">
        <f>IFERROR(VLOOKUP($B175,'[31]Clallam Revenue'!$B:$O,8,0),0)</f>
        <v>57</v>
      </c>
      <c r="M175" s="136">
        <f>IFERROR(VLOOKUP($B175,'[31]Clallam Revenue'!$B:$O,9,0),0)</f>
        <v>0</v>
      </c>
      <c r="N175" s="136">
        <f>IFERROR(VLOOKUP($B175,'[31]Clallam Revenue'!$B:$O,10,0),0)</f>
        <v>0</v>
      </c>
      <c r="O175" s="136">
        <f>IFERROR(VLOOKUP($B175,'[31]Clallam Revenue'!$B:$O,11,0),0)</f>
        <v>0</v>
      </c>
      <c r="P175" s="136">
        <f>IFERROR(VLOOKUP($B175,'[31]Clallam Revenue'!$B:$O,12,0),0)</f>
        <v>0</v>
      </c>
      <c r="Q175" s="136">
        <f>IFERROR(VLOOKUP($B175,'[31]Clallam Revenue'!$B:$O,13,0),0)</f>
        <v>0</v>
      </c>
      <c r="R175" s="136">
        <f>IFERROR(VLOOKUP($B175,'[31]Clallam Revenue'!$B:$O,14,0),0)</f>
        <v>0</v>
      </c>
      <c r="S175" s="136">
        <f t="shared" si="79"/>
        <v>57</v>
      </c>
      <c r="U175" s="137">
        <f t="shared" si="82"/>
        <v>0</v>
      </c>
      <c r="V175" s="137">
        <f t="shared" si="83"/>
        <v>0</v>
      </c>
      <c r="W175" s="137">
        <f t="shared" si="84"/>
        <v>0</v>
      </c>
      <c r="X175" s="137">
        <f t="shared" si="85"/>
        <v>0</v>
      </c>
      <c r="Y175" s="137">
        <f t="shared" si="86"/>
        <v>0</v>
      </c>
      <c r="Z175" s="137">
        <f t="shared" si="87"/>
        <v>6</v>
      </c>
      <c r="AA175" s="137">
        <f t="shared" si="88"/>
        <v>0</v>
      </c>
      <c r="AB175" s="137">
        <f t="shared" si="89"/>
        <v>0</v>
      </c>
      <c r="AC175" s="137">
        <f t="shared" si="90"/>
        <v>0</v>
      </c>
      <c r="AD175" s="137">
        <f t="shared" si="91"/>
        <v>0</v>
      </c>
      <c r="AE175" s="137">
        <f t="shared" si="92"/>
        <v>0</v>
      </c>
      <c r="AF175" s="137">
        <f t="shared" si="93"/>
        <v>0</v>
      </c>
      <c r="AG175" s="138">
        <f t="shared" si="94"/>
        <v>0.5</v>
      </c>
      <c r="AI175" s="139"/>
      <c r="AJ175" s="214"/>
      <c r="AK175" s="215"/>
      <c r="AL175" s="215">
        <f t="shared" si="77"/>
        <v>0</v>
      </c>
      <c r="AM175" s="216">
        <f t="shared" si="78"/>
        <v>57</v>
      </c>
      <c r="AN175" s="222">
        <f t="shared" si="80"/>
        <v>0</v>
      </c>
      <c r="AO175" s="222">
        <f t="shared" si="81"/>
        <v>0</v>
      </c>
      <c r="AP175" s="164" t="s">
        <v>535</v>
      </c>
    </row>
    <row r="176" spans="1:42" s="164" customFormat="1" ht="12" customHeight="1">
      <c r="A176" s="131">
        <v>240</v>
      </c>
      <c r="B176" s="140" t="s">
        <v>404</v>
      </c>
      <c r="C176" s="132" t="str">
        <f>+VLOOKUP(B176,'[30]Clallam Regulated Price Out'!A:B,2,FALSE)</f>
        <v>3 YD TEMP CONT RENT DAILY</v>
      </c>
      <c r="D176" s="134">
        <f>IFERROR(VLOOKUP(B176,'[31]Clallam Rates'!$F$1:$H$500, 3, FALSE),0)</f>
        <v>0.95</v>
      </c>
      <c r="E176" s="135">
        <v>0.95</v>
      </c>
      <c r="F176" s="135" t="s">
        <v>14</v>
      </c>
      <c r="G176" s="136">
        <f>IFERROR(VLOOKUP($B176,'[31]Clallam Revenue'!$B:$O,3,0),0)</f>
        <v>29.45</v>
      </c>
      <c r="H176" s="136">
        <f>IFERROR(VLOOKUP($B176,'[31]Clallam Revenue'!$B:$O,4,0),0)</f>
        <v>41.8</v>
      </c>
      <c r="I176" s="136">
        <f>IFERROR(VLOOKUP($B176,'[31]Clallam Revenue'!$B:$O,5,0),0)</f>
        <v>54.150000000000006</v>
      </c>
      <c r="J176" s="136">
        <f>IFERROR(VLOOKUP($B176,'[31]Clallam Revenue'!$B:$O,6,0),0)</f>
        <v>99.75</v>
      </c>
      <c r="K176" s="136">
        <f>IFERROR(VLOOKUP($B176,'[31]Clallam Revenue'!$B:$O,7,0),0)</f>
        <v>140.6</v>
      </c>
      <c r="L176" s="136">
        <f>IFERROR(VLOOKUP($B176,'[31]Clallam Revenue'!$B:$O,8,0),0)</f>
        <v>91.2</v>
      </c>
      <c r="M176" s="136">
        <f>IFERROR(VLOOKUP($B176,'[31]Clallam Revenue'!$B:$O,9,0),0)</f>
        <v>72.2</v>
      </c>
      <c r="N176" s="136">
        <f>IFERROR(VLOOKUP($B176,'[31]Clallam Revenue'!$B:$O,10,0),0)</f>
        <v>121.6</v>
      </c>
      <c r="O176" s="136">
        <f>IFERROR(VLOOKUP($B176,'[31]Clallam Revenue'!$B:$O,11,0),0)</f>
        <v>157.69999999999999</v>
      </c>
      <c r="P176" s="136">
        <f>IFERROR(VLOOKUP($B176,'[31]Clallam Revenue'!$B:$O,12,0),0)</f>
        <v>108.3</v>
      </c>
      <c r="Q176" s="136">
        <f>IFERROR(VLOOKUP($B176,'[31]Clallam Revenue'!$B:$O,13,0),0)</f>
        <v>99.75</v>
      </c>
      <c r="R176" s="136">
        <f>IFERROR(VLOOKUP($B176,'[31]Clallam Revenue'!$B:$O,14,0),0)</f>
        <v>108.3</v>
      </c>
      <c r="S176" s="136">
        <f t="shared" si="79"/>
        <v>1124.8</v>
      </c>
      <c r="T176" s="111"/>
      <c r="U176" s="137">
        <f t="shared" si="82"/>
        <v>31</v>
      </c>
      <c r="V176" s="137">
        <f t="shared" si="83"/>
        <v>44</v>
      </c>
      <c r="W176" s="137">
        <f t="shared" si="84"/>
        <v>57.000000000000007</v>
      </c>
      <c r="X176" s="137">
        <f t="shared" si="85"/>
        <v>105</v>
      </c>
      <c r="Y176" s="137">
        <f t="shared" si="86"/>
        <v>148</v>
      </c>
      <c r="Z176" s="137">
        <f t="shared" si="87"/>
        <v>96.000000000000014</v>
      </c>
      <c r="AA176" s="137">
        <f t="shared" si="88"/>
        <v>76</v>
      </c>
      <c r="AB176" s="137">
        <f t="shared" si="89"/>
        <v>128</v>
      </c>
      <c r="AC176" s="137">
        <f t="shared" si="90"/>
        <v>166</v>
      </c>
      <c r="AD176" s="137">
        <f t="shared" si="91"/>
        <v>114</v>
      </c>
      <c r="AE176" s="137">
        <f t="shared" si="92"/>
        <v>105</v>
      </c>
      <c r="AF176" s="137">
        <f t="shared" si="93"/>
        <v>114</v>
      </c>
      <c r="AG176" s="138">
        <f t="shared" si="94"/>
        <v>98.666666666666671</v>
      </c>
      <c r="AI176" s="139"/>
      <c r="AJ176" s="214"/>
      <c r="AK176" s="215"/>
      <c r="AL176" s="215">
        <f t="shared" si="77"/>
        <v>0</v>
      </c>
      <c r="AM176" s="216">
        <f t="shared" si="78"/>
        <v>1124.8</v>
      </c>
      <c r="AN176" s="222">
        <f t="shared" si="80"/>
        <v>0</v>
      </c>
      <c r="AO176" s="222">
        <f t="shared" si="81"/>
        <v>0</v>
      </c>
      <c r="AP176" s="164" t="s">
        <v>535</v>
      </c>
    </row>
    <row r="177" spans="1:42" s="164" customFormat="1" ht="12" customHeight="1">
      <c r="A177" s="131"/>
      <c r="B177" s="140" t="s">
        <v>405</v>
      </c>
      <c r="C177" s="132" t="str">
        <f>+VLOOKUP(B177,'[30]Clallam Regulated Price Out'!A:B,2,FALSE)</f>
        <v>3 YD TEMP CONTAINER PU</v>
      </c>
      <c r="D177" s="134">
        <f>IFERROR(VLOOKUP(B177,'[31]Clallam Rates'!$F$1:$H$500, 3, FALSE),0)</f>
        <v>0</v>
      </c>
      <c r="E177" s="135"/>
      <c r="F177" s="135"/>
      <c r="G177" s="136">
        <f>IFERROR(VLOOKUP($B177,'[31]Clallam Revenue'!$B:$O,3,0),0)</f>
        <v>0</v>
      </c>
      <c r="H177" s="136">
        <f>IFERROR(VLOOKUP($B177,'[31]Clallam Revenue'!$B:$O,4,0),0)</f>
        <v>0</v>
      </c>
      <c r="I177" s="136">
        <f>IFERROR(VLOOKUP($B177,'[31]Clallam Revenue'!$B:$O,5,0),0)</f>
        <v>0</v>
      </c>
      <c r="J177" s="136">
        <f>IFERROR(VLOOKUP($B177,'[31]Clallam Revenue'!$B:$O,6,0),0)</f>
        <v>0</v>
      </c>
      <c r="K177" s="136">
        <f>IFERROR(VLOOKUP($B177,'[31]Clallam Revenue'!$B:$O,7,0),0)</f>
        <v>0</v>
      </c>
      <c r="L177" s="136">
        <f>IFERROR(VLOOKUP($B177,'[31]Clallam Revenue'!$B:$O,8,0),0)</f>
        <v>0</v>
      </c>
      <c r="M177" s="136">
        <f>IFERROR(VLOOKUP($B177,'[31]Clallam Revenue'!$B:$O,9,0),0)</f>
        <v>0</v>
      </c>
      <c r="N177" s="136">
        <f>IFERROR(VLOOKUP($B177,'[31]Clallam Revenue'!$B:$O,10,0),0)</f>
        <v>0</v>
      </c>
      <c r="O177" s="136">
        <f>IFERROR(VLOOKUP($B177,'[31]Clallam Revenue'!$B:$O,11,0),0)</f>
        <v>0</v>
      </c>
      <c r="P177" s="136">
        <f>IFERROR(VLOOKUP($B177,'[31]Clallam Revenue'!$B:$O,12,0),0)</f>
        <v>0</v>
      </c>
      <c r="Q177" s="136">
        <f>IFERROR(VLOOKUP($B177,'[31]Clallam Revenue'!$B:$O,13,0),0)</f>
        <v>0</v>
      </c>
      <c r="R177" s="136">
        <f>IFERROR(VLOOKUP($B177,'[31]Clallam Revenue'!$B:$O,14,0),0)</f>
        <v>0</v>
      </c>
      <c r="S177" s="136">
        <f t="shared" si="79"/>
        <v>0</v>
      </c>
      <c r="U177" s="137">
        <f t="shared" si="82"/>
        <v>0</v>
      </c>
      <c r="V177" s="137">
        <f t="shared" si="83"/>
        <v>0</v>
      </c>
      <c r="W177" s="137">
        <f t="shared" si="84"/>
        <v>0</v>
      </c>
      <c r="X177" s="137">
        <f t="shared" si="85"/>
        <v>0</v>
      </c>
      <c r="Y177" s="137">
        <f t="shared" si="86"/>
        <v>0</v>
      </c>
      <c r="Z177" s="137">
        <f t="shared" si="87"/>
        <v>0</v>
      </c>
      <c r="AA177" s="137">
        <f t="shared" si="88"/>
        <v>0</v>
      </c>
      <c r="AB177" s="137">
        <f t="shared" si="89"/>
        <v>0</v>
      </c>
      <c r="AC177" s="137">
        <f t="shared" si="90"/>
        <v>0</v>
      </c>
      <c r="AD177" s="137">
        <f t="shared" si="91"/>
        <v>0</v>
      </c>
      <c r="AE177" s="137">
        <f t="shared" si="92"/>
        <v>0</v>
      </c>
      <c r="AF177" s="137">
        <f t="shared" si="93"/>
        <v>0</v>
      </c>
      <c r="AG177" s="138">
        <f t="shared" si="94"/>
        <v>0</v>
      </c>
      <c r="AI177" s="139"/>
      <c r="AJ177" s="214">
        <f t="shared" si="75"/>
        <v>0</v>
      </c>
      <c r="AK177" s="215">
        <f t="shared" si="76"/>
        <v>0</v>
      </c>
      <c r="AL177" s="215">
        <f t="shared" si="77"/>
        <v>0</v>
      </c>
      <c r="AM177" s="216">
        <f t="shared" si="78"/>
        <v>0</v>
      </c>
      <c r="AN177" s="222" t="e">
        <f t="shared" si="80"/>
        <v>#DIV/0!</v>
      </c>
      <c r="AO177" s="222" t="e">
        <f t="shared" si="81"/>
        <v>#DIV/0!</v>
      </c>
    </row>
    <row r="178" spans="1:42" s="164" customFormat="1" ht="12" customHeight="1">
      <c r="A178" s="131">
        <v>240</v>
      </c>
      <c r="B178" s="140" t="s">
        <v>406</v>
      </c>
      <c r="C178" s="132" t="str">
        <f>+VLOOKUP(B178,'[30]Clallam Regulated Price Out'!A:B,2,FALSE)</f>
        <v>3 YD TEMP CONT PICKUP</v>
      </c>
      <c r="D178" s="134">
        <f>IFERROR(VLOOKUP(B178,'[31]Clallam Rates'!$F$1:$H$500, 3, FALSE),0)</f>
        <v>57.29</v>
      </c>
      <c r="E178" s="135">
        <v>57.29</v>
      </c>
      <c r="F178" s="135" t="s">
        <v>14</v>
      </c>
      <c r="G178" s="136">
        <f>IFERROR(VLOOKUP($B178,'[31]Clallam Revenue'!$B:$O,3,0),0)</f>
        <v>0</v>
      </c>
      <c r="H178" s="136">
        <f>IFERROR(VLOOKUP($B178,'[31]Clallam Revenue'!$B:$O,4,0),0)</f>
        <v>0</v>
      </c>
      <c r="I178" s="136">
        <f>IFERROR(VLOOKUP($B178,'[31]Clallam Revenue'!$B:$O,5,0),0)</f>
        <v>0</v>
      </c>
      <c r="J178" s="136">
        <f>IFERROR(VLOOKUP($B178,'[31]Clallam Revenue'!$B:$O,6,0),0)</f>
        <v>0</v>
      </c>
      <c r="K178" s="136">
        <f>IFERROR(VLOOKUP($B178,'[31]Clallam Revenue'!$B:$O,7,0),0)</f>
        <v>0</v>
      </c>
      <c r="L178" s="136">
        <f>IFERROR(VLOOKUP($B178,'[31]Clallam Revenue'!$B:$O,8,0),0)</f>
        <v>0</v>
      </c>
      <c r="M178" s="136">
        <f>IFERROR(VLOOKUP($B178,'[31]Clallam Revenue'!$B:$O,9,0),0)</f>
        <v>0</v>
      </c>
      <c r="N178" s="136">
        <f>IFERROR(VLOOKUP($B178,'[31]Clallam Revenue'!$B:$O,10,0),0)</f>
        <v>0</v>
      </c>
      <c r="O178" s="136">
        <f>IFERROR(VLOOKUP($B178,'[31]Clallam Revenue'!$B:$O,11,0),0)</f>
        <v>0</v>
      </c>
      <c r="P178" s="136">
        <f>IFERROR(VLOOKUP($B178,'[31]Clallam Revenue'!$B:$O,12,0),0)</f>
        <v>114.58</v>
      </c>
      <c r="Q178" s="136">
        <f>IFERROR(VLOOKUP($B178,'[31]Clallam Revenue'!$B:$O,13,0),0)</f>
        <v>0</v>
      </c>
      <c r="R178" s="136">
        <f>IFERROR(VLOOKUP($B178,'[31]Clallam Revenue'!$B:$O,14,0),0)</f>
        <v>0</v>
      </c>
      <c r="S178" s="136">
        <f t="shared" si="79"/>
        <v>114.58</v>
      </c>
      <c r="U178" s="137">
        <f t="shared" si="82"/>
        <v>0</v>
      </c>
      <c r="V178" s="137">
        <f t="shared" si="83"/>
        <v>0</v>
      </c>
      <c r="W178" s="137">
        <f t="shared" si="84"/>
        <v>0</v>
      </c>
      <c r="X178" s="137">
        <f t="shared" si="85"/>
        <v>0</v>
      </c>
      <c r="Y178" s="137">
        <f t="shared" si="86"/>
        <v>0</v>
      </c>
      <c r="Z178" s="137">
        <f t="shared" si="87"/>
        <v>0</v>
      </c>
      <c r="AA178" s="137">
        <f t="shared" si="88"/>
        <v>0</v>
      </c>
      <c r="AB178" s="137">
        <f t="shared" si="89"/>
        <v>0</v>
      </c>
      <c r="AC178" s="137">
        <f t="shared" si="90"/>
        <v>0</v>
      </c>
      <c r="AD178" s="137">
        <f t="shared" si="91"/>
        <v>2</v>
      </c>
      <c r="AE178" s="137">
        <f t="shared" si="92"/>
        <v>0</v>
      </c>
      <c r="AF178" s="137">
        <f t="shared" si="93"/>
        <v>0</v>
      </c>
      <c r="AG178" s="138">
        <f t="shared" si="94"/>
        <v>0.16666666666666666</v>
      </c>
      <c r="AI178" s="139"/>
      <c r="AJ178" s="214">
        <f t="shared" si="75"/>
        <v>57.44968965014467</v>
      </c>
      <c r="AK178" s="215">
        <f t="shared" si="76"/>
        <v>0.15968965014467074</v>
      </c>
      <c r="AL178" s="215">
        <f t="shared" si="77"/>
        <v>0.31937930028934147</v>
      </c>
      <c r="AM178" s="216">
        <f t="shared" si="78"/>
        <v>114.89937930028934</v>
      </c>
      <c r="AN178" s="222">
        <f t="shared" si="80"/>
        <v>2.7873913448188295E-3</v>
      </c>
      <c r="AO178" s="222">
        <f t="shared" si="81"/>
        <v>2.7873913448188295E-3</v>
      </c>
    </row>
    <row r="179" spans="1:42" s="164" customFormat="1" ht="12" customHeight="1">
      <c r="A179" s="131">
        <v>240</v>
      </c>
      <c r="B179" s="140" t="s">
        <v>407</v>
      </c>
      <c r="C179" s="132" t="str">
        <f>+VLOOKUP(B179,'[30]Clallam Regulated Price Out'!A:B,2,FALSE)</f>
        <v>4 YD TEMP CONT PICKUP</v>
      </c>
      <c r="D179" s="134">
        <f>IFERROR(VLOOKUP(B179,'[31]Clallam Rates'!$F$1:$H$500, 3, FALSE),0)</f>
        <v>78.27</v>
      </c>
      <c r="E179" s="135">
        <v>78.27</v>
      </c>
      <c r="F179" s="135" t="s">
        <v>14</v>
      </c>
      <c r="G179" s="136">
        <f>IFERROR(VLOOKUP($B179,'[31]Clallam Revenue'!$B:$O,3,0),0)</f>
        <v>78.27</v>
      </c>
      <c r="H179" s="136">
        <f>IFERROR(VLOOKUP($B179,'[31]Clallam Revenue'!$B:$O,4,0),0)</f>
        <v>78.27</v>
      </c>
      <c r="I179" s="136">
        <f>IFERROR(VLOOKUP($B179,'[31]Clallam Revenue'!$B:$O,5,0),0)</f>
        <v>0</v>
      </c>
      <c r="J179" s="136">
        <f>IFERROR(VLOOKUP($B179,'[31]Clallam Revenue'!$B:$O,6,0),0)</f>
        <v>0</v>
      </c>
      <c r="K179" s="136">
        <f>IFERROR(VLOOKUP($B179,'[31]Clallam Revenue'!$B:$O,7,0),0)</f>
        <v>0</v>
      </c>
      <c r="L179" s="136">
        <f>IFERROR(VLOOKUP($B179,'[31]Clallam Revenue'!$B:$O,8,0),0)</f>
        <v>0</v>
      </c>
      <c r="M179" s="136">
        <f>IFERROR(VLOOKUP($B179,'[31]Clallam Revenue'!$B:$O,9,0),0)</f>
        <v>0</v>
      </c>
      <c r="N179" s="136">
        <f>IFERROR(VLOOKUP($B179,'[31]Clallam Revenue'!$B:$O,10,0),0)</f>
        <v>0</v>
      </c>
      <c r="O179" s="136">
        <f>IFERROR(VLOOKUP($B179,'[31]Clallam Revenue'!$B:$O,11,0),0)</f>
        <v>0</v>
      </c>
      <c r="P179" s="136">
        <f>IFERROR(VLOOKUP($B179,'[31]Clallam Revenue'!$B:$O,12,0),0)</f>
        <v>0</v>
      </c>
      <c r="Q179" s="136">
        <f>IFERROR(VLOOKUP($B179,'[31]Clallam Revenue'!$B:$O,13,0),0)</f>
        <v>0</v>
      </c>
      <c r="R179" s="136">
        <f>IFERROR(VLOOKUP($B179,'[31]Clallam Revenue'!$B:$O,14,0),0)</f>
        <v>0</v>
      </c>
      <c r="S179" s="136">
        <f t="shared" si="79"/>
        <v>156.54</v>
      </c>
      <c r="U179" s="137">
        <f t="shared" si="82"/>
        <v>1</v>
      </c>
      <c r="V179" s="137">
        <f t="shared" si="83"/>
        <v>1</v>
      </c>
      <c r="W179" s="137">
        <f t="shared" si="84"/>
        <v>0</v>
      </c>
      <c r="X179" s="137">
        <f t="shared" si="85"/>
        <v>0</v>
      </c>
      <c r="Y179" s="137">
        <f t="shared" si="86"/>
        <v>0</v>
      </c>
      <c r="Z179" s="137">
        <f t="shared" si="87"/>
        <v>0</v>
      </c>
      <c r="AA179" s="137">
        <f t="shared" si="88"/>
        <v>0</v>
      </c>
      <c r="AB179" s="137">
        <f t="shared" si="89"/>
        <v>0</v>
      </c>
      <c r="AC179" s="137">
        <f t="shared" si="90"/>
        <v>0</v>
      </c>
      <c r="AD179" s="137">
        <f t="shared" si="91"/>
        <v>0</v>
      </c>
      <c r="AE179" s="137">
        <f t="shared" si="92"/>
        <v>0</v>
      </c>
      <c r="AF179" s="137">
        <f t="shared" si="93"/>
        <v>0</v>
      </c>
      <c r="AG179" s="138">
        <f t="shared" si="94"/>
        <v>0.16666666666666666</v>
      </c>
      <c r="AI179" s="139"/>
      <c r="AJ179" s="214">
        <f t="shared" si="75"/>
        <v>78.488169120558965</v>
      </c>
      <c r="AK179" s="215">
        <f t="shared" si="76"/>
        <v>0.21816912055896864</v>
      </c>
      <c r="AL179" s="215">
        <f t="shared" si="77"/>
        <v>0.43633824111793729</v>
      </c>
      <c r="AM179" s="216">
        <f t="shared" si="78"/>
        <v>156.97633824111793</v>
      </c>
      <c r="AN179" s="222">
        <f t="shared" si="80"/>
        <v>2.7873913448188152E-3</v>
      </c>
      <c r="AO179" s="222">
        <f t="shared" si="81"/>
        <v>2.7873913448188152E-3</v>
      </c>
    </row>
    <row r="180" spans="1:42" s="164" customFormat="1" ht="12" customHeight="1">
      <c r="A180" s="131">
        <v>240</v>
      </c>
      <c r="B180" s="140" t="s">
        <v>408</v>
      </c>
      <c r="C180" s="132" t="str">
        <f>+VLOOKUP(B180,'[30]Clallam Regulated Price Out'!A:B,2,FALSE)</f>
        <v>4YD CONT 1XWEEKLY SVC</v>
      </c>
      <c r="D180" s="134">
        <f>IFERROR(VLOOKUP(B180,'[31]Clallam Rates'!$F$1:$H$500, 3, FALSE),0)</f>
        <v>338.91</v>
      </c>
      <c r="E180" s="135">
        <f>78.27*4.33</f>
        <v>338.90909999999997</v>
      </c>
      <c r="F180" s="135" t="s">
        <v>14</v>
      </c>
      <c r="G180" s="136">
        <f>IFERROR(VLOOKUP($B180,'[31]Clallam Revenue'!$B:$O,3,0),0)</f>
        <v>0</v>
      </c>
      <c r="H180" s="136">
        <f>IFERROR(VLOOKUP($B180,'[31]Clallam Revenue'!$B:$O,4,0),0)</f>
        <v>677.82</v>
      </c>
      <c r="I180" s="136">
        <f>IFERROR(VLOOKUP($B180,'[31]Clallam Revenue'!$B:$O,5,0),0)</f>
        <v>677.82</v>
      </c>
      <c r="J180" s="136">
        <f>IFERROR(VLOOKUP($B180,'[31]Clallam Revenue'!$B:$O,6,0),0)</f>
        <v>677.82</v>
      </c>
      <c r="K180" s="136">
        <f>IFERROR(VLOOKUP($B180,'[31]Clallam Revenue'!$B:$O,7,0),0)</f>
        <v>338.92</v>
      </c>
      <c r="L180" s="136">
        <f>IFERROR(VLOOKUP($B180,'[31]Clallam Revenue'!$B:$O,8,0),0)</f>
        <v>0</v>
      </c>
      <c r="M180" s="136">
        <f>IFERROR(VLOOKUP($B180,'[31]Clallam Revenue'!$B:$O,9,0),0)</f>
        <v>0</v>
      </c>
      <c r="N180" s="136">
        <f>IFERROR(VLOOKUP($B180,'[31]Clallam Revenue'!$B:$O,10,0),0)</f>
        <v>0</v>
      </c>
      <c r="O180" s="136">
        <f>IFERROR(VLOOKUP($B180,'[31]Clallam Revenue'!$B:$O,11,0),0)</f>
        <v>0</v>
      </c>
      <c r="P180" s="136">
        <f>IFERROR(VLOOKUP($B180,'[31]Clallam Revenue'!$B:$O,12,0),0)</f>
        <v>0</v>
      </c>
      <c r="Q180" s="136">
        <f>IFERROR(VLOOKUP($B180,'[31]Clallam Revenue'!$B:$O,13,0),0)</f>
        <v>0</v>
      </c>
      <c r="R180" s="136">
        <f>IFERROR(VLOOKUP($B180,'[31]Clallam Revenue'!$B:$O,14,0),0)</f>
        <v>0</v>
      </c>
      <c r="S180" s="136">
        <f t="shared" si="79"/>
        <v>2372.38</v>
      </c>
      <c r="U180" s="137">
        <f t="shared" si="82"/>
        <v>0</v>
      </c>
      <c r="V180" s="137">
        <f t="shared" si="83"/>
        <v>2</v>
      </c>
      <c r="W180" s="137">
        <f t="shared" si="84"/>
        <v>2</v>
      </c>
      <c r="X180" s="137">
        <f t="shared" si="85"/>
        <v>2</v>
      </c>
      <c r="Y180" s="137">
        <f t="shared" si="86"/>
        <v>1.0000295063586202</v>
      </c>
      <c r="Z180" s="137">
        <f t="shared" si="87"/>
        <v>0</v>
      </c>
      <c r="AA180" s="137">
        <f t="shared" si="88"/>
        <v>0</v>
      </c>
      <c r="AB180" s="137">
        <f t="shared" si="89"/>
        <v>0</v>
      </c>
      <c r="AC180" s="137">
        <f t="shared" si="90"/>
        <v>0</v>
      </c>
      <c r="AD180" s="137">
        <f t="shared" si="91"/>
        <v>0</v>
      </c>
      <c r="AE180" s="137">
        <f t="shared" si="92"/>
        <v>0</v>
      </c>
      <c r="AF180" s="137">
        <f t="shared" si="93"/>
        <v>0</v>
      </c>
      <c r="AG180" s="138">
        <f t="shared" si="94"/>
        <v>0.58333579219655174</v>
      </c>
      <c r="AI180" s="139"/>
      <c r="AJ180" s="214">
        <f t="shared" si="75"/>
        <v>339.85377229202032</v>
      </c>
      <c r="AK180" s="215">
        <f t="shared" si="76"/>
        <v>0.94467229202035696</v>
      </c>
      <c r="AL180" s="215">
        <f t="shared" si="77"/>
        <v>6.6127339179819273</v>
      </c>
      <c r="AM180" s="216">
        <f t="shared" si="78"/>
        <v>2378.9927339179822</v>
      </c>
      <c r="AN180" s="222">
        <f t="shared" si="80"/>
        <v>2.7873913448188824E-3</v>
      </c>
      <c r="AO180" s="222">
        <f t="shared" si="81"/>
        <v>2.7873839426997052E-3</v>
      </c>
    </row>
    <row r="181" spans="1:42" s="146" customFormat="1" ht="12" customHeight="1">
      <c r="A181" s="131">
        <v>240</v>
      </c>
      <c r="B181" s="167" t="s">
        <v>409</v>
      </c>
      <c r="C181" s="132" t="s">
        <v>410</v>
      </c>
      <c r="D181" s="134">
        <f>IFERROR(VLOOKUP(B181,'[31]Clallam Rates'!$F$1:$H$500, 3, FALSE),0)</f>
        <v>169.85</v>
      </c>
      <c r="E181" s="135">
        <f>78.27*2.17</f>
        <v>169.84589999999997</v>
      </c>
      <c r="F181" s="135" t="s">
        <v>14</v>
      </c>
      <c r="G181" s="136">
        <f>IFERROR(VLOOKUP($B181,'[31]Clallam Revenue'!$B:$O,3,0),0)</f>
        <v>169.85</v>
      </c>
      <c r="H181" s="136">
        <f>IFERROR(VLOOKUP($B181,'[31]Clallam Revenue'!$B:$O,4,0),0)</f>
        <v>169.85</v>
      </c>
      <c r="I181" s="136">
        <f>IFERROR(VLOOKUP($B181,'[31]Clallam Revenue'!$B:$O,5,0),0)</f>
        <v>169.85</v>
      </c>
      <c r="J181" s="136">
        <f>IFERROR(VLOOKUP($B181,'[31]Clallam Revenue'!$B:$O,6,0),0)</f>
        <v>169.85</v>
      </c>
      <c r="K181" s="136">
        <f>IFERROR(VLOOKUP($B181,'[31]Clallam Revenue'!$B:$O,7,0),0)</f>
        <v>169.85</v>
      </c>
      <c r="L181" s="136">
        <f>IFERROR(VLOOKUP($B181,'[31]Clallam Revenue'!$B:$O,8,0),0)</f>
        <v>169.85</v>
      </c>
      <c r="M181" s="136">
        <f>IFERROR(VLOOKUP($B181,'[31]Clallam Revenue'!$B:$O,9,0),0)</f>
        <v>169.85</v>
      </c>
      <c r="N181" s="136">
        <f>IFERROR(VLOOKUP($B181,'[31]Clallam Revenue'!$B:$O,10,0),0)</f>
        <v>169.85</v>
      </c>
      <c r="O181" s="136">
        <f>IFERROR(VLOOKUP($B181,'[31]Clallam Revenue'!$B:$O,11,0),0)</f>
        <v>169.85</v>
      </c>
      <c r="P181" s="136">
        <f>IFERROR(VLOOKUP($B181,'[31]Clallam Revenue'!$B:$O,12,0),0)</f>
        <v>169.85</v>
      </c>
      <c r="Q181" s="136">
        <f>IFERROR(VLOOKUP($B181,'[31]Clallam Revenue'!$B:$O,13,0),0)</f>
        <v>169.85</v>
      </c>
      <c r="R181" s="136">
        <f>IFERROR(VLOOKUP($B181,'[31]Clallam Revenue'!$B:$O,14,0),0)</f>
        <v>169.85</v>
      </c>
      <c r="S181" s="136">
        <f t="shared" si="79"/>
        <v>2038.1999999999996</v>
      </c>
      <c r="T181" s="164"/>
      <c r="U181" s="137">
        <f t="shared" si="82"/>
        <v>1</v>
      </c>
      <c r="V181" s="137">
        <f t="shared" si="83"/>
        <v>1</v>
      </c>
      <c r="W181" s="137">
        <f t="shared" si="84"/>
        <v>1</v>
      </c>
      <c r="X181" s="137">
        <f t="shared" si="85"/>
        <v>1</v>
      </c>
      <c r="Y181" s="137">
        <f t="shared" si="86"/>
        <v>1</v>
      </c>
      <c r="Z181" s="137">
        <f t="shared" si="87"/>
        <v>1</v>
      </c>
      <c r="AA181" s="137">
        <f t="shared" si="88"/>
        <v>1</v>
      </c>
      <c r="AB181" s="137">
        <f t="shared" si="89"/>
        <v>1</v>
      </c>
      <c r="AC181" s="137">
        <f t="shared" si="90"/>
        <v>1</v>
      </c>
      <c r="AD181" s="137">
        <f t="shared" si="91"/>
        <v>1</v>
      </c>
      <c r="AE181" s="137">
        <f t="shared" si="92"/>
        <v>1</v>
      </c>
      <c r="AF181" s="137">
        <f t="shared" si="93"/>
        <v>1</v>
      </c>
      <c r="AG181" s="138">
        <f t="shared" si="94"/>
        <v>1</v>
      </c>
      <c r="AI181" s="139"/>
      <c r="AJ181" s="214">
        <f t="shared" si="75"/>
        <v>170.31932699161294</v>
      </c>
      <c r="AK181" s="215">
        <f t="shared" si="76"/>
        <v>0.47342699161296764</v>
      </c>
      <c r="AL181" s="215">
        <f t="shared" si="77"/>
        <v>5.6811238993556117</v>
      </c>
      <c r="AM181" s="216">
        <f t="shared" si="78"/>
        <v>2043.8811238993553</v>
      </c>
      <c r="AN181" s="222">
        <f t="shared" si="80"/>
        <v>2.787391344818849E-3</v>
      </c>
      <c r="AO181" s="222">
        <f t="shared" si="81"/>
        <v>2.7873240601293363E-3</v>
      </c>
    </row>
    <row r="182" spans="1:42" s="111" customFormat="1" ht="12" customHeight="1">
      <c r="A182" s="131">
        <v>240</v>
      </c>
      <c r="B182" s="167" t="s">
        <v>411</v>
      </c>
      <c r="C182" s="132" t="s">
        <v>412</v>
      </c>
      <c r="D182" s="134">
        <f>IFERROR(VLOOKUP(B182,'[31]Clallam Rates'!$F$1:$H$500, 3, FALSE),0)</f>
        <v>11.25</v>
      </c>
      <c r="E182" s="135">
        <v>11.25</v>
      </c>
      <c r="F182" s="135" t="s">
        <v>14</v>
      </c>
      <c r="G182" s="136">
        <f>IFERROR(VLOOKUP($B182,'[31]Clallam Revenue'!$B:$O,3,0),0)</f>
        <v>11.25</v>
      </c>
      <c r="H182" s="136">
        <f>IFERROR(VLOOKUP($B182,'[31]Clallam Revenue'!$B:$O,4,0),0)</f>
        <v>33.75</v>
      </c>
      <c r="I182" s="136">
        <f>IFERROR(VLOOKUP($B182,'[31]Clallam Revenue'!$B:$O,5,0),0)</f>
        <v>22.5</v>
      </c>
      <c r="J182" s="136">
        <f>IFERROR(VLOOKUP($B182,'[31]Clallam Revenue'!$B:$O,6,0),0)</f>
        <v>22.5</v>
      </c>
      <c r="K182" s="136">
        <f>IFERROR(VLOOKUP($B182,'[31]Clallam Revenue'!$B:$O,7,0),0)</f>
        <v>39.200000000000003</v>
      </c>
      <c r="L182" s="136">
        <f>IFERROR(VLOOKUP($B182,'[31]Clallam Revenue'!$B:$O,8,0),0)</f>
        <v>45</v>
      </c>
      <c r="M182" s="136">
        <f>IFERROR(VLOOKUP($B182,'[31]Clallam Revenue'!$B:$O,9,0),0)</f>
        <v>67.5</v>
      </c>
      <c r="N182" s="136">
        <f>IFERROR(VLOOKUP($B182,'[31]Clallam Revenue'!$B:$O,10,0),0)</f>
        <v>67.5</v>
      </c>
      <c r="O182" s="136">
        <f>IFERROR(VLOOKUP($B182,'[31]Clallam Revenue'!$B:$O,11,0),0)</f>
        <v>67.5</v>
      </c>
      <c r="P182" s="136">
        <f>IFERROR(VLOOKUP($B182,'[31]Clallam Revenue'!$B:$O,12,0),0)</f>
        <v>67.5</v>
      </c>
      <c r="Q182" s="136">
        <f>IFERROR(VLOOKUP($B182,'[31]Clallam Revenue'!$B:$O,13,0),0)</f>
        <v>67.5</v>
      </c>
      <c r="R182" s="136">
        <f>IFERROR(VLOOKUP($B182,'[31]Clallam Revenue'!$B:$O,14,0),0)</f>
        <v>39.549999999999997</v>
      </c>
      <c r="S182" s="136">
        <f t="shared" si="79"/>
        <v>551.25</v>
      </c>
      <c r="T182" s="146"/>
      <c r="U182" s="137">
        <f t="shared" si="82"/>
        <v>1</v>
      </c>
      <c r="V182" s="137">
        <f t="shared" si="83"/>
        <v>3</v>
      </c>
      <c r="W182" s="137">
        <f t="shared" si="84"/>
        <v>2</v>
      </c>
      <c r="X182" s="137">
        <f t="shared" si="85"/>
        <v>2</v>
      </c>
      <c r="Y182" s="137">
        <f t="shared" si="86"/>
        <v>3.4844444444444447</v>
      </c>
      <c r="Z182" s="137">
        <f t="shared" si="87"/>
        <v>4</v>
      </c>
      <c r="AA182" s="137">
        <f t="shared" si="88"/>
        <v>6</v>
      </c>
      <c r="AB182" s="137">
        <f t="shared" si="89"/>
        <v>6</v>
      </c>
      <c r="AC182" s="137">
        <f t="shared" si="90"/>
        <v>6</v>
      </c>
      <c r="AD182" s="137">
        <f t="shared" si="91"/>
        <v>6</v>
      </c>
      <c r="AE182" s="137">
        <f t="shared" si="92"/>
        <v>6</v>
      </c>
      <c r="AF182" s="137">
        <f t="shared" si="93"/>
        <v>3.5155555555555553</v>
      </c>
      <c r="AG182" s="138">
        <f t="shared" si="94"/>
        <v>4.0833333333333339</v>
      </c>
      <c r="AI182" s="139"/>
      <c r="AJ182" s="214"/>
      <c r="AK182" s="215"/>
      <c r="AL182" s="215">
        <f t="shared" si="77"/>
        <v>0</v>
      </c>
      <c r="AM182" s="216">
        <f t="shared" si="78"/>
        <v>551.25</v>
      </c>
      <c r="AN182" s="222">
        <f t="shared" si="80"/>
        <v>0</v>
      </c>
      <c r="AO182" s="222">
        <f t="shared" si="81"/>
        <v>0</v>
      </c>
      <c r="AP182" s="164" t="s">
        <v>535</v>
      </c>
    </row>
    <row r="183" spans="1:42" s="111" customFormat="1" ht="12" customHeight="1">
      <c r="A183" s="131">
        <v>240</v>
      </c>
      <c r="B183" s="140" t="s">
        <v>413</v>
      </c>
      <c r="C183" s="132" t="str">
        <f>+VLOOKUP(B183,'[30]Clallam Regulated Price Out'!A:B,2,FALSE)</f>
        <v>4YD CONTAINER EXTRA PU</v>
      </c>
      <c r="D183" s="134">
        <f>IFERROR(VLOOKUP(B183,'[31]Clallam Rates'!$F$1:$H$500, 3, FALSE),0)</f>
        <v>81.27</v>
      </c>
      <c r="E183" s="135">
        <v>81.27</v>
      </c>
      <c r="F183" s="135" t="s">
        <v>14</v>
      </c>
      <c r="G183" s="136">
        <f>IFERROR(VLOOKUP($B183,'[31]Clallam Revenue'!$B:$O,3,0),0)</f>
        <v>0</v>
      </c>
      <c r="H183" s="136">
        <f>IFERROR(VLOOKUP($B183,'[31]Clallam Revenue'!$B:$O,4,0),0)</f>
        <v>0</v>
      </c>
      <c r="I183" s="136">
        <f>IFERROR(VLOOKUP($B183,'[31]Clallam Revenue'!$B:$O,5,0),0)</f>
        <v>0</v>
      </c>
      <c r="J183" s="136">
        <f>IFERROR(VLOOKUP($B183,'[31]Clallam Revenue'!$B:$O,6,0),0)</f>
        <v>0</v>
      </c>
      <c r="K183" s="136">
        <f>IFERROR(VLOOKUP($B183,'[31]Clallam Revenue'!$B:$O,7,0),0)</f>
        <v>0</v>
      </c>
      <c r="L183" s="136">
        <f>IFERROR(VLOOKUP($B183,'[31]Clallam Revenue'!$B:$O,8,0),0)</f>
        <v>0</v>
      </c>
      <c r="M183" s="136">
        <f>IFERROR(VLOOKUP($B183,'[31]Clallam Revenue'!$B:$O,9,0),0)</f>
        <v>0</v>
      </c>
      <c r="N183" s="136">
        <f>IFERROR(VLOOKUP($B183,'[31]Clallam Revenue'!$B:$O,10,0),0)</f>
        <v>0</v>
      </c>
      <c r="O183" s="136">
        <f>IFERROR(VLOOKUP($B183,'[31]Clallam Revenue'!$B:$O,11,0),0)</f>
        <v>0</v>
      </c>
      <c r="P183" s="136">
        <f>IFERROR(VLOOKUP($B183,'[31]Clallam Revenue'!$B:$O,12,0),0)</f>
        <v>0</v>
      </c>
      <c r="Q183" s="136">
        <f>IFERROR(VLOOKUP($B183,'[31]Clallam Revenue'!$B:$O,13,0),0)</f>
        <v>0</v>
      </c>
      <c r="R183" s="136">
        <f>IFERROR(VLOOKUP($B183,'[31]Clallam Revenue'!$B:$O,14,0),0)</f>
        <v>0</v>
      </c>
      <c r="S183" s="136">
        <f t="shared" si="79"/>
        <v>0</v>
      </c>
      <c r="U183" s="137">
        <f t="shared" si="82"/>
        <v>0</v>
      </c>
      <c r="V183" s="137">
        <f t="shared" si="83"/>
        <v>0</v>
      </c>
      <c r="W183" s="137">
        <f t="shared" si="84"/>
        <v>0</v>
      </c>
      <c r="X183" s="137">
        <f t="shared" si="85"/>
        <v>0</v>
      </c>
      <c r="Y183" s="137">
        <f t="shared" si="86"/>
        <v>0</v>
      </c>
      <c r="Z183" s="137">
        <f t="shared" si="87"/>
        <v>0</v>
      </c>
      <c r="AA183" s="137">
        <f t="shared" si="88"/>
        <v>0</v>
      </c>
      <c r="AB183" s="137">
        <f t="shared" si="89"/>
        <v>0</v>
      </c>
      <c r="AC183" s="137">
        <f t="shared" si="90"/>
        <v>0</v>
      </c>
      <c r="AD183" s="137">
        <f t="shared" si="91"/>
        <v>0</v>
      </c>
      <c r="AE183" s="137">
        <f t="shared" si="92"/>
        <v>0</v>
      </c>
      <c r="AF183" s="137">
        <f t="shared" si="93"/>
        <v>0</v>
      </c>
      <c r="AG183" s="138">
        <f t="shared" si="94"/>
        <v>0</v>
      </c>
      <c r="AI183" s="139"/>
      <c r="AJ183" s="214">
        <f t="shared" si="75"/>
        <v>81.496531294593424</v>
      </c>
      <c r="AK183" s="215">
        <f t="shared" si="76"/>
        <v>0.22653129459342836</v>
      </c>
      <c r="AL183" s="215">
        <f t="shared" si="77"/>
        <v>0</v>
      </c>
      <c r="AM183" s="216">
        <f t="shared" si="78"/>
        <v>0</v>
      </c>
      <c r="AN183" s="222">
        <f t="shared" si="80"/>
        <v>2.7873913448188551E-3</v>
      </c>
      <c r="AO183" s="222" t="e">
        <f t="shared" si="81"/>
        <v>#DIV/0!</v>
      </c>
    </row>
    <row r="184" spans="1:42" s="111" customFormat="1" ht="12" customHeight="1">
      <c r="A184" s="131">
        <v>240</v>
      </c>
      <c r="B184" s="140" t="s">
        <v>414</v>
      </c>
      <c r="C184" s="132" t="str">
        <f>+VLOOKUP(B184,'[30]Clallam Regulated Price Out'!A:B,2,FALSE)</f>
        <v>6 YARD EXTRA</v>
      </c>
      <c r="D184" s="134">
        <f>IFERROR(VLOOKUP(B184,'[31]Clallam Rates'!$F$1:$H$500, 3, FALSE),0)</f>
        <v>112.42</v>
      </c>
      <c r="E184" s="135">
        <v>112.42</v>
      </c>
      <c r="F184" s="135" t="s">
        <v>14</v>
      </c>
      <c r="G184" s="136">
        <f>IFERROR(VLOOKUP($B184,'[31]Clallam Revenue'!$B:$O,3,0),0)</f>
        <v>0</v>
      </c>
      <c r="H184" s="136">
        <f>IFERROR(VLOOKUP($B184,'[31]Clallam Revenue'!$B:$O,4,0),0)</f>
        <v>0</v>
      </c>
      <c r="I184" s="136">
        <f>IFERROR(VLOOKUP($B184,'[31]Clallam Revenue'!$B:$O,5,0),0)</f>
        <v>0</v>
      </c>
      <c r="J184" s="136">
        <f>IFERROR(VLOOKUP($B184,'[31]Clallam Revenue'!$B:$O,6,0),0)</f>
        <v>0</v>
      </c>
      <c r="K184" s="136">
        <f>IFERROR(VLOOKUP($B184,'[31]Clallam Revenue'!$B:$O,7,0),0)</f>
        <v>0</v>
      </c>
      <c r="L184" s="136">
        <f>IFERROR(VLOOKUP($B184,'[31]Clallam Revenue'!$B:$O,8,0),0)</f>
        <v>0</v>
      </c>
      <c r="M184" s="136">
        <f>IFERROR(VLOOKUP($B184,'[31]Clallam Revenue'!$B:$O,9,0),0)</f>
        <v>0</v>
      </c>
      <c r="N184" s="136">
        <f>IFERROR(VLOOKUP($B184,'[31]Clallam Revenue'!$B:$O,10,0),0)</f>
        <v>0</v>
      </c>
      <c r="O184" s="136">
        <f>IFERROR(VLOOKUP($B184,'[31]Clallam Revenue'!$B:$O,11,0),0)</f>
        <v>0</v>
      </c>
      <c r="P184" s="136">
        <f>IFERROR(VLOOKUP($B184,'[31]Clallam Revenue'!$B:$O,12,0),0)</f>
        <v>0</v>
      </c>
      <c r="Q184" s="136">
        <f>IFERROR(VLOOKUP($B184,'[31]Clallam Revenue'!$B:$O,13,0),0)</f>
        <v>0</v>
      </c>
      <c r="R184" s="136">
        <f>IFERROR(VLOOKUP($B184,'[31]Clallam Revenue'!$B:$O,14,0),0)</f>
        <v>0</v>
      </c>
      <c r="S184" s="136">
        <f t="shared" si="79"/>
        <v>0</v>
      </c>
      <c r="U184" s="137">
        <f t="shared" si="82"/>
        <v>0</v>
      </c>
      <c r="V184" s="137">
        <f t="shared" si="83"/>
        <v>0</v>
      </c>
      <c r="W184" s="137">
        <f t="shared" si="84"/>
        <v>0</v>
      </c>
      <c r="X184" s="137">
        <f t="shared" si="85"/>
        <v>0</v>
      </c>
      <c r="Y184" s="137">
        <f t="shared" si="86"/>
        <v>0</v>
      </c>
      <c r="Z184" s="137">
        <f t="shared" si="87"/>
        <v>0</v>
      </c>
      <c r="AA184" s="137">
        <f t="shared" si="88"/>
        <v>0</v>
      </c>
      <c r="AB184" s="137">
        <f t="shared" si="89"/>
        <v>0</v>
      </c>
      <c r="AC184" s="137">
        <f t="shared" si="90"/>
        <v>0</v>
      </c>
      <c r="AD184" s="137">
        <f t="shared" si="91"/>
        <v>0</v>
      </c>
      <c r="AE184" s="137">
        <f t="shared" si="92"/>
        <v>0</v>
      </c>
      <c r="AF184" s="137">
        <f t="shared" si="93"/>
        <v>0</v>
      </c>
      <c r="AG184" s="138">
        <f t="shared" si="94"/>
        <v>0</v>
      </c>
      <c r="AI184" s="139"/>
      <c r="AJ184" s="214">
        <f t="shared" si="75"/>
        <v>112.73335853498453</v>
      </c>
      <c r="AK184" s="215">
        <f t="shared" si="76"/>
        <v>0.31335853498453048</v>
      </c>
      <c r="AL184" s="215">
        <f t="shared" si="77"/>
        <v>0</v>
      </c>
      <c r="AM184" s="216">
        <f t="shared" si="78"/>
        <v>0</v>
      </c>
      <c r="AN184" s="222">
        <f t="shared" si="80"/>
        <v>2.7873913448188087E-3</v>
      </c>
      <c r="AO184" s="222" t="e">
        <f t="shared" si="81"/>
        <v>#DIV/0!</v>
      </c>
      <c r="AP184" s="164"/>
    </row>
    <row r="185" spans="1:42" s="111" customFormat="1" ht="12" customHeight="1">
      <c r="A185" s="131">
        <v>240</v>
      </c>
      <c r="B185" s="140" t="s">
        <v>415</v>
      </c>
      <c r="C185" s="132" t="str">
        <f>+VLOOKUP(B185,'[30]Clallam Regulated Price Out'!A:B,2,FALSE)</f>
        <v>4 YD TEMP CONT RENT</v>
      </c>
      <c r="D185" s="134">
        <f>IFERROR(VLOOKUP(B185,'[31]Clallam Rates'!$F$1:$H$500, 3, FALSE),0)</f>
        <v>11</v>
      </c>
      <c r="E185" s="135">
        <v>11</v>
      </c>
      <c r="F185" s="135" t="s">
        <v>14</v>
      </c>
      <c r="G185" s="136">
        <f>IFERROR(VLOOKUP($B185,'[31]Clallam Revenue'!$B:$O,3,0),0)</f>
        <v>0</v>
      </c>
      <c r="H185" s="136">
        <f>IFERROR(VLOOKUP($B185,'[31]Clallam Revenue'!$B:$O,4,0),0)</f>
        <v>0</v>
      </c>
      <c r="I185" s="136">
        <f>IFERROR(VLOOKUP($B185,'[31]Clallam Revenue'!$B:$O,5,0),0)</f>
        <v>0</v>
      </c>
      <c r="J185" s="136">
        <f>IFERROR(VLOOKUP($B185,'[31]Clallam Revenue'!$B:$O,6,0),0)</f>
        <v>0</v>
      </c>
      <c r="K185" s="136">
        <f>IFERROR(VLOOKUP($B185,'[31]Clallam Revenue'!$B:$O,7,0),0)</f>
        <v>0</v>
      </c>
      <c r="L185" s="136">
        <f>IFERROR(VLOOKUP($B185,'[31]Clallam Revenue'!$B:$O,8,0),0)</f>
        <v>0</v>
      </c>
      <c r="M185" s="136">
        <f>IFERROR(VLOOKUP($B185,'[31]Clallam Revenue'!$B:$O,9,0),0)</f>
        <v>0</v>
      </c>
      <c r="N185" s="136">
        <f>IFERROR(VLOOKUP($B185,'[31]Clallam Revenue'!$B:$O,10,0),0)</f>
        <v>0</v>
      </c>
      <c r="O185" s="136">
        <f>IFERROR(VLOOKUP($B185,'[31]Clallam Revenue'!$B:$O,11,0),0)</f>
        <v>0</v>
      </c>
      <c r="P185" s="136">
        <f>IFERROR(VLOOKUP($B185,'[31]Clallam Revenue'!$B:$O,12,0),0)</f>
        <v>0</v>
      </c>
      <c r="Q185" s="136">
        <f>IFERROR(VLOOKUP($B185,'[31]Clallam Revenue'!$B:$O,13,0),0)</f>
        <v>0</v>
      </c>
      <c r="R185" s="136">
        <f>IFERROR(VLOOKUP($B185,'[31]Clallam Revenue'!$B:$O,14,0),0)</f>
        <v>0</v>
      </c>
      <c r="S185" s="136">
        <f t="shared" si="79"/>
        <v>0</v>
      </c>
      <c r="U185" s="137">
        <f t="shared" si="82"/>
        <v>0</v>
      </c>
      <c r="V185" s="137">
        <f t="shared" si="83"/>
        <v>0</v>
      </c>
      <c r="W185" s="137">
        <f t="shared" si="84"/>
        <v>0</v>
      </c>
      <c r="X185" s="137">
        <f t="shared" si="85"/>
        <v>0</v>
      </c>
      <c r="Y185" s="137">
        <f t="shared" si="86"/>
        <v>0</v>
      </c>
      <c r="Z185" s="137">
        <f t="shared" si="87"/>
        <v>0</v>
      </c>
      <c r="AA185" s="137">
        <f t="shared" si="88"/>
        <v>0</v>
      </c>
      <c r="AB185" s="137">
        <f t="shared" si="89"/>
        <v>0</v>
      </c>
      <c r="AC185" s="137">
        <f t="shared" si="90"/>
        <v>0</v>
      </c>
      <c r="AD185" s="137">
        <f t="shared" si="91"/>
        <v>0</v>
      </c>
      <c r="AE185" s="137">
        <f t="shared" si="92"/>
        <v>0</v>
      </c>
      <c r="AF185" s="137">
        <f t="shared" si="93"/>
        <v>0</v>
      </c>
      <c r="AG185" s="138">
        <f t="shared" si="94"/>
        <v>0</v>
      </c>
      <c r="AI185" s="139"/>
      <c r="AJ185" s="214"/>
      <c r="AK185" s="215"/>
      <c r="AL185" s="215">
        <f t="shared" si="77"/>
        <v>0</v>
      </c>
      <c r="AM185" s="216">
        <f t="shared" si="78"/>
        <v>0</v>
      </c>
      <c r="AN185" s="222">
        <f t="shared" si="80"/>
        <v>0</v>
      </c>
      <c r="AO185" s="222" t="e">
        <f t="shared" si="81"/>
        <v>#DIV/0!</v>
      </c>
      <c r="AP185" s="164" t="s">
        <v>535</v>
      </c>
    </row>
    <row r="186" spans="1:42" s="164" customFormat="1" ht="12" customHeight="1">
      <c r="A186" s="131">
        <v>240</v>
      </c>
      <c r="B186" s="140" t="s">
        <v>416</v>
      </c>
      <c r="C186" s="132" t="str">
        <f>+VLOOKUP(B186,'[30]Clallam Regulated Price Out'!A:B,2,FALSE)</f>
        <v>4 YD TEMP CONT RENT DAILY</v>
      </c>
      <c r="D186" s="134">
        <f>IFERROR(VLOOKUP(B186,'[31]Clallam Rates'!$F$1:$H$500, 3, FALSE),0)</f>
        <v>1.1000000000000001</v>
      </c>
      <c r="E186" s="135">
        <v>1.1000000000000001</v>
      </c>
      <c r="F186" s="135" t="s">
        <v>14</v>
      </c>
      <c r="G186" s="136">
        <f>IFERROR(VLOOKUP($B186,'[31]Clallam Revenue'!$B:$O,3,0),0)</f>
        <v>144.1</v>
      </c>
      <c r="H186" s="136">
        <f>IFERROR(VLOOKUP($B186,'[31]Clallam Revenue'!$B:$O,4,0),0)</f>
        <v>133.1</v>
      </c>
      <c r="I186" s="136">
        <f>IFERROR(VLOOKUP($B186,'[31]Clallam Revenue'!$B:$O,5,0),0)</f>
        <v>168.29999999999998</v>
      </c>
      <c r="J186" s="136">
        <f>IFERROR(VLOOKUP($B186,'[31]Clallam Revenue'!$B:$O,6,0),0)</f>
        <v>115.5</v>
      </c>
      <c r="K186" s="136">
        <f>IFERROR(VLOOKUP($B186,'[31]Clallam Revenue'!$B:$O,7,0),0)</f>
        <v>68</v>
      </c>
      <c r="L186" s="136">
        <f>IFERROR(VLOOKUP($B186,'[31]Clallam Revenue'!$B:$O,8,0),0)</f>
        <v>100.1</v>
      </c>
      <c r="M186" s="136">
        <f>IFERROR(VLOOKUP($B186,'[31]Clallam Revenue'!$B:$O,9,0),0)</f>
        <v>108.6</v>
      </c>
      <c r="N186" s="136">
        <f>IFERROR(VLOOKUP($B186,'[31]Clallam Revenue'!$B:$O,10,0),0)</f>
        <v>79.2</v>
      </c>
      <c r="O186" s="136">
        <f>IFERROR(VLOOKUP($B186,'[31]Clallam Revenue'!$B:$O,11,0),0)</f>
        <v>36.299999999999997</v>
      </c>
      <c r="P186" s="136">
        <f>IFERROR(VLOOKUP($B186,'[31]Clallam Revenue'!$B:$O,12,0),0)</f>
        <v>63.8</v>
      </c>
      <c r="Q186" s="136">
        <f>IFERROR(VLOOKUP($B186,'[31]Clallam Revenue'!$B:$O,13,0),0)</f>
        <v>79.2</v>
      </c>
      <c r="R186" s="136">
        <f>IFERROR(VLOOKUP($B186,'[31]Clallam Revenue'!$B:$O,14,0),0)</f>
        <v>75.900000000000006</v>
      </c>
      <c r="S186" s="136">
        <f t="shared" si="79"/>
        <v>1172.1000000000001</v>
      </c>
      <c r="T186" s="111"/>
      <c r="U186" s="137">
        <f t="shared" si="82"/>
        <v>130.99999999999997</v>
      </c>
      <c r="V186" s="137">
        <f t="shared" si="83"/>
        <v>120.99999999999999</v>
      </c>
      <c r="W186" s="137">
        <f t="shared" si="84"/>
        <v>152.99999999999997</v>
      </c>
      <c r="X186" s="137">
        <f t="shared" si="85"/>
        <v>104.99999999999999</v>
      </c>
      <c r="Y186" s="137">
        <f t="shared" si="86"/>
        <v>61.818181818181813</v>
      </c>
      <c r="Z186" s="137">
        <f t="shared" si="87"/>
        <v>90.999999999999986</v>
      </c>
      <c r="AA186" s="137">
        <f t="shared" si="88"/>
        <v>98.72727272727272</v>
      </c>
      <c r="AB186" s="137">
        <f t="shared" si="89"/>
        <v>72</v>
      </c>
      <c r="AC186" s="137">
        <f t="shared" si="90"/>
        <v>32.999999999999993</v>
      </c>
      <c r="AD186" s="137">
        <f t="shared" si="91"/>
        <v>57.999999999999993</v>
      </c>
      <c r="AE186" s="137">
        <f t="shared" si="92"/>
        <v>72</v>
      </c>
      <c r="AF186" s="137">
        <f t="shared" si="93"/>
        <v>69</v>
      </c>
      <c r="AG186" s="138">
        <f t="shared" si="94"/>
        <v>88.795454545454547</v>
      </c>
      <c r="AJ186" s="214"/>
      <c r="AK186" s="215"/>
      <c r="AL186" s="215">
        <f t="shared" si="77"/>
        <v>0</v>
      </c>
      <c r="AM186" s="216">
        <f t="shared" si="78"/>
        <v>1172.1000000000001</v>
      </c>
      <c r="AN186" s="222">
        <f t="shared" si="80"/>
        <v>0</v>
      </c>
      <c r="AO186" s="222">
        <f t="shared" si="81"/>
        <v>0</v>
      </c>
      <c r="AP186" s="164" t="s">
        <v>535</v>
      </c>
    </row>
    <row r="187" spans="1:42" s="164" customFormat="1" ht="12" customHeight="1">
      <c r="A187" s="131">
        <v>240</v>
      </c>
      <c r="B187" s="140" t="s">
        <v>417</v>
      </c>
      <c r="C187" s="132" t="str">
        <f>+VLOOKUP(B187,'[30]Clallam Regulated Price Out'!A:B,2,FALSE)</f>
        <v>6YD CONT 1XWEEKLY SVC</v>
      </c>
      <c r="D187" s="134">
        <f>IFERROR(VLOOKUP(B187,'[31]Clallam Rates'!$F$1:$H$500, 3, FALSE),0)</f>
        <v>473.79</v>
      </c>
      <c r="E187" s="135">
        <f>109.42*4.33</f>
        <v>473.78860000000003</v>
      </c>
      <c r="F187" s="135" t="s">
        <v>14</v>
      </c>
      <c r="G187" s="136">
        <f>IFERROR(VLOOKUP($B187,'[31]Clallam Revenue'!$B:$O,3,0),0)</f>
        <v>473.79</v>
      </c>
      <c r="H187" s="136">
        <f>IFERROR(VLOOKUP($B187,'[31]Clallam Revenue'!$B:$O,4,0),0)</f>
        <v>473.79</v>
      </c>
      <c r="I187" s="136">
        <f>IFERROR(VLOOKUP($B187,'[31]Clallam Revenue'!$B:$O,5,0),0)</f>
        <v>473.79</v>
      </c>
      <c r="J187" s="136">
        <f>IFERROR(VLOOKUP($B187,'[31]Clallam Revenue'!$B:$O,6,0),0)</f>
        <v>473.79</v>
      </c>
      <c r="K187" s="136">
        <f>IFERROR(VLOOKUP($B187,'[31]Clallam Revenue'!$B:$O,7,0),0)</f>
        <v>1066.04</v>
      </c>
      <c r="L187" s="136">
        <f>IFERROR(VLOOKUP($B187,'[31]Clallam Revenue'!$B:$O,8,0),0)</f>
        <v>3316.53</v>
      </c>
      <c r="M187" s="136">
        <f>IFERROR(VLOOKUP($B187,'[31]Clallam Revenue'!$B:$O,9,0),0)</f>
        <v>3316.53</v>
      </c>
      <c r="N187" s="136">
        <f>IFERROR(VLOOKUP($B187,'[31]Clallam Revenue'!$B:$O,10,0),0)</f>
        <v>3316.53</v>
      </c>
      <c r="O187" s="136">
        <f>IFERROR(VLOOKUP($B187,'[31]Clallam Revenue'!$B:$O,11,0),0)</f>
        <v>3316.53</v>
      </c>
      <c r="P187" s="136">
        <f>IFERROR(VLOOKUP($B187,'[31]Clallam Revenue'!$B:$O,12,0),0)</f>
        <v>1895.16</v>
      </c>
      <c r="Q187" s="136">
        <f>IFERROR(VLOOKUP($B187,'[31]Clallam Revenue'!$B:$O,13,0),0)</f>
        <v>1895.16</v>
      </c>
      <c r="R187" s="136">
        <f>IFERROR(VLOOKUP($B187,'[31]Clallam Revenue'!$B:$O,14,0),0)</f>
        <v>1895.16</v>
      </c>
      <c r="S187" s="136">
        <f t="shared" si="79"/>
        <v>21912.800000000003</v>
      </c>
      <c r="U187" s="137">
        <f t="shared" si="82"/>
        <v>1</v>
      </c>
      <c r="V187" s="137">
        <f t="shared" si="83"/>
        <v>1</v>
      </c>
      <c r="W187" s="137">
        <f t="shared" si="84"/>
        <v>1</v>
      </c>
      <c r="X187" s="137">
        <f t="shared" si="85"/>
        <v>1</v>
      </c>
      <c r="Y187" s="137">
        <f t="shared" si="86"/>
        <v>2.250026382996686</v>
      </c>
      <c r="Z187" s="137">
        <f t="shared" si="87"/>
        <v>7</v>
      </c>
      <c r="AA187" s="137">
        <f t="shared" si="88"/>
        <v>7</v>
      </c>
      <c r="AB187" s="137">
        <f t="shared" si="89"/>
        <v>7</v>
      </c>
      <c r="AC187" s="137">
        <f t="shared" si="90"/>
        <v>7</v>
      </c>
      <c r="AD187" s="137">
        <f t="shared" si="91"/>
        <v>4</v>
      </c>
      <c r="AE187" s="137">
        <f t="shared" si="92"/>
        <v>4</v>
      </c>
      <c r="AF187" s="137">
        <f t="shared" si="93"/>
        <v>4</v>
      </c>
      <c r="AG187" s="138">
        <f t="shared" si="94"/>
        <v>3.8541688652497239</v>
      </c>
      <c r="AJ187" s="214">
        <f t="shared" si="75"/>
        <v>475.10923424291389</v>
      </c>
      <c r="AK187" s="215">
        <f t="shared" si="76"/>
        <v>1.3206342429138545</v>
      </c>
      <c r="AL187" s="215">
        <f t="shared" si="77"/>
        <v>61.079368577054623</v>
      </c>
      <c r="AM187" s="216">
        <f t="shared" si="78"/>
        <v>21973.879368577058</v>
      </c>
      <c r="AN187" s="222">
        <f t="shared" si="80"/>
        <v>2.7873913448188798E-3</v>
      </c>
      <c r="AO187" s="222">
        <f t="shared" si="81"/>
        <v>2.787383108368379E-3</v>
      </c>
    </row>
    <row r="188" spans="1:42" s="111" customFormat="1" ht="12" customHeight="1">
      <c r="A188" s="131">
        <v>240</v>
      </c>
      <c r="B188" s="140" t="s">
        <v>418</v>
      </c>
      <c r="C188" s="132" t="str">
        <f>+VLOOKUP(B188,'[30]Clallam Regulated Price Out'!A:B,2,FALSE)</f>
        <v>6YD CONT EOW SVC</v>
      </c>
      <c r="D188" s="134">
        <f>IFERROR(VLOOKUP(B188,'[31]Clallam Rates'!$F$1:$H$500, 3, FALSE),0)</f>
        <v>237.44</v>
      </c>
      <c r="E188" s="135">
        <f>109.42*2.17</f>
        <v>237.44139999999999</v>
      </c>
      <c r="F188" s="135" t="s">
        <v>14</v>
      </c>
      <c r="G188" s="136">
        <f>IFERROR(VLOOKUP($B188,'[31]Clallam Revenue'!$B:$O,3,0),0)</f>
        <v>0</v>
      </c>
      <c r="H188" s="136">
        <f>IFERROR(VLOOKUP($B188,'[31]Clallam Revenue'!$B:$O,4,0),0)</f>
        <v>0</v>
      </c>
      <c r="I188" s="136">
        <f>IFERROR(VLOOKUP($B188,'[31]Clallam Revenue'!$B:$O,5,0),0)</f>
        <v>0</v>
      </c>
      <c r="J188" s="136">
        <f>IFERROR(VLOOKUP($B188,'[31]Clallam Revenue'!$B:$O,6,0),0)</f>
        <v>0</v>
      </c>
      <c r="K188" s="136">
        <f>IFERROR(VLOOKUP($B188,'[31]Clallam Revenue'!$B:$O,7,0),0)</f>
        <v>0</v>
      </c>
      <c r="L188" s="136">
        <f>IFERROR(VLOOKUP($B188,'[31]Clallam Revenue'!$B:$O,8,0),0)</f>
        <v>0</v>
      </c>
      <c r="M188" s="136">
        <f>IFERROR(VLOOKUP($B188,'[31]Clallam Revenue'!$B:$O,9,0),0)</f>
        <v>0</v>
      </c>
      <c r="N188" s="136">
        <f>IFERROR(VLOOKUP($B188,'[31]Clallam Revenue'!$B:$O,10,0),0)</f>
        <v>0</v>
      </c>
      <c r="O188" s="136">
        <f>IFERROR(VLOOKUP($B188,'[31]Clallam Revenue'!$B:$O,11,0),0)</f>
        <v>0</v>
      </c>
      <c r="P188" s="136">
        <f>IFERROR(VLOOKUP($B188,'[31]Clallam Revenue'!$B:$O,12,0),0)</f>
        <v>0</v>
      </c>
      <c r="Q188" s="136">
        <f>IFERROR(VLOOKUP($B188,'[31]Clallam Revenue'!$B:$O,13,0),0)</f>
        <v>0</v>
      </c>
      <c r="R188" s="136">
        <f>IFERROR(VLOOKUP($B188,'[31]Clallam Revenue'!$B:$O,14,0),0)</f>
        <v>0</v>
      </c>
      <c r="S188" s="136">
        <f t="shared" si="79"/>
        <v>0</v>
      </c>
      <c r="T188" s="164"/>
      <c r="U188" s="137">
        <f t="shared" si="82"/>
        <v>0</v>
      </c>
      <c r="V188" s="137">
        <f t="shared" si="83"/>
        <v>0</v>
      </c>
      <c r="W188" s="137">
        <f t="shared" si="84"/>
        <v>0</v>
      </c>
      <c r="X188" s="137">
        <f t="shared" si="85"/>
        <v>0</v>
      </c>
      <c r="Y188" s="137">
        <f t="shared" si="86"/>
        <v>0</v>
      </c>
      <c r="Z188" s="137">
        <f t="shared" si="87"/>
        <v>0</v>
      </c>
      <c r="AA188" s="137">
        <f t="shared" si="88"/>
        <v>0</v>
      </c>
      <c r="AB188" s="137">
        <f t="shared" si="89"/>
        <v>0</v>
      </c>
      <c r="AC188" s="137">
        <f t="shared" si="90"/>
        <v>0</v>
      </c>
      <c r="AD188" s="137">
        <f t="shared" si="91"/>
        <v>0</v>
      </c>
      <c r="AE188" s="137">
        <f t="shared" si="92"/>
        <v>0</v>
      </c>
      <c r="AF188" s="137">
        <f t="shared" si="93"/>
        <v>0</v>
      </c>
      <c r="AG188" s="138">
        <f t="shared" si="94"/>
        <v>0</v>
      </c>
      <c r="AJ188" s="214">
        <f t="shared" si="75"/>
        <v>238.10324210326166</v>
      </c>
      <c r="AK188" s="215">
        <f t="shared" si="76"/>
        <v>0.66184210326167658</v>
      </c>
      <c r="AL188" s="215">
        <f t="shared" si="77"/>
        <v>0</v>
      </c>
      <c r="AM188" s="216">
        <f t="shared" si="78"/>
        <v>0</v>
      </c>
      <c r="AN188" s="222">
        <f t="shared" si="80"/>
        <v>2.7873913448188759E-3</v>
      </c>
      <c r="AO188" s="222" t="e">
        <f t="shared" si="81"/>
        <v>#DIV/0!</v>
      </c>
    </row>
    <row r="189" spans="1:42" s="111" customFormat="1" ht="12" customHeight="1">
      <c r="A189" s="131">
        <v>52</v>
      </c>
      <c r="B189" s="140" t="s">
        <v>419</v>
      </c>
      <c r="C189" s="132" t="str">
        <f>+VLOOKUP(B189,'[30]Clallam Regulated Price Out'!A:B,2,FALSE)</f>
        <v>RE-DELIVERY FEE-RECY BINS</v>
      </c>
      <c r="D189" s="134">
        <f>IFERROR(VLOOKUP(B189,'[31]Clallam Rates'!$F$1:$H$500, 3, FALSE),0)</f>
        <v>20.45</v>
      </c>
      <c r="E189" s="135">
        <v>20.45</v>
      </c>
      <c r="F189" s="135" t="s">
        <v>14</v>
      </c>
      <c r="G189" s="136">
        <f>IFERROR(VLOOKUP($B189,'[31]Clallam Revenue'!$B:$O,3,0),0)</f>
        <v>0</v>
      </c>
      <c r="H189" s="136">
        <f>IFERROR(VLOOKUP($B189,'[31]Clallam Revenue'!$B:$O,4,0),0)</f>
        <v>0</v>
      </c>
      <c r="I189" s="136">
        <f>IFERROR(VLOOKUP($B189,'[31]Clallam Revenue'!$B:$O,5,0),0)</f>
        <v>0</v>
      </c>
      <c r="J189" s="136">
        <f>IFERROR(VLOOKUP($B189,'[31]Clallam Revenue'!$B:$O,6,0),0)</f>
        <v>0</v>
      </c>
      <c r="K189" s="136">
        <f>IFERROR(VLOOKUP($B189,'[31]Clallam Revenue'!$B:$O,7,0),0)</f>
        <v>0</v>
      </c>
      <c r="L189" s="136">
        <f>IFERROR(VLOOKUP($B189,'[31]Clallam Revenue'!$B:$O,8,0),0)</f>
        <v>0</v>
      </c>
      <c r="M189" s="136">
        <f>IFERROR(VLOOKUP($B189,'[31]Clallam Revenue'!$B:$O,9,0),0)</f>
        <v>0</v>
      </c>
      <c r="N189" s="136">
        <f>IFERROR(VLOOKUP($B189,'[31]Clallam Revenue'!$B:$O,10,0),0)</f>
        <v>0</v>
      </c>
      <c r="O189" s="136">
        <f>IFERROR(VLOOKUP($B189,'[31]Clallam Revenue'!$B:$O,11,0),0)</f>
        <v>40.9</v>
      </c>
      <c r="P189" s="136">
        <f>IFERROR(VLOOKUP($B189,'[31]Clallam Revenue'!$B:$O,12,0),0)</f>
        <v>20.45</v>
      </c>
      <c r="Q189" s="136">
        <f>IFERROR(VLOOKUP($B189,'[31]Clallam Revenue'!$B:$O,13,0),0)</f>
        <v>0</v>
      </c>
      <c r="R189" s="136">
        <f>IFERROR(VLOOKUP($B189,'[31]Clallam Revenue'!$B:$O,14,0),0)</f>
        <v>0</v>
      </c>
      <c r="S189" s="136">
        <f t="shared" si="79"/>
        <v>61.349999999999994</v>
      </c>
      <c r="U189" s="137">
        <f t="shared" si="82"/>
        <v>0</v>
      </c>
      <c r="V189" s="137">
        <f t="shared" si="83"/>
        <v>0</v>
      </c>
      <c r="W189" s="137">
        <f t="shared" si="84"/>
        <v>0</v>
      </c>
      <c r="X189" s="137">
        <f t="shared" si="85"/>
        <v>0</v>
      </c>
      <c r="Y189" s="137">
        <f t="shared" si="86"/>
        <v>0</v>
      </c>
      <c r="Z189" s="137">
        <f t="shared" si="87"/>
        <v>0</v>
      </c>
      <c r="AA189" s="137">
        <f t="shared" si="88"/>
        <v>0</v>
      </c>
      <c r="AB189" s="137">
        <f t="shared" si="89"/>
        <v>0</v>
      </c>
      <c r="AC189" s="137">
        <f t="shared" si="90"/>
        <v>2</v>
      </c>
      <c r="AD189" s="137">
        <f t="shared" si="91"/>
        <v>1</v>
      </c>
      <c r="AE189" s="137">
        <f t="shared" si="92"/>
        <v>0</v>
      </c>
      <c r="AF189" s="137">
        <f t="shared" si="93"/>
        <v>0</v>
      </c>
      <c r="AG189" s="138">
        <f t="shared" si="94"/>
        <v>0.25</v>
      </c>
      <c r="AJ189" s="214">
        <f t="shared" si="75"/>
        <v>20.507002153001544</v>
      </c>
      <c r="AK189" s="215">
        <f t="shared" si="76"/>
        <v>5.7002153001544542E-2</v>
      </c>
      <c r="AL189" s="215">
        <f t="shared" si="77"/>
        <v>0.17100645900463363</v>
      </c>
      <c r="AM189" s="216">
        <f t="shared" si="78"/>
        <v>61.521006459004624</v>
      </c>
      <c r="AN189" s="222">
        <f t="shared" si="80"/>
        <v>2.7873913448188043E-3</v>
      </c>
      <c r="AO189" s="222">
        <f t="shared" si="81"/>
        <v>2.7873913448188043E-3</v>
      </c>
    </row>
    <row r="190" spans="1:42" s="111" customFormat="1" ht="12" customHeight="1">
      <c r="A190" s="131">
        <v>52</v>
      </c>
      <c r="B190" s="140" t="s">
        <v>420</v>
      </c>
      <c r="C190" s="132" t="str">
        <f>+VLOOKUP(B190,'[30]Clallam Regulated Price Out'!A:B,2,FALSE)</f>
        <v>REDELIVERY FEE UP TO 8YDS</v>
      </c>
      <c r="D190" s="134">
        <f>IFERROR(VLOOKUP(B190,'[31]Clallam Rates'!$F$1:$H$500, 3, FALSE),0)</f>
        <v>30.76</v>
      </c>
      <c r="E190" s="135">
        <v>30.76</v>
      </c>
      <c r="F190" s="135" t="s">
        <v>14</v>
      </c>
      <c r="G190" s="136">
        <f>IFERROR(VLOOKUP($B190,'[31]Clallam Revenue'!$B:$O,3,0),0)</f>
        <v>61.52</v>
      </c>
      <c r="H190" s="136">
        <f>IFERROR(VLOOKUP($B190,'[31]Clallam Revenue'!$B:$O,4,0),0)</f>
        <v>30.76</v>
      </c>
      <c r="I190" s="136">
        <f>IFERROR(VLOOKUP($B190,'[31]Clallam Revenue'!$B:$O,5,0),0)</f>
        <v>30.76</v>
      </c>
      <c r="J190" s="136">
        <f>IFERROR(VLOOKUP($B190,'[31]Clallam Revenue'!$B:$O,6,0),0)</f>
        <v>61.52</v>
      </c>
      <c r="K190" s="136">
        <f>IFERROR(VLOOKUP($B190,'[31]Clallam Revenue'!$B:$O,7,0),0)</f>
        <v>0</v>
      </c>
      <c r="L190" s="136">
        <f>IFERROR(VLOOKUP($B190,'[31]Clallam Revenue'!$B:$O,8,0),0)</f>
        <v>92.28</v>
      </c>
      <c r="M190" s="136">
        <f>IFERROR(VLOOKUP($B190,'[31]Clallam Revenue'!$B:$O,9,0),0)</f>
        <v>0</v>
      </c>
      <c r="N190" s="136">
        <f>IFERROR(VLOOKUP($B190,'[31]Clallam Revenue'!$B:$O,10,0),0)</f>
        <v>92.28</v>
      </c>
      <c r="O190" s="136">
        <f>IFERROR(VLOOKUP($B190,'[31]Clallam Revenue'!$B:$O,11,0),0)</f>
        <v>30.76</v>
      </c>
      <c r="P190" s="136">
        <f>IFERROR(VLOOKUP($B190,'[31]Clallam Revenue'!$B:$O,12,0),0)</f>
        <v>92.28</v>
      </c>
      <c r="Q190" s="136">
        <f>IFERROR(VLOOKUP($B190,'[31]Clallam Revenue'!$B:$O,13,0),0)</f>
        <v>30.76</v>
      </c>
      <c r="R190" s="136">
        <f>IFERROR(VLOOKUP($B190,'[31]Clallam Revenue'!$B:$O,14,0),0)</f>
        <v>61.52</v>
      </c>
      <c r="S190" s="136">
        <f t="shared" si="79"/>
        <v>584.43999999999994</v>
      </c>
      <c r="U190" s="137">
        <f t="shared" si="82"/>
        <v>2</v>
      </c>
      <c r="V190" s="137">
        <f t="shared" si="83"/>
        <v>1</v>
      </c>
      <c r="W190" s="137">
        <f t="shared" si="84"/>
        <v>1</v>
      </c>
      <c r="X190" s="137">
        <f t="shared" si="85"/>
        <v>2</v>
      </c>
      <c r="Y190" s="137">
        <f t="shared" si="86"/>
        <v>0</v>
      </c>
      <c r="Z190" s="137">
        <f t="shared" si="87"/>
        <v>3</v>
      </c>
      <c r="AA190" s="137">
        <f t="shared" si="88"/>
        <v>0</v>
      </c>
      <c r="AB190" s="137">
        <f t="shared" si="89"/>
        <v>3</v>
      </c>
      <c r="AC190" s="137">
        <f t="shared" si="90"/>
        <v>1</v>
      </c>
      <c r="AD190" s="137">
        <f t="shared" si="91"/>
        <v>3</v>
      </c>
      <c r="AE190" s="137">
        <f t="shared" si="92"/>
        <v>1</v>
      </c>
      <c r="AF190" s="137">
        <f t="shared" si="93"/>
        <v>2</v>
      </c>
      <c r="AG190" s="138">
        <f t="shared" si="94"/>
        <v>1.5833333333333333</v>
      </c>
      <c r="AJ190" s="214">
        <f t="shared" si="75"/>
        <v>30.845740157766631</v>
      </c>
      <c r="AK190" s="215">
        <f t="shared" si="76"/>
        <v>8.5740157766629466E-2</v>
      </c>
      <c r="AL190" s="215">
        <f t="shared" si="77"/>
        <v>1.6290629975659596</v>
      </c>
      <c r="AM190" s="216">
        <f t="shared" si="78"/>
        <v>586.06906299756588</v>
      </c>
      <c r="AN190" s="222">
        <f t="shared" si="80"/>
        <v>2.7873913448189032E-3</v>
      </c>
      <c r="AO190" s="222">
        <f t="shared" si="81"/>
        <v>2.7873913448189032E-3</v>
      </c>
    </row>
    <row r="191" spans="1:42" s="111" customFormat="1" ht="12" customHeight="1">
      <c r="A191" s="131">
        <v>240</v>
      </c>
      <c r="B191" s="140" t="s">
        <v>421</v>
      </c>
      <c r="C191" s="132" t="str">
        <f>+VLOOKUP(B191,'[30]Clallam Regulated Price Out'!A:B,2,FALSE)</f>
        <v>SPECIAL PICKUP 1.5YD</v>
      </c>
      <c r="D191" s="134">
        <f>IFERROR(VLOOKUP(B191,'[31]Clallam Rates'!$F$1:$H$500, 3, FALSE),0)</f>
        <v>34.229999999999997</v>
      </c>
      <c r="E191" s="135">
        <v>34.229999999999997</v>
      </c>
      <c r="F191" s="135" t="s">
        <v>14</v>
      </c>
      <c r="G191" s="136">
        <f>IFERROR(VLOOKUP($B191,'[31]Clallam Revenue'!$B:$O,3,0),0)</f>
        <v>34.229999999999997</v>
      </c>
      <c r="H191" s="136">
        <f>IFERROR(VLOOKUP($B191,'[31]Clallam Revenue'!$B:$O,4,0),0)</f>
        <v>0</v>
      </c>
      <c r="I191" s="136">
        <f>IFERROR(VLOOKUP($B191,'[31]Clallam Revenue'!$B:$O,5,0),0)</f>
        <v>0</v>
      </c>
      <c r="J191" s="136">
        <f>IFERROR(VLOOKUP($B191,'[31]Clallam Revenue'!$B:$O,6,0),0)</f>
        <v>34.229999999999997</v>
      </c>
      <c r="K191" s="136">
        <f>IFERROR(VLOOKUP($B191,'[31]Clallam Revenue'!$B:$O,7,0),0)</f>
        <v>34.229999999999997</v>
      </c>
      <c r="L191" s="136">
        <f>IFERROR(VLOOKUP($B191,'[31]Clallam Revenue'!$B:$O,8,0),0)</f>
        <v>0</v>
      </c>
      <c r="M191" s="136">
        <f>IFERROR(VLOOKUP($B191,'[31]Clallam Revenue'!$B:$O,9,0),0)</f>
        <v>68.459999999999994</v>
      </c>
      <c r="N191" s="136">
        <f>IFERROR(VLOOKUP($B191,'[31]Clallam Revenue'!$B:$O,10,0),0)</f>
        <v>34.229999999999997</v>
      </c>
      <c r="O191" s="136">
        <f>IFERROR(VLOOKUP($B191,'[31]Clallam Revenue'!$B:$O,11,0),0)</f>
        <v>68.459999999999994</v>
      </c>
      <c r="P191" s="136">
        <f>IFERROR(VLOOKUP($B191,'[31]Clallam Revenue'!$B:$O,12,0),0)</f>
        <v>0</v>
      </c>
      <c r="Q191" s="136">
        <f>IFERROR(VLOOKUP($B191,'[31]Clallam Revenue'!$B:$O,13,0),0)</f>
        <v>34.229999999999997</v>
      </c>
      <c r="R191" s="136">
        <f>IFERROR(VLOOKUP($B191,'[31]Clallam Revenue'!$B:$O,14,0),0)</f>
        <v>0</v>
      </c>
      <c r="S191" s="136">
        <f t="shared" si="79"/>
        <v>308.07</v>
      </c>
      <c r="U191" s="137">
        <f t="shared" si="82"/>
        <v>1</v>
      </c>
      <c r="V191" s="137">
        <f t="shared" si="83"/>
        <v>0</v>
      </c>
      <c r="W191" s="137">
        <f t="shared" si="84"/>
        <v>0</v>
      </c>
      <c r="X191" s="137">
        <f t="shared" si="85"/>
        <v>1</v>
      </c>
      <c r="Y191" s="137">
        <f t="shared" si="86"/>
        <v>1</v>
      </c>
      <c r="Z191" s="137">
        <f t="shared" si="87"/>
        <v>0</v>
      </c>
      <c r="AA191" s="137">
        <f t="shared" si="88"/>
        <v>2</v>
      </c>
      <c r="AB191" s="137">
        <f t="shared" si="89"/>
        <v>1</v>
      </c>
      <c r="AC191" s="137">
        <f t="shared" si="90"/>
        <v>2</v>
      </c>
      <c r="AD191" s="137">
        <f t="shared" si="91"/>
        <v>0</v>
      </c>
      <c r="AE191" s="137">
        <f t="shared" si="92"/>
        <v>1</v>
      </c>
      <c r="AF191" s="137">
        <f t="shared" si="93"/>
        <v>0</v>
      </c>
      <c r="AG191" s="138">
        <f t="shared" si="94"/>
        <v>0.75</v>
      </c>
      <c r="AJ191" s="214">
        <f t="shared" si="75"/>
        <v>34.325412405733147</v>
      </c>
      <c r="AK191" s="215">
        <f t="shared" si="76"/>
        <v>9.5412405733149797E-2</v>
      </c>
      <c r="AL191" s="215">
        <f t="shared" si="77"/>
        <v>0.85871165159834817</v>
      </c>
      <c r="AM191" s="216">
        <f t="shared" si="78"/>
        <v>308.92871165159835</v>
      </c>
      <c r="AN191" s="222">
        <f t="shared" si="80"/>
        <v>2.7873913448188668E-3</v>
      </c>
      <c r="AO191" s="222">
        <f t="shared" si="81"/>
        <v>2.7873913448188663E-3</v>
      </c>
    </row>
    <row r="192" spans="1:42" s="111" customFormat="1" ht="12" customHeight="1">
      <c r="A192" s="131">
        <v>240</v>
      </c>
      <c r="B192" s="140" t="s">
        <v>422</v>
      </c>
      <c r="C192" s="132" t="str">
        <f>+VLOOKUP(B192,'[30]Clallam Regulated Price Out'!A:B,2,FALSE)</f>
        <v>SPECIAL PICKUP 1YD</v>
      </c>
      <c r="D192" s="134">
        <f>IFERROR(VLOOKUP(B192,'[31]Clallam Rates'!$F$1:$H$500, 3, FALSE),0)</f>
        <v>24.85</v>
      </c>
      <c r="E192" s="135">
        <v>24.85</v>
      </c>
      <c r="F192" s="135" t="s">
        <v>14</v>
      </c>
      <c r="G192" s="136">
        <f>IFERROR(VLOOKUP($B192,'[31]Clallam Revenue'!$B:$O,3,0),0)</f>
        <v>24.85</v>
      </c>
      <c r="H192" s="136">
        <f>IFERROR(VLOOKUP($B192,'[31]Clallam Revenue'!$B:$O,4,0),0)</f>
        <v>24.85</v>
      </c>
      <c r="I192" s="136">
        <f>IFERROR(VLOOKUP($B192,'[31]Clallam Revenue'!$B:$O,5,0),0)</f>
        <v>74.55</v>
      </c>
      <c r="J192" s="136">
        <f>IFERROR(VLOOKUP($B192,'[31]Clallam Revenue'!$B:$O,6,0),0)</f>
        <v>0</v>
      </c>
      <c r="K192" s="136">
        <f>IFERROR(VLOOKUP($B192,'[31]Clallam Revenue'!$B:$O,7,0),0)</f>
        <v>24.85</v>
      </c>
      <c r="L192" s="136">
        <f>IFERROR(VLOOKUP($B192,'[31]Clallam Revenue'!$B:$O,8,0),0)</f>
        <v>49.7</v>
      </c>
      <c r="M192" s="136">
        <f>IFERROR(VLOOKUP($B192,'[31]Clallam Revenue'!$B:$O,9,0),0)</f>
        <v>24.85</v>
      </c>
      <c r="N192" s="136">
        <f>IFERROR(VLOOKUP($B192,'[31]Clallam Revenue'!$B:$O,10,0),0)</f>
        <v>74.55</v>
      </c>
      <c r="O192" s="136">
        <f>IFERROR(VLOOKUP($B192,'[31]Clallam Revenue'!$B:$O,11,0),0)</f>
        <v>0</v>
      </c>
      <c r="P192" s="136">
        <f>IFERROR(VLOOKUP($B192,'[31]Clallam Revenue'!$B:$O,12,0),0)</f>
        <v>99.4</v>
      </c>
      <c r="Q192" s="136">
        <f>IFERROR(VLOOKUP($B192,'[31]Clallam Revenue'!$B:$O,13,0),0)</f>
        <v>74.55</v>
      </c>
      <c r="R192" s="136">
        <f>IFERROR(VLOOKUP($B192,'[31]Clallam Revenue'!$B:$O,14,0),0)</f>
        <v>24.85</v>
      </c>
      <c r="S192" s="136">
        <f t="shared" si="79"/>
        <v>497.00000000000006</v>
      </c>
      <c r="U192" s="137">
        <f t="shared" si="82"/>
        <v>1</v>
      </c>
      <c r="V192" s="137">
        <f t="shared" si="83"/>
        <v>1</v>
      </c>
      <c r="W192" s="137">
        <f t="shared" si="84"/>
        <v>2.9999999999999996</v>
      </c>
      <c r="X192" s="137">
        <f t="shared" si="85"/>
        <v>0</v>
      </c>
      <c r="Y192" s="137">
        <f t="shared" si="86"/>
        <v>1</v>
      </c>
      <c r="Z192" s="137">
        <f t="shared" si="87"/>
        <v>2</v>
      </c>
      <c r="AA192" s="137">
        <f t="shared" si="88"/>
        <v>1</v>
      </c>
      <c r="AB192" s="137">
        <f t="shared" si="89"/>
        <v>2.9999999999999996</v>
      </c>
      <c r="AC192" s="137">
        <f t="shared" si="90"/>
        <v>0</v>
      </c>
      <c r="AD192" s="137">
        <f t="shared" si="91"/>
        <v>4</v>
      </c>
      <c r="AE192" s="137">
        <f t="shared" si="92"/>
        <v>2.9999999999999996</v>
      </c>
      <c r="AF192" s="137">
        <f t="shared" si="93"/>
        <v>1</v>
      </c>
      <c r="AG192" s="138">
        <f t="shared" si="94"/>
        <v>1.6666666666666667</v>
      </c>
      <c r="AJ192" s="214">
        <f t="shared" si="75"/>
        <v>24.919266674918749</v>
      </c>
      <c r="AK192" s="215">
        <f t="shared" si="76"/>
        <v>6.9266674918747384E-2</v>
      </c>
      <c r="AL192" s="215">
        <f t="shared" si="77"/>
        <v>1.3853334983749477</v>
      </c>
      <c r="AM192" s="216">
        <f t="shared" si="78"/>
        <v>498.38533349837502</v>
      </c>
      <c r="AN192" s="222">
        <f t="shared" si="80"/>
        <v>2.7873913448188082E-3</v>
      </c>
      <c r="AO192" s="222">
        <f t="shared" si="81"/>
        <v>2.7873913448188078E-3</v>
      </c>
    </row>
    <row r="193" spans="1:41" s="111" customFormat="1" ht="12" customHeight="1">
      <c r="A193" s="131">
        <v>240</v>
      </c>
      <c r="B193" s="140" t="s">
        <v>423</v>
      </c>
      <c r="C193" s="132" t="str">
        <f>+VLOOKUP(B193,'[30]Clallam Regulated Price Out'!A:B,2,FALSE)</f>
        <v>SPECIAL PICKUP 2YD</v>
      </c>
      <c r="D193" s="134">
        <f>IFERROR(VLOOKUP(B193,'[31]Clallam Rates'!$F$1:$H$500, 3, FALSE),0)</f>
        <v>46.11</v>
      </c>
      <c r="E193" s="135">
        <v>46.11</v>
      </c>
      <c r="F193" s="135" t="s">
        <v>14</v>
      </c>
      <c r="G193" s="136">
        <f>IFERROR(VLOOKUP($B193,'[31]Clallam Revenue'!$B:$O,3,0),0)</f>
        <v>46.11</v>
      </c>
      <c r="H193" s="136">
        <f>IFERROR(VLOOKUP($B193,'[31]Clallam Revenue'!$B:$O,4,0),0)</f>
        <v>92.22</v>
      </c>
      <c r="I193" s="136">
        <f>IFERROR(VLOOKUP($B193,'[31]Clallam Revenue'!$B:$O,5,0),0)</f>
        <v>46.11</v>
      </c>
      <c r="J193" s="136">
        <f>IFERROR(VLOOKUP($B193,'[31]Clallam Revenue'!$B:$O,6,0),0)</f>
        <v>92.22</v>
      </c>
      <c r="K193" s="136">
        <f>IFERROR(VLOOKUP($B193,'[31]Clallam Revenue'!$B:$O,7,0),0)</f>
        <v>0</v>
      </c>
      <c r="L193" s="136">
        <f>IFERROR(VLOOKUP($B193,'[31]Clallam Revenue'!$B:$O,8,0),0)</f>
        <v>92.22</v>
      </c>
      <c r="M193" s="136">
        <f>IFERROR(VLOOKUP($B193,'[31]Clallam Revenue'!$B:$O,9,0),0)</f>
        <v>46.11</v>
      </c>
      <c r="N193" s="136">
        <f>IFERROR(VLOOKUP($B193,'[31]Clallam Revenue'!$B:$O,10,0),0)</f>
        <v>0</v>
      </c>
      <c r="O193" s="136">
        <f>IFERROR(VLOOKUP($B193,'[31]Clallam Revenue'!$B:$O,11,0),0)</f>
        <v>0</v>
      </c>
      <c r="P193" s="136">
        <f>IFERROR(VLOOKUP($B193,'[31]Clallam Revenue'!$B:$O,12,0),0)</f>
        <v>0</v>
      </c>
      <c r="Q193" s="136">
        <f>IFERROR(VLOOKUP($B193,'[31]Clallam Revenue'!$B:$O,13,0),0)</f>
        <v>46.11</v>
      </c>
      <c r="R193" s="136">
        <f>IFERROR(VLOOKUP($B193,'[31]Clallam Revenue'!$B:$O,14,0),0)</f>
        <v>184.44</v>
      </c>
      <c r="S193" s="136">
        <f t="shared" si="79"/>
        <v>645.54</v>
      </c>
      <c r="U193" s="137">
        <f t="shared" si="82"/>
        <v>1</v>
      </c>
      <c r="V193" s="137">
        <f t="shared" si="83"/>
        <v>2</v>
      </c>
      <c r="W193" s="137">
        <f t="shared" si="84"/>
        <v>1</v>
      </c>
      <c r="X193" s="137">
        <f t="shared" si="85"/>
        <v>2</v>
      </c>
      <c r="Y193" s="137">
        <f t="shared" si="86"/>
        <v>0</v>
      </c>
      <c r="Z193" s="137">
        <f t="shared" si="87"/>
        <v>2</v>
      </c>
      <c r="AA193" s="137">
        <f t="shared" si="88"/>
        <v>1</v>
      </c>
      <c r="AB193" s="137">
        <f t="shared" si="89"/>
        <v>0</v>
      </c>
      <c r="AC193" s="137">
        <f t="shared" si="90"/>
        <v>0</v>
      </c>
      <c r="AD193" s="137">
        <f t="shared" si="91"/>
        <v>0</v>
      </c>
      <c r="AE193" s="137">
        <f t="shared" si="92"/>
        <v>1</v>
      </c>
      <c r="AF193" s="137">
        <f t="shared" si="93"/>
        <v>4</v>
      </c>
      <c r="AG193" s="138">
        <f t="shared" si="94"/>
        <v>1.1666666666666667</v>
      </c>
      <c r="AJ193" s="214">
        <f t="shared" si="75"/>
        <v>46.238526614909595</v>
      </c>
      <c r="AK193" s="215">
        <f t="shared" si="76"/>
        <v>0.12852661490959605</v>
      </c>
      <c r="AL193" s="215">
        <f t="shared" si="77"/>
        <v>1.7993726087343447</v>
      </c>
      <c r="AM193" s="216">
        <f t="shared" si="78"/>
        <v>647.33937260873427</v>
      </c>
      <c r="AN193" s="222">
        <f t="shared" si="80"/>
        <v>2.7873913448188256E-3</v>
      </c>
      <c r="AO193" s="222">
        <f t="shared" si="81"/>
        <v>2.7873913448188256E-3</v>
      </c>
    </row>
    <row r="194" spans="1:41" s="111" customFormat="1" ht="12" customHeight="1">
      <c r="A194" s="131">
        <v>240</v>
      </c>
      <c r="B194" s="140" t="s">
        <v>424</v>
      </c>
      <c r="C194" s="132" t="str">
        <f>+VLOOKUP(B194,'[30]Clallam Regulated Price Out'!A:B,2,FALSE)</f>
        <v>SPECIAL PICKUP 3YD</v>
      </c>
      <c r="D194" s="134">
        <f>IFERROR(VLOOKUP(B194,'[31]Clallam Rates'!$F$1:$H$500, 3, FALSE),0)</f>
        <v>60.29</v>
      </c>
      <c r="E194" s="135">
        <v>60.27</v>
      </c>
      <c r="F194" s="135" t="s">
        <v>14</v>
      </c>
      <c r="G194" s="136">
        <f>IFERROR(VLOOKUP($B194,'[31]Clallam Revenue'!$B:$O,3,0),0)</f>
        <v>0</v>
      </c>
      <c r="H194" s="136">
        <f>IFERROR(VLOOKUP($B194,'[31]Clallam Revenue'!$B:$O,4,0),0)</f>
        <v>0</v>
      </c>
      <c r="I194" s="136">
        <f>IFERROR(VLOOKUP($B194,'[31]Clallam Revenue'!$B:$O,5,0),0)</f>
        <v>0</v>
      </c>
      <c r="J194" s="136">
        <f>IFERROR(VLOOKUP($B194,'[31]Clallam Revenue'!$B:$O,6,0),0)</f>
        <v>0</v>
      </c>
      <c r="K194" s="136">
        <f>IFERROR(VLOOKUP($B194,'[31]Clallam Revenue'!$B:$O,7,0),0)</f>
        <v>0</v>
      </c>
      <c r="L194" s="136">
        <f>IFERROR(VLOOKUP($B194,'[31]Clallam Revenue'!$B:$O,8,0),0)</f>
        <v>0</v>
      </c>
      <c r="M194" s="136">
        <f>IFERROR(VLOOKUP($B194,'[31]Clallam Revenue'!$B:$O,9,0),0)</f>
        <v>60.29</v>
      </c>
      <c r="N194" s="136">
        <f>IFERROR(VLOOKUP($B194,'[31]Clallam Revenue'!$B:$O,10,0),0)</f>
        <v>60.29</v>
      </c>
      <c r="O194" s="136">
        <f>IFERROR(VLOOKUP($B194,'[31]Clallam Revenue'!$B:$O,11,0),0)</f>
        <v>0</v>
      </c>
      <c r="P194" s="136">
        <f>IFERROR(VLOOKUP($B194,'[31]Clallam Revenue'!$B:$O,12,0),0)</f>
        <v>0</v>
      </c>
      <c r="Q194" s="136">
        <f>IFERROR(VLOOKUP($B194,'[31]Clallam Revenue'!$B:$O,13,0),0)</f>
        <v>0</v>
      </c>
      <c r="R194" s="136">
        <f>IFERROR(VLOOKUP($B194,'[31]Clallam Revenue'!$B:$O,14,0),0)</f>
        <v>60.29</v>
      </c>
      <c r="S194" s="136">
        <f t="shared" si="79"/>
        <v>180.87</v>
      </c>
      <c r="U194" s="137">
        <f t="shared" si="82"/>
        <v>0</v>
      </c>
      <c r="V194" s="137">
        <f t="shared" si="83"/>
        <v>0</v>
      </c>
      <c r="W194" s="137">
        <f t="shared" si="84"/>
        <v>0</v>
      </c>
      <c r="X194" s="137">
        <f t="shared" si="85"/>
        <v>0</v>
      </c>
      <c r="Y194" s="137">
        <f t="shared" si="86"/>
        <v>0</v>
      </c>
      <c r="Z194" s="137">
        <f t="shared" si="87"/>
        <v>0</v>
      </c>
      <c r="AA194" s="137">
        <f t="shared" si="88"/>
        <v>1</v>
      </c>
      <c r="AB194" s="137">
        <f t="shared" si="89"/>
        <v>1</v>
      </c>
      <c r="AC194" s="137">
        <f t="shared" si="90"/>
        <v>0</v>
      </c>
      <c r="AD194" s="137">
        <f t="shared" si="91"/>
        <v>0</v>
      </c>
      <c r="AE194" s="137">
        <f t="shared" si="92"/>
        <v>0</v>
      </c>
      <c r="AF194" s="137">
        <f t="shared" si="93"/>
        <v>1</v>
      </c>
      <c r="AG194" s="138">
        <f t="shared" si="94"/>
        <v>0.25</v>
      </c>
      <c r="AJ194" s="214">
        <f t="shared" si="75"/>
        <v>60.437996076352235</v>
      </c>
      <c r="AK194" s="215">
        <f t="shared" si="76"/>
        <v>0.16799607635223168</v>
      </c>
      <c r="AL194" s="215">
        <f t="shared" si="77"/>
        <v>0.50398822905669505</v>
      </c>
      <c r="AM194" s="216">
        <f t="shared" si="78"/>
        <v>181.37398822905669</v>
      </c>
      <c r="AN194" s="222">
        <f t="shared" si="80"/>
        <v>2.7873913448188429E-3</v>
      </c>
      <c r="AO194" s="222">
        <f t="shared" si="81"/>
        <v>2.7864666835666226E-3</v>
      </c>
    </row>
    <row r="195" spans="1:41" s="111" customFormat="1" ht="12" customHeight="1">
      <c r="A195" s="131">
        <v>240</v>
      </c>
      <c r="B195" s="140" t="s">
        <v>425</v>
      </c>
      <c r="C195" s="132" t="str">
        <f>+VLOOKUP(B195,'[30]Clallam Regulated Price Out'!A:B,2,FALSE)</f>
        <v>SPECIAL PICKUP 4YD</v>
      </c>
      <c r="D195" s="134">
        <f>IFERROR(VLOOKUP(B195,'[31]Clallam Rates'!$F$1:$H$500, 3, FALSE),0)</f>
        <v>81.27</v>
      </c>
      <c r="E195" s="135">
        <v>81.27</v>
      </c>
      <c r="F195" s="135" t="s">
        <v>14</v>
      </c>
      <c r="G195" s="136">
        <f>IFERROR(VLOOKUP($B195,'[31]Clallam Revenue'!$B:$O,3,0),0)</f>
        <v>0</v>
      </c>
      <c r="H195" s="136">
        <f>IFERROR(VLOOKUP($B195,'[31]Clallam Revenue'!$B:$O,4,0),0)</f>
        <v>0</v>
      </c>
      <c r="I195" s="136">
        <f>IFERROR(VLOOKUP($B195,'[31]Clallam Revenue'!$B:$O,5,0),0)</f>
        <v>0</v>
      </c>
      <c r="J195" s="136">
        <f>IFERROR(VLOOKUP($B195,'[31]Clallam Revenue'!$B:$O,6,0),0)</f>
        <v>0</v>
      </c>
      <c r="K195" s="136">
        <f>IFERROR(VLOOKUP($B195,'[31]Clallam Revenue'!$B:$O,7,0),0)</f>
        <v>162.54</v>
      </c>
      <c r="L195" s="136">
        <f>IFERROR(VLOOKUP($B195,'[31]Clallam Revenue'!$B:$O,8,0),0)</f>
        <v>243.81</v>
      </c>
      <c r="M195" s="136">
        <f>IFERROR(VLOOKUP($B195,'[31]Clallam Revenue'!$B:$O,9,0),0)</f>
        <v>81.27</v>
      </c>
      <c r="N195" s="136">
        <f>IFERROR(VLOOKUP($B195,'[31]Clallam Revenue'!$B:$O,10,0),0)</f>
        <v>0</v>
      </c>
      <c r="O195" s="136">
        <f>IFERROR(VLOOKUP($B195,'[31]Clallam Revenue'!$B:$O,11,0),0)</f>
        <v>0</v>
      </c>
      <c r="P195" s="136">
        <f>IFERROR(VLOOKUP($B195,'[31]Clallam Revenue'!$B:$O,12,0),0)</f>
        <v>0</v>
      </c>
      <c r="Q195" s="136">
        <f>IFERROR(VLOOKUP($B195,'[31]Clallam Revenue'!$B:$O,13,0),0)</f>
        <v>0</v>
      </c>
      <c r="R195" s="136">
        <f>IFERROR(VLOOKUP($B195,'[31]Clallam Revenue'!$B:$O,14,0),0)</f>
        <v>0</v>
      </c>
      <c r="S195" s="136">
        <f t="shared" si="79"/>
        <v>487.62</v>
      </c>
      <c r="U195" s="137">
        <f t="shared" si="82"/>
        <v>0</v>
      </c>
      <c r="V195" s="137">
        <f t="shared" si="83"/>
        <v>0</v>
      </c>
      <c r="W195" s="137">
        <f t="shared" si="84"/>
        <v>0</v>
      </c>
      <c r="X195" s="137">
        <f t="shared" si="85"/>
        <v>0</v>
      </c>
      <c r="Y195" s="137">
        <f t="shared" si="86"/>
        <v>2</v>
      </c>
      <c r="Z195" s="137">
        <f t="shared" si="87"/>
        <v>3</v>
      </c>
      <c r="AA195" s="137">
        <f t="shared" si="88"/>
        <v>1</v>
      </c>
      <c r="AB195" s="137">
        <f t="shared" si="89"/>
        <v>0</v>
      </c>
      <c r="AC195" s="137">
        <f t="shared" si="90"/>
        <v>0</v>
      </c>
      <c r="AD195" s="137">
        <f t="shared" si="91"/>
        <v>0</v>
      </c>
      <c r="AE195" s="137">
        <f t="shared" si="92"/>
        <v>0</v>
      </c>
      <c r="AF195" s="137">
        <f t="shared" si="93"/>
        <v>0</v>
      </c>
      <c r="AG195" s="138">
        <f t="shared" si="94"/>
        <v>0.5</v>
      </c>
      <c r="AJ195" s="214">
        <f t="shared" si="75"/>
        <v>81.496531294593424</v>
      </c>
      <c r="AK195" s="215">
        <f t="shared" si="76"/>
        <v>0.22653129459342836</v>
      </c>
      <c r="AL195" s="215">
        <f t="shared" si="77"/>
        <v>1.3591877675605701</v>
      </c>
      <c r="AM195" s="216">
        <f t="shared" si="78"/>
        <v>488.97918776756057</v>
      </c>
      <c r="AN195" s="222">
        <f t="shared" si="80"/>
        <v>2.7873913448188551E-3</v>
      </c>
      <c r="AO195" s="222">
        <f t="shared" si="81"/>
        <v>2.7873913448188551E-3</v>
      </c>
    </row>
    <row r="196" spans="1:41" s="111" customFormat="1" ht="12" customHeight="1">
      <c r="A196" s="131">
        <v>240</v>
      </c>
      <c r="B196" s="140" t="s">
        <v>426</v>
      </c>
      <c r="C196" s="132" t="str">
        <f>+VLOOKUP(B196,'[30]Clallam Regulated Price Out'!A:B,2,FALSE)</f>
        <v>SPECIAL PICKUP 6YD</v>
      </c>
      <c r="D196" s="134">
        <f>IFERROR(VLOOKUP(B196,'[31]Clallam Rates'!$F$1:$H$500, 3, FALSE),0)</f>
        <v>112.42</v>
      </c>
      <c r="E196" s="135">
        <v>112.42</v>
      </c>
      <c r="F196" s="135" t="s">
        <v>14</v>
      </c>
      <c r="G196" s="136">
        <f>IFERROR(VLOOKUP($B196,'[31]Clallam Revenue'!$B:$O,3,0),0)</f>
        <v>0</v>
      </c>
      <c r="H196" s="136">
        <f>IFERROR(VLOOKUP($B196,'[31]Clallam Revenue'!$B:$O,4,0),0)</f>
        <v>0</v>
      </c>
      <c r="I196" s="136">
        <f>IFERROR(VLOOKUP($B196,'[31]Clallam Revenue'!$B:$O,5,0),0)</f>
        <v>0</v>
      </c>
      <c r="J196" s="136">
        <f>IFERROR(VLOOKUP($B196,'[31]Clallam Revenue'!$B:$O,6,0),0)</f>
        <v>0</v>
      </c>
      <c r="K196" s="136">
        <f>IFERROR(VLOOKUP($B196,'[31]Clallam Revenue'!$B:$O,7,0),0)</f>
        <v>449.68</v>
      </c>
      <c r="L196" s="136">
        <f>IFERROR(VLOOKUP($B196,'[31]Clallam Revenue'!$B:$O,8,0),0)</f>
        <v>0</v>
      </c>
      <c r="M196" s="136">
        <f>IFERROR(VLOOKUP($B196,'[31]Clallam Revenue'!$B:$O,9,0),0)</f>
        <v>0</v>
      </c>
      <c r="N196" s="136">
        <f>IFERROR(VLOOKUP($B196,'[31]Clallam Revenue'!$B:$O,10,0),0)</f>
        <v>0</v>
      </c>
      <c r="O196" s="136">
        <f>IFERROR(VLOOKUP($B196,'[31]Clallam Revenue'!$B:$O,11,0),0)</f>
        <v>0</v>
      </c>
      <c r="P196" s="136">
        <f>IFERROR(VLOOKUP($B196,'[31]Clallam Revenue'!$B:$O,12,0),0)</f>
        <v>0</v>
      </c>
      <c r="Q196" s="136">
        <f>IFERROR(VLOOKUP($B196,'[31]Clallam Revenue'!$B:$O,13,0),0)</f>
        <v>0</v>
      </c>
      <c r="R196" s="136">
        <f>IFERROR(VLOOKUP($B196,'[31]Clallam Revenue'!$B:$O,14,0),0)</f>
        <v>0</v>
      </c>
      <c r="S196" s="136">
        <f t="shared" si="79"/>
        <v>449.68</v>
      </c>
      <c r="U196" s="137">
        <f t="shared" si="82"/>
        <v>0</v>
      </c>
      <c r="V196" s="137">
        <f t="shared" si="83"/>
        <v>0</v>
      </c>
      <c r="W196" s="137">
        <f t="shared" si="84"/>
        <v>0</v>
      </c>
      <c r="X196" s="137">
        <f t="shared" si="85"/>
        <v>0</v>
      </c>
      <c r="Y196" s="137">
        <f t="shared" si="86"/>
        <v>4</v>
      </c>
      <c r="Z196" s="137">
        <f t="shared" si="87"/>
        <v>0</v>
      </c>
      <c r="AA196" s="137">
        <f t="shared" si="88"/>
        <v>0</v>
      </c>
      <c r="AB196" s="137">
        <f t="shared" si="89"/>
        <v>0</v>
      </c>
      <c r="AC196" s="137">
        <f t="shared" si="90"/>
        <v>0</v>
      </c>
      <c r="AD196" s="137">
        <f t="shared" si="91"/>
        <v>0</v>
      </c>
      <c r="AE196" s="137">
        <f t="shared" si="92"/>
        <v>0</v>
      </c>
      <c r="AF196" s="137">
        <f t="shared" si="93"/>
        <v>0</v>
      </c>
      <c r="AG196" s="138">
        <f t="shared" si="94"/>
        <v>0.33333333333333331</v>
      </c>
      <c r="AJ196" s="214">
        <f t="shared" si="75"/>
        <v>112.73335853498453</v>
      </c>
      <c r="AK196" s="215">
        <f t="shared" si="76"/>
        <v>0.31335853498453048</v>
      </c>
      <c r="AL196" s="215">
        <f t="shared" si="77"/>
        <v>1.2534341399381219</v>
      </c>
      <c r="AM196" s="216">
        <f t="shared" si="78"/>
        <v>450.93343413993813</v>
      </c>
      <c r="AN196" s="222">
        <f t="shared" si="80"/>
        <v>2.7873913448188087E-3</v>
      </c>
      <c r="AO196" s="222">
        <f t="shared" si="81"/>
        <v>2.7873913448188087E-3</v>
      </c>
    </row>
    <row r="197" spans="1:41" s="111" customFormat="1" ht="12" customHeight="1">
      <c r="A197" s="131">
        <v>240</v>
      </c>
      <c r="B197" s="140" t="s">
        <v>427</v>
      </c>
      <c r="C197" s="132" t="str">
        <f>+VLOOKUP(B197,'[30]Clallam Regulated Price Out'!A:B,2,FALSE)</f>
        <v>SPECIAL PICKUP 35GL COM</v>
      </c>
      <c r="D197" s="134">
        <f>IFERROR(VLOOKUP(B197,'[31]Clallam Rates'!$F$1:$H$500, 3, FALSE),0)</f>
        <v>8.0299999999999994</v>
      </c>
      <c r="E197" s="135">
        <v>8.0299999999999994</v>
      </c>
      <c r="F197" s="135" t="s">
        <v>14</v>
      </c>
      <c r="G197" s="136">
        <f>IFERROR(VLOOKUP($B197,'[31]Clallam Revenue'!$B:$O,3,0),0)</f>
        <v>0</v>
      </c>
      <c r="H197" s="136">
        <f>IFERROR(VLOOKUP($B197,'[31]Clallam Revenue'!$B:$O,4,0),0)</f>
        <v>0</v>
      </c>
      <c r="I197" s="136">
        <f>IFERROR(VLOOKUP($B197,'[31]Clallam Revenue'!$B:$O,5,0),0)</f>
        <v>0</v>
      </c>
      <c r="J197" s="136">
        <f>IFERROR(VLOOKUP($B197,'[31]Clallam Revenue'!$B:$O,6,0),0)</f>
        <v>0</v>
      </c>
      <c r="K197" s="136">
        <f>IFERROR(VLOOKUP($B197,'[31]Clallam Revenue'!$B:$O,7,0),0)</f>
        <v>0</v>
      </c>
      <c r="L197" s="136">
        <f>IFERROR(VLOOKUP($B197,'[31]Clallam Revenue'!$B:$O,8,0),0)</f>
        <v>0</v>
      </c>
      <c r="M197" s="136">
        <f>IFERROR(VLOOKUP($B197,'[31]Clallam Revenue'!$B:$O,9,0),0)</f>
        <v>0</v>
      </c>
      <c r="N197" s="136">
        <f>IFERROR(VLOOKUP($B197,'[31]Clallam Revenue'!$B:$O,10,0),0)</f>
        <v>0</v>
      </c>
      <c r="O197" s="136">
        <f>IFERROR(VLOOKUP($B197,'[31]Clallam Revenue'!$B:$O,11,0),0)</f>
        <v>0</v>
      </c>
      <c r="P197" s="136">
        <f>IFERROR(VLOOKUP($B197,'[31]Clallam Revenue'!$B:$O,12,0),0)</f>
        <v>0</v>
      </c>
      <c r="Q197" s="136">
        <f>IFERROR(VLOOKUP($B197,'[31]Clallam Revenue'!$B:$O,13,0),0)</f>
        <v>0</v>
      </c>
      <c r="R197" s="136">
        <f>IFERROR(VLOOKUP($B197,'[31]Clallam Revenue'!$B:$O,14,0),0)</f>
        <v>0</v>
      </c>
      <c r="S197" s="136">
        <f t="shared" si="79"/>
        <v>0</v>
      </c>
      <c r="U197" s="137">
        <f t="shared" si="82"/>
        <v>0</v>
      </c>
      <c r="V197" s="137">
        <f t="shared" si="83"/>
        <v>0</v>
      </c>
      <c r="W197" s="137">
        <f t="shared" si="84"/>
        <v>0</v>
      </c>
      <c r="X197" s="137">
        <f t="shared" si="85"/>
        <v>0</v>
      </c>
      <c r="Y197" s="137">
        <f t="shared" si="86"/>
        <v>0</v>
      </c>
      <c r="Z197" s="137">
        <f t="shared" si="87"/>
        <v>0</v>
      </c>
      <c r="AA197" s="137">
        <f t="shared" si="88"/>
        <v>0</v>
      </c>
      <c r="AB197" s="137">
        <f t="shared" si="89"/>
        <v>0</v>
      </c>
      <c r="AC197" s="137">
        <f t="shared" si="90"/>
        <v>0</v>
      </c>
      <c r="AD197" s="137">
        <f t="shared" si="91"/>
        <v>0</v>
      </c>
      <c r="AE197" s="137">
        <f t="shared" si="92"/>
        <v>0</v>
      </c>
      <c r="AF197" s="137">
        <f t="shared" si="93"/>
        <v>0</v>
      </c>
      <c r="AG197" s="138">
        <f t="shared" si="94"/>
        <v>0</v>
      </c>
      <c r="AJ197" s="214">
        <f t="shared" si="75"/>
        <v>8.0523827524988949</v>
      </c>
      <c r="AK197" s="215">
        <f t="shared" si="76"/>
        <v>2.2382752498895542E-2</v>
      </c>
      <c r="AL197" s="215">
        <f t="shared" si="77"/>
        <v>0</v>
      </c>
      <c r="AM197" s="216">
        <f t="shared" si="78"/>
        <v>0</v>
      </c>
      <c r="AN197" s="222">
        <f t="shared" si="80"/>
        <v>2.787391344818872E-3</v>
      </c>
      <c r="AO197" s="222" t="e">
        <f t="shared" si="81"/>
        <v>#DIV/0!</v>
      </c>
    </row>
    <row r="198" spans="1:41" s="111" customFormat="1" ht="12" customHeight="1">
      <c r="A198" s="131">
        <v>240</v>
      </c>
      <c r="B198" s="140" t="s">
        <v>428</v>
      </c>
      <c r="C198" s="132" t="s">
        <v>429</v>
      </c>
      <c r="D198" s="134">
        <f>IFERROR(VLOOKUP(B198,'[31]Clallam Rates'!$F$1:$H$500, 3, FALSE),0)</f>
        <v>10.71</v>
      </c>
      <c r="E198" s="135">
        <v>10.71</v>
      </c>
      <c r="F198" s="135" t="s">
        <v>14</v>
      </c>
      <c r="G198" s="136">
        <f>IFERROR(VLOOKUP($B198,'[31]Clallam Revenue'!$B:$O,3,0),0)</f>
        <v>0</v>
      </c>
      <c r="H198" s="136">
        <f>IFERROR(VLOOKUP($B198,'[31]Clallam Revenue'!$B:$O,4,0),0)</f>
        <v>0</v>
      </c>
      <c r="I198" s="136">
        <f>IFERROR(VLOOKUP($B198,'[31]Clallam Revenue'!$B:$O,5,0),0)</f>
        <v>10.71</v>
      </c>
      <c r="J198" s="136">
        <f>IFERROR(VLOOKUP($B198,'[31]Clallam Revenue'!$B:$O,6,0),0)</f>
        <v>0</v>
      </c>
      <c r="K198" s="136">
        <f>IFERROR(VLOOKUP($B198,'[31]Clallam Revenue'!$B:$O,7,0),0)</f>
        <v>0</v>
      </c>
      <c r="L198" s="136">
        <f>IFERROR(VLOOKUP($B198,'[31]Clallam Revenue'!$B:$O,8,0),0)</f>
        <v>0</v>
      </c>
      <c r="M198" s="136">
        <f>IFERROR(VLOOKUP($B198,'[31]Clallam Revenue'!$B:$O,9,0),0)</f>
        <v>0</v>
      </c>
      <c r="N198" s="136">
        <f>IFERROR(VLOOKUP($B198,'[31]Clallam Revenue'!$B:$O,10,0),0)</f>
        <v>0</v>
      </c>
      <c r="O198" s="136">
        <f>IFERROR(VLOOKUP($B198,'[31]Clallam Revenue'!$B:$O,11,0),0)</f>
        <v>0</v>
      </c>
      <c r="P198" s="136">
        <f>IFERROR(VLOOKUP($B198,'[31]Clallam Revenue'!$B:$O,12,0),0)</f>
        <v>0</v>
      </c>
      <c r="Q198" s="136">
        <f>IFERROR(VLOOKUP($B198,'[31]Clallam Revenue'!$B:$O,13,0),0)</f>
        <v>0</v>
      </c>
      <c r="R198" s="136">
        <f>IFERROR(VLOOKUP($B198,'[31]Clallam Revenue'!$B:$O,14,0),0)</f>
        <v>0</v>
      </c>
      <c r="S198" s="136">
        <f t="shared" si="79"/>
        <v>10.71</v>
      </c>
      <c r="U198" s="137">
        <f t="shared" si="82"/>
        <v>0</v>
      </c>
      <c r="V198" s="137">
        <f t="shared" si="83"/>
        <v>0</v>
      </c>
      <c r="W198" s="137">
        <f t="shared" si="84"/>
        <v>1</v>
      </c>
      <c r="X198" s="137">
        <f t="shared" si="85"/>
        <v>0</v>
      </c>
      <c r="Y198" s="137">
        <f t="shared" si="86"/>
        <v>0</v>
      </c>
      <c r="Z198" s="137">
        <f t="shared" si="87"/>
        <v>0</v>
      </c>
      <c r="AA198" s="137">
        <f t="shared" si="88"/>
        <v>0</v>
      </c>
      <c r="AB198" s="137">
        <f t="shared" si="89"/>
        <v>0</v>
      </c>
      <c r="AC198" s="137">
        <f t="shared" si="90"/>
        <v>0</v>
      </c>
      <c r="AD198" s="137">
        <f t="shared" si="91"/>
        <v>0</v>
      </c>
      <c r="AE198" s="137">
        <f t="shared" si="92"/>
        <v>0</v>
      </c>
      <c r="AF198" s="137">
        <f t="shared" si="93"/>
        <v>0</v>
      </c>
      <c r="AG198" s="138">
        <f t="shared" si="94"/>
        <v>8.3333333333333329E-2</v>
      </c>
      <c r="AJ198" s="214">
        <f t="shared" si="75"/>
        <v>10.739852961303011</v>
      </c>
      <c r="AK198" s="215">
        <f t="shared" si="76"/>
        <v>2.9852961303010517E-2</v>
      </c>
      <c r="AL198" s="215">
        <f t="shared" si="77"/>
        <v>2.9852961303010517E-2</v>
      </c>
      <c r="AM198" s="216">
        <f t="shared" si="78"/>
        <v>10.739852961303011</v>
      </c>
      <c r="AN198" s="222">
        <f t="shared" si="80"/>
        <v>2.7873913448189088E-3</v>
      </c>
      <c r="AO198" s="222">
        <f t="shared" si="81"/>
        <v>2.7873913448189088E-3</v>
      </c>
    </row>
    <row r="199" spans="1:41" s="111" customFormat="1" ht="12" customHeight="1">
      <c r="A199" s="131">
        <v>240</v>
      </c>
      <c r="B199" s="140" t="s">
        <v>430</v>
      </c>
      <c r="C199" s="132" t="str">
        <f>+VLOOKUP(B199,'[30]Clallam Regulated Price Out'!A:B,2,FALSE)</f>
        <v>SPECIAL PICKUP 96GL COM</v>
      </c>
      <c r="D199" s="134">
        <f>IFERROR(VLOOKUP(B199,'[31]Clallam Rates'!$F$1:$H$500, 3, FALSE),0)</f>
        <v>13.03</v>
      </c>
      <c r="E199" s="135">
        <v>13.03</v>
      </c>
      <c r="F199" s="135" t="s">
        <v>14</v>
      </c>
      <c r="G199" s="136">
        <f>IFERROR(VLOOKUP($B199,'[31]Clallam Revenue'!$B:$O,3,0),0)</f>
        <v>0</v>
      </c>
      <c r="H199" s="136">
        <f>IFERROR(VLOOKUP($B199,'[31]Clallam Revenue'!$B:$O,4,0),0)</f>
        <v>0</v>
      </c>
      <c r="I199" s="136">
        <f>IFERROR(VLOOKUP($B199,'[31]Clallam Revenue'!$B:$O,5,0),0)</f>
        <v>0</v>
      </c>
      <c r="J199" s="136">
        <f>IFERROR(VLOOKUP($B199,'[31]Clallam Revenue'!$B:$O,6,0),0)</f>
        <v>0</v>
      </c>
      <c r="K199" s="136">
        <f>IFERROR(VLOOKUP($B199,'[31]Clallam Revenue'!$B:$O,7,0),0)</f>
        <v>0</v>
      </c>
      <c r="L199" s="136">
        <f>IFERROR(VLOOKUP($B199,'[31]Clallam Revenue'!$B:$O,8,0),0)</f>
        <v>0</v>
      </c>
      <c r="M199" s="136">
        <f>IFERROR(VLOOKUP($B199,'[31]Clallam Revenue'!$B:$O,9,0),0)</f>
        <v>0</v>
      </c>
      <c r="N199" s="136">
        <f>IFERROR(VLOOKUP($B199,'[31]Clallam Revenue'!$B:$O,10,0),0)</f>
        <v>0</v>
      </c>
      <c r="O199" s="136">
        <f>IFERROR(VLOOKUP($B199,'[31]Clallam Revenue'!$B:$O,11,0),0)</f>
        <v>0</v>
      </c>
      <c r="P199" s="136">
        <f>IFERROR(VLOOKUP($B199,'[31]Clallam Revenue'!$B:$O,12,0),0)</f>
        <v>0</v>
      </c>
      <c r="Q199" s="136">
        <f>IFERROR(VLOOKUP($B199,'[31]Clallam Revenue'!$B:$O,13,0),0)</f>
        <v>0</v>
      </c>
      <c r="R199" s="136">
        <f>IFERROR(VLOOKUP($B199,'[31]Clallam Revenue'!$B:$O,14,0),0)</f>
        <v>0</v>
      </c>
      <c r="S199" s="136">
        <f t="shared" si="79"/>
        <v>0</v>
      </c>
      <c r="U199" s="137">
        <f t="shared" si="82"/>
        <v>0</v>
      </c>
      <c r="V199" s="137">
        <f t="shared" si="83"/>
        <v>0</v>
      </c>
      <c r="W199" s="137">
        <f t="shared" si="84"/>
        <v>0</v>
      </c>
      <c r="X199" s="137">
        <f t="shared" si="85"/>
        <v>0</v>
      </c>
      <c r="Y199" s="137">
        <f t="shared" si="86"/>
        <v>0</v>
      </c>
      <c r="Z199" s="137">
        <f t="shared" si="87"/>
        <v>0</v>
      </c>
      <c r="AA199" s="137">
        <f t="shared" si="88"/>
        <v>0</v>
      </c>
      <c r="AB199" s="137">
        <f t="shared" si="89"/>
        <v>0</v>
      </c>
      <c r="AC199" s="137">
        <f t="shared" si="90"/>
        <v>0</v>
      </c>
      <c r="AD199" s="137">
        <f t="shared" si="91"/>
        <v>0</v>
      </c>
      <c r="AE199" s="137">
        <f t="shared" si="92"/>
        <v>0</v>
      </c>
      <c r="AF199" s="137">
        <f t="shared" si="93"/>
        <v>0</v>
      </c>
      <c r="AG199" s="138">
        <f t="shared" si="94"/>
        <v>0</v>
      </c>
      <c r="AJ199" s="214">
        <f t="shared" si="75"/>
        <v>13.06631970922299</v>
      </c>
      <c r="AK199" s="215">
        <f t="shared" si="76"/>
        <v>3.6319709222990326E-2</v>
      </c>
      <c r="AL199" s="215">
        <f t="shared" si="77"/>
        <v>0</v>
      </c>
      <c r="AM199" s="216">
        <f t="shared" si="78"/>
        <v>0</v>
      </c>
      <c r="AN199" s="222">
        <f t="shared" si="80"/>
        <v>2.7873913448189045E-3</v>
      </c>
      <c r="AO199" s="222" t="e">
        <f t="shared" si="81"/>
        <v>#DIV/0!</v>
      </c>
    </row>
    <row r="200" spans="1:41" s="111" customFormat="1" ht="12" customHeight="1">
      <c r="A200" s="131">
        <v>205</v>
      </c>
      <c r="B200" s="140" t="s">
        <v>431</v>
      </c>
      <c r="C200" s="132" t="s">
        <v>432</v>
      </c>
      <c r="D200" s="134">
        <f>IFERROR(VLOOKUP(B200,'[31]Clallam Rates'!$F$1:$H$500, 3, FALSE),0)</f>
        <v>0</v>
      </c>
      <c r="E200" s="135">
        <v>1.1200000000000001</v>
      </c>
      <c r="F200" s="135"/>
      <c r="G200" s="136">
        <f>IFERROR(VLOOKUP($B200,'[31]Clallam Revenue'!$B:$O,3,0),0)</f>
        <v>8.9600000000000009</v>
      </c>
      <c r="H200" s="136">
        <f>IFERROR(VLOOKUP($B200,'[31]Clallam Revenue'!$B:$O,4,0),0)</f>
        <v>8.9600000000000009</v>
      </c>
      <c r="I200" s="136">
        <f>IFERROR(VLOOKUP($B200,'[31]Clallam Revenue'!$B:$O,5,0),0)</f>
        <v>0</v>
      </c>
      <c r="J200" s="136">
        <f>IFERROR(VLOOKUP($B200,'[31]Clallam Revenue'!$B:$O,6,0),0)</f>
        <v>0</v>
      </c>
      <c r="K200" s="136">
        <f>IFERROR(VLOOKUP($B200,'[31]Clallam Revenue'!$B:$O,7,0),0)</f>
        <v>5.6</v>
      </c>
      <c r="L200" s="136">
        <f>IFERROR(VLOOKUP($B200,'[31]Clallam Revenue'!$B:$O,8,0),0)</f>
        <v>1.1200000000000001</v>
      </c>
      <c r="M200" s="136">
        <f>IFERROR(VLOOKUP($B200,'[31]Clallam Revenue'!$B:$O,9,0),0)</f>
        <v>1.1200000000000001</v>
      </c>
      <c r="N200" s="136">
        <f>IFERROR(VLOOKUP($B200,'[31]Clallam Revenue'!$B:$O,10,0),0)</f>
        <v>1.1200000000000001</v>
      </c>
      <c r="O200" s="136">
        <f>IFERROR(VLOOKUP($B200,'[31]Clallam Revenue'!$B:$O,11,0),0)</f>
        <v>1.1200000000000001</v>
      </c>
      <c r="P200" s="136">
        <f>IFERROR(VLOOKUP($B200,'[31]Clallam Revenue'!$B:$O,12,0),0)</f>
        <v>1.1200000000000001</v>
      </c>
      <c r="Q200" s="136">
        <f>IFERROR(VLOOKUP($B200,'[31]Clallam Revenue'!$B:$O,13,0),0)</f>
        <v>1.1200000000000001</v>
      </c>
      <c r="R200" s="136">
        <f>IFERROR(VLOOKUP($B200,'[31]Clallam Revenue'!$B:$O,14,0),0)</f>
        <v>1.1200000000000001</v>
      </c>
      <c r="S200" s="136">
        <f t="shared" si="79"/>
        <v>31.36000000000001</v>
      </c>
      <c r="U200" s="137">
        <f t="shared" si="82"/>
        <v>0</v>
      </c>
      <c r="V200" s="137">
        <f t="shared" si="83"/>
        <v>0</v>
      </c>
      <c r="W200" s="137">
        <f t="shared" si="84"/>
        <v>0</v>
      </c>
      <c r="X200" s="137">
        <f t="shared" si="85"/>
        <v>0</v>
      </c>
      <c r="Y200" s="137">
        <f t="shared" si="86"/>
        <v>0</v>
      </c>
      <c r="Z200" s="137">
        <f t="shared" si="87"/>
        <v>0</v>
      </c>
      <c r="AA200" s="137">
        <f t="shared" si="88"/>
        <v>0</v>
      </c>
      <c r="AB200" s="137">
        <f t="shared" si="89"/>
        <v>0</v>
      </c>
      <c r="AC200" s="137">
        <f t="shared" si="90"/>
        <v>0</v>
      </c>
      <c r="AD200" s="137">
        <f t="shared" si="91"/>
        <v>0</v>
      </c>
      <c r="AE200" s="137">
        <f t="shared" si="92"/>
        <v>0</v>
      </c>
      <c r="AF200" s="137">
        <f t="shared" si="93"/>
        <v>0</v>
      </c>
      <c r="AG200" s="138">
        <f t="shared" si="94"/>
        <v>0</v>
      </c>
      <c r="AJ200" s="214">
        <f t="shared" si="75"/>
        <v>1.1231218783061971</v>
      </c>
      <c r="AK200" s="215">
        <f t="shared" si="76"/>
        <v>3.1218783061970345E-3</v>
      </c>
      <c r="AL200" s="215">
        <f t="shared" si="77"/>
        <v>0</v>
      </c>
      <c r="AM200" s="216">
        <f t="shared" si="78"/>
        <v>31.36000000000001</v>
      </c>
      <c r="AN200" s="222">
        <f t="shared" si="80"/>
        <v>2.7873913448187805E-3</v>
      </c>
      <c r="AO200" s="222">
        <f t="shared" si="81"/>
        <v>0</v>
      </c>
    </row>
    <row r="201" spans="1:41" s="111" customFormat="1" ht="12" customHeight="1">
      <c r="A201" s="131"/>
      <c r="B201" s="140" t="s">
        <v>170</v>
      </c>
      <c r="C201" s="132" t="str">
        <f>+VLOOKUP(B201,'[30]Clallam Regulated Price Out'!A:B,2,FALSE)</f>
        <v>WALK IN RECYCLE</v>
      </c>
      <c r="D201" s="134">
        <f>IFERROR(VLOOKUP(B201,'[31]Clallam Rates'!$F$1:$H$500, 3, FALSE),0)</f>
        <v>0</v>
      </c>
      <c r="E201" s="135"/>
      <c r="F201" s="135"/>
      <c r="G201" s="136">
        <f>IFERROR(VLOOKUP($B201,'[31]Clallam Revenue'!$B:$O,3,0),0)</f>
        <v>0</v>
      </c>
      <c r="H201" s="136">
        <f>IFERROR(VLOOKUP($B201,'[31]Clallam Revenue'!$B:$O,4,0),0)</f>
        <v>0</v>
      </c>
      <c r="I201" s="136">
        <f>IFERROR(VLOOKUP($B201,'[31]Clallam Revenue'!$B:$O,5,0),0)</f>
        <v>0</v>
      </c>
      <c r="J201" s="136">
        <f>IFERROR(VLOOKUP($B201,'[31]Clallam Revenue'!$B:$O,6,0),0)</f>
        <v>0</v>
      </c>
      <c r="K201" s="136">
        <f>IFERROR(VLOOKUP($B201,'[31]Clallam Revenue'!$B:$O,7,0),0)</f>
        <v>0</v>
      </c>
      <c r="L201" s="136">
        <f>IFERROR(VLOOKUP($B201,'[31]Clallam Revenue'!$B:$O,8,0),0)</f>
        <v>0</v>
      </c>
      <c r="M201" s="136">
        <f>IFERROR(VLOOKUP($B201,'[31]Clallam Revenue'!$B:$O,9,0),0)</f>
        <v>0</v>
      </c>
      <c r="N201" s="136">
        <f>IFERROR(VLOOKUP($B201,'[31]Clallam Revenue'!$B:$O,10,0),0)</f>
        <v>0</v>
      </c>
      <c r="O201" s="136">
        <f>IFERROR(VLOOKUP($B201,'[31]Clallam Revenue'!$B:$O,11,0),0)</f>
        <v>0</v>
      </c>
      <c r="P201" s="136">
        <f>IFERROR(VLOOKUP($B201,'[31]Clallam Revenue'!$B:$O,12,0),0)</f>
        <v>0</v>
      </c>
      <c r="Q201" s="136">
        <f>IFERROR(VLOOKUP($B201,'[31]Clallam Revenue'!$B:$O,13,0),0)</f>
        <v>0</v>
      </c>
      <c r="R201" s="136">
        <f>IFERROR(VLOOKUP($B201,'[31]Clallam Revenue'!$B:$O,14,0),0)</f>
        <v>0</v>
      </c>
      <c r="S201" s="136">
        <f t="shared" si="79"/>
        <v>0</v>
      </c>
      <c r="U201" s="137">
        <f t="shared" si="82"/>
        <v>0</v>
      </c>
      <c r="V201" s="137">
        <f t="shared" si="83"/>
        <v>0</v>
      </c>
      <c r="W201" s="137">
        <f t="shared" si="84"/>
        <v>0</v>
      </c>
      <c r="X201" s="137">
        <f t="shared" si="85"/>
        <v>0</v>
      </c>
      <c r="Y201" s="137">
        <f t="shared" si="86"/>
        <v>0</v>
      </c>
      <c r="Z201" s="137">
        <f t="shared" si="87"/>
        <v>0</v>
      </c>
      <c r="AA201" s="137">
        <f t="shared" si="88"/>
        <v>0</v>
      </c>
      <c r="AB201" s="137">
        <f t="shared" si="89"/>
        <v>0</v>
      </c>
      <c r="AC201" s="137">
        <f t="shared" si="90"/>
        <v>0</v>
      </c>
      <c r="AD201" s="137">
        <f t="shared" si="91"/>
        <v>0</v>
      </c>
      <c r="AE201" s="137">
        <f t="shared" si="92"/>
        <v>0</v>
      </c>
      <c r="AF201" s="137">
        <f t="shared" si="93"/>
        <v>0</v>
      </c>
      <c r="AG201" s="138">
        <f t="shared" si="94"/>
        <v>0</v>
      </c>
      <c r="AJ201" s="214">
        <f t="shared" si="75"/>
        <v>0</v>
      </c>
      <c r="AK201" s="215">
        <f t="shared" si="76"/>
        <v>0</v>
      </c>
      <c r="AL201" s="215">
        <f t="shared" si="77"/>
        <v>0</v>
      </c>
      <c r="AM201" s="216">
        <f t="shared" si="78"/>
        <v>0</v>
      </c>
      <c r="AN201" s="222" t="e">
        <f t="shared" si="80"/>
        <v>#DIV/0!</v>
      </c>
      <c r="AO201" s="222" t="e">
        <f t="shared" si="81"/>
        <v>#DIV/0!</v>
      </c>
    </row>
    <row r="202" spans="1:41" s="111" customFormat="1" ht="12" customHeight="1">
      <c r="A202" s="131">
        <v>205</v>
      </c>
      <c r="B202" s="140" t="s">
        <v>163</v>
      </c>
      <c r="C202" s="132" t="s">
        <v>433</v>
      </c>
      <c r="D202" s="134">
        <f>IFERROR(VLOOKUP(B202,'[31]Clallam Rates'!$F$1:$H$500, 3, FALSE),0)</f>
        <v>0</v>
      </c>
      <c r="E202" s="135">
        <v>1.1200000000000001</v>
      </c>
      <c r="F202" s="135" t="s">
        <v>14</v>
      </c>
      <c r="G202" s="136">
        <f>IFERROR(VLOOKUP($B202,'[31]Clallam Revenue'!$B:$O,3,0),0)</f>
        <v>0</v>
      </c>
      <c r="H202" s="136">
        <f>IFERROR(VLOOKUP($B202,'[31]Clallam Revenue'!$B:$O,4,0),0)</f>
        <v>3.52</v>
      </c>
      <c r="I202" s="136">
        <f>IFERROR(VLOOKUP($B202,'[31]Clallam Revenue'!$B:$O,5,0),0)</f>
        <v>0</v>
      </c>
      <c r="J202" s="136">
        <f>IFERROR(VLOOKUP($B202,'[31]Clallam Revenue'!$B:$O,6,0),0)</f>
        <v>4.7</v>
      </c>
      <c r="K202" s="136">
        <f>IFERROR(VLOOKUP($B202,'[31]Clallam Revenue'!$B:$O,7,0),0)</f>
        <v>0</v>
      </c>
      <c r="L202" s="136">
        <f>IFERROR(VLOOKUP($B202,'[31]Clallam Revenue'!$B:$O,8,0),0)</f>
        <v>4.7</v>
      </c>
      <c r="M202" s="136">
        <f>IFERROR(VLOOKUP($B202,'[31]Clallam Revenue'!$B:$O,9,0),0)</f>
        <v>0</v>
      </c>
      <c r="N202" s="136">
        <f>IFERROR(VLOOKUP($B202,'[31]Clallam Revenue'!$B:$O,10,0),0)</f>
        <v>4.7</v>
      </c>
      <c r="O202" s="136">
        <f>IFERROR(VLOOKUP($B202,'[31]Clallam Revenue'!$B:$O,11,0),0)</f>
        <v>0</v>
      </c>
      <c r="P202" s="136">
        <f>IFERROR(VLOOKUP($B202,'[31]Clallam Revenue'!$B:$O,12,0),0)</f>
        <v>4.7</v>
      </c>
      <c r="Q202" s="136">
        <f>IFERROR(VLOOKUP($B202,'[31]Clallam Revenue'!$B:$O,13,0),0)</f>
        <v>0</v>
      </c>
      <c r="R202" s="136">
        <f>IFERROR(VLOOKUP($B202,'[31]Clallam Revenue'!$B:$O,14,0),0)</f>
        <v>4.7</v>
      </c>
      <c r="S202" s="136">
        <f t="shared" si="79"/>
        <v>27.02</v>
      </c>
      <c r="U202" s="137">
        <f t="shared" si="82"/>
        <v>0</v>
      </c>
      <c r="V202" s="137">
        <f t="shared" si="83"/>
        <v>0</v>
      </c>
      <c r="W202" s="137">
        <f t="shared" si="84"/>
        <v>0</v>
      </c>
      <c r="X202" s="137">
        <f t="shared" si="85"/>
        <v>0</v>
      </c>
      <c r="Y202" s="137">
        <f t="shared" si="86"/>
        <v>0</v>
      </c>
      <c r="Z202" s="137">
        <f t="shared" si="87"/>
        <v>0</v>
      </c>
      <c r="AA202" s="137">
        <f t="shared" si="88"/>
        <v>0</v>
      </c>
      <c r="AB202" s="137">
        <f t="shared" si="89"/>
        <v>0</v>
      </c>
      <c r="AC202" s="137">
        <f t="shared" si="90"/>
        <v>0</v>
      </c>
      <c r="AD202" s="137">
        <f t="shared" si="91"/>
        <v>0</v>
      </c>
      <c r="AE202" s="137">
        <f t="shared" si="92"/>
        <v>0</v>
      </c>
      <c r="AF202" s="137">
        <f t="shared" si="93"/>
        <v>0</v>
      </c>
      <c r="AG202" s="138">
        <f t="shared" si="94"/>
        <v>0</v>
      </c>
      <c r="AJ202" s="214">
        <f t="shared" si="75"/>
        <v>1.1231218783061971</v>
      </c>
      <c r="AK202" s="215">
        <f t="shared" si="76"/>
        <v>3.1218783061970345E-3</v>
      </c>
      <c r="AL202" s="215">
        <f t="shared" si="77"/>
        <v>0</v>
      </c>
      <c r="AM202" s="216">
        <f t="shared" si="78"/>
        <v>27.02</v>
      </c>
      <c r="AN202" s="222">
        <f t="shared" si="80"/>
        <v>2.7873913448187805E-3</v>
      </c>
      <c r="AO202" s="222">
        <f t="shared" si="81"/>
        <v>0</v>
      </c>
    </row>
    <row r="203" spans="1:41" s="111" customFormat="1" ht="12" customHeight="1">
      <c r="A203" s="131"/>
      <c r="B203" s="148"/>
      <c r="C203" s="148"/>
      <c r="D203" s="135"/>
      <c r="E203" s="135"/>
      <c r="F203" s="135"/>
      <c r="G203" s="136"/>
      <c r="H203" s="136"/>
      <c r="I203" s="136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38"/>
      <c r="AH203" s="168">
        <f>AG204+AG210+'Jefferson Regulated Price Out'!AG161+'Jefferson Regulated Price Out'!AG169</f>
        <v>2115.7926052450507</v>
      </c>
      <c r="AJ203" s="213"/>
      <c r="AK203" s="213"/>
      <c r="AL203" s="213"/>
      <c r="AM203" s="213"/>
    </row>
    <row r="204" spans="1:41" s="111" customFormat="1" ht="12" customHeight="1" thickBot="1">
      <c r="A204" s="131"/>
      <c r="B204" s="169"/>
      <c r="C204" s="170" t="s">
        <v>168</v>
      </c>
      <c r="D204" s="135"/>
      <c r="E204" s="135"/>
      <c r="F204" s="135"/>
      <c r="G204" s="151">
        <f t="shared" ref="G204:R204" si="95">SUM(G78:G203)</f>
        <v>98207.98000000004</v>
      </c>
      <c r="H204" s="151">
        <f t="shared" si="95"/>
        <v>100966.31000000003</v>
      </c>
      <c r="I204" s="151">
        <f t="shared" si="95"/>
        <v>101833.76000000004</v>
      </c>
      <c r="J204" s="151">
        <f t="shared" si="95"/>
        <v>105959.65</v>
      </c>
      <c r="K204" s="151">
        <f t="shared" si="95"/>
        <v>111063.24000000002</v>
      </c>
      <c r="L204" s="151">
        <f t="shared" si="95"/>
        <v>114758.98000000001</v>
      </c>
      <c r="M204" s="151">
        <f t="shared" si="95"/>
        <v>119018.97000000003</v>
      </c>
      <c r="N204" s="151">
        <f t="shared" si="95"/>
        <v>119912.16999999997</v>
      </c>
      <c r="O204" s="151">
        <f t="shared" si="95"/>
        <v>119466.10000000005</v>
      </c>
      <c r="P204" s="151">
        <f t="shared" si="95"/>
        <v>116771.88000000002</v>
      </c>
      <c r="Q204" s="151">
        <f t="shared" si="95"/>
        <v>113695.63000000003</v>
      </c>
      <c r="R204" s="151">
        <f t="shared" si="95"/>
        <v>109311.09000000001</v>
      </c>
      <c r="S204" s="249">
        <f t="shared" si="79"/>
        <v>1330965.7600000005</v>
      </c>
      <c r="U204" s="171">
        <f t="shared" ref="U204:AF204" si="96">SUM(U78:U203)</f>
        <v>1257.4163851586013</v>
      </c>
      <c r="V204" s="171">
        <f t="shared" si="96"/>
        <v>1231.0359511345468</v>
      </c>
      <c r="W204" s="171">
        <f t="shared" si="96"/>
        <v>1246.734134099039</v>
      </c>
      <c r="X204" s="171">
        <f t="shared" si="96"/>
        <v>1355.4833256706349</v>
      </c>
      <c r="Y204" s="171">
        <f t="shared" si="96"/>
        <v>1299.1019900768677</v>
      </c>
      <c r="Z204" s="171">
        <f t="shared" si="96"/>
        <v>1310.7011051731572</v>
      </c>
      <c r="AA204" s="171">
        <f t="shared" si="96"/>
        <v>1387.2434706113615</v>
      </c>
      <c r="AB204" s="171">
        <f t="shared" si="96"/>
        <v>1399.8037993122784</v>
      </c>
      <c r="AC204" s="171">
        <f t="shared" si="96"/>
        <v>1414.036462652718</v>
      </c>
      <c r="AD204" s="171">
        <f t="shared" si="96"/>
        <v>1396.7528619926347</v>
      </c>
      <c r="AE204" s="171">
        <f t="shared" si="96"/>
        <v>1330.1508623806039</v>
      </c>
      <c r="AF204" s="171">
        <f t="shared" si="96"/>
        <v>1321.6955469308043</v>
      </c>
      <c r="AG204" s="171">
        <f>SUM(AG78:AG203)</f>
        <v>1329.1796579327704</v>
      </c>
      <c r="AJ204" s="221"/>
      <c r="AK204" s="221"/>
      <c r="AL204" s="248">
        <f t="shared" ref="AL204:AM204" si="97">SUM(AL78:AL203)</f>
        <v>3686.5032608741481</v>
      </c>
      <c r="AM204" s="248">
        <f t="shared" si="97"/>
        <v>1334652.2632608735</v>
      </c>
    </row>
    <row r="205" spans="1:41" s="111" customFormat="1" ht="12" customHeight="1">
      <c r="A205" s="131"/>
      <c r="B205" s="169"/>
      <c r="C205" s="169"/>
      <c r="D205" s="135"/>
      <c r="E205" s="135"/>
      <c r="F205" s="135"/>
      <c r="G205" s="136"/>
      <c r="H205" s="136"/>
      <c r="I205" s="136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72"/>
      <c r="AJ205" s="213"/>
      <c r="AK205" s="213"/>
      <c r="AL205" s="252">
        <f>AL204+'Jefferson Regulated Price Out'!AL161</f>
        <v>6177.109227762533</v>
      </c>
      <c r="AM205" s="213"/>
    </row>
    <row r="206" spans="1:41" s="111" customFormat="1" ht="12" customHeight="1">
      <c r="A206" s="131"/>
      <c r="B206" s="159" t="s">
        <v>171</v>
      </c>
      <c r="C206" s="159" t="s">
        <v>171</v>
      </c>
      <c r="D206" s="135"/>
      <c r="E206" s="135"/>
      <c r="F206" s="135"/>
      <c r="G206" s="156"/>
      <c r="H206" s="136"/>
      <c r="I206" s="13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U206" s="137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43"/>
      <c r="AJ206" s="213"/>
      <c r="AK206" s="213"/>
      <c r="AL206" s="213"/>
      <c r="AM206" s="213"/>
    </row>
    <row r="207" spans="1:41" s="111" customFormat="1" ht="12" customHeight="1">
      <c r="A207" s="131"/>
      <c r="B207" s="132" t="s">
        <v>434</v>
      </c>
      <c r="C207" s="132" t="str">
        <f>+VLOOKUP(B207,'[30]Clallam Regulated Price Out'!A:B,2,FALSE)</f>
        <v>96 GAL COMINGLE EOW</v>
      </c>
      <c r="D207" s="134">
        <f>IFERROR(VLOOKUP(B207,'[31]Clallam Rates'!$F$1:$H$500, 3, FALSE),0)</f>
        <v>21.48</v>
      </c>
      <c r="E207" s="135"/>
      <c r="F207" s="135"/>
      <c r="G207" s="136">
        <f>IFERROR(VLOOKUP($B207,'[31]Clallam Revenue'!$B:$O,3,0),0)</f>
        <v>0</v>
      </c>
      <c r="H207" s="136">
        <f>IFERROR(VLOOKUP($B207,'[31]Clallam Revenue'!$B:$O,4,0),0)</f>
        <v>0</v>
      </c>
      <c r="I207" s="136">
        <f>IFERROR(VLOOKUP($B207,'[31]Clallam Revenue'!$B:$O,5,0),0)</f>
        <v>0</v>
      </c>
      <c r="J207" s="136">
        <f>IFERROR(VLOOKUP($B207,'[31]Clallam Revenue'!$B:$O,6,0),0)</f>
        <v>0</v>
      </c>
      <c r="K207" s="136">
        <f>IFERROR(VLOOKUP($B207,'[31]Clallam Revenue'!$B:$O,7,0),0)</f>
        <v>0</v>
      </c>
      <c r="L207" s="136">
        <f>IFERROR(VLOOKUP($B207,'[31]Clallam Revenue'!$B:$O,8,0),0)</f>
        <v>0</v>
      </c>
      <c r="M207" s="136">
        <f>IFERROR(VLOOKUP($B207,'[31]Clallam Revenue'!$B:$O,9,0),0)</f>
        <v>0</v>
      </c>
      <c r="N207" s="136">
        <f>IFERROR(VLOOKUP($B207,'[31]Clallam Revenue'!$B:$O,10,0),0)</f>
        <v>0</v>
      </c>
      <c r="O207" s="136">
        <f>IFERROR(VLOOKUP($B207,'[31]Clallam Revenue'!$B:$O,11,0),0)</f>
        <v>0</v>
      </c>
      <c r="P207" s="136">
        <f>IFERROR(VLOOKUP($B207,'[31]Clallam Revenue'!$B:$O,12,0),0)</f>
        <v>0</v>
      </c>
      <c r="Q207" s="136">
        <f>IFERROR(VLOOKUP($B207,'[31]Clallam Revenue'!$B:$O,13,0),0)</f>
        <v>0</v>
      </c>
      <c r="R207" s="136">
        <f>IFERROR(VLOOKUP($B207,'[31]Clallam Revenue'!$B:$O,14,0),0)</f>
        <v>0</v>
      </c>
      <c r="S207" s="136">
        <f t="shared" si="79"/>
        <v>0</v>
      </c>
      <c r="U207" s="137"/>
      <c r="V207" s="137"/>
      <c r="W207" s="137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8"/>
      <c r="AJ207" s="214"/>
      <c r="AK207" s="215"/>
      <c r="AL207" s="215">
        <f t="shared" ref="AL207:AL208" si="98">+AK207*AG207*12</f>
        <v>0</v>
      </c>
      <c r="AM207" s="216">
        <f t="shared" ref="AM207:AM208" si="99">+S207+AL207</f>
        <v>0</v>
      </c>
    </row>
    <row r="208" spans="1:41" s="111" customFormat="1" ht="12" customHeight="1">
      <c r="A208" s="131"/>
      <c r="B208" s="140" t="s">
        <v>435</v>
      </c>
      <c r="C208" s="132" t="str">
        <f>+VLOOKUP(B208,'[30]Clallam Regulated Price Out'!A:B,2,FALSE)</f>
        <v>2YD OCC RECYCLE 1X WK</v>
      </c>
      <c r="D208" s="134">
        <f>IFERROR(VLOOKUP(B208,'[31]Clallam Rates'!$F$1:$H$500, 3, FALSE),0)</f>
        <v>76.739999999999995</v>
      </c>
      <c r="E208" s="135"/>
      <c r="F208" s="135"/>
      <c r="G208" s="136">
        <f>IFERROR(VLOOKUP($B208,'[31]Clallam Revenue'!$B:$O,3,0),0)</f>
        <v>-21.69</v>
      </c>
      <c r="H208" s="136">
        <f>IFERROR(VLOOKUP($B208,'[31]Clallam Revenue'!$B:$O,4,0),0)</f>
        <v>86.74</v>
      </c>
      <c r="I208" s="136">
        <f>IFERROR(VLOOKUP($B208,'[31]Clallam Revenue'!$B:$O,5,0),0)</f>
        <v>86.74</v>
      </c>
      <c r="J208" s="136">
        <f>IFERROR(VLOOKUP($B208,'[31]Clallam Revenue'!$B:$O,6,0),0)</f>
        <v>-700.6</v>
      </c>
      <c r="K208" s="136">
        <f>IFERROR(VLOOKUP($B208,'[31]Clallam Revenue'!$B:$O,7,0),0)</f>
        <v>0</v>
      </c>
      <c r="L208" s="136">
        <f>IFERROR(VLOOKUP($B208,'[31]Clallam Revenue'!$B:$O,8,0),0)</f>
        <v>0</v>
      </c>
      <c r="M208" s="136">
        <f>IFERROR(VLOOKUP($B208,'[31]Clallam Revenue'!$B:$O,9,0),0)</f>
        <v>0</v>
      </c>
      <c r="N208" s="136">
        <f>IFERROR(VLOOKUP($B208,'[31]Clallam Revenue'!$B:$O,10,0),0)</f>
        <v>0</v>
      </c>
      <c r="O208" s="136">
        <f>IFERROR(VLOOKUP($B208,'[31]Clallam Revenue'!#REF!,11,0),0)</f>
        <v>0</v>
      </c>
      <c r="P208" s="136">
        <f>IFERROR(VLOOKUP($B208,'[31]Clallam Revenue'!#REF!,12,0),0)</f>
        <v>0</v>
      </c>
      <c r="Q208" s="136">
        <f>IFERROR(VLOOKUP($B208,'[31]Clallam Revenue'!#REF!,13,0),0)</f>
        <v>0</v>
      </c>
      <c r="R208" s="136">
        <f>IFERROR(VLOOKUP($B208,'[31]Clallam Revenue'!#REF!,14,0),0)</f>
        <v>0</v>
      </c>
      <c r="S208" s="136">
        <f t="shared" si="79"/>
        <v>-548.81000000000006</v>
      </c>
      <c r="U208" s="137"/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8"/>
      <c r="AJ208" s="214"/>
      <c r="AK208" s="215"/>
      <c r="AL208" s="215">
        <f t="shared" si="98"/>
        <v>0</v>
      </c>
      <c r="AM208" s="216">
        <f t="shared" si="99"/>
        <v>-548.81000000000006</v>
      </c>
    </row>
    <row r="209" spans="1:16384" s="111" customFormat="1" ht="12" customHeight="1">
      <c r="A209" s="131"/>
      <c r="B209" s="169"/>
      <c r="C209" s="169"/>
      <c r="D209" s="135"/>
      <c r="E209" s="135"/>
      <c r="F209" s="135"/>
      <c r="G209" s="136">
        <f>IFERROR(VLOOKUP($B209,'[31]Clallam Revenue'!#REF!,3,0),0)</f>
        <v>0</v>
      </c>
      <c r="H209" s="136"/>
      <c r="I209" s="136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72"/>
      <c r="AJ209" s="213"/>
      <c r="AK209" s="213"/>
      <c r="AL209" s="213"/>
      <c r="AM209" s="213"/>
    </row>
    <row r="210" spans="1:16384" ht="12" customHeight="1" thickBot="1">
      <c r="A210" s="131"/>
      <c r="B210" s="169"/>
      <c r="C210" s="170" t="s">
        <v>436</v>
      </c>
      <c r="D210" s="135"/>
      <c r="E210" s="135"/>
      <c r="F210" s="135"/>
      <c r="G210" s="151">
        <f t="shared" ref="G210:R210" si="100">SUM(G207:G209)</f>
        <v>-21.69</v>
      </c>
      <c r="H210" s="151">
        <f t="shared" si="100"/>
        <v>86.74</v>
      </c>
      <c r="I210" s="151">
        <f t="shared" si="100"/>
        <v>86.74</v>
      </c>
      <c r="J210" s="151">
        <f t="shared" si="100"/>
        <v>-700.6</v>
      </c>
      <c r="K210" s="151">
        <f t="shared" si="100"/>
        <v>0</v>
      </c>
      <c r="L210" s="151">
        <f t="shared" si="100"/>
        <v>0</v>
      </c>
      <c r="M210" s="151">
        <f t="shared" si="100"/>
        <v>0</v>
      </c>
      <c r="N210" s="151">
        <f t="shared" si="100"/>
        <v>0</v>
      </c>
      <c r="O210" s="151">
        <f t="shared" si="100"/>
        <v>0</v>
      </c>
      <c r="P210" s="151">
        <f t="shared" si="100"/>
        <v>0</v>
      </c>
      <c r="Q210" s="151">
        <f t="shared" si="100"/>
        <v>0</v>
      </c>
      <c r="R210" s="151">
        <f t="shared" si="100"/>
        <v>0</v>
      </c>
      <c r="S210" s="249">
        <f t="shared" si="79"/>
        <v>-548.81000000000006</v>
      </c>
      <c r="T210" s="111"/>
      <c r="U210" s="171">
        <f t="shared" ref="U210:AG210" si="101">SUM(U207:U208)</f>
        <v>0</v>
      </c>
      <c r="V210" s="171">
        <f t="shared" si="101"/>
        <v>0</v>
      </c>
      <c r="W210" s="171">
        <f t="shared" si="101"/>
        <v>0</v>
      </c>
      <c r="X210" s="171">
        <f t="shared" si="101"/>
        <v>0</v>
      </c>
      <c r="Y210" s="171">
        <f t="shared" si="101"/>
        <v>0</v>
      </c>
      <c r="Z210" s="171">
        <f t="shared" si="101"/>
        <v>0</v>
      </c>
      <c r="AA210" s="171">
        <f t="shared" si="101"/>
        <v>0</v>
      </c>
      <c r="AB210" s="171">
        <f t="shared" si="101"/>
        <v>0</v>
      </c>
      <c r="AC210" s="171">
        <f t="shared" si="101"/>
        <v>0</v>
      </c>
      <c r="AD210" s="171">
        <f t="shared" si="101"/>
        <v>0</v>
      </c>
      <c r="AE210" s="171">
        <f t="shared" si="101"/>
        <v>0</v>
      </c>
      <c r="AF210" s="171">
        <f t="shared" si="101"/>
        <v>0</v>
      </c>
      <c r="AG210" s="171">
        <f t="shared" si="101"/>
        <v>0</v>
      </c>
      <c r="AH210" s="111"/>
      <c r="AI210" s="111"/>
      <c r="AJ210" s="221"/>
      <c r="AK210" s="221"/>
      <c r="AL210" s="221">
        <f t="shared" ref="AL210:AM210" si="102">SUM(AL207:AL208)</f>
        <v>0</v>
      </c>
      <c r="AM210" s="221">
        <f t="shared" si="102"/>
        <v>-548.81000000000006</v>
      </c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  <c r="EP210" s="111"/>
      <c r="EQ210" s="111"/>
      <c r="ER210" s="111"/>
      <c r="ES210" s="111"/>
      <c r="ET210" s="111"/>
      <c r="EU210" s="111"/>
      <c r="EV210" s="111"/>
      <c r="EW210" s="111"/>
      <c r="EX210" s="111"/>
      <c r="EY210" s="111"/>
      <c r="EZ210" s="111"/>
      <c r="FA210" s="111"/>
      <c r="FB210" s="111"/>
      <c r="FC210" s="111"/>
      <c r="FD210" s="111"/>
      <c r="FE210" s="111"/>
      <c r="FF210" s="111"/>
      <c r="FG210" s="111"/>
      <c r="FH210" s="111"/>
      <c r="FI210" s="111"/>
      <c r="FJ210" s="111"/>
      <c r="FK210" s="111"/>
      <c r="FL210" s="111"/>
      <c r="FM210" s="111"/>
      <c r="FN210" s="111"/>
      <c r="FO210" s="111"/>
      <c r="FP210" s="111"/>
      <c r="FQ210" s="111"/>
      <c r="FR210" s="111"/>
      <c r="FS210" s="111"/>
      <c r="FT210" s="111"/>
      <c r="FU210" s="111"/>
      <c r="FV210" s="111"/>
      <c r="FW210" s="111"/>
      <c r="FX210" s="111"/>
      <c r="FY210" s="111"/>
      <c r="FZ210" s="111"/>
      <c r="GA210" s="111"/>
      <c r="GB210" s="111"/>
      <c r="GC210" s="111"/>
      <c r="GD210" s="111"/>
      <c r="GE210" s="111"/>
      <c r="GF210" s="111"/>
      <c r="GG210" s="111"/>
      <c r="GH210" s="111"/>
      <c r="GI210" s="111"/>
      <c r="GJ210" s="111"/>
      <c r="GK210" s="111"/>
      <c r="GL210" s="111"/>
      <c r="GM210" s="111"/>
      <c r="GN210" s="111"/>
      <c r="GO210" s="111"/>
      <c r="GP210" s="111"/>
      <c r="GQ210" s="111"/>
      <c r="GR210" s="111"/>
      <c r="GS210" s="111"/>
      <c r="GT210" s="111"/>
      <c r="GU210" s="111"/>
      <c r="GV210" s="111"/>
      <c r="GW210" s="111"/>
      <c r="GX210" s="111"/>
      <c r="GY210" s="111"/>
      <c r="GZ210" s="111"/>
      <c r="HA210" s="111"/>
      <c r="HB210" s="111"/>
      <c r="HC210" s="111"/>
      <c r="HD210" s="111"/>
      <c r="HE210" s="111"/>
      <c r="HF210" s="111"/>
      <c r="HG210" s="111"/>
      <c r="HH210" s="111"/>
      <c r="HI210" s="111"/>
      <c r="HJ210" s="111"/>
      <c r="HK210" s="111"/>
      <c r="HL210" s="111"/>
      <c r="HM210" s="111"/>
      <c r="HN210" s="111"/>
      <c r="HO210" s="111"/>
      <c r="HP210" s="111"/>
      <c r="HQ210" s="111"/>
      <c r="HR210" s="111"/>
      <c r="HS210" s="111"/>
      <c r="HT210" s="111"/>
      <c r="HU210" s="111"/>
      <c r="HV210" s="111"/>
      <c r="HW210" s="111"/>
      <c r="HX210" s="111"/>
      <c r="HY210" s="111"/>
      <c r="HZ210" s="111"/>
      <c r="IA210" s="111"/>
      <c r="IB210" s="111"/>
      <c r="IC210" s="111"/>
      <c r="ID210" s="111"/>
      <c r="IE210" s="111"/>
      <c r="IF210" s="111"/>
      <c r="IG210" s="111"/>
      <c r="IH210" s="111"/>
      <c r="II210" s="111"/>
      <c r="IJ210" s="111"/>
      <c r="IK210" s="111"/>
      <c r="IL210" s="111"/>
      <c r="IM210" s="111"/>
      <c r="IN210" s="111"/>
      <c r="IO210" s="111"/>
      <c r="IP210" s="111"/>
      <c r="IQ210" s="111"/>
      <c r="IR210" s="111"/>
      <c r="IS210" s="111"/>
      <c r="IT210" s="111"/>
      <c r="IU210" s="111"/>
      <c r="IV210" s="111"/>
      <c r="IW210" s="111"/>
      <c r="IX210" s="111"/>
      <c r="IY210" s="111"/>
      <c r="IZ210" s="111"/>
      <c r="JA210" s="111"/>
      <c r="JB210" s="111"/>
      <c r="JC210" s="111"/>
      <c r="JD210" s="111"/>
      <c r="JE210" s="111"/>
      <c r="JF210" s="111"/>
      <c r="JG210" s="111"/>
      <c r="JH210" s="111"/>
      <c r="JI210" s="111"/>
      <c r="JJ210" s="111"/>
      <c r="JK210" s="111"/>
      <c r="JL210" s="111"/>
      <c r="JM210" s="111"/>
      <c r="JN210" s="111"/>
      <c r="JO210" s="111"/>
      <c r="JP210" s="111"/>
      <c r="JQ210" s="111"/>
      <c r="JR210" s="111"/>
      <c r="JS210" s="111"/>
      <c r="JT210" s="111"/>
      <c r="JU210" s="111"/>
      <c r="JV210" s="111"/>
      <c r="JW210" s="111"/>
      <c r="JX210" s="111"/>
      <c r="JY210" s="111"/>
      <c r="JZ210" s="111"/>
      <c r="KA210" s="111"/>
      <c r="KB210" s="111"/>
      <c r="KC210" s="111"/>
      <c r="KD210" s="111"/>
      <c r="KE210" s="111"/>
      <c r="KF210" s="111"/>
      <c r="KG210" s="111"/>
      <c r="KH210" s="111"/>
      <c r="KI210" s="111"/>
      <c r="KJ210" s="111"/>
      <c r="KK210" s="111"/>
      <c r="KL210" s="111"/>
      <c r="KM210" s="111"/>
      <c r="KN210" s="111"/>
      <c r="KO210" s="111"/>
      <c r="KP210" s="111"/>
      <c r="KQ210" s="111"/>
      <c r="KR210" s="111"/>
      <c r="KS210" s="111"/>
      <c r="KT210" s="111"/>
      <c r="KU210" s="111"/>
      <c r="KV210" s="111"/>
      <c r="KW210" s="111"/>
      <c r="KX210" s="111"/>
      <c r="KY210" s="111"/>
      <c r="KZ210" s="111"/>
      <c r="LA210" s="111"/>
      <c r="LB210" s="111"/>
      <c r="LC210" s="111"/>
      <c r="LD210" s="111"/>
      <c r="LE210" s="111"/>
      <c r="LF210" s="111"/>
      <c r="LG210" s="111"/>
      <c r="LH210" s="111"/>
      <c r="LI210" s="111"/>
      <c r="LJ210" s="111"/>
      <c r="LK210" s="111"/>
      <c r="LL210" s="111"/>
      <c r="LM210" s="111"/>
      <c r="LN210" s="111"/>
      <c r="LO210" s="111"/>
      <c r="LP210" s="111"/>
      <c r="LQ210" s="111"/>
      <c r="LR210" s="111"/>
      <c r="LS210" s="111"/>
      <c r="LT210" s="111"/>
      <c r="LU210" s="111"/>
      <c r="LV210" s="111"/>
      <c r="LW210" s="111"/>
      <c r="LX210" s="111"/>
      <c r="LY210" s="111"/>
      <c r="LZ210" s="111"/>
      <c r="MA210" s="111"/>
      <c r="MB210" s="111"/>
      <c r="MC210" s="111"/>
      <c r="MD210" s="111"/>
      <c r="ME210" s="111"/>
      <c r="MF210" s="111"/>
      <c r="MG210" s="111"/>
      <c r="MH210" s="111"/>
      <c r="MI210" s="111"/>
      <c r="MJ210" s="111"/>
      <c r="MK210" s="111"/>
      <c r="ML210" s="111"/>
      <c r="MM210" s="111"/>
      <c r="MN210" s="111"/>
      <c r="MO210" s="111"/>
      <c r="MP210" s="111"/>
      <c r="MQ210" s="111"/>
      <c r="MR210" s="111"/>
      <c r="MS210" s="111"/>
      <c r="MT210" s="111"/>
      <c r="MU210" s="111"/>
      <c r="MV210" s="111"/>
      <c r="MW210" s="111"/>
      <c r="MX210" s="111"/>
      <c r="MY210" s="111"/>
      <c r="MZ210" s="111"/>
      <c r="NA210" s="111"/>
      <c r="NB210" s="111"/>
      <c r="NC210" s="111"/>
      <c r="ND210" s="111"/>
      <c r="NE210" s="111"/>
      <c r="NF210" s="111"/>
      <c r="NG210" s="111"/>
      <c r="NH210" s="111"/>
      <c r="NI210" s="111"/>
      <c r="NJ210" s="111"/>
      <c r="NK210" s="111"/>
      <c r="NL210" s="111"/>
      <c r="NM210" s="111"/>
      <c r="NN210" s="111"/>
      <c r="NO210" s="111"/>
      <c r="NP210" s="111"/>
      <c r="NQ210" s="111"/>
      <c r="NR210" s="111"/>
      <c r="NS210" s="111"/>
      <c r="NT210" s="111"/>
      <c r="NU210" s="111"/>
      <c r="NV210" s="111"/>
      <c r="NW210" s="111"/>
      <c r="NX210" s="111"/>
      <c r="NY210" s="111"/>
      <c r="NZ210" s="111"/>
      <c r="OA210" s="111"/>
      <c r="OB210" s="111"/>
      <c r="OC210" s="111"/>
      <c r="OD210" s="111"/>
      <c r="OE210" s="111"/>
      <c r="OF210" s="111"/>
      <c r="OG210" s="111"/>
      <c r="OH210" s="111"/>
      <c r="OI210" s="111"/>
      <c r="OJ210" s="111"/>
      <c r="OK210" s="111"/>
      <c r="OL210" s="111"/>
      <c r="OM210" s="111"/>
      <c r="ON210" s="111"/>
      <c r="OO210" s="111"/>
      <c r="OP210" s="111"/>
      <c r="OQ210" s="111"/>
      <c r="OR210" s="111"/>
      <c r="OS210" s="111"/>
      <c r="OT210" s="111"/>
      <c r="OU210" s="111"/>
      <c r="OV210" s="111"/>
      <c r="OW210" s="111"/>
      <c r="OX210" s="111"/>
      <c r="OY210" s="111"/>
      <c r="OZ210" s="111"/>
      <c r="PA210" s="111"/>
      <c r="PB210" s="111"/>
      <c r="PC210" s="111"/>
      <c r="PD210" s="111"/>
      <c r="PE210" s="111"/>
      <c r="PF210" s="111"/>
      <c r="PG210" s="111"/>
      <c r="PH210" s="111"/>
      <c r="PI210" s="111"/>
      <c r="PJ210" s="111"/>
      <c r="PK210" s="111"/>
      <c r="PL210" s="111"/>
      <c r="PM210" s="111"/>
      <c r="PN210" s="111"/>
      <c r="PO210" s="111"/>
      <c r="PP210" s="111"/>
      <c r="PQ210" s="111"/>
      <c r="PR210" s="111"/>
      <c r="PS210" s="111"/>
      <c r="PT210" s="111"/>
      <c r="PU210" s="111"/>
      <c r="PV210" s="111"/>
      <c r="PW210" s="111"/>
      <c r="PX210" s="111"/>
      <c r="PY210" s="111"/>
      <c r="PZ210" s="111"/>
      <c r="QA210" s="111"/>
      <c r="QB210" s="111"/>
      <c r="QC210" s="111"/>
      <c r="QD210" s="111"/>
      <c r="QE210" s="111"/>
      <c r="QF210" s="111"/>
      <c r="QG210" s="111"/>
      <c r="QH210" s="111"/>
      <c r="QI210" s="111"/>
      <c r="QJ210" s="111"/>
      <c r="QK210" s="111"/>
      <c r="QL210" s="111"/>
      <c r="QM210" s="111"/>
      <c r="QN210" s="111"/>
      <c r="QO210" s="111"/>
      <c r="QP210" s="111"/>
      <c r="QQ210" s="111"/>
      <c r="QR210" s="111"/>
      <c r="QS210" s="111"/>
      <c r="QT210" s="111"/>
      <c r="QU210" s="111"/>
      <c r="QV210" s="111"/>
      <c r="QW210" s="111"/>
      <c r="QX210" s="111"/>
      <c r="QY210" s="111"/>
      <c r="QZ210" s="111"/>
      <c r="RA210" s="111"/>
      <c r="RB210" s="111"/>
      <c r="RC210" s="111"/>
      <c r="RD210" s="111"/>
      <c r="RE210" s="111"/>
      <c r="RF210" s="111"/>
      <c r="RG210" s="111"/>
      <c r="RH210" s="111"/>
      <c r="RI210" s="111"/>
      <c r="RJ210" s="111"/>
      <c r="RK210" s="111"/>
      <c r="RL210" s="111"/>
      <c r="RM210" s="111"/>
      <c r="RN210" s="111"/>
      <c r="RO210" s="111"/>
      <c r="RP210" s="111"/>
      <c r="RQ210" s="111"/>
      <c r="RR210" s="111"/>
      <c r="RS210" s="111"/>
      <c r="RT210" s="111"/>
      <c r="RU210" s="111"/>
      <c r="RV210" s="111"/>
      <c r="RW210" s="111"/>
      <c r="RX210" s="111"/>
      <c r="RY210" s="111"/>
      <c r="RZ210" s="111"/>
      <c r="SA210" s="111"/>
      <c r="SB210" s="111"/>
      <c r="SC210" s="111"/>
      <c r="SD210" s="111"/>
      <c r="SE210" s="111"/>
      <c r="SF210" s="111"/>
      <c r="SG210" s="111"/>
      <c r="SH210" s="111"/>
      <c r="SI210" s="111"/>
      <c r="SJ210" s="111"/>
      <c r="SK210" s="111"/>
      <c r="SL210" s="111"/>
      <c r="SM210" s="111"/>
      <c r="SN210" s="111"/>
      <c r="SO210" s="111"/>
      <c r="SP210" s="111"/>
      <c r="SQ210" s="111"/>
      <c r="SR210" s="111"/>
      <c r="SS210" s="111"/>
      <c r="ST210" s="111"/>
      <c r="SU210" s="111"/>
      <c r="SV210" s="111"/>
      <c r="SW210" s="111"/>
      <c r="SX210" s="111"/>
      <c r="SY210" s="111"/>
      <c r="SZ210" s="111"/>
      <c r="TA210" s="111"/>
      <c r="TB210" s="111"/>
      <c r="TC210" s="111"/>
      <c r="TD210" s="111"/>
      <c r="TE210" s="111"/>
      <c r="TF210" s="111"/>
      <c r="TG210" s="111"/>
      <c r="TH210" s="111"/>
      <c r="TI210" s="111"/>
      <c r="TJ210" s="111"/>
      <c r="TK210" s="111"/>
      <c r="TL210" s="111"/>
      <c r="TM210" s="111"/>
      <c r="TN210" s="111"/>
      <c r="TO210" s="111"/>
      <c r="TP210" s="111"/>
      <c r="TQ210" s="111"/>
      <c r="TR210" s="111"/>
      <c r="TS210" s="111"/>
      <c r="TT210" s="111"/>
      <c r="TU210" s="111"/>
      <c r="TV210" s="111"/>
      <c r="TW210" s="111"/>
      <c r="TX210" s="111"/>
      <c r="TY210" s="111"/>
      <c r="TZ210" s="111"/>
      <c r="UA210" s="111"/>
      <c r="UB210" s="111"/>
      <c r="UC210" s="111"/>
      <c r="UD210" s="111"/>
      <c r="UE210" s="111"/>
      <c r="UF210" s="111"/>
      <c r="UG210" s="111"/>
      <c r="UH210" s="111"/>
      <c r="UI210" s="111"/>
      <c r="UJ210" s="111"/>
      <c r="UK210" s="111"/>
      <c r="UL210" s="111"/>
      <c r="UM210" s="111"/>
      <c r="UN210" s="111"/>
      <c r="UO210" s="111"/>
      <c r="UP210" s="111"/>
      <c r="UQ210" s="111"/>
      <c r="UR210" s="111"/>
      <c r="US210" s="111"/>
      <c r="UT210" s="111"/>
      <c r="UU210" s="111"/>
      <c r="UV210" s="111"/>
      <c r="UW210" s="111"/>
      <c r="UX210" s="111"/>
      <c r="UY210" s="111"/>
      <c r="UZ210" s="111"/>
      <c r="VA210" s="111"/>
      <c r="VB210" s="111"/>
      <c r="VC210" s="111"/>
      <c r="VD210" s="111"/>
      <c r="VE210" s="111"/>
      <c r="VF210" s="111"/>
      <c r="VG210" s="111"/>
      <c r="VH210" s="111"/>
      <c r="VI210" s="111"/>
      <c r="VJ210" s="111"/>
      <c r="VK210" s="111"/>
      <c r="VL210" s="111"/>
      <c r="VM210" s="111"/>
      <c r="VN210" s="111"/>
      <c r="VO210" s="111"/>
      <c r="VP210" s="111"/>
      <c r="VQ210" s="111"/>
      <c r="VR210" s="111"/>
      <c r="VS210" s="111"/>
      <c r="VT210" s="111"/>
      <c r="VU210" s="111"/>
      <c r="VV210" s="111"/>
      <c r="VW210" s="111"/>
      <c r="VX210" s="111"/>
      <c r="VY210" s="111"/>
      <c r="VZ210" s="111"/>
      <c r="WA210" s="111"/>
      <c r="WB210" s="111"/>
      <c r="WC210" s="111"/>
      <c r="WD210" s="111"/>
      <c r="WE210" s="111"/>
      <c r="WF210" s="111"/>
      <c r="WG210" s="111"/>
      <c r="WH210" s="111"/>
      <c r="WI210" s="111"/>
      <c r="WJ210" s="111"/>
      <c r="WK210" s="111"/>
      <c r="WL210" s="111"/>
      <c r="WM210" s="111"/>
      <c r="WN210" s="111"/>
      <c r="WO210" s="111"/>
      <c r="WP210" s="111"/>
      <c r="WQ210" s="111"/>
      <c r="WR210" s="111"/>
      <c r="WS210" s="111"/>
      <c r="WT210" s="111"/>
      <c r="WU210" s="111"/>
      <c r="WV210" s="111"/>
      <c r="WW210" s="111"/>
      <c r="WX210" s="111"/>
      <c r="WY210" s="111"/>
      <c r="WZ210" s="111"/>
      <c r="XA210" s="111"/>
      <c r="XB210" s="111"/>
      <c r="XC210" s="111"/>
      <c r="XD210" s="111"/>
      <c r="XE210" s="111"/>
      <c r="XF210" s="111"/>
      <c r="XG210" s="111"/>
      <c r="XH210" s="111"/>
      <c r="XI210" s="111"/>
      <c r="XJ210" s="111"/>
      <c r="XK210" s="111"/>
      <c r="XL210" s="111"/>
      <c r="XM210" s="111"/>
      <c r="XN210" s="111"/>
      <c r="XO210" s="111"/>
      <c r="XP210" s="111"/>
      <c r="XQ210" s="111"/>
      <c r="XR210" s="111"/>
      <c r="XS210" s="111"/>
      <c r="XT210" s="111"/>
      <c r="XU210" s="111"/>
      <c r="XV210" s="111"/>
      <c r="XW210" s="111"/>
      <c r="XX210" s="111"/>
      <c r="XY210" s="111"/>
      <c r="XZ210" s="111"/>
      <c r="YA210" s="111"/>
      <c r="YB210" s="111"/>
      <c r="YC210" s="111"/>
      <c r="YD210" s="111"/>
      <c r="YE210" s="111"/>
      <c r="YF210" s="111"/>
      <c r="YG210" s="111"/>
      <c r="YH210" s="111"/>
      <c r="YI210" s="111"/>
      <c r="YJ210" s="111"/>
      <c r="YK210" s="111"/>
      <c r="YL210" s="111"/>
      <c r="YM210" s="111"/>
      <c r="YN210" s="111"/>
      <c r="YO210" s="111"/>
      <c r="YP210" s="111"/>
      <c r="YQ210" s="111"/>
      <c r="YR210" s="111"/>
      <c r="YS210" s="111"/>
      <c r="YT210" s="111"/>
      <c r="YU210" s="111"/>
      <c r="YV210" s="111"/>
      <c r="YW210" s="111"/>
      <c r="YX210" s="111"/>
      <c r="YY210" s="111"/>
      <c r="YZ210" s="111"/>
      <c r="ZA210" s="111"/>
      <c r="ZB210" s="111"/>
      <c r="ZC210" s="111"/>
      <c r="ZD210" s="111"/>
      <c r="ZE210" s="111"/>
      <c r="ZF210" s="111"/>
      <c r="ZG210" s="111"/>
      <c r="ZH210" s="111"/>
      <c r="ZI210" s="111"/>
      <c r="ZJ210" s="111"/>
      <c r="ZK210" s="111"/>
      <c r="ZL210" s="111"/>
      <c r="ZM210" s="111"/>
      <c r="ZN210" s="111"/>
      <c r="ZO210" s="111"/>
      <c r="ZP210" s="111"/>
      <c r="ZQ210" s="111"/>
      <c r="ZR210" s="111"/>
      <c r="ZS210" s="111"/>
      <c r="ZT210" s="111"/>
      <c r="ZU210" s="111"/>
      <c r="ZV210" s="111"/>
      <c r="ZW210" s="111"/>
      <c r="ZX210" s="111"/>
      <c r="ZY210" s="111"/>
      <c r="ZZ210" s="111"/>
      <c r="AAA210" s="111"/>
      <c r="AAB210" s="111"/>
      <c r="AAC210" s="111"/>
      <c r="AAD210" s="111"/>
      <c r="AAE210" s="111"/>
      <c r="AAF210" s="111"/>
      <c r="AAG210" s="111"/>
      <c r="AAH210" s="111"/>
      <c r="AAI210" s="111"/>
      <c r="AAJ210" s="111"/>
      <c r="AAK210" s="111"/>
      <c r="AAL210" s="111"/>
      <c r="AAM210" s="111"/>
      <c r="AAN210" s="111"/>
      <c r="AAO210" s="111"/>
      <c r="AAP210" s="111"/>
      <c r="AAQ210" s="111"/>
      <c r="AAR210" s="111"/>
      <c r="AAS210" s="111"/>
      <c r="AAT210" s="111"/>
      <c r="AAU210" s="111"/>
      <c r="AAV210" s="111"/>
      <c r="AAW210" s="111"/>
      <c r="AAX210" s="111"/>
      <c r="AAY210" s="111"/>
      <c r="AAZ210" s="111"/>
      <c r="ABA210" s="111"/>
      <c r="ABB210" s="111"/>
      <c r="ABC210" s="111"/>
      <c r="ABD210" s="111"/>
      <c r="ABE210" s="111"/>
      <c r="ABF210" s="111"/>
      <c r="ABG210" s="111"/>
      <c r="ABH210" s="111"/>
      <c r="ABI210" s="111"/>
      <c r="ABJ210" s="111"/>
      <c r="ABK210" s="111"/>
      <c r="ABL210" s="111"/>
      <c r="ABM210" s="111"/>
      <c r="ABN210" s="111"/>
      <c r="ABO210" s="111"/>
      <c r="ABP210" s="111"/>
      <c r="ABQ210" s="111"/>
      <c r="ABR210" s="111"/>
      <c r="ABS210" s="111"/>
      <c r="ABT210" s="111"/>
      <c r="ABU210" s="111"/>
      <c r="ABV210" s="111"/>
      <c r="ABW210" s="111"/>
      <c r="ABX210" s="111"/>
      <c r="ABY210" s="111"/>
      <c r="ABZ210" s="111"/>
      <c r="ACA210" s="111"/>
      <c r="ACB210" s="111"/>
      <c r="ACC210" s="111"/>
      <c r="ACD210" s="111"/>
      <c r="ACE210" s="111"/>
      <c r="ACF210" s="111"/>
      <c r="ACG210" s="111"/>
      <c r="ACH210" s="111"/>
      <c r="ACI210" s="111"/>
      <c r="ACJ210" s="111"/>
      <c r="ACK210" s="111"/>
      <c r="ACL210" s="111"/>
      <c r="ACM210" s="111"/>
      <c r="ACN210" s="111"/>
      <c r="ACO210" s="111"/>
      <c r="ACP210" s="111"/>
      <c r="ACQ210" s="111"/>
      <c r="ACR210" s="111"/>
      <c r="ACS210" s="111"/>
      <c r="ACT210" s="111"/>
      <c r="ACU210" s="111"/>
      <c r="ACV210" s="111"/>
      <c r="ACW210" s="111"/>
      <c r="ACX210" s="111"/>
      <c r="ACY210" s="111"/>
      <c r="ACZ210" s="111"/>
      <c r="ADA210" s="111"/>
      <c r="ADB210" s="111"/>
      <c r="ADC210" s="111"/>
      <c r="ADD210" s="111"/>
      <c r="ADE210" s="111"/>
      <c r="ADF210" s="111"/>
      <c r="ADG210" s="111"/>
      <c r="ADH210" s="111"/>
      <c r="ADI210" s="111"/>
      <c r="ADJ210" s="111"/>
      <c r="ADK210" s="111"/>
      <c r="ADL210" s="111"/>
      <c r="ADM210" s="111"/>
      <c r="ADN210" s="111"/>
      <c r="ADO210" s="111"/>
      <c r="ADP210" s="111"/>
      <c r="ADQ210" s="111"/>
      <c r="ADR210" s="111"/>
      <c r="ADS210" s="111"/>
      <c r="ADT210" s="111"/>
      <c r="ADU210" s="111"/>
      <c r="ADV210" s="111"/>
      <c r="ADW210" s="111"/>
      <c r="ADX210" s="111"/>
      <c r="ADY210" s="111"/>
      <c r="ADZ210" s="111"/>
      <c r="AEA210" s="111"/>
      <c r="AEB210" s="111"/>
      <c r="AEC210" s="111"/>
      <c r="AED210" s="111"/>
      <c r="AEE210" s="111"/>
      <c r="AEF210" s="111"/>
      <c r="AEG210" s="111"/>
      <c r="AEH210" s="111"/>
      <c r="AEI210" s="111"/>
      <c r="AEJ210" s="111"/>
      <c r="AEK210" s="111"/>
      <c r="AEL210" s="111"/>
      <c r="AEM210" s="111"/>
      <c r="AEN210" s="111"/>
      <c r="AEO210" s="111"/>
      <c r="AEP210" s="111"/>
      <c r="AEQ210" s="111"/>
      <c r="AER210" s="111"/>
      <c r="AES210" s="111"/>
      <c r="AET210" s="111"/>
      <c r="AEU210" s="111"/>
      <c r="AEV210" s="111"/>
      <c r="AEW210" s="111"/>
      <c r="AEX210" s="111"/>
      <c r="AEY210" s="111"/>
      <c r="AEZ210" s="111"/>
      <c r="AFA210" s="111"/>
      <c r="AFB210" s="111"/>
      <c r="AFC210" s="111"/>
      <c r="AFD210" s="111"/>
      <c r="AFE210" s="111"/>
      <c r="AFF210" s="111"/>
      <c r="AFG210" s="111"/>
      <c r="AFH210" s="111"/>
      <c r="AFI210" s="111"/>
      <c r="AFJ210" s="111"/>
      <c r="AFK210" s="111"/>
      <c r="AFL210" s="111"/>
      <c r="AFM210" s="111"/>
      <c r="AFN210" s="111"/>
      <c r="AFO210" s="111"/>
      <c r="AFP210" s="111"/>
      <c r="AFQ210" s="111"/>
      <c r="AFR210" s="111"/>
      <c r="AFS210" s="111"/>
      <c r="AFT210" s="111"/>
      <c r="AFU210" s="111"/>
      <c r="AFV210" s="111"/>
      <c r="AFW210" s="111"/>
      <c r="AFX210" s="111"/>
      <c r="AFY210" s="111"/>
      <c r="AFZ210" s="111"/>
      <c r="AGA210" s="111"/>
      <c r="AGB210" s="111"/>
      <c r="AGC210" s="111"/>
      <c r="AGD210" s="111"/>
      <c r="AGE210" s="111"/>
      <c r="AGF210" s="111"/>
      <c r="AGG210" s="111"/>
      <c r="AGH210" s="111"/>
      <c r="AGI210" s="111"/>
      <c r="AGJ210" s="111"/>
      <c r="AGK210" s="111"/>
      <c r="AGL210" s="111"/>
      <c r="AGM210" s="111"/>
      <c r="AGN210" s="111"/>
      <c r="AGO210" s="111"/>
      <c r="AGP210" s="111"/>
      <c r="AGQ210" s="111"/>
      <c r="AGR210" s="111"/>
      <c r="AGS210" s="111"/>
      <c r="AGT210" s="111"/>
      <c r="AGU210" s="111"/>
      <c r="AGV210" s="111"/>
      <c r="AGW210" s="111"/>
      <c r="AGX210" s="111"/>
      <c r="AGY210" s="111"/>
      <c r="AGZ210" s="111"/>
      <c r="AHA210" s="111"/>
      <c r="AHB210" s="111"/>
      <c r="AHC210" s="111"/>
      <c r="AHD210" s="111"/>
      <c r="AHE210" s="111"/>
      <c r="AHF210" s="111"/>
      <c r="AHG210" s="111"/>
      <c r="AHH210" s="111"/>
      <c r="AHI210" s="111"/>
      <c r="AHJ210" s="111"/>
      <c r="AHK210" s="111"/>
      <c r="AHL210" s="111"/>
      <c r="AHM210" s="111"/>
      <c r="AHN210" s="111"/>
      <c r="AHO210" s="111"/>
      <c r="AHP210" s="111"/>
      <c r="AHQ210" s="111"/>
      <c r="AHR210" s="111"/>
      <c r="AHS210" s="111"/>
      <c r="AHT210" s="111"/>
      <c r="AHU210" s="111"/>
      <c r="AHV210" s="111"/>
      <c r="AHW210" s="111"/>
      <c r="AHX210" s="111"/>
      <c r="AHY210" s="111"/>
      <c r="AHZ210" s="111"/>
      <c r="AIA210" s="111"/>
      <c r="AIB210" s="111"/>
      <c r="AIC210" s="111"/>
      <c r="AID210" s="111"/>
      <c r="AIE210" s="111"/>
      <c r="AIF210" s="111"/>
      <c r="AIG210" s="111"/>
      <c r="AIH210" s="111"/>
      <c r="AII210" s="111"/>
      <c r="AIJ210" s="111"/>
      <c r="AIK210" s="111"/>
      <c r="AIL210" s="111"/>
      <c r="AIM210" s="111"/>
      <c r="AIN210" s="111"/>
      <c r="AIO210" s="111"/>
      <c r="AIP210" s="111"/>
      <c r="AIQ210" s="111"/>
      <c r="AIR210" s="111"/>
      <c r="AIS210" s="111"/>
      <c r="AIT210" s="111"/>
      <c r="AIU210" s="111"/>
      <c r="AIV210" s="111"/>
      <c r="AIW210" s="111"/>
      <c r="AIX210" s="111"/>
      <c r="AIY210" s="111"/>
      <c r="AIZ210" s="111"/>
      <c r="AJA210" s="111"/>
      <c r="AJB210" s="111"/>
      <c r="AJC210" s="111"/>
      <c r="AJD210" s="111"/>
      <c r="AJE210" s="111"/>
      <c r="AJF210" s="111"/>
      <c r="AJG210" s="111"/>
      <c r="AJH210" s="111"/>
      <c r="AJI210" s="111"/>
      <c r="AJJ210" s="111"/>
      <c r="AJK210" s="111"/>
      <c r="AJL210" s="111"/>
      <c r="AJM210" s="111"/>
      <c r="AJN210" s="111"/>
      <c r="AJO210" s="111"/>
      <c r="AJP210" s="111"/>
      <c r="AJQ210" s="111"/>
      <c r="AJR210" s="111"/>
      <c r="AJS210" s="111"/>
      <c r="AJT210" s="111"/>
      <c r="AJU210" s="111"/>
      <c r="AJV210" s="111"/>
      <c r="AJW210" s="111"/>
      <c r="AJX210" s="111"/>
      <c r="AJY210" s="111"/>
      <c r="AJZ210" s="111"/>
      <c r="AKA210" s="111"/>
      <c r="AKB210" s="111"/>
      <c r="AKC210" s="111"/>
      <c r="AKD210" s="111"/>
      <c r="AKE210" s="111"/>
      <c r="AKF210" s="111"/>
      <c r="AKG210" s="111"/>
      <c r="AKH210" s="111"/>
      <c r="AKI210" s="111"/>
      <c r="AKJ210" s="111"/>
      <c r="AKK210" s="111"/>
      <c r="AKL210" s="111"/>
      <c r="AKM210" s="111"/>
      <c r="AKN210" s="111"/>
      <c r="AKO210" s="111"/>
      <c r="AKP210" s="111"/>
      <c r="AKQ210" s="111"/>
      <c r="AKR210" s="111"/>
      <c r="AKS210" s="111"/>
      <c r="AKT210" s="111"/>
      <c r="AKU210" s="111"/>
      <c r="AKV210" s="111"/>
      <c r="AKW210" s="111"/>
      <c r="AKX210" s="111"/>
      <c r="AKY210" s="111"/>
      <c r="AKZ210" s="111"/>
      <c r="ALA210" s="111"/>
      <c r="ALB210" s="111"/>
      <c r="ALC210" s="111"/>
      <c r="ALD210" s="111"/>
      <c r="ALE210" s="111"/>
      <c r="ALF210" s="111"/>
      <c r="ALG210" s="111"/>
      <c r="ALH210" s="111"/>
      <c r="ALI210" s="111"/>
      <c r="ALJ210" s="111"/>
      <c r="ALK210" s="111"/>
      <c r="ALL210" s="111"/>
      <c r="ALM210" s="111"/>
      <c r="ALN210" s="111"/>
      <c r="ALO210" s="111"/>
      <c r="ALP210" s="111"/>
      <c r="ALQ210" s="111"/>
      <c r="ALR210" s="111"/>
      <c r="ALS210" s="111"/>
      <c r="ALT210" s="111"/>
      <c r="ALU210" s="111"/>
      <c r="ALV210" s="111"/>
      <c r="ALW210" s="111"/>
      <c r="ALX210" s="111"/>
      <c r="ALY210" s="111"/>
      <c r="ALZ210" s="111"/>
      <c r="AMA210" s="111"/>
      <c r="AMB210" s="111"/>
      <c r="AMC210" s="111"/>
      <c r="AMD210" s="111"/>
      <c r="AME210" s="111"/>
      <c r="AMF210" s="111"/>
      <c r="AMG210" s="111"/>
      <c r="AMH210" s="111"/>
      <c r="AMI210" s="111"/>
      <c r="AMJ210" s="111"/>
      <c r="AMK210" s="111"/>
      <c r="AML210" s="111"/>
      <c r="AMM210" s="111"/>
      <c r="AMN210" s="111"/>
      <c r="AMO210" s="111"/>
      <c r="AMP210" s="111"/>
      <c r="AMQ210" s="111"/>
      <c r="AMR210" s="111"/>
      <c r="AMS210" s="111"/>
      <c r="AMT210" s="111"/>
      <c r="AMU210" s="111"/>
      <c r="AMV210" s="111"/>
      <c r="AMW210" s="111"/>
      <c r="AMX210" s="111"/>
      <c r="AMY210" s="111"/>
      <c r="AMZ210" s="111"/>
      <c r="ANA210" s="111"/>
      <c r="ANB210" s="111"/>
      <c r="ANC210" s="111"/>
      <c r="AND210" s="111"/>
      <c r="ANE210" s="111"/>
      <c r="ANF210" s="111"/>
      <c r="ANG210" s="111"/>
      <c r="ANH210" s="111"/>
      <c r="ANI210" s="111"/>
      <c r="ANJ210" s="111"/>
      <c r="ANK210" s="111"/>
      <c r="ANL210" s="111"/>
      <c r="ANM210" s="111"/>
      <c r="ANN210" s="111"/>
      <c r="ANO210" s="111"/>
      <c r="ANP210" s="111"/>
      <c r="ANQ210" s="111"/>
      <c r="ANR210" s="111"/>
      <c r="ANS210" s="111"/>
      <c r="ANT210" s="111"/>
      <c r="ANU210" s="111"/>
      <c r="ANV210" s="111"/>
      <c r="ANW210" s="111"/>
      <c r="ANX210" s="111"/>
      <c r="ANY210" s="111"/>
      <c r="ANZ210" s="111"/>
      <c r="AOA210" s="111"/>
      <c r="AOB210" s="111"/>
      <c r="AOC210" s="111"/>
      <c r="AOD210" s="111"/>
      <c r="AOE210" s="111"/>
      <c r="AOF210" s="111"/>
      <c r="AOG210" s="111"/>
      <c r="AOH210" s="111"/>
      <c r="AOI210" s="111"/>
      <c r="AOJ210" s="111"/>
      <c r="AOK210" s="111"/>
      <c r="AOL210" s="111"/>
      <c r="AOM210" s="111"/>
      <c r="AON210" s="111"/>
      <c r="AOO210" s="111"/>
      <c r="AOP210" s="111"/>
      <c r="AOQ210" s="111"/>
      <c r="AOR210" s="111"/>
      <c r="AOS210" s="111"/>
      <c r="AOT210" s="111"/>
      <c r="AOU210" s="111"/>
      <c r="AOV210" s="111"/>
      <c r="AOW210" s="111"/>
      <c r="AOX210" s="111"/>
      <c r="AOY210" s="111"/>
      <c r="AOZ210" s="111"/>
      <c r="APA210" s="111"/>
      <c r="APB210" s="111"/>
      <c r="APC210" s="111"/>
      <c r="APD210" s="111"/>
      <c r="APE210" s="111"/>
      <c r="APF210" s="111"/>
      <c r="APG210" s="111"/>
      <c r="APH210" s="111"/>
      <c r="API210" s="111"/>
      <c r="APJ210" s="111"/>
      <c r="APK210" s="111"/>
      <c r="APL210" s="111"/>
      <c r="APM210" s="111"/>
      <c r="APN210" s="111"/>
      <c r="APO210" s="111"/>
      <c r="APP210" s="111"/>
      <c r="APQ210" s="111"/>
      <c r="APR210" s="111"/>
      <c r="APS210" s="111"/>
      <c r="APT210" s="111"/>
      <c r="APU210" s="111"/>
      <c r="APV210" s="111"/>
      <c r="APW210" s="111"/>
      <c r="APX210" s="111"/>
      <c r="APY210" s="111"/>
      <c r="APZ210" s="111"/>
      <c r="AQA210" s="111"/>
      <c r="AQB210" s="111"/>
      <c r="AQC210" s="111"/>
      <c r="AQD210" s="111"/>
      <c r="AQE210" s="111"/>
      <c r="AQF210" s="111"/>
      <c r="AQG210" s="111"/>
      <c r="AQH210" s="111"/>
      <c r="AQI210" s="111"/>
      <c r="AQJ210" s="111"/>
      <c r="AQK210" s="111"/>
      <c r="AQL210" s="111"/>
      <c r="AQM210" s="111"/>
      <c r="AQN210" s="111"/>
      <c r="AQO210" s="111"/>
      <c r="AQP210" s="111"/>
      <c r="AQQ210" s="111"/>
      <c r="AQR210" s="111"/>
      <c r="AQS210" s="111"/>
      <c r="AQT210" s="111"/>
      <c r="AQU210" s="111"/>
      <c r="AQV210" s="111"/>
      <c r="AQW210" s="111"/>
      <c r="AQX210" s="111"/>
      <c r="AQY210" s="111"/>
      <c r="AQZ210" s="111"/>
      <c r="ARA210" s="111"/>
      <c r="ARB210" s="111"/>
      <c r="ARC210" s="111"/>
      <c r="ARD210" s="111"/>
      <c r="ARE210" s="111"/>
      <c r="ARF210" s="111"/>
      <c r="ARG210" s="111"/>
      <c r="ARH210" s="111"/>
      <c r="ARI210" s="111"/>
      <c r="ARJ210" s="111"/>
      <c r="ARK210" s="111"/>
      <c r="ARL210" s="111"/>
      <c r="ARM210" s="111"/>
      <c r="ARN210" s="111"/>
      <c r="ARO210" s="111"/>
      <c r="ARP210" s="111"/>
      <c r="ARQ210" s="111"/>
      <c r="ARR210" s="111"/>
      <c r="ARS210" s="111"/>
      <c r="ART210" s="111"/>
      <c r="ARU210" s="111"/>
      <c r="ARV210" s="111"/>
      <c r="ARW210" s="111"/>
      <c r="ARX210" s="111"/>
      <c r="ARY210" s="111"/>
      <c r="ARZ210" s="111"/>
      <c r="ASA210" s="111"/>
      <c r="ASB210" s="111"/>
      <c r="ASC210" s="111"/>
      <c r="ASD210" s="111"/>
      <c r="ASE210" s="111"/>
      <c r="ASF210" s="111"/>
      <c r="ASG210" s="111"/>
      <c r="ASH210" s="111"/>
      <c r="ASI210" s="111"/>
      <c r="ASJ210" s="111"/>
      <c r="ASK210" s="111"/>
      <c r="ASL210" s="111"/>
      <c r="ASM210" s="111"/>
      <c r="ASN210" s="111"/>
      <c r="ASO210" s="111"/>
      <c r="ASP210" s="111"/>
      <c r="ASQ210" s="111"/>
      <c r="ASR210" s="111"/>
      <c r="ASS210" s="111"/>
      <c r="AST210" s="111"/>
      <c r="ASU210" s="111"/>
      <c r="ASV210" s="111"/>
      <c r="ASW210" s="111"/>
      <c r="ASX210" s="111"/>
      <c r="ASY210" s="111"/>
      <c r="ASZ210" s="111"/>
      <c r="ATA210" s="111"/>
      <c r="ATB210" s="111"/>
      <c r="ATC210" s="111"/>
      <c r="ATD210" s="111"/>
      <c r="ATE210" s="111"/>
      <c r="ATF210" s="111"/>
      <c r="ATG210" s="111"/>
      <c r="ATH210" s="111"/>
      <c r="ATI210" s="111"/>
      <c r="ATJ210" s="111"/>
      <c r="ATK210" s="111"/>
      <c r="ATL210" s="111"/>
      <c r="ATM210" s="111"/>
      <c r="ATN210" s="111"/>
      <c r="ATO210" s="111"/>
      <c r="ATP210" s="111"/>
      <c r="ATQ210" s="111"/>
      <c r="ATR210" s="111"/>
      <c r="ATS210" s="111"/>
      <c r="ATT210" s="111"/>
      <c r="ATU210" s="111"/>
      <c r="ATV210" s="111"/>
      <c r="ATW210" s="111"/>
      <c r="ATX210" s="111"/>
      <c r="ATY210" s="111"/>
      <c r="ATZ210" s="111"/>
      <c r="AUA210" s="111"/>
      <c r="AUB210" s="111"/>
      <c r="AUC210" s="111"/>
      <c r="AUD210" s="111"/>
      <c r="AUE210" s="111"/>
      <c r="AUF210" s="111"/>
      <c r="AUG210" s="111"/>
      <c r="AUH210" s="111"/>
      <c r="AUI210" s="111"/>
      <c r="AUJ210" s="111"/>
      <c r="AUK210" s="111"/>
      <c r="AUL210" s="111"/>
      <c r="AUM210" s="111"/>
      <c r="AUN210" s="111"/>
      <c r="AUO210" s="111"/>
      <c r="AUP210" s="111"/>
      <c r="AUQ210" s="111"/>
      <c r="AUR210" s="111"/>
      <c r="AUS210" s="111"/>
      <c r="AUT210" s="111"/>
      <c r="AUU210" s="111"/>
      <c r="AUV210" s="111"/>
      <c r="AUW210" s="111"/>
      <c r="AUX210" s="111"/>
      <c r="AUY210" s="111"/>
      <c r="AUZ210" s="111"/>
      <c r="AVA210" s="111"/>
      <c r="AVB210" s="111"/>
      <c r="AVC210" s="111"/>
      <c r="AVD210" s="111"/>
      <c r="AVE210" s="111"/>
      <c r="AVF210" s="111"/>
      <c r="AVG210" s="111"/>
      <c r="AVH210" s="111"/>
      <c r="AVI210" s="111"/>
      <c r="AVJ210" s="111"/>
      <c r="AVK210" s="111"/>
      <c r="AVL210" s="111"/>
      <c r="AVM210" s="111"/>
      <c r="AVN210" s="111"/>
      <c r="AVO210" s="111"/>
      <c r="AVP210" s="111"/>
      <c r="AVQ210" s="111"/>
      <c r="AVR210" s="111"/>
      <c r="AVS210" s="111"/>
      <c r="AVT210" s="111"/>
      <c r="AVU210" s="111"/>
      <c r="AVV210" s="111"/>
      <c r="AVW210" s="111"/>
      <c r="AVX210" s="111"/>
      <c r="AVY210" s="111"/>
      <c r="AVZ210" s="111"/>
      <c r="AWA210" s="111"/>
      <c r="AWB210" s="111"/>
      <c r="AWC210" s="111"/>
      <c r="AWD210" s="111"/>
      <c r="AWE210" s="111"/>
      <c r="AWF210" s="111"/>
      <c r="AWG210" s="111"/>
      <c r="AWH210" s="111"/>
      <c r="AWI210" s="111"/>
      <c r="AWJ210" s="111"/>
      <c r="AWK210" s="111"/>
      <c r="AWL210" s="111"/>
      <c r="AWM210" s="111"/>
      <c r="AWN210" s="111"/>
      <c r="AWO210" s="111"/>
      <c r="AWP210" s="111"/>
      <c r="AWQ210" s="111"/>
      <c r="AWR210" s="111"/>
      <c r="AWS210" s="111"/>
      <c r="AWT210" s="111"/>
      <c r="AWU210" s="111"/>
      <c r="AWV210" s="111"/>
      <c r="AWW210" s="111"/>
      <c r="AWX210" s="111"/>
      <c r="AWY210" s="111"/>
      <c r="AWZ210" s="111"/>
      <c r="AXA210" s="111"/>
      <c r="AXB210" s="111"/>
      <c r="AXC210" s="111"/>
      <c r="AXD210" s="111"/>
      <c r="AXE210" s="111"/>
      <c r="AXF210" s="111"/>
      <c r="AXG210" s="111"/>
      <c r="AXH210" s="111"/>
      <c r="AXI210" s="111"/>
      <c r="AXJ210" s="111"/>
      <c r="AXK210" s="111"/>
      <c r="AXL210" s="111"/>
      <c r="AXM210" s="111"/>
      <c r="AXN210" s="111"/>
      <c r="AXO210" s="111"/>
      <c r="AXP210" s="111"/>
      <c r="AXQ210" s="111"/>
      <c r="AXR210" s="111"/>
      <c r="AXS210" s="111"/>
      <c r="AXT210" s="111"/>
      <c r="AXU210" s="111"/>
      <c r="AXV210" s="111"/>
      <c r="AXW210" s="111"/>
      <c r="AXX210" s="111"/>
      <c r="AXY210" s="111"/>
      <c r="AXZ210" s="111"/>
      <c r="AYA210" s="111"/>
      <c r="AYB210" s="111"/>
      <c r="AYC210" s="111"/>
      <c r="AYD210" s="111"/>
      <c r="AYE210" s="111"/>
      <c r="AYF210" s="111"/>
      <c r="AYG210" s="111"/>
      <c r="AYH210" s="111"/>
      <c r="AYI210" s="111"/>
      <c r="AYJ210" s="111"/>
      <c r="AYK210" s="111"/>
      <c r="AYL210" s="111"/>
      <c r="AYM210" s="111"/>
      <c r="AYN210" s="111"/>
      <c r="AYO210" s="111"/>
      <c r="AYP210" s="111"/>
      <c r="AYQ210" s="111"/>
      <c r="AYR210" s="111"/>
      <c r="AYS210" s="111"/>
      <c r="AYT210" s="111"/>
      <c r="AYU210" s="111"/>
      <c r="AYV210" s="111"/>
      <c r="AYW210" s="111"/>
      <c r="AYX210" s="111"/>
      <c r="AYY210" s="111"/>
      <c r="AYZ210" s="111"/>
      <c r="AZA210" s="111"/>
      <c r="AZB210" s="111"/>
      <c r="AZC210" s="111"/>
      <c r="AZD210" s="111"/>
      <c r="AZE210" s="111"/>
      <c r="AZF210" s="111"/>
      <c r="AZG210" s="111"/>
      <c r="AZH210" s="111"/>
      <c r="AZI210" s="111"/>
      <c r="AZJ210" s="111"/>
      <c r="AZK210" s="111"/>
      <c r="AZL210" s="111"/>
      <c r="AZM210" s="111"/>
      <c r="AZN210" s="111"/>
      <c r="AZO210" s="111"/>
      <c r="AZP210" s="111"/>
      <c r="AZQ210" s="111"/>
      <c r="AZR210" s="111"/>
      <c r="AZS210" s="111"/>
      <c r="AZT210" s="111"/>
      <c r="AZU210" s="111"/>
      <c r="AZV210" s="111"/>
      <c r="AZW210" s="111"/>
      <c r="AZX210" s="111"/>
      <c r="AZY210" s="111"/>
      <c r="AZZ210" s="111"/>
      <c r="BAA210" s="111"/>
      <c r="BAB210" s="111"/>
      <c r="BAC210" s="111"/>
      <c r="BAD210" s="111"/>
      <c r="BAE210" s="111"/>
      <c r="BAF210" s="111"/>
      <c r="BAG210" s="111"/>
      <c r="BAH210" s="111"/>
      <c r="BAI210" s="111"/>
      <c r="BAJ210" s="111"/>
      <c r="BAK210" s="111"/>
      <c r="BAL210" s="111"/>
      <c r="BAM210" s="111"/>
      <c r="BAN210" s="111"/>
      <c r="BAO210" s="111"/>
      <c r="BAP210" s="111"/>
      <c r="BAQ210" s="111"/>
      <c r="BAR210" s="111"/>
      <c r="BAS210" s="111"/>
      <c r="BAT210" s="111"/>
      <c r="BAU210" s="111"/>
      <c r="BAV210" s="111"/>
      <c r="BAW210" s="111"/>
      <c r="BAX210" s="111"/>
      <c r="BAY210" s="111"/>
      <c r="BAZ210" s="111"/>
      <c r="BBA210" s="111"/>
      <c r="BBB210" s="111"/>
      <c r="BBC210" s="111"/>
      <c r="BBD210" s="111"/>
      <c r="BBE210" s="111"/>
      <c r="BBF210" s="111"/>
      <c r="BBG210" s="111"/>
      <c r="BBH210" s="111"/>
      <c r="BBI210" s="111"/>
      <c r="BBJ210" s="111"/>
      <c r="BBK210" s="111"/>
      <c r="BBL210" s="111"/>
      <c r="BBM210" s="111"/>
      <c r="BBN210" s="111"/>
      <c r="BBO210" s="111"/>
      <c r="BBP210" s="111"/>
      <c r="BBQ210" s="111"/>
      <c r="BBR210" s="111"/>
      <c r="BBS210" s="111"/>
      <c r="BBT210" s="111"/>
      <c r="BBU210" s="111"/>
      <c r="BBV210" s="111"/>
      <c r="BBW210" s="111"/>
      <c r="BBX210" s="111"/>
      <c r="BBY210" s="111"/>
      <c r="BBZ210" s="111"/>
      <c r="BCA210" s="111"/>
      <c r="BCB210" s="111"/>
      <c r="BCC210" s="111"/>
      <c r="BCD210" s="111"/>
      <c r="BCE210" s="111"/>
      <c r="BCF210" s="111"/>
      <c r="BCG210" s="111"/>
      <c r="BCH210" s="111"/>
      <c r="BCI210" s="111"/>
      <c r="BCJ210" s="111"/>
      <c r="BCK210" s="111"/>
      <c r="BCL210" s="111"/>
      <c r="BCM210" s="111"/>
      <c r="BCN210" s="111"/>
      <c r="BCO210" s="111"/>
      <c r="BCP210" s="111"/>
      <c r="BCQ210" s="111"/>
      <c r="BCR210" s="111"/>
      <c r="BCS210" s="111"/>
      <c r="BCT210" s="111"/>
      <c r="BCU210" s="111"/>
      <c r="BCV210" s="111"/>
      <c r="BCW210" s="111"/>
      <c r="BCX210" s="111"/>
      <c r="BCY210" s="111"/>
      <c r="BCZ210" s="111"/>
      <c r="BDA210" s="111"/>
      <c r="BDB210" s="111"/>
      <c r="BDC210" s="111"/>
      <c r="BDD210" s="111"/>
      <c r="BDE210" s="111"/>
      <c r="BDF210" s="111"/>
      <c r="BDG210" s="111"/>
      <c r="BDH210" s="111"/>
      <c r="BDI210" s="111"/>
      <c r="BDJ210" s="111"/>
      <c r="BDK210" s="111"/>
      <c r="BDL210" s="111"/>
      <c r="BDM210" s="111"/>
      <c r="BDN210" s="111"/>
      <c r="BDO210" s="111"/>
      <c r="BDP210" s="111"/>
      <c r="BDQ210" s="111"/>
      <c r="BDR210" s="111"/>
      <c r="BDS210" s="111"/>
      <c r="BDT210" s="111"/>
      <c r="BDU210" s="111"/>
      <c r="BDV210" s="111"/>
      <c r="BDW210" s="111"/>
      <c r="BDX210" s="111"/>
      <c r="BDY210" s="111"/>
      <c r="BDZ210" s="111"/>
      <c r="BEA210" s="111"/>
      <c r="BEB210" s="111"/>
      <c r="BEC210" s="111"/>
      <c r="BED210" s="111"/>
      <c r="BEE210" s="111"/>
      <c r="BEF210" s="111"/>
      <c r="BEG210" s="111"/>
      <c r="BEH210" s="111"/>
      <c r="BEI210" s="111"/>
      <c r="BEJ210" s="111"/>
      <c r="BEK210" s="111"/>
      <c r="BEL210" s="111"/>
      <c r="BEM210" s="111"/>
      <c r="BEN210" s="111"/>
      <c r="BEO210" s="111"/>
      <c r="BEP210" s="111"/>
      <c r="BEQ210" s="111"/>
      <c r="BER210" s="111"/>
      <c r="BES210" s="111"/>
      <c r="BET210" s="111"/>
      <c r="BEU210" s="111"/>
      <c r="BEV210" s="111"/>
      <c r="BEW210" s="111"/>
      <c r="BEX210" s="111"/>
      <c r="BEY210" s="111"/>
      <c r="BEZ210" s="111"/>
      <c r="BFA210" s="111"/>
      <c r="BFB210" s="111"/>
      <c r="BFC210" s="111"/>
      <c r="BFD210" s="111"/>
      <c r="BFE210" s="111"/>
      <c r="BFF210" s="111"/>
      <c r="BFG210" s="111"/>
      <c r="BFH210" s="111"/>
      <c r="BFI210" s="111"/>
      <c r="BFJ210" s="111"/>
      <c r="BFK210" s="111"/>
      <c r="BFL210" s="111"/>
      <c r="BFM210" s="111"/>
      <c r="BFN210" s="111"/>
      <c r="BFO210" s="111"/>
      <c r="BFP210" s="111"/>
      <c r="BFQ210" s="111"/>
      <c r="BFR210" s="111"/>
      <c r="BFS210" s="111"/>
      <c r="BFT210" s="111"/>
      <c r="BFU210" s="111"/>
      <c r="BFV210" s="111"/>
      <c r="BFW210" s="111"/>
      <c r="BFX210" s="111"/>
      <c r="BFY210" s="111"/>
      <c r="BFZ210" s="111"/>
      <c r="BGA210" s="111"/>
      <c r="BGB210" s="111"/>
      <c r="BGC210" s="111"/>
      <c r="BGD210" s="111"/>
      <c r="BGE210" s="111"/>
      <c r="BGF210" s="111"/>
      <c r="BGG210" s="111"/>
      <c r="BGH210" s="111"/>
      <c r="BGI210" s="111"/>
      <c r="BGJ210" s="111"/>
      <c r="BGK210" s="111"/>
      <c r="BGL210" s="111"/>
      <c r="BGM210" s="111"/>
      <c r="BGN210" s="111"/>
      <c r="BGO210" s="111"/>
      <c r="BGP210" s="111"/>
      <c r="BGQ210" s="111"/>
      <c r="BGR210" s="111"/>
      <c r="BGS210" s="111"/>
      <c r="BGT210" s="111"/>
      <c r="BGU210" s="111"/>
      <c r="BGV210" s="111"/>
      <c r="BGW210" s="111"/>
      <c r="BGX210" s="111"/>
      <c r="BGY210" s="111"/>
      <c r="BGZ210" s="111"/>
      <c r="BHA210" s="111"/>
      <c r="BHB210" s="111"/>
      <c r="BHC210" s="111"/>
      <c r="BHD210" s="111"/>
      <c r="BHE210" s="111"/>
      <c r="BHF210" s="111"/>
      <c r="BHG210" s="111"/>
      <c r="BHH210" s="111"/>
      <c r="BHI210" s="111"/>
      <c r="BHJ210" s="111"/>
      <c r="BHK210" s="111"/>
      <c r="BHL210" s="111"/>
      <c r="BHM210" s="111"/>
      <c r="BHN210" s="111"/>
      <c r="BHO210" s="111"/>
      <c r="BHP210" s="111"/>
      <c r="BHQ210" s="111"/>
      <c r="BHR210" s="111"/>
      <c r="BHS210" s="111"/>
      <c r="BHT210" s="111"/>
      <c r="BHU210" s="111"/>
      <c r="BHV210" s="111"/>
      <c r="BHW210" s="111"/>
      <c r="BHX210" s="111"/>
      <c r="BHY210" s="111"/>
      <c r="BHZ210" s="111"/>
      <c r="BIA210" s="111"/>
      <c r="BIB210" s="111"/>
      <c r="BIC210" s="111"/>
      <c r="BID210" s="111"/>
      <c r="BIE210" s="111"/>
      <c r="BIF210" s="111"/>
      <c r="BIG210" s="111"/>
      <c r="BIH210" s="111"/>
      <c r="BII210" s="111"/>
      <c r="BIJ210" s="111"/>
      <c r="BIK210" s="111"/>
      <c r="BIL210" s="111"/>
      <c r="BIM210" s="111"/>
      <c r="BIN210" s="111"/>
      <c r="BIO210" s="111"/>
      <c r="BIP210" s="111"/>
      <c r="BIQ210" s="111"/>
      <c r="BIR210" s="111"/>
      <c r="BIS210" s="111"/>
      <c r="BIT210" s="111"/>
      <c r="BIU210" s="111"/>
      <c r="BIV210" s="111"/>
      <c r="BIW210" s="111"/>
      <c r="BIX210" s="111"/>
      <c r="BIY210" s="111"/>
      <c r="BIZ210" s="111"/>
      <c r="BJA210" s="111"/>
      <c r="BJB210" s="111"/>
      <c r="BJC210" s="111"/>
      <c r="BJD210" s="111"/>
      <c r="BJE210" s="111"/>
      <c r="BJF210" s="111"/>
      <c r="BJG210" s="111"/>
      <c r="BJH210" s="111"/>
      <c r="BJI210" s="111"/>
      <c r="BJJ210" s="111"/>
      <c r="BJK210" s="111"/>
      <c r="BJL210" s="111"/>
      <c r="BJM210" s="111"/>
      <c r="BJN210" s="111"/>
      <c r="BJO210" s="111"/>
      <c r="BJP210" s="111"/>
      <c r="BJQ210" s="111"/>
      <c r="BJR210" s="111"/>
      <c r="BJS210" s="111"/>
      <c r="BJT210" s="111"/>
      <c r="BJU210" s="111"/>
      <c r="BJV210" s="111"/>
      <c r="BJW210" s="111"/>
      <c r="BJX210" s="111"/>
      <c r="BJY210" s="111"/>
      <c r="BJZ210" s="111"/>
      <c r="BKA210" s="111"/>
      <c r="BKB210" s="111"/>
      <c r="BKC210" s="111"/>
      <c r="BKD210" s="111"/>
      <c r="BKE210" s="111"/>
      <c r="BKF210" s="111"/>
      <c r="BKG210" s="111"/>
      <c r="BKH210" s="111"/>
      <c r="BKI210" s="111"/>
      <c r="BKJ210" s="111"/>
      <c r="BKK210" s="111"/>
      <c r="BKL210" s="111"/>
      <c r="BKM210" s="111"/>
      <c r="BKN210" s="111"/>
      <c r="BKO210" s="111"/>
      <c r="BKP210" s="111"/>
      <c r="BKQ210" s="111"/>
      <c r="BKR210" s="111"/>
      <c r="BKS210" s="111"/>
      <c r="BKT210" s="111"/>
      <c r="BKU210" s="111"/>
      <c r="BKV210" s="111"/>
      <c r="BKW210" s="111"/>
      <c r="BKX210" s="111"/>
      <c r="BKY210" s="111"/>
      <c r="BKZ210" s="111"/>
      <c r="BLA210" s="111"/>
      <c r="BLB210" s="111"/>
      <c r="BLC210" s="111"/>
      <c r="BLD210" s="111"/>
      <c r="BLE210" s="111"/>
      <c r="BLF210" s="111"/>
      <c r="BLG210" s="111"/>
      <c r="BLH210" s="111"/>
      <c r="BLI210" s="111"/>
      <c r="BLJ210" s="111"/>
      <c r="BLK210" s="111"/>
      <c r="BLL210" s="111"/>
      <c r="BLM210" s="111"/>
      <c r="BLN210" s="111"/>
      <c r="BLO210" s="111"/>
      <c r="BLP210" s="111"/>
      <c r="BLQ210" s="111"/>
      <c r="BLR210" s="111"/>
      <c r="BLS210" s="111"/>
      <c r="BLT210" s="111"/>
      <c r="BLU210" s="111"/>
      <c r="BLV210" s="111"/>
      <c r="BLW210" s="111"/>
      <c r="BLX210" s="111"/>
      <c r="BLY210" s="111"/>
      <c r="BLZ210" s="111"/>
      <c r="BMA210" s="111"/>
      <c r="BMB210" s="111"/>
      <c r="BMC210" s="111"/>
      <c r="BMD210" s="111"/>
      <c r="BME210" s="111"/>
      <c r="BMF210" s="111"/>
      <c r="BMG210" s="111"/>
      <c r="BMH210" s="111"/>
      <c r="BMI210" s="111"/>
      <c r="BMJ210" s="111"/>
      <c r="BMK210" s="111"/>
      <c r="BML210" s="111"/>
      <c r="BMM210" s="111"/>
      <c r="BMN210" s="111"/>
      <c r="BMO210" s="111"/>
      <c r="BMP210" s="111"/>
      <c r="BMQ210" s="111"/>
      <c r="BMR210" s="111"/>
      <c r="BMS210" s="111"/>
      <c r="BMT210" s="111"/>
      <c r="BMU210" s="111"/>
      <c r="BMV210" s="111"/>
      <c r="BMW210" s="111"/>
      <c r="BMX210" s="111"/>
      <c r="BMY210" s="111"/>
      <c r="BMZ210" s="111"/>
      <c r="BNA210" s="111"/>
      <c r="BNB210" s="111"/>
      <c r="BNC210" s="111"/>
      <c r="BND210" s="111"/>
      <c r="BNE210" s="111"/>
      <c r="BNF210" s="111"/>
      <c r="BNG210" s="111"/>
      <c r="BNH210" s="111"/>
      <c r="BNI210" s="111"/>
      <c r="BNJ210" s="111"/>
      <c r="BNK210" s="111"/>
      <c r="BNL210" s="111"/>
      <c r="BNM210" s="111"/>
      <c r="BNN210" s="111"/>
      <c r="BNO210" s="111"/>
      <c r="BNP210" s="111"/>
      <c r="BNQ210" s="111"/>
      <c r="BNR210" s="111"/>
      <c r="BNS210" s="111"/>
      <c r="BNT210" s="111"/>
      <c r="BNU210" s="111"/>
      <c r="BNV210" s="111"/>
      <c r="BNW210" s="111"/>
      <c r="BNX210" s="111"/>
      <c r="BNY210" s="111"/>
      <c r="BNZ210" s="111"/>
      <c r="BOA210" s="111"/>
      <c r="BOB210" s="111"/>
      <c r="BOC210" s="111"/>
      <c r="BOD210" s="111"/>
      <c r="BOE210" s="111"/>
      <c r="BOF210" s="111"/>
      <c r="BOG210" s="111"/>
      <c r="BOH210" s="111"/>
      <c r="BOI210" s="111"/>
      <c r="BOJ210" s="111"/>
      <c r="BOK210" s="111"/>
      <c r="BOL210" s="111"/>
      <c r="BOM210" s="111"/>
      <c r="BON210" s="111"/>
      <c r="BOO210" s="111"/>
      <c r="BOP210" s="111"/>
      <c r="BOQ210" s="111"/>
      <c r="BOR210" s="111"/>
      <c r="BOS210" s="111"/>
      <c r="BOT210" s="111"/>
      <c r="BOU210" s="111"/>
      <c r="BOV210" s="111"/>
      <c r="BOW210" s="111"/>
      <c r="BOX210" s="111"/>
      <c r="BOY210" s="111"/>
      <c r="BOZ210" s="111"/>
      <c r="BPA210" s="111"/>
      <c r="BPB210" s="111"/>
      <c r="BPC210" s="111"/>
      <c r="BPD210" s="111"/>
      <c r="BPE210" s="111"/>
      <c r="BPF210" s="111"/>
      <c r="BPG210" s="111"/>
      <c r="BPH210" s="111"/>
      <c r="BPI210" s="111"/>
      <c r="BPJ210" s="111"/>
      <c r="BPK210" s="111"/>
      <c r="BPL210" s="111"/>
      <c r="BPM210" s="111"/>
      <c r="BPN210" s="111"/>
      <c r="BPO210" s="111"/>
      <c r="BPP210" s="111"/>
      <c r="BPQ210" s="111"/>
      <c r="BPR210" s="111"/>
      <c r="BPS210" s="111"/>
      <c r="BPT210" s="111"/>
      <c r="BPU210" s="111"/>
      <c r="BPV210" s="111"/>
      <c r="BPW210" s="111"/>
      <c r="BPX210" s="111"/>
      <c r="BPY210" s="111"/>
      <c r="BPZ210" s="111"/>
      <c r="BQA210" s="111"/>
      <c r="BQB210" s="111"/>
      <c r="BQC210" s="111"/>
      <c r="BQD210" s="111"/>
      <c r="BQE210" s="111"/>
      <c r="BQF210" s="111"/>
      <c r="BQG210" s="111"/>
      <c r="BQH210" s="111"/>
      <c r="BQI210" s="111"/>
      <c r="BQJ210" s="111"/>
      <c r="BQK210" s="111"/>
      <c r="BQL210" s="111"/>
      <c r="BQM210" s="111"/>
      <c r="BQN210" s="111"/>
      <c r="BQO210" s="111"/>
      <c r="BQP210" s="111"/>
      <c r="BQQ210" s="111"/>
      <c r="BQR210" s="111"/>
      <c r="BQS210" s="111"/>
      <c r="BQT210" s="111"/>
      <c r="BQU210" s="111"/>
      <c r="BQV210" s="111"/>
      <c r="BQW210" s="111"/>
      <c r="BQX210" s="111"/>
      <c r="BQY210" s="111"/>
      <c r="BQZ210" s="111"/>
      <c r="BRA210" s="111"/>
      <c r="BRB210" s="111"/>
      <c r="BRC210" s="111"/>
      <c r="BRD210" s="111"/>
      <c r="BRE210" s="111"/>
      <c r="BRF210" s="111"/>
      <c r="BRG210" s="111"/>
      <c r="BRH210" s="111"/>
      <c r="BRI210" s="111"/>
      <c r="BRJ210" s="111"/>
      <c r="BRK210" s="111"/>
      <c r="BRL210" s="111"/>
      <c r="BRM210" s="111"/>
      <c r="BRN210" s="111"/>
      <c r="BRO210" s="111"/>
      <c r="BRP210" s="111"/>
      <c r="BRQ210" s="111"/>
      <c r="BRR210" s="111"/>
      <c r="BRS210" s="111"/>
      <c r="BRT210" s="111"/>
      <c r="BRU210" s="111"/>
      <c r="BRV210" s="111"/>
      <c r="BRW210" s="111"/>
      <c r="BRX210" s="111"/>
      <c r="BRY210" s="111"/>
      <c r="BRZ210" s="111"/>
      <c r="BSA210" s="111"/>
      <c r="BSB210" s="111"/>
      <c r="BSC210" s="111"/>
      <c r="BSD210" s="111"/>
      <c r="BSE210" s="111"/>
      <c r="BSF210" s="111"/>
      <c r="BSG210" s="111"/>
      <c r="BSH210" s="111"/>
      <c r="BSI210" s="111"/>
      <c r="BSJ210" s="111"/>
      <c r="BSK210" s="111"/>
      <c r="BSL210" s="111"/>
      <c r="BSM210" s="111"/>
      <c r="BSN210" s="111"/>
      <c r="BSO210" s="111"/>
      <c r="BSP210" s="111"/>
      <c r="BSQ210" s="111"/>
      <c r="BSR210" s="111"/>
      <c r="BSS210" s="111"/>
      <c r="BST210" s="111"/>
      <c r="BSU210" s="111"/>
      <c r="BSV210" s="111"/>
      <c r="BSW210" s="111"/>
      <c r="BSX210" s="111"/>
      <c r="BSY210" s="111"/>
      <c r="BSZ210" s="111"/>
      <c r="BTA210" s="111"/>
      <c r="BTB210" s="111"/>
      <c r="BTC210" s="111"/>
      <c r="BTD210" s="111"/>
      <c r="BTE210" s="111"/>
      <c r="BTF210" s="111"/>
      <c r="BTG210" s="111"/>
      <c r="BTH210" s="111"/>
      <c r="BTI210" s="111"/>
      <c r="BTJ210" s="111"/>
      <c r="BTK210" s="111"/>
      <c r="BTL210" s="111"/>
      <c r="BTM210" s="111"/>
      <c r="BTN210" s="111"/>
      <c r="BTO210" s="111"/>
      <c r="BTP210" s="111"/>
      <c r="BTQ210" s="111"/>
      <c r="BTR210" s="111"/>
      <c r="BTS210" s="111"/>
      <c r="BTT210" s="111"/>
      <c r="BTU210" s="111"/>
      <c r="BTV210" s="111"/>
      <c r="BTW210" s="111"/>
      <c r="BTX210" s="111"/>
      <c r="BTY210" s="111"/>
      <c r="BTZ210" s="111"/>
      <c r="BUA210" s="111"/>
      <c r="BUB210" s="111"/>
      <c r="BUC210" s="111"/>
      <c r="BUD210" s="111"/>
      <c r="BUE210" s="111"/>
      <c r="BUF210" s="111"/>
      <c r="BUG210" s="111"/>
      <c r="BUH210" s="111"/>
      <c r="BUI210" s="111"/>
      <c r="BUJ210" s="111"/>
      <c r="BUK210" s="111"/>
      <c r="BUL210" s="111"/>
      <c r="BUM210" s="111"/>
      <c r="BUN210" s="111"/>
      <c r="BUO210" s="111"/>
      <c r="BUP210" s="111"/>
      <c r="BUQ210" s="111"/>
      <c r="BUR210" s="111"/>
      <c r="BUS210" s="111"/>
      <c r="BUT210" s="111"/>
      <c r="BUU210" s="111"/>
      <c r="BUV210" s="111"/>
      <c r="BUW210" s="111"/>
      <c r="BUX210" s="111"/>
      <c r="BUY210" s="111"/>
      <c r="BUZ210" s="111"/>
      <c r="BVA210" s="111"/>
      <c r="BVB210" s="111"/>
      <c r="BVC210" s="111"/>
      <c r="BVD210" s="111"/>
      <c r="BVE210" s="111"/>
      <c r="BVF210" s="111"/>
      <c r="BVG210" s="111"/>
      <c r="BVH210" s="111"/>
      <c r="BVI210" s="111"/>
      <c r="BVJ210" s="111"/>
      <c r="BVK210" s="111"/>
      <c r="BVL210" s="111"/>
      <c r="BVM210" s="111"/>
      <c r="BVN210" s="111"/>
      <c r="BVO210" s="111"/>
      <c r="BVP210" s="111"/>
      <c r="BVQ210" s="111"/>
      <c r="BVR210" s="111"/>
      <c r="BVS210" s="111"/>
      <c r="BVT210" s="111"/>
      <c r="BVU210" s="111"/>
      <c r="BVV210" s="111"/>
      <c r="BVW210" s="111"/>
      <c r="BVX210" s="111"/>
      <c r="BVY210" s="111"/>
      <c r="BVZ210" s="111"/>
      <c r="BWA210" s="111"/>
      <c r="BWB210" s="111"/>
      <c r="BWC210" s="111"/>
      <c r="BWD210" s="111"/>
      <c r="BWE210" s="111"/>
      <c r="BWF210" s="111"/>
      <c r="BWG210" s="111"/>
      <c r="BWH210" s="111"/>
      <c r="BWI210" s="111"/>
      <c r="BWJ210" s="111"/>
      <c r="BWK210" s="111"/>
      <c r="BWL210" s="111"/>
      <c r="BWM210" s="111"/>
      <c r="BWN210" s="111"/>
      <c r="BWO210" s="111"/>
      <c r="BWP210" s="111"/>
      <c r="BWQ210" s="111"/>
      <c r="BWR210" s="111"/>
      <c r="BWS210" s="111"/>
      <c r="BWT210" s="111"/>
      <c r="BWU210" s="111"/>
      <c r="BWV210" s="111"/>
      <c r="BWW210" s="111"/>
      <c r="BWX210" s="111"/>
      <c r="BWY210" s="111"/>
      <c r="BWZ210" s="111"/>
      <c r="BXA210" s="111"/>
      <c r="BXB210" s="111"/>
      <c r="BXC210" s="111"/>
      <c r="BXD210" s="111"/>
      <c r="BXE210" s="111"/>
      <c r="BXF210" s="111"/>
      <c r="BXG210" s="111"/>
      <c r="BXH210" s="111"/>
      <c r="BXI210" s="111"/>
      <c r="BXJ210" s="111"/>
      <c r="BXK210" s="111"/>
      <c r="BXL210" s="111"/>
      <c r="BXM210" s="111"/>
      <c r="BXN210" s="111"/>
      <c r="BXO210" s="111"/>
      <c r="BXP210" s="111"/>
      <c r="BXQ210" s="111"/>
      <c r="BXR210" s="111"/>
      <c r="BXS210" s="111"/>
      <c r="BXT210" s="111"/>
      <c r="BXU210" s="111"/>
      <c r="BXV210" s="111"/>
      <c r="BXW210" s="111"/>
      <c r="BXX210" s="111"/>
      <c r="BXY210" s="111"/>
      <c r="BXZ210" s="111"/>
      <c r="BYA210" s="111"/>
      <c r="BYB210" s="111"/>
      <c r="BYC210" s="111"/>
      <c r="BYD210" s="111"/>
      <c r="BYE210" s="111"/>
      <c r="BYF210" s="111"/>
      <c r="BYG210" s="111"/>
      <c r="BYH210" s="111"/>
      <c r="BYI210" s="111"/>
      <c r="BYJ210" s="111"/>
      <c r="BYK210" s="111"/>
      <c r="BYL210" s="111"/>
      <c r="BYM210" s="111"/>
      <c r="BYN210" s="111"/>
      <c r="BYO210" s="111"/>
      <c r="BYP210" s="111"/>
      <c r="BYQ210" s="111"/>
      <c r="BYR210" s="111"/>
      <c r="BYS210" s="111"/>
      <c r="BYT210" s="111"/>
      <c r="BYU210" s="111"/>
      <c r="BYV210" s="111"/>
      <c r="BYW210" s="111"/>
      <c r="BYX210" s="111"/>
      <c r="BYY210" s="111"/>
      <c r="BYZ210" s="111"/>
      <c r="BZA210" s="111"/>
      <c r="BZB210" s="111"/>
      <c r="BZC210" s="111"/>
      <c r="BZD210" s="111"/>
      <c r="BZE210" s="111"/>
      <c r="BZF210" s="111"/>
      <c r="BZG210" s="111"/>
      <c r="BZH210" s="111"/>
      <c r="BZI210" s="111"/>
      <c r="BZJ210" s="111"/>
      <c r="BZK210" s="111"/>
      <c r="BZL210" s="111"/>
      <c r="BZM210" s="111"/>
      <c r="BZN210" s="111"/>
      <c r="BZO210" s="111"/>
      <c r="BZP210" s="111"/>
      <c r="BZQ210" s="111"/>
      <c r="BZR210" s="111"/>
      <c r="BZS210" s="111"/>
      <c r="BZT210" s="111"/>
      <c r="BZU210" s="111"/>
      <c r="BZV210" s="111"/>
      <c r="BZW210" s="111"/>
      <c r="BZX210" s="111"/>
      <c r="BZY210" s="111"/>
      <c r="BZZ210" s="111"/>
      <c r="CAA210" s="111"/>
      <c r="CAB210" s="111"/>
      <c r="CAC210" s="111"/>
      <c r="CAD210" s="111"/>
      <c r="CAE210" s="111"/>
      <c r="CAF210" s="111"/>
      <c r="CAG210" s="111"/>
      <c r="CAH210" s="111"/>
      <c r="CAI210" s="111"/>
      <c r="CAJ210" s="111"/>
      <c r="CAK210" s="111"/>
      <c r="CAL210" s="111"/>
      <c r="CAM210" s="111"/>
      <c r="CAN210" s="111"/>
      <c r="CAO210" s="111"/>
      <c r="CAP210" s="111"/>
      <c r="CAQ210" s="111"/>
      <c r="CAR210" s="111"/>
      <c r="CAS210" s="111"/>
      <c r="CAT210" s="111"/>
      <c r="CAU210" s="111"/>
      <c r="CAV210" s="111"/>
      <c r="CAW210" s="111"/>
      <c r="CAX210" s="111"/>
      <c r="CAY210" s="111"/>
      <c r="CAZ210" s="111"/>
      <c r="CBA210" s="111"/>
      <c r="CBB210" s="111"/>
      <c r="CBC210" s="111"/>
      <c r="CBD210" s="111"/>
      <c r="CBE210" s="111"/>
      <c r="CBF210" s="111"/>
      <c r="CBG210" s="111"/>
      <c r="CBH210" s="111"/>
      <c r="CBI210" s="111"/>
      <c r="CBJ210" s="111"/>
      <c r="CBK210" s="111"/>
      <c r="CBL210" s="111"/>
      <c r="CBM210" s="111"/>
      <c r="CBN210" s="111"/>
      <c r="CBO210" s="111"/>
      <c r="CBP210" s="111"/>
      <c r="CBQ210" s="111"/>
      <c r="CBR210" s="111"/>
      <c r="CBS210" s="111"/>
      <c r="CBT210" s="111"/>
      <c r="CBU210" s="111"/>
      <c r="CBV210" s="111"/>
      <c r="CBW210" s="111"/>
      <c r="CBX210" s="111"/>
      <c r="CBY210" s="111"/>
      <c r="CBZ210" s="111"/>
      <c r="CCA210" s="111"/>
      <c r="CCB210" s="111"/>
      <c r="CCC210" s="111"/>
      <c r="CCD210" s="111"/>
      <c r="CCE210" s="111"/>
      <c r="CCF210" s="111"/>
      <c r="CCG210" s="111"/>
      <c r="CCH210" s="111"/>
      <c r="CCI210" s="111"/>
      <c r="CCJ210" s="111"/>
      <c r="CCK210" s="111"/>
      <c r="CCL210" s="111"/>
      <c r="CCM210" s="111"/>
      <c r="CCN210" s="111"/>
      <c r="CCO210" s="111"/>
      <c r="CCP210" s="111"/>
      <c r="CCQ210" s="111"/>
      <c r="CCR210" s="111"/>
      <c r="CCS210" s="111"/>
      <c r="CCT210" s="111"/>
      <c r="CCU210" s="111"/>
      <c r="CCV210" s="111"/>
      <c r="CCW210" s="111"/>
      <c r="CCX210" s="111"/>
      <c r="CCY210" s="111"/>
      <c r="CCZ210" s="111"/>
      <c r="CDA210" s="111"/>
      <c r="CDB210" s="111"/>
      <c r="CDC210" s="111"/>
      <c r="CDD210" s="111"/>
      <c r="CDE210" s="111"/>
      <c r="CDF210" s="111"/>
      <c r="CDG210" s="111"/>
      <c r="CDH210" s="111"/>
      <c r="CDI210" s="111"/>
      <c r="CDJ210" s="111"/>
      <c r="CDK210" s="111"/>
      <c r="CDL210" s="111"/>
      <c r="CDM210" s="111"/>
      <c r="CDN210" s="111"/>
      <c r="CDO210" s="111"/>
      <c r="CDP210" s="111"/>
      <c r="CDQ210" s="111"/>
      <c r="CDR210" s="111"/>
      <c r="CDS210" s="111"/>
      <c r="CDT210" s="111"/>
      <c r="CDU210" s="111"/>
      <c r="CDV210" s="111"/>
      <c r="CDW210" s="111"/>
      <c r="CDX210" s="111"/>
      <c r="CDY210" s="111"/>
      <c r="CDZ210" s="111"/>
      <c r="CEA210" s="111"/>
      <c r="CEB210" s="111"/>
      <c r="CEC210" s="111"/>
      <c r="CED210" s="111"/>
      <c r="CEE210" s="111"/>
      <c r="CEF210" s="111"/>
      <c r="CEG210" s="111"/>
      <c r="CEH210" s="111"/>
      <c r="CEI210" s="111"/>
      <c r="CEJ210" s="111"/>
      <c r="CEK210" s="111"/>
      <c r="CEL210" s="111"/>
      <c r="CEM210" s="111"/>
      <c r="CEN210" s="111"/>
      <c r="CEO210" s="111"/>
      <c r="CEP210" s="111"/>
      <c r="CEQ210" s="111"/>
      <c r="CER210" s="111"/>
      <c r="CES210" s="111"/>
      <c r="CET210" s="111"/>
      <c r="CEU210" s="111"/>
      <c r="CEV210" s="111"/>
      <c r="CEW210" s="111"/>
      <c r="CEX210" s="111"/>
      <c r="CEY210" s="111"/>
      <c r="CEZ210" s="111"/>
      <c r="CFA210" s="111"/>
      <c r="CFB210" s="111"/>
      <c r="CFC210" s="111"/>
      <c r="CFD210" s="111"/>
      <c r="CFE210" s="111"/>
      <c r="CFF210" s="111"/>
      <c r="CFG210" s="111"/>
      <c r="CFH210" s="111"/>
      <c r="CFI210" s="111"/>
      <c r="CFJ210" s="111"/>
      <c r="CFK210" s="111"/>
      <c r="CFL210" s="111"/>
      <c r="CFM210" s="111"/>
      <c r="CFN210" s="111"/>
      <c r="CFO210" s="111"/>
      <c r="CFP210" s="111"/>
      <c r="CFQ210" s="111"/>
      <c r="CFR210" s="111"/>
      <c r="CFS210" s="111"/>
      <c r="CFT210" s="111"/>
      <c r="CFU210" s="111"/>
      <c r="CFV210" s="111"/>
      <c r="CFW210" s="111"/>
      <c r="CFX210" s="111"/>
      <c r="CFY210" s="111"/>
      <c r="CFZ210" s="111"/>
      <c r="CGA210" s="111"/>
      <c r="CGB210" s="111"/>
      <c r="CGC210" s="111"/>
      <c r="CGD210" s="111"/>
      <c r="CGE210" s="111"/>
      <c r="CGF210" s="111"/>
      <c r="CGG210" s="111"/>
      <c r="CGH210" s="111"/>
      <c r="CGI210" s="111"/>
      <c r="CGJ210" s="111"/>
      <c r="CGK210" s="111"/>
      <c r="CGL210" s="111"/>
      <c r="CGM210" s="111"/>
      <c r="CGN210" s="111"/>
      <c r="CGO210" s="111"/>
      <c r="CGP210" s="111"/>
      <c r="CGQ210" s="111"/>
      <c r="CGR210" s="111"/>
      <c r="CGS210" s="111"/>
      <c r="CGT210" s="111"/>
      <c r="CGU210" s="111"/>
      <c r="CGV210" s="111"/>
      <c r="CGW210" s="111"/>
      <c r="CGX210" s="111"/>
      <c r="CGY210" s="111"/>
      <c r="CGZ210" s="111"/>
      <c r="CHA210" s="111"/>
      <c r="CHB210" s="111"/>
      <c r="CHC210" s="111"/>
      <c r="CHD210" s="111"/>
      <c r="CHE210" s="111"/>
      <c r="CHF210" s="111"/>
      <c r="CHG210" s="111"/>
      <c r="CHH210" s="111"/>
      <c r="CHI210" s="111"/>
      <c r="CHJ210" s="111"/>
      <c r="CHK210" s="111"/>
      <c r="CHL210" s="111"/>
      <c r="CHM210" s="111"/>
      <c r="CHN210" s="111"/>
      <c r="CHO210" s="111"/>
      <c r="CHP210" s="111"/>
      <c r="CHQ210" s="111"/>
      <c r="CHR210" s="111"/>
      <c r="CHS210" s="111"/>
      <c r="CHT210" s="111"/>
      <c r="CHU210" s="111"/>
      <c r="CHV210" s="111"/>
      <c r="CHW210" s="111"/>
      <c r="CHX210" s="111"/>
      <c r="CHY210" s="111"/>
      <c r="CHZ210" s="111"/>
      <c r="CIA210" s="111"/>
      <c r="CIB210" s="111"/>
      <c r="CIC210" s="111"/>
      <c r="CID210" s="111"/>
      <c r="CIE210" s="111"/>
      <c r="CIF210" s="111"/>
      <c r="CIG210" s="111"/>
      <c r="CIH210" s="111"/>
      <c r="CII210" s="111"/>
      <c r="CIJ210" s="111"/>
      <c r="CIK210" s="111"/>
      <c r="CIL210" s="111"/>
      <c r="CIM210" s="111"/>
      <c r="CIN210" s="111"/>
      <c r="CIO210" s="111"/>
      <c r="CIP210" s="111"/>
      <c r="CIQ210" s="111"/>
      <c r="CIR210" s="111"/>
      <c r="CIS210" s="111"/>
      <c r="CIT210" s="111"/>
      <c r="CIU210" s="111"/>
      <c r="CIV210" s="111"/>
      <c r="CIW210" s="111"/>
      <c r="CIX210" s="111"/>
      <c r="CIY210" s="111"/>
      <c r="CIZ210" s="111"/>
      <c r="CJA210" s="111"/>
      <c r="CJB210" s="111"/>
      <c r="CJC210" s="111"/>
      <c r="CJD210" s="111"/>
      <c r="CJE210" s="111"/>
      <c r="CJF210" s="111"/>
      <c r="CJG210" s="111"/>
      <c r="CJH210" s="111"/>
      <c r="CJI210" s="111"/>
      <c r="CJJ210" s="111"/>
      <c r="CJK210" s="111"/>
      <c r="CJL210" s="111"/>
      <c r="CJM210" s="111"/>
      <c r="CJN210" s="111"/>
      <c r="CJO210" s="111"/>
      <c r="CJP210" s="111"/>
      <c r="CJQ210" s="111"/>
      <c r="CJR210" s="111"/>
      <c r="CJS210" s="111"/>
      <c r="CJT210" s="111"/>
      <c r="CJU210" s="111"/>
      <c r="CJV210" s="111"/>
      <c r="CJW210" s="111"/>
      <c r="CJX210" s="111"/>
      <c r="CJY210" s="111"/>
      <c r="CJZ210" s="111"/>
      <c r="CKA210" s="111"/>
      <c r="CKB210" s="111"/>
      <c r="CKC210" s="111"/>
      <c r="CKD210" s="111"/>
      <c r="CKE210" s="111"/>
      <c r="CKF210" s="111"/>
      <c r="CKG210" s="111"/>
      <c r="CKH210" s="111"/>
      <c r="CKI210" s="111"/>
      <c r="CKJ210" s="111"/>
      <c r="CKK210" s="111"/>
      <c r="CKL210" s="111"/>
      <c r="CKM210" s="111"/>
      <c r="CKN210" s="111"/>
      <c r="CKO210" s="111"/>
      <c r="CKP210" s="111"/>
      <c r="CKQ210" s="111"/>
      <c r="CKR210" s="111"/>
      <c r="CKS210" s="111"/>
      <c r="CKT210" s="111"/>
      <c r="CKU210" s="111"/>
      <c r="CKV210" s="111"/>
      <c r="CKW210" s="111"/>
      <c r="CKX210" s="111"/>
      <c r="CKY210" s="111"/>
      <c r="CKZ210" s="111"/>
      <c r="CLA210" s="111"/>
      <c r="CLB210" s="111"/>
      <c r="CLC210" s="111"/>
      <c r="CLD210" s="111"/>
      <c r="CLE210" s="111"/>
      <c r="CLF210" s="111"/>
      <c r="CLG210" s="111"/>
      <c r="CLH210" s="111"/>
      <c r="CLI210" s="111"/>
      <c r="CLJ210" s="111"/>
      <c r="CLK210" s="111"/>
      <c r="CLL210" s="111"/>
      <c r="CLM210" s="111"/>
      <c r="CLN210" s="111"/>
      <c r="CLO210" s="111"/>
      <c r="CLP210" s="111"/>
      <c r="CLQ210" s="111"/>
      <c r="CLR210" s="111"/>
      <c r="CLS210" s="111"/>
      <c r="CLT210" s="111"/>
      <c r="CLU210" s="111"/>
      <c r="CLV210" s="111"/>
      <c r="CLW210" s="111"/>
      <c r="CLX210" s="111"/>
      <c r="CLY210" s="111"/>
      <c r="CLZ210" s="111"/>
      <c r="CMA210" s="111"/>
      <c r="CMB210" s="111"/>
      <c r="CMC210" s="111"/>
      <c r="CMD210" s="111"/>
      <c r="CME210" s="111"/>
      <c r="CMF210" s="111"/>
      <c r="CMG210" s="111"/>
      <c r="CMH210" s="111"/>
      <c r="CMI210" s="111"/>
      <c r="CMJ210" s="111"/>
      <c r="CMK210" s="111"/>
      <c r="CML210" s="111"/>
      <c r="CMM210" s="111"/>
      <c r="CMN210" s="111"/>
      <c r="CMO210" s="111"/>
      <c r="CMP210" s="111"/>
      <c r="CMQ210" s="111"/>
      <c r="CMR210" s="111"/>
      <c r="CMS210" s="111"/>
      <c r="CMT210" s="111"/>
      <c r="CMU210" s="111"/>
      <c r="CMV210" s="111"/>
      <c r="CMW210" s="111"/>
      <c r="CMX210" s="111"/>
      <c r="CMY210" s="111"/>
      <c r="CMZ210" s="111"/>
      <c r="CNA210" s="111"/>
      <c r="CNB210" s="111"/>
      <c r="CNC210" s="111"/>
      <c r="CND210" s="111"/>
      <c r="CNE210" s="111"/>
      <c r="CNF210" s="111"/>
      <c r="CNG210" s="111"/>
      <c r="CNH210" s="111"/>
      <c r="CNI210" s="111"/>
      <c r="CNJ210" s="111"/>
      <c r="CNK210" s="111"/>
      <c r="CNL210" s="111"/>
      <c r="CNM210" s="111"/>
      <c r="CNN210" s="111"/>
      <c r="CNO210" s="111"/>
      <c r="CNP210" s="111"/>
      <c r="CNQ210" s="111"/>
      <c r="CNR210" s="111"/>
      <c r="CNS210" s="111"/>
      <c r="CNT210" s="111"/>
      <c r="CNU210" s="111"/>
      <c r="CNV210" s="111"/>
      <c r="CNW210" s="111"/>
      <c r="CNX210" s="111"/>
      <c r="CNY210" s="111"/>
      <c r="CNZ210" s="111"/>
      <c r="COA210" s="111"/>
      <c r="COB210" s="111"/>
      <c r="COC210" s="111"/>
      <c r="COD210" s="111"/>
      <c r="COE210" s="111"/>
      <c r="COF210" s="111"/>
      <c r="COG210" s="111"/>
      <c r="COH210" s="111"/>
      <c r="COI210" s="111"/>
      <c r="COJ210" s="111"/>
      <c r="COK210" s="111"/>
      <c r="COL210" s="111"/>
      <c r="COM210" s="111"/>
      <c r="CON210" s="111"/>
      <c r="COO210" s="111"/>
      <c r="COP210" s="111"/>
      <c r="COQ210" s="111"/>
      <c r="COR210" s="111"/>
      <c r="COS210" s="111"/>
      <c r="COT210" s="111"/>
      <c r="COU210" s="111"/>
      <c r="COV210" s="111"/>
      <c r="COW210" s="111"/>
      <c r="COX210" s="111"/>
      <c r="COY210" s="111"/>
      <c r="COZ210" s="111"/>
      <c r="CPA210" s="111"/>
      <c r="CPB210" s="111"/>
      <c r="CPC210" s="111"/>
      <c r="CPD210" s="111"/>
      <c r="CPE210" s="111"/>
      <c r="CPF210" s="111"/>
      <c r="CPG210" s="111"/>
      <c r="CPH210" s="111"/>
      <c r="CPI210" s="111"/>
      <c r="CPJ210" s="111"/>
      <c r="CPK210" s="111"/>
      <c r="CPL210" s="111"/>
      <c r="CPM210" s="111"/>
      <c r="CPN210" s="111"/>
      <c r="CPO210" s="111"/>
      <c r="CPP210" s="111"/>
      <c r="CPQ210" s="111"/>
      <c r="CPR210" s="111"/>
      <c r="CPS210" s="111"/>
      <c r="CPT210" s="111"/>
      <c r="CPU210" s="111"/>
      <c r="CPV210" s="111"/>
      <c r="CPW210" s="111"/>
      <c r="CPX210" s="111"/>
      <c r="CPY210" s="111"/>
      <c r="CPZ210" s="111"/>
      <c r="CQA210" s="111"/>
      <c r="CQB210" s="111"/>
      <c r="CQC210" s="111"/>
      <c r="CQD210" s="111"/>
      <c r="CQE210" s="111"/>
      <c r="CQF210" s="111"/>
      <c r="CQG210" s="111"/>
      <c r="CQH210" s="111"/>
      <c r="CQI210" s="111"/>
      <c r="CQJ210" s="111"/>
      <c r="CQK210" s="111"/>
      <c r="CQL210" s="111"/>
      <c r="CQM210" s="111"/>
      <c r="CQN210" s="111"/>
      <c r="CQO210" s="111"/>
      <c r="CQP210" s="111"/>
      <c r="CQQ210" s="111"/>
      <c r="CQR210" s="111"/>
      <c r="CQS210" s="111"/>
      <c r="CQT210" s="111"/>
      <c r="CQU210" s="111"/>
      <c r="CQV210" s="111"/>
      <c r="CQW210" s="111"/>
      <c r="CQX210" s="111"/>
      <c r="CQY210" s="111"/>
      <c r="CQZ210" s="111"/>
      <c r="CRA210" s="111"/>
      <c r="CRB210" s="111"/>
      <c r="CRC210" s="111"/>
      <c r="CRD210" s="111"/>
      <c r="CRE210" s="111"/>
      <c r="CRF210" s="111"/>
      <c r="CRG210" s="111"/>
      <c r="CRH210" s="111"/>
      <c r="CRI210" s="111"/>
      <c r="CRJ210" s="111"/>
      <c r="CRK210" s="111"/>
      <c r="CRL210" s="111"/>
      <c r="CRM210" s="111"/>
      <c r="CRN210" s="111"/>
      <c r="CRO210" s="111"/>
      <c r="CRP210" s="111"/>
      <c r="CRQ210" s="111"/>
      <c r="CRR210" s="111"/>
      <c r="CRS210" s="111"/>
      <c r="CRT210" s="111"/>
      <c r="CRU210" s="111"/>
      <c r="CRV210" s="111"/>
      <c r="CRW210" s="111"/>
      <c r="CRX210" s="111"/>
      <c r="CRY210" s="111"/>
      <c r="CRZ210" s="111"/>
      <c r="CSA210" s="111"/>
      <c r="CSB210" s="111"/>
      <c r="CSC210" s="111"/>
      <c r="CSD210" s="111"/>
      <c r="CSE210" s="111"/>
      <c r="CSF210" s="111"/>
      <c r="CSG210" s="111"/>
      <c r="CSH210" s="111"/>
      <c r="CSI210" s="111"/>
      <c r="CSJ210" s="111"/>
      <c r="CSK210" s="111"/>
      <c r="CSL210" s="111"/>
      <c r="CSM210" s="111"/>
      <c r="CSN210" s="111"/>
      <c r="CSO210" s="111"/>
      <c r="CSP210" s="111"/>
      <c r="CSQ210" s="111"/>
      <c r="CSR210" s="111"/>
      <c r="CSS210" s="111"/>
      <c r="CST210" s="111"/>
      <c r="CSU210" s="111"/>
      <c r="CSV210" s="111"/>
      <c r="CSW210" s="111"/>
      <c r="CSX210" s="111"/>
      <c r="CSY210" s="111"/>
      <c r="CSZ210" s="111"/>
      <c r="CTA210" s="111"/>
      <c r="CTB210" s="111"/>
      <c r="CTC210" s="111"/>
      <c r="CTD210" s="111"/>
      <c r="CTE210" s="111"/>
      <c r="CTF210" s="111"/>
      <c r="CTG210" s="111"/>
      <c r="CTH210" s="111"/>
      <c r="CTI210" s="111"/>
      <c r="CTJ210" s="111"/>
      <c r="CTK210" s="111"/>
      <c r="CTL210" s="111"/>
      <c r="CTM210" s="111"/>
      <c r="CTN210" s="111"/>
      <c r="CTO210" s="111"/>
      <c r="CTP210" s="111"/>
      <c r="CTQ210" s="111"/>
      <c r="CTR210" s="111"/>
      <c r="CTS210" s="111"/>
      <c r="CTT210" s="111"/>
      <c r="CTU210" s="111"/>
      <c r="CTV210" s="111"/>
      <c r="CTW210" s="111"/>
      <c r="CTX210" s="111"/>
      <c r="CTY210" s="111"/>
      <c r="CTZ210" s="111"/>
      <c r="CUA210" s="111"/>
      <c r="CUB210" s="111"/>
      <c r="CUC210" s="111"/>
      <c r="CUD210" s="111"/>
      <c r="CUE210" s="111"/>
      <c r="CUF210" s="111"/>
      <c r="CUG210" s="111"/>
      <c r="CUH210" s="111"/>
      <c r="CUI210" s="111"/>
      <c r="CUJ210" s="111"/>
      <c r="CUK210" s="111"/>
      <c r="CUL210" s="111"/>
      <c r="CUM210" s="111"/>
      <c r="CUN210" s="111"/>
      <c r="CUO210" s="111"/>
      <c r="CUP210" s="111"/>
      <c r="CUQ210" s="111"/>
      <c r="CUR210" s="111"/>
      <c r="CUS210" s="111"/>
      <c r="CUT210" s="111"/>
      <c r="CUU210" s="111"/>
      <c r="CUV210" s="111"/>
      <c r="CUW210" s="111"/>
      <c r="CUX210" s="111"/>
      <c r="CUY210" s="111"/>
      <c r="CUZ210" s="111"/>
      <c r="CVA210" s="111"/>
      <c r="CVB210" s="111"/>
      <c r="CVC210" s="111"/>
      <c r="CVD210" s="111"/>
      <c r="CVE210" s="111"/>
      <c r="CVF210" s="111"/>
      <c r="CVG210" s="111"/>
      <c r="CVH210" s="111"/>
      <c r="CVI210" s="111"/>
      <c r="CVJ210" s="111"/>
      <c r="CVK210" s="111"/>
      <c r="CVL210" s="111"/>
      <c r="CVM210" s="111"/>
      <c r="CVN210" s="111"/>
      <c r="CVO210" s="111"/>
      <c r="CVP210" s="111"/>
      <c r="CVQ210" s="111"/>
      <c r="CVR210" s="111"/>
      <c r="CVS210" s="111"/>
      <c r="CVT210" s="111"/>
      <c r="CVU210" s="111"/>
      <c r="CVV210" s="111"/>
      <c r="CVW210" s="111"/>
      <c r="CVX210" s="111"/>
      <c r="CVY210" s="111"/>
      <c r="CVZ210" s="111"/>
      <c r="CWA210" s="111"/>
      <c r="CWB210" s="111"/>
      <c r="CWC210" s="111"/>
      <c r="CWD210" s="111"/>
      <c r="CWE210" s="111"/>
      <c r="CWF210" s="111"/>
      <c r="CWG210" s="111"/>
      <c r="CWH210" s="111"/>
      <c r="CWI210" s="111"/>
      <c r="CWJ210" s="111"/>
      <c r="CWK210" s="111"/>
      <c r="CWL210" s="111"/>
      <c r="CWM210" s="111"/>
      <c r="CWN210" s="111"/>
      <c r="CWO210" s="111"/>
      <c r="CWP210" s="111"/>
      <c r="CWQ210" s="111"/>
      <c r="CWR210" s="111"/>
      <c r="CWS210" s="111"/>
      <c r="CWT210" s="111"/>
      <c r="CWU210" s="111"/>
      <c r="CWV210" s="111"/>
      <c r="CWW210" s="111"/>
      <c r="CWX210" s="111"/>
      <c r="CWY210" s="111"/>
      <c r="CWZ210" s="111"/>
      <c r="CXA210" s="111"/>
      <c r="CXB210" s="111"/>
      <c r="CXC210" s="111"/>
      <c r="CXD210" s="111"/>
      <c r="CXE210" s="111"/>
      <c r="CXF210" s="111"/>
      <c r="CXG210" s="111"/>
      <c r="CXH210" s="111"/>
      <c r="CXI210" s="111"/>
      <c r="CXJ210" s="111"/>
      <c r="CXK210" s="111"/>
      <c r="CXL210" s="111"/>
      <c r="CXM210" s="111"/>
      <c r="CXN210" s="111"/>
      <c r="CXO210" s="111"/>
      <c r="CXP210" s="111"/>
      <c r="CXQ210" s="111"/>
      <c r="CXR210" s="111"/>
      <c r="CXS210" s="111"/>
      <c r="CXT210" s="111"/>
      <c r="CXU210" s="111"/>
      <c r="CXV210" s="111"/>
      <c r="CXW210" s="111"/>
      <c r="CXX210" s="111"/>
      <c r="CXY210" s="111"/>
      <c r="CXZ210" s="111"/>
      <c r="CYA210" s="111"/>
      <c r="CYB210" s="111"/>
      <c r="CYC210" s="111"/>
      <c r="CYD210" s="111"/>
      <c r="CYE210" s="111"/>
      <c r="CYF210" s="111"/>
      <c r="CYG210" s="111"/>
      <c r="CYH210" s="111"/>
      <c r="CYI210" s="111"/>
      <c r="CYJ210" s="111"/>
      <c r="CYK210" s="111"/>
      <c r="CYL210" s="111"/>
      <c r="CYM210" s="111"/>
      <c r="CYN210" s="111"/>
      <c r="CYO210" s="111"/>
      <c r="CYP210" s="111"/>
      <c r="CYQ210" s="111"/>
      <c r="CYR210" s="111"/>
      <c r="CYS210" s="111"/>
      <c r="CYT210" s="111"/>
      <c r="CYU210" s="111"/>
      <c r="CYV210" s="111"/>
      <c r="CYW210" s="111"/>
      <c r="CYX210" s="111"/>
      <c r="CYY210" s="111"/>
      <c r="CYZ210" s="111"/>
      <c r="CZA210" s="111"/>
      <c r="CZB210" s="111"/>
      <c r="CZC210" s="111"/>
      <c r="CZD210" s="111"/>
      <c r="CZE210" s="111"/>
      <c r="CZF210" s="111"/>
      <c r="CZG210" s="111"/>
      <c r="CZH210" s="111"/>
      <c r="CZI210" s="111"/>
      <c r="CZJ210" s="111"/>
      <c r="CZK210" s="111"/>
      <c r="CZL210" s="111"/>
      <c r="CZM210" s="111"/>
      <c r="CZN210" s="111"/>
      <c r="CZO210" s="111"/>
      <c r="CZP210" s="111"/>
      <c r="CZQ210" s="111"/>
      <c r="CZR210" s="111"/>
      <c r="CZS210" s="111"/>
      <c r="CZT210" s="111"/>
      <c r="CZU210" s="111"/>
      <c r="CZV210" s="111"/>
      <c r="CZW210" s="111"/>
      <c r="CZX210" s="111"/>
      <c r="CZY210" s="111"/>
      <c r="CZZ210" s="111"/>
      <c r="DAA210" s="111"/>
      <c r="DAB210" s="111"/>
      <c r="DAC210" s="111"/>
      <c r="DAD210" s="111"/>
      <c r="DAE210" s="111"/>
      <c r="DAF210" s="111"/>
      <c r="DAG210" s="111"/>
      <c r="DAH210" s="111"/>
      <c r="DAI210" s="111"/>
      <c r="DAJ210" s="111"/>
      <c r="DAK210" s="111"/>
      <c r="DAL210" s="111"/>
      <c r="DAM210" s="111"/>
      <c r="DAN210" s="111"/>
      <c r="DAO210" s="111"/>
      <c r="DAP210" s="111"/>
      <c r="DAQ210" s="111"/>
      <c r="DAR210" s="111"/>
      <c r="DAS210" s="111"/>
      <c r="DAT210" s="111"/>
      <c r="DAU210" s="111"/>
      <c r="DAV210" s="111"/>
      <c r="DAW210" s="111"/>
      <c r="DAX210" s="111"/>
      <c r="DAY210" s="111"/>
      <c r="DAZ210" s="111"/>
      <c r="DBA210" s="111"/>
      <c r="DBB210" s="111"/>
      <c r="DBC210" s="111"/>
      <c r="DBD210" s="111"/>
      <c r="DBE210" s="111"/>
      <c r="DBF210" s="111"/>
      <c r="DBG210" s="111"/>
      <c r="DBH210" s="111"/>
      <c r="DBI210" s="111"/>
      <c r="DBJ210" s="111"/>
      <c r="DBK210" s="111"/>
      <c r="DBL210" s="111"/>
      <c r="DBM210" s="111"/>
      <c r="DBN210" s="111"/>
      <c r="DBO210" s="111"/>
      <c r="DBP210" s="111"/>
      <c r="DBQ210" s="111"/>
      <c r="DBR210" s="111"/>
      <c r="DBS210" s="111"/>
      <c r="DBT210" s="111"/>
      <c r="DBU210" s="111"/>
      <c r="DBV210" s="111"/>
      <c r="DBW210" s="111"/>
      <c r="DBX210" s="111"/>
      <c r="DBY210" s="111"/>
      <c r="DBZ210" s="111"/>
      <c r="DCA210" s="111"/>
      <c r="DCB210" s="111"/>
      <c r="DCC210" s="111"/>
      <c r="DCD210" s="111"/>
      <c r="DCE210" s="111"/>
      <c r="DCF210" s="111"/>
      <c r="DCG210" s="111"/>
      <c r="DCH210" s="111"/>
      <c r="DCI210" s="111"/>
      <c r="DCJ210" s="111"/>
      <c r="DCK210" s="111"/>
      <c r="DCL210" s="111"/>
      <c r="DCM210" s="111"/>
      <c r="DCN210" s="111"/>
      <c r="DCO210" s="111"/>
      <c r="DCP210" s="111"/>
      <c r="DCQ210" s="111"/>
      <c r="DCR210" s="111"/>
      <c r="DCS210" s="111"/>
      <c r="DCT210" s="111"/>
      <c r="DCU210" s="111"/>
      <c r="DCV210" s="111"/>
      <c r="DCW210" s="111"/>
      <c r="DCX210" s="111"/>
      <c r="DCY210" s="111"/>
      <c r="DCZ210" s="111"/>
      <c r="DDA210" s="111"/>
      <c r="DDB210" s="111"/>
      <c r="DDC210" s="111"/>
      <c r="DDD210" s="111"/>
      <c r="DDE210" s="111"/>
      <c r="DDF210" s="111"/>
      <c r="DDG210" s="111"/>
      <c r="DDH210" s="111"/>
      <c r="DDI210" s="111"/>
      <c r="DDJ210" s="111"/>
      <c r="DDK210" s="111"/>
      <c r="DDL210" s="111"/>
      <c r="DDM210" s="111"/>
      <c r="DDN210" s="111"/>
      <c r="DDO210" s="111"/>
      <c r="DDP210" s="111"/>
      <c r="DDQ210" s="111"/>
      <c r="DDR210" s="111"/>
      <c r="DDS210" s="111"/>
      <c r="DDT210" s="111"/>
      <c r="DDU210" s="111"/>
      <c r="DDV210" s="111"/>
      <c r="DDW210" s="111"/>
      <c r="DDX210" s="111"/>
      <c r="DDY210" s="111"/>
      <c r="DDZ210" s="111"/>
      <c r="DEA210" s="111"/>
      <c r="DEB210" s="111"/>
      <c r="DEC210" s="111"/>
      <c r="DED210" s="111"/>
      <c r="DEE210" s="111"/>
      <c r="DEF210" s="111"/>
      <c r="DEG210" s="111"/>
      <c r="DEH210" s="111"/>
      <c r="DEI210" s="111"/>
      <c r="DEJ210" s="111"/>
      <c r="DEK210" s="111"/>
      <c r="DEL210" s="111"/>
      <c r="DEM210" s="111"/>
      <c r="DEN210" s="111"/>
      <c r="DEO210" s="111"/>
      <c r="DEP210" s="111"/>
      <c r="DEQ210" s="111"/>
      <c r="DER210" s="111"/>
      <c r="DES210" s="111"/>
      <c r="DET210" s="111"/>
      <c r="DEU210" s="111"/>
      <c r="DEV210" s="111"/>
      <c r="DEW210" s="111"/>
      <c r="DEX210" s="111"/>
      <c r="DEY210" s="111"/>
      <c r="DEZ210" s="111"/>
      <c r="DFA210" s="111"/>
      <c r="DFB210" s="111"/>
      <c r="DFC210" s="111"/>
      <c r="DFD210" s="111"/>
      <c r="DFE210" s="111"/>
      <c r="DFF210" s="111"/>
      <c r="DFG210" s="111"/>
      <c r="DFH210" s="111"/>
      <c r="DFI210" s="111"/>
      <c r="DFJ210" s="111"/>
      <c r="DFK210" s="111"/>
      <c r="DFL210" s="111"/>
      <c r="DFM210" s="111"/>
      <c r="DFN210" s="111"/>
      <c r="DFO210" s="111"/>
      <c r="DFP210" s="111"/>
      <c r="DFQ210" s="111"/>
      <c r="DFR210" s="111"/>
      <c r="DFS210" s="111"/>
      <c r="DFT210" s="111"/>
      <c r="DFU210" s="111"/>
      <c r="DFV210" s="111"/>
      <c r="DFW210" s="111"/>
      <c r="DFX210" s="111"/>
      <c r="DFY210" s="111"/>
      <c r="DFZ210" s="111"/>
      <c r="DGA210" s="111"/>
      <c r="DGB210" s="111"/>
      <c r="DGC210" s="111"/>
      <c r="DGD210" s="111"/>
      <c r="DGE210" s="111"/>
      <c r="DGF210" s="111"/>
      <c r="DGG210" s="111"/>
      <c r="DGH210" s="111"/>
      <c r="DGI210" s="111"/>
      <c r="DGJ210" s="111"/>
      <c r="DGK210" s="111"/>
      <c r="DGL210" s="111"/>
      <c r="DGM210" s="111"/>
      <c r="DGN210" s="111"/>
      <c r="DGO210" s="111"/>
      <c r="DGP210" s="111"/>
      <c r="DGQ210" s="111"/>
      <c r="DGR210" s="111"/>
      <c r="DGS210" s="111"/>
      <c r="DGT210" s="111"/>
      <c r="DGU210" s="111"/>
      <c r="DGV210" s="111"/>
      <c r="DGW210" s="111"/>
      <c r="DGX210" s="111"/>
      <c r="DGY210" s="111"/>
      <c r="DGZ210" s="111"/>
      <c r="DHA210" s="111"/>
      <c r="DHB210" s="111"/>
      <c r="DHC210" s="111"/>
      <c r="DHD210" s="111"/>
      <c r="DHE210" s="111"/>
      <c r="DHF210" s="111"/>
      <c r="DHG210" s="111"/>
      <c r="DHH210" s="111"/>
      <c r="DHI210" s="111"/>
      <c r="DHJ210" s="111"/>
      <c r="DHK210" s="111"/>
      <c r="DHL210" s="111"/>
      <c r="DHM210" s="111"/>
      <c r="DHN210" s="111"/>
      <c r="DHO210" s="111"/>
      <c r="DHP210" s="111"/>
      <c r="DHQ210" s="111"/>
      <c r="DHR210" s="111"/>
      <c r="DHS210" s="111"/>
      <c r="DHT210" s="111"/>
      <c r="DHU210" s="111"/>
      <c r="DHV210" s="111"/>
      <c r="DHW210" s="111"/>
      <c r="DHX210" s="111"/>
      <c r="DHY210" s="111"/>
      <c r="DHZ210" s="111"/>
      <c r="DIA210" s="111"/>
      <c r="DIB210" s="111"/>
      <c r="DIC210" s="111"/>
      <c r="DID210" s="111"/>
      <c r="DIE210" s="111"/>
      <c r="DIF210" s="111"/>
      <c r="DIG210" s="111"/>
      <c r="DIH210" s="111"/>
      <c r="DII210" s="111"/>
      <c r="DIJ210" s="111"/>
      <c r="DIK210" s="111"/>
      <c r="DIL210" s="111"/>
      <c r="DIM210" s="111"/>
      <c r="DIN210" s="111"/>
      <c r="DIO210" s="111"/>
      <c r="DIP210" s="111"/>
      <c r="DIQ210" s="111"/>
      <c r="DIR210" s="111"/>
      <c r="DIS210" s="111"/>
      <c r="DIT210" s="111"/>
      <c r="DIU210" s="111"/>
      <c r="DIV210" s="111"/>
      <c r="DIW210" s="111"/>
      <c r="DIX210" s="111"/>
      <c r="DIY210" s="111"/>
      <c r="DIZ210" s="111"/>
      <c r="DJA210" s="111"/>
      <c r="DJB210" s="111"/>
      <c r="DJC210" s="111"/>
      <c r="DJD210" s="111"/>
      <c r="DJE210" s="111"/>
      <c r="DJF210" s="111"/>
      <c r="DJG210" s="111"/>
      <c r="DJH210" s="111"/>
      <c r="DJI210" s="111"/>
      <c r="DJJ210" s="111"/>
      <c r="DJK210" s="111"/>
      <c r="DJL210" s="111"/>
      <c r="DJM210" s="111"/>
      <c r="DJN210" s="111"/>
      <c r="DJO210" s="111"/>
      <c r="DJP210" s="111"/>
      <c r="DJQ210" s="111"/>
      <c r="DJR210" s="111"/>
      <c r="DJS210" s="111"/>
      <c r="DJT210" s="111"/>
      <c r="DJU210" s="111"/>
      <c r="DJV210" s="111"/>
      <c r="DJW210" s="111"/>
      <c r="DJX210" s="111"/>
      <c r="DJY210" s="111"/>
      <c r="DJZ210" s="111"/>
      <c r="DKA210" s="111"/>
      <c r="DKB210" s="111"/>
      <c r="DKC210" s="111"/>
      <c r="DKD210" s="111"/>
      <c r="DKE210" s="111"/>
      <c r="DKF210" s="111"/>
      <c r="DKG210" s="111"/>
      <c r="DKH210" s="111"/>
      <c r="DKI210" s="111"/>
      <c r="DKJ210" s="111"/>
      <c r="DKK210" s="111"/>
      <c r="DKL210" s="111"/>
      <c r="DKM210" s="111"/>
      <c r="DKN210" s="111"/>
      <c r="DKO210" s="111"/>
      <c r="DKP210" s="111"/>
      <c r="DKQ210" s="111"/>
      <c r="DKR210" s="111"/>
      <c r="DKS210" s="111"/>
      <c r="DKT210" s="111"/>
      <c r="DKU210" s="111"/>
      <c r="DKV210" s="111"/>
      <c r="DKW210" s="111"/>
      <c r="DKX210" s="111"/>
      <c r="DKY210" s="111"/>
      <c r="DKZ210" s="111"/>
      <c r="DLA210" s="111"/>
      <c r="DLB210" s="111"/>
      <c r="DLC210" s="111"/>
      <c r="DLD210" s="111"/>
      <c r="DLE210" s="111"/>
      <c r="DLF210" s="111"/>
      <c r="DLG210" s="111"/>
      <c r="DLH210" s="111"/>
      <c r="DLI210" s="111"/>
      <c r="DLJ210" s="111"/>
      <c r="DLK210" s="111"/>
      <c r="DLL210" s="111"/>
      <c r="DLM210" s="111"/>
      <c r="DLN210" s="111"/>
      <c r="DLO210" s="111"/>
      <c r="DLP210" s="111"/>
      <c r="DLQ210" s="111"/>
      <c r="DLR210" s="111"/>
      <c r="DLS210" s="111"/>
      <c r="DLT210" s="111"/>
      <c r="DLU210" s="111"/>
      <c r="DLV210" s="111"/>
      <c r="DLW210" s="111"/>
      <c r="DLX210" s="111"/>
      <c r="DLY210" s="111"/>
      <c r="DLZ210" s="111"/>
      <c r="DMA210" s="111"/>
      <c r="DMB210" s="111"/>
      <c r="DMC210" s="111"/>
      <c r="DMD210" s="111"/>
      <c r="DME210" s="111"/>
      <c r="DMF210" s="111"/>
      <c r="DMG210" s="111"/>
      <c r="DMH210" s="111"/>
      <c r="DMI210" s="111"/>
      <c r="DMJ210" s="111"/>
      <c r="DMK210" s="111"/>
      <c r="DML210" s="111"/>
      <c r="DMM210" s="111"/>
      <c r="DMN210" s="111"/>
      <c r="DMO210" s="111"/>
      <c r="DMP210" s="111"/>
      <c r="DMQ210" s="111"/>
      <c r="DMR210" s="111"/>
      <c r="DMS210" s="111"/>
      <c r="DMT210" s="111"/>
      <c r="DMU210" s="111"/>
      <c r="DMV210" s="111"/>
      <c r="DMW210" s="111"/>
      <c r="DMX210" s="111"/>
      <c r="DMY210" s="111"/>
      <c r="DMZ210" s="111"/>
      <c r="DNA210" s="111"/>
      <c r="DNB210" s="111"/>
      <c r="DNC210" s="111"/>
      <c r="DND210" s="111"/>
      <c r="DNE210" s="111"/>
      <c r="DNF210" s="111"/>
      <c r="DNG210" s="111"/>
      <c r="DNH210" s="111"/>
      <c r="DNI210" s="111"/>
      <c r="DNJ210" s="111"/>
      <c r="DNK210" s="111"/>
      <c r="DNL210" s="111"/>
      <c r="DNM210" s="111"/>
      <c r="DNN210" s="111"/>
      <c r="DNO210" s="111"/>
      <c r="DNP210" s="111"/>
      <c r="DNQ210" s="111"/>
      <c r="DNR210" s="111"/>
      <c r="DNS210" s="111"/>
      <c r="DNT210" s="111"/>
      <c r="DNU210" s="111"/>
      <c r="DNV210" s="111"/>
      <c r="DNW210" s="111"/>
      <c r="DNX210" s="111"/>
      <c r="DNY210" s="111"/>
      <c r="DNZ210" s="111"/>
      <c r="DOA210" s="111"/>
      <c r="DOB210" s="111"/>
      <c r="DOC210" s="111"/>
      <c r="DOD210" s="111"/>
      <c r="DOE210" s="111"/>
      <c r="DOF210" s="111"/>
      <c r="DOG210" s="111"/>
      <c r="DOH210" s="111"/>
      <c r="DOI210" s="111"/>
      <c r="DOJ210" s="111"/>
      <c r="DOK210" s="111"/>
      <c r="DOL210" s="111"/>
      <c r="DOM210" s="111"/>
      <c r="DON210" s="111"/>
      <c r="DOO210" s="111"/>
      <c r="DOP210" s="111"/>
      <c r="DOQ210" s="111"/>
      <c r="DOR210" s="111"/>
      <c r="DOS210" s="111"/>
      <c r="DOT210" s="111"/>
      <c r="DOU210" s="111"/>
      <c r="DOV210" s="111"/>
      <c r="DOW210" s="111"/>
      <c r="DOX210" s="111"/>
      <c r="DOY210" s="111"/>
      <c r="DOZ210" s="111"/>
      <c r="DPA210" s="111"/>
      <c r="DPB210" s="111"/>
      <c r="DPC210" s="111"/>
      <c r="DPD210" s="111"/>
      <c r="DPE210" s="111"/>
      <c r="DPF210" s="111"/>
      <c r="DPG210" s="111"/>
      <c r="DPH210" s="111"/>
      <c r="DPI210" s="111"/>
      <c r="DPJ210" s="111"/>
      <c r="DPK210" s="111"/>
      <c r="DPL210" s="111"/>
      <c r="DPM210" s="111"/>
      <c r="DPN210" s="111"/>
      <c r="DPO210" s="111"/>
      <c r="DPP210" s="111"/>
      <c r="DPQ210" s="111"/>
      <c r="DPR210" s="111"/>
      <c r="DPS210" s="111"/>
      <c r="DPT210" s="111"/>
      <c r="DPU210" s="111"/>
      <c r="DPV210" s="111"/>
      <c r="DPW210" s="111"/>
      <c r="DPX210" s="111"/>
      <c r="DPY210" s="111"/>
      <c r="DPZ210" s="111"/>
      <c r="DQA210" s="111"/>
      <c r="DQB210" s="111"/>
      <c r="DQC210" s="111"/>
      <c r="DQD210" s="111"/>
      <c r="DQE210" s="111"/>
      <c r="DQF210" s="111"/>
      <c r="DQG210" s="111"/>
      <c r="DQH210" s="111"/>
      <c r="DQI210" s="111"/>
      <c r="DQJ210" s="111"/>
      <c r="DQK210" s="111"/>
      <c r="DQL210" s="111"/>
      <c r="DQM210" s="111"/>
      <c r="DQN210" s="111"/>
      <c r="DQO210" s="111"/>
      <c r="DQP210" s="111"/>
      <c r="DQQ210" s="111"/>
      <c r="DQR210" s="111"/>
      <c r="DQS210" s="111"/>
      <c r="DQT210" s="111"/>
      <c r="DQU210" s="111"/>
      <c r="DQV210" s="111"/>
      <c r="DQW210" s="111"/>
      <c r="DQX210" s="111"/>
      <c r="DQY210" s="111"/>
      <c r="DQZ210" s="111"/>
      <c r="DRA210" s="111"/>
      <c r="DRB210" s="111"/>
      <c r="DRC210" s="111"/>
      <c r="DRD210" s="111"/>
      <c r="DRE210" s="111"/>
      <c r="DRF210" s="111"/>
      <c r="DRG210" s="111"/>
      <c r="DRH210" s="111"/>
      <c r="DRI210" s="111"/>
      <c r="DRJ210" s="111"/>
      <c r="DRK210" s="111"/>
      <c r="DRL210" s="111"/>
      <c r="DRM210" s="111"/>
      <c r="DRN210" s="111"/>
      <c r="DRO210" s="111"/>
      <c r="DRP210" s="111"/>
      <c r="DRQ210" s="111"/>
      <c r="DRR210" s="111"/>
      <c r="DRS210" s="111"/>
      <c r="DRT210" s="111"/>
      <c r="DRU210" s="111"/>
      <c r="DRV210" s="111"/>
      <c r="DRW210" s="111"/>
      <c r="DRX210" s="111"/>
      <c r="DRY210" s="111"/>
      <c r="DRZ210" s="111"/>
      <c r="DSA210" s="111"/>
      <c r="DSB210" s="111"/>
      <c r="DSC210" s="111"/>
      <c r="DSD210" s="111"/>
      <c r="DSE210" s="111"/>
      <c r="DSF210" s="111"/>
      <c r="DSG210" s="111"/>
      <c r="DSH210" s="111"/>
      <c r="DSI210" s="111"/>
      <c r="DSJ210" s="111"/>
      <c r="DSK210" s="111"/>
      <c r="DSL210" s="111"/>
      <c r="DSM210" s="111"/>
      <c r="DSN210" s="111"/>
      <c r="DSO210" s="111"/>
      <c r="DSP210" s="111"/>
      <c r="DSQ210" s="111"/>
      <c r="DSR210" s="111"/>
      <c r="DSS210" s="111"/>
      <c r="DST210" s="111"/>
      <c r="DSU210" s="111"/>
      <c r="DSV210" s="111"/>
      <c r="DSW210" s="111"/>
      <c r="DSX210" s="111"/>
      <c r="DSY210" s="111"/>
      <c r="DSZ210" s="111"/>
      <c r="DTA210" s="111"/>
      <c r="DTB210" s="111"/>
      <c r="DTC210" s="111"/>
      <c r="DTD210" s="111"/>
      <c r="DTE210" s="111"/>
      <c r="DTF210" s="111"/>
      <c r="DTG210" s="111"/>
      <c r="DTH210" s="111"/>
      <c r="DTI210" s="111"/>
      <c r="DTJ210" s="111"/>
      <c r="DTK210" s="111"/>
      <c r="DTL210" s="111"/>
      <c r="DTM210" s="111"/>
      <c r="DTN210" s="111"/>
      <c r="DTO210" s="111"/>
      <c r="DTP210" s="111"/>
      <c r="DTQ210" s="111"/>
      <c r="DTR210" s="111"/>
      <c r="DTS210" s="111"/>
      <c r="DTT210" s="111"/>
      <c r="DTU210" s="111"/>
      <c r="DTV210" s="111"/>
      <c r="DTW210" s="111"/>
      <c r="DTX210" s="111"/>
      <c r="DTY210" s="111"/>
      <c r="DTZ210" s="111"/>
      <c r="DUA210" s="111"/>
      <c r="DUB210" s="111"/>
      <c r="DUC210" s="111"/>
      <c r="DUD210" s="111"/>
      <c r="DUE210" s="111"/>
      <c r="DUF210" s="111"/>
      <c r="DUG210" s="111"/>
      <c r="DUH210" s="111"/>
      <c r="DUI210" s="111"/>
      <c r="DUJ210" s="111"/>
      <c r="DUK210" s="111"/>
      <c r="DUL210" s="111"/>
      <c r="DUM210" s="111"/>
      <c r="DUN210" s="111"/>
      <c r="DUO210" s="111"/>
      <c r="DUP210" s="111"/>
      <c r="DUQ210" s="111"/>
      <c r="DUR210" s="111"/>
      <c r="DUS210" s="111"/>
      <c r="DUT210" s="111"/>
      <c r="DUU210" s="111"/>
      <c r="DUV210" s="111"/>
      <c r="DUW210" s="111"/>
      <c r="DUX210" s="111"/>
      <c r="DUY210" s="111"/>
      <c r="DUZ210" s="111"/>
      <c r="DVA210" s="111"/>
      <c r="DVB210" s="111"/>
      <c r="DVC210" s="111"/>
      <c r="DVD210" s="111"/>
      <c r="DVE210" s="111"/>
      <c r="DVF210" s="111"/>
      <c r="DVG210" s="111"/>
      <c r="DVH210" s="111"/>
      <c r="DVI210" s="111"/>
      <c r="DVJ210" s="111"/>
      <c r="DVK210" s="111"/>
      <c r="DVL210" s="111"/>
      <c r="DVM210" s="111"/>
      <c r="DVN210" s="111"/>
      <c r="DVO210" s="111"/>
      <c r="DVP210" s="111"/>
      <c r="DVQ210" s="111"/>
      <c r="DVR210" s="111"/>
      <c r="DVS210" s="111"/>
      <c r="DVT210" s="111"/>
      <c r="DVU210" s="111"/>
      <c r="DVV210" s="111"/>
      <c r="DVW210" s="111"/>
      <c r="DVX210" s="111"/>
      <c r="DVY210" s="111"/>
      <c r="DVZ210" s="111"/>
      <c r="DWA210" s="111"/>
      <c r="DWB210" s="111"/>
      <c r="DWC210" s="111"/>
      <c r="DWD210" s="111"/>
      <c r="DWE210" s="111"/>
      <c r="DWF210" s="111"/>
      <c r="DWG210" s="111"/>
      <c r="DWH210" s="111"/>
      <c r="DWI210" s="111"/>
      <c r="DWJ210" s="111"/>
      <c r="DWK210" s="111"/>
      <c r="DWL210" s="111"/>
      <c r="DWM210" s="111"/>
      <c r="DWN210" s="111"/>
      <c r="DWO210" s="111"/>
      <c r="DWP210" s="111"/>
      <c r="DWQ210" s="111"/>
      <c r="DWR210" s="111"/>
      <c r="DWS210" s="111"/>
      <c r="DWT210" s="111"/>
      <c r="DWU210" s="111"/>
      <c r="DWV210" s="111"/>
      <c r="DWW210" s="111"/>
      <c r="DWX210" s="111"/>
      <c r="DWY210" s="111"/>
      <c r="DWZ210" s="111"/>
      <c r="DXA210" s="111"/>
      <c r="DXB210" s="111"/>
      <c r="DXC210" s="111"/>
      <c r="DXD210" s="111"/>
      <c r="DXE210" s="111"/>
      <c r="DXF210" s="111"/>
      <c r="DXG210" s="111"/>
      <c r="DXH210" s="111"/>
      <c r="DXI210" s="111"/>
      <c r="DXJ210" s="111"/>
      <c r="DXK210" s="111"/>
      <c r="DXL210" s="111"/>
      <c r="DXM210" s="111"/>
      <c r="DXN210" s="111"/>
      <c r="DXO210" s="111"/>
      <c r="DXP210" s="111"/>
      <c r="DXQ210" s="111"/>
      <c r="DXR210" s="111"/>
      <c r="DXS210" s="111"/>
      <c r="DXT210" s="111"/>
      <c r="DXU210" s="111"/>
      <c r="DXV210" s="111"/>
      <c r="DXW210" s="111"/>
      <c r="DXX210" s="111"/>
      <c r="DXY210" s="111"/>
      <c r="DXZ210" s="111"/>
      <c r="DYA210" s="111"/>
      <c r="DYB210" s="111"/>
      <c r="DYC210" s="111"/>
      <c r="DYD210" s="111"/>
      <c r="DYE210" s="111"/>
      <c r="DYF210" s="111"/>
      <c r="DYG210" s="111"/>
      <c r="DYH210" s="111"/>
      <c r="DYI210" s="111"/>
      <c r="DYJ210" s="111"/>
      <c r="DYK210" s="111"/>
      <c r="DYL210" s="111"/>
      <c r="DYM210" s="111"/>
      <c r="DYN210" s="111"/>
      <c r="DYO210" s="111"/>
      <c r="DYP210" s="111"/>
      <c r="DYQ210" s="111"/>
      <c r="DYR210" s="111"/>
      <c r="DYS210" s="111"/>
      <c r="DYT210" s="111"/>
      <c r="DYU210" s="111"/>
      <c r="DYV210" s="111"/>
      <c r="DYW210" s="111"/>
      <c r="DYX210" s="111"/>
      <c r="DYY210" s="111"/>
      <c r="DYZ210" s="111"/>
      <c r="DZA210" s="111"/>
      <c r="DZB210" s="111"/>
      <c r="DZC210" s="111"/>
      <c r="DZD210" s="111"/>
      <c r="DZE210" s="111"/>
      <c r="DZF210" s="111"/>
      <c r="DZG210" s="111"/>
      <c r="DZH210" s="111"/>
      <c r="DZI210" s="111"/>
      <c r="DZJ210" s="111"/>
      <c r="DZK210" s="111"/>
      <c r="DZL210" s="111"/>
      <c r="DZM210" s="111"/>
      <c r="DZN210" s="111"/>
      <c r="DZO210" s="111"/>
      <c r="DZP210" s="111"/>
      <c r="DZQ210" s="111"/>
      <c r="DZR210" s="111"/>
      <c r="DZS210" s="111"/>
      <c r="DZT210" s="111"/>
      <c r="DZU210" s="111"/>
      <c r="DZV210" s="111"/>
      <c r="DZW210" s="111"/>
      <c r="DZX210" s="111"/>
      <c r="DZY210" s="111"/>
      <c r="DZZ210" s="111"/>
      <c r="EAA210" s="111"/>
      <c r="EAB210" s="111"/>
      <c r="EAC210" s="111"/>
      <c r="EAD210" s="111"/>
      <c r="EAE210" s="111"/>
      <c r="EAF210" s="111"/>
      <c r="EAG210" s="111"/>
      <c r="EAH210" s="111"/>
      <c r="EAI210" s="111"/>
      <c r="EAJ210" s="111"/>
      <c r="EAK210" s="111"/>
      <c r="EAL210" s="111"/>
      <c r="EAM210" s="111"/>
      <c r="EAN210" s="111"/>
      <c r="EAO210" s="111"/>
      <c r="EAP210" s="111"/>
      <c r="EAQ210" s="111"/>
      <c r="EAR210" s="111"/>
      <c r="EAS210" s="111"/>
      <c r="EAT210" s="111"/>
      <c r="EAU210" s="111"/>
      <c r="EAV210" s="111"/>
      <c r="EAW210" s="111"/>
      <c r="EAX210" s="111"/>
      <c r="EAY210" s="111"/>
      <c r="EAZ210" s="111"/>
      <c r="EBA210" s="111"/>
      <c r="EBB210" s="111"/>
      <c r="EBC210" s="111"/>
      <c r="EBD210" s="111"/>
      <c r="EBE210" s="111"/>
      <c r="EBF210" s="111"/>
      <c r="EBG210" s="111"/>
      <c r="EBH210" s="111"/>
      <c r="EBI210" s="111"/>
      <c r="EBJ210" s="111"/>
      <c r="EBK210" s="111"/>
      <c r="EBL210" s="111"/>
      <c r="EBM210" s="111"/>
      <c r="EBN210" s="111"/>
      <c r="EBO210" s="111"/>
      <c r="EBP210" s="111"/>
      <c r="EBQ210" s="111"/>
      <c r="EBR210" s="111"/>
      <c r="EBS210" s="111"/>
      <c r="EBT210" s="111"/>
      <c r="EBU210" s="111"/>
      <c r="EBV210" s="111"/>
      <c r="EBW210" s="111"/>
      <c r="EBX210" s="111"/>
      <c r="EBY210" s="111"/>
      <c r="EBZ210" s="111"/>
      <c r="ECA210" s="111"/>
      <c r="ECB210" s="111"/>
      <c r="ECC210" s="111"/>
      <c r="ECD210" s="111"/>
      <c r="ECE210" s="111"/>
      <c r="ECF210" s="111"/>
      <c r="ECG210" s="111"/>
      <c r="ECH210" s="111"/>
      <c r="ECI210" s="111"/>
      <c r="ECJ210" s="111"/>
      <c r="ECK210" s="111"/>
      <c r="ECL210" s="111"/>
      <c r="ECM210" s="111"/>
      <c r="ECN210" s="111"/>
      <c r="ECO210" s="111"/>
      <c r="ECP210" s="111"/>
      <c r="ECQ210" s="111"/>
      <c r="ECR210" s="111"/>
      <c r="ECS210" s="111"/>
      <c r="ECT210" s="111"/>
      <c r="ECU210" s="111"/>
      <c r="ECV210" s="111"/>
      <c r="ECW210" s="111"/>
      <c r="ECX210" s="111"/>
      <c r="ECY210" s="111"/>
      <c r="ECZ210" s="111"/>
      <c r="EDA210" s="111"/>
      <c r="EDB210" s="111"/>
      <c r="EDC210" s="111"/>
      <c r="EDD210" s="111"/>
      <c r="EDE210" s="111"/>
      <c r="EDF210" s="111"/>
      <c r="EDG210" s="111"/>
      <c r="EDH210" s="111"/>
      <c r="EDI210" s="111"/>
      <c r="EDJ210" s="111"/>
      <c r="EDK210" s="111"/>
      <c r="EDL210" s="111"/>
      <c r="EDM210" s="111"/>
      <c r="EDN210" s="111"/>
      <c r="EDO210" s="111"/>
      <c r="EDP210" s="111"/>
      <c r="EDQ210" s="111"/>
      <c r="EDR210" s="111"/>
      <c r="EDS210" s="111"/>
      <c r="EDT210" s="111"/>
      <c r="EDU210" s="111"/>
      <c r="EDV210" s="111"/>
      <c r="EDW210" s="111"/>
      <c r="EDX210" s="111"/>
      <c r="EDY210" s="111"/>
      <c r="EDZ210" s="111"/>
      <c r="EEA210" s="111"/>
      <c r="EEB210" s="111"/>
      <c r="EEC210" s="111"/>
      <c r="EED210" s="111"/>
      <c r="EEE210" s="111"/>
      <c r="EEF210" s="111"/>
      <c r="EEG210" s="111"/>
      <c r="EEH210" s="111"/>
      <c r="EEI210" s="111"/>
      <c r="EEJ210" s="111"/>
      <c r="EEK210" s="111"/>
      <c r="EEL210" s="111"/>
      <c r="EEM210" s="111"/>
      <c r="EEN210" s="111"/>
      <c r="EEO210" s="111"/>
      <c r="EEP210" s="111"/>
      <c r="EEQ210" s="111"/>
      <c r="EER210" s="111"/>
      <c r="EES210" s="111"/>
      <c r="EET210" s="111"/>
      <c r="EEU210" s="111"/>
      <c r="EEV210" s="111"/>
      <c r="EEW210" s="111"/>
      <c r="EEX210" s="111"/>
      <c r="EEY210" s="111"/>
      <c r="EEZ210" s="111"/>
      <c r="EFA210" s="111"/>
      <c r="EFB210" s="111"/>
      <c r="EFC210" s="111"/>
      <c r="EFD210" s="111"/>
      <c r="EFE210" s="111"/>
      <c r="EFF210" s="111"/>
      <c r="EFG210" s="111"/>
      <c r="EFH210" s="111"/>
      <c r="EFI210" s="111"/>
      <c r="EFJ210" s="111"/>
      <c r="EFK210" s="111"/>
      <c r="EFL210" s="111"/>
      <c r="EFM210" s="111"/>
      <c r="EFN210" s="111"/>
      <c r="EFO210" s="111"/>
      <c r="EFP210" s="111"/>
      <c r="EFQ210" s="111"/>
      <c r="EFR210" s="111"/>
      <c r="EFS210" s="111"/>
      <c r="EFT210" s="111"/>
      <c r="EFU210" s="111"/>
      <c r="EFV210" s="111"/>
      <c r="EFW210" s="111"/>
      <c r="EFX210" s="111"/>
      <c r="EFY210" s="111"/>
      <c r="EFZ210" s="111"/>
      <c r="EGA210" s="111"/>
      <c r="EGB210" s="111"/>
      <c r="EGC210" s="111"/>
      <c r="EGD210" s="111"/>
      <c r="EGE210" s="111"/>
      <c r="EGF210" s="111"/>
      <c r="EGG210" s="111"/>
      <c r="EGH210" s="111"/>
      <c r="EGI210" s="111"/>
      <c r="EGJ210" s="111"/>
      <c r="EGK210" s="111"/>
      <c r="EGL210" s="111"/>
      <c r="EGM210" s="111"/>
      <c r="EGN210" s="111"/>
      <c r="EGO210" s="111"/>
      <c r="EGP210" s="111"/>
      <c r="EGQ210" s="111"/>
      <c r="EGR210" s="111"/>
      <c r="EGS210" s="111"/>
      <c r="EGT210" s="111"/>
      <c r="EGU210" s="111"/>
      <c r="EGV210" s="111"/>
      <c r="EGW210" s="111"/>
      <c r="EGX210" s="111"/>
      <c r="EGY210" s="111"/>
      <c r="EGZ210" s="111"/>
      <c r="EHA210" s="111"/>
      <c r="EHB210" s="111"/>
      <c r="EHC210" s="111"/>
      <c r="EHD210" s="111"/>
      <c r="EHE210" s="111"/>
      <c r="EHF210" s="111"/>
      <c r="EHG210" s="111"/>
      <c r="EHH210" s="111"/>
      <c r="EHI210" s="111"/>
      <c r="EHJ210" s="111"/>
      <c r="EHK210" s="111"/>
      <c r="EHL210" s="111"/>
      <c r="EHM210" s="111"/>
      <c r="EHN210" s="111"/>
      <c r="EHO210" s="111"/>
      <c r="EHP210" s="111"/>
      <c r="EHQ210" s="111"/>
      <c r="EHR210" s="111"/>
      <c r="EHS210" s="111"/>
      <c r="EHT210" s="111"/>
      <c r="EHU210" s="111"/>
      <c r="EHV210" s="111"/>
      <c r="EHW210" s="111"/>
      <c r="EHX210" s="111"/>
      <c r="EHY210" s="111"/>
      <c r="EHZ210" s="111"/>
      <c r="EIA210" s="111"/>
      <c r="EIB210" s="111"/>
      <c r="EIC210" s="111"/>
      <c r="EID210" s="111"/>
      <c r="EIE210" s="111"/>
      <c r="EIF210" s="111"/>
      <c r="EIG210" s="111"/>
      <c r="EIH210" s="111"/>
      <c r="EII210" s="111"/>
      <c r="EIJ210" s="111"/>
      <c r="EIK210" s="111"/>
      <c r="EIL210" s="111"/>
      <c r="EIM210" s="111"/>
      <c r="EIN210" s="111"/>
      <c r="EIO210" s="111"/>
      <c r="EIP210" s="111"/>
      <c r="EIQ210" s="111"/>
      <c r="EIR210" s="111"/>
      <c r="EIS210" s="111"/>
      <c r="EIT210" s="111"/>
      <c r="EIU210" s="111"/>
      <c r="EIV210" s="111"/>
      <c r="EIW210" s="111"/>
      <c r="EIX210" s="111"/>
      <c r="EIY210" s="111"/>
      <c r="EIZ210" s="111"/>
      <c r="EJA210" s="111"/>
      <c r="EJB210" s="111"/>
      <c r="EJC210" s="111"/>
      <c r="EJD210" s="111"/>
      <c r="EJE210" s="111"/>
      <c r="EJF210" s="111"/>
      <c r="EJG210" s="111"/>
      <c r="EJH210" s="111"/>
      <c r="EJI210" s="111"/>
      <c r="EJJ210" s="111"/>
      <c r="EJK210" s="111"/>
      <c r="EJL210" s="111"/>
      <c r="EJM210" s="111"/>
      <c r="EJN210" s="111"/>
      <c r="EJO210" s="111"/>
      <c r="EJP210" s="111"/>
      <c r="EJQ210" s="111"/>
      <c r="EJR210" s="111"/>
      <c r="EJS210" s="111"/>
      <c r="EJT210" s="111"/>
      <c r="EJU210" s="111"/>
      <c r="EJV210" s="111"/>
      <c r="EJW210" s="111"/>
      <c r="EJX210" s="111"/>
      <c r="EJY210" s="111"/>
      <c r="EJZ210" s="111"/>
      <c r="EKA210" s="111"/>
      <c r="EKB210" s="111"/>
      <c r="EKC210" s="111"/>
      <c r="EKD210" s="111"/>
      <c r="EKE210" s="111"/>
      <c r="EKF210" s="111"/>
      <c r="EKG210" s="111"/>
      <c r="EKH210" s="111"/>
      <c r="EKI210" s="111"/>
      <c r="EKJ210" s="111"/>
      <c r="EKK210" s="111"/>
      <c r="EKL210" s="111"/>
      <c r="EKM210" s="111"/>
      <c r="EKN210" s="111"/>
      <c r="EKO210" s="111"/>
      <c r="EKP210" s="111"/>
      <c r="EKQ210" s="111"/>
      <c r="EKR210" s="111"/>
      <c r="EKS210" s="111"/>
      <c r="EKT210" s="111"/>
      <c r="EKU210" s="111"/>
      <c r="EKV210" s="111"/>
      <c r="EKW210" s="111"/>
      <c r="EKX210" s="111"/>
      <c r="EKY210" s="111"/>
      <c r="EKZ210" s="111"/>
      <c r="ELA210" s="111"/>
      <c r="ELB210" s="111"/>
      <c r="ELC210" s="111"/>
      <c r="ELD210" s="111"/>
      <c r="ELE210" s="111"/>
      <c r="ELF210" s="111"/>
      <c r="ELG210" s="111"/>
      <c r="ELH210" s="111"/>
      <c r="ELI210" s="111"/>
      <c r="ELJ210" s="111"/>
      <c r="ELK210" s="111"/>
      <c r="ELL210" s="111"/>
      <c r="ELM210" s="111"/>
      <c r="ELN210" s="111"/>
      <c r="ELO210" s="111"/>
      <c r="ELP210" s="111"/>
      <c r="ELQ210" s="111"/>
      <c r="ELR210" s="111"/>
      <c r="ELS210" s="111"/>
      <c r="ELT210" s="111"/>
      <c r="ELU210" s="111"/>
      <c r="ELV210" s="111"/>
      <c r="ELW210" s="111"/>
      <c r="ELX210" s="111"/>
      <c r="ELY210" s="111"/>
      <c r="ELZ210" s="111"/>
      <c r="EMA210" s="111"/>
      <c r="EMB210" s="111"/>
      <c r="EMC210" s="111"/>
      <c r="EMD210" s="111"/>
      <c r="EME210" s="111"/>
      <c r="EMF210" s="111"/>
      <c r="EMG210" s="111"/>
      <c r="EMH210" s="111"/>
      <c r="EMI210" s="111"/>
      <c r="EMJ210" s="111"/>
      <c r="EMK210" s="111"/>
      <c r="EML210" s="111"/>
      <c r="EMM210" s="111"/>
      <c r="EMN210" s="111"/>
      <c r="EMO210" s="111"/>
      <c r="EMP210" s="111"/>
      <c r="EMQ210" s="111"/>
      <c r="EMR210" s="111"/>
      <c r="EMS210" s="111"/>
      <c r="EMT210" s="111"/>
      <c r="EMU210" s="111"/>
      <c r="EMV210" s="111"/>
      <c r="EMW210" s="111"/>
      <c r="EMX210" s="111"/>
      <c r="EMY210" s="111"/>
      <c r="EMZ210" s="111"/>
      <c r="ENA210" s="111"/>
      <c r="ENB210" s="111"/>
      <c r="ENC210" s="111"/>
      <c r="END210" s="111"/>
      <c r="ENE210" s="111"/>
      <c r="ENF210" s="111"/>
      <c r="ENG210" s="111"/>
      <c r="ENH210" s="111"/>
      <c r="ENI210" s="111"/>
      <c r="ENJ210" s="111"/>
      <c r="ENK210" s="111"/>
      <c r="ENL210" s="111"/>
      <c r="ENM210" s="111"/>
      <c r="ENN210" s="111"/>
      <c r="ENO210" s="111"/>
      <c r="ENP210" s="111"/>
      <c r="ENQ210" s="111"/>
      <c r="ENR210" s="111"/>
      <c r="ENS210" s="111"/>
      <c r="ENT210" s="111"/>
      <c r="ENU210" s="111"/>
      <c r="ENV210" s="111"/>
      <c r="ENW210" s="111"/>
      <c r="ENX210" s="111"/>
      <c r="ENY210" s="111"/>
      <c r="ENZ210" s="111"/>
      <c r="EOA210" s="111"/>
      <c r="EOB210" s="111"/>
      <c r="EOC210" s="111"/>
      <c r="EOD210" s="111"/>
      <c r="EOE210" s="111"/>
      <c r="EOF210" s="111"/>
      <c r="EOG210" s="111"/>
      <c r="EOH210" s="111"/>
      <c r="EOI210" s="111"/>
      <c r="EOJ210" s="111"/>
      <c r="EOK210" s="111"/>
      <c r="EOL210" s="111"/>
      <c r="EOM210" s="111"/>
      <c r="EON210" s="111"/>
      <c r="EOO210" s="111"/>
      <c r="EOP210" s="111"/>
      <c r="EOQ210" s="111"/>
      <c r="EOR210" s="111"/>
      <c r="EOS210" s="111"/>
      <c r="EOT210" s="111"/>
      <c r="EOU210" s="111"/>
      <c r="EOV210" s="111"/>
      <c r="EOW210" s="111"/>
      <c r="EOX210" s="111"/>
      <c r="EOY210" s="111"/>
      <c r="EOZ210" s="111"/>
      <c r="EPA210" s="111"/>
      <c r="EPB210" s="111"/>
      <c r="EPC210" s="111"/>
      <c r="EPD210" s="111"/>
      <c r="EPE210" s="111"/>
      <c r="EPF210" s="111"/>
      <c r="EPG210" s="111"/>
      <c r="EPH210" s="111"/>
      <c r="EPI210" s="111"/>
      <c r="EPJ210" s="111"/>
      <c r="EPK210" s="111"/>
      <c r="EPL210" s="111"/>
      <c r="EPM210" s="111"/>
      <c r="EPN210" s="111"/>
      <c r="EPO210" s="111"/>
      <c r="EPP210" s="111"/>
      <c r="EPQ210" s="111"/>
      <c r="EPR210" s="111"/>
      <c r="EPS210" s="111"/>
      <c r="EPT210" s="111"/>
      <c r="EPU210" s="111"/>
      <c r="EPV210" s="111"/>
      <c r="EPW210" s="111"/>
      <c r="EPX210" s="111"/>
      <c r="EPY210" s="111"/>
      <c r="EPZ210" s="111"/>
      <c r="EQA210" s="111"/>
      <c r="EQB210" s="111"/>
      <c r="EQC210" s="111"/>
      <c r="EQD210" s="111"/>
      <c r="EQE210" s="111"/>
      <c r="EQF210" s="111"/>
      <c r="EQG210" s="111"/>
      <c r="EQH210" s="111"/>
      <c r="EQI210" s="111"/>
      <c r="EQJ210" s="111"/>
      <c r="EQK210" s="111"/>
      <c r="EQL210" s="111"/>
      <c r="EQM210" s="111"/>
      <c r="EQN210" s="111"/>
      <c r="EQO210" s="111"/>
      <c r="EQP210" s="111"/>
      <c r="EQQ210" s="111"/>
      <c r="EQR210" s="111"/>
      <c r="EQS210" s="111"/>
      <c r="EQT210" s="111"/>
      <c r="EQU210" s="111"/>
      <c r="EQV210" s="111"/>
      <c r="EQW210" s="111"/>
      <c r="EQX210" s="111"/>
      <c r="EQY210" s="111"/>
      <c r="EQZ210" s="111"/>
      <c r="ERA210" s="111"/>
      <c r="ERB210" s="111"/>
      <c r="ERC210" s="111"/>
      <c r="ERD210" s="111"/>
      <c r="ERE210" s="111"/>
      <c r="ERF210" s="111"/>
      <c r="ERG210" s="111"/>
      <c r="ERH210" s="111"/>
      <c r="ERI210" s="111"/>
      <c r="ERJ210" s="111"/>
      <c r="ERK210" s="111"/>
      <c r="ERL210" s="111"/>
      <c r="ERM210" s="111"/>
      <c r="ERN210" s="111"/>
      <c r="ERO210" s="111"/>
      <c r="ERP210" s="111"/>
      <c r="ERQ210" s="111"/>
      <c r="ERR210" s="111"/>
      <c r="ERS210" s="111"/>
      <c r="ERT210" s="111"/>
      <c r="ERU210" s="111"/>
      <c r="ERV210" s="111"/>
      <c r="ERW210" s="111"/>
      <c r="ERX210" s="111"/>
      <c r="ERY210" s="111"/>
      <c r="ERZ210" s="111"/>
      <c r="ESA210" s="111"/>
      <c r="ESB210" s="111"/>
      <c r="ESC210" s="111"/>
      <c r="ESD210" s="111"/>
      <c r="ESE210" s="111"/>
      <c r="ESF210" s="111"/>
      <c r="ESG210" s="111"/>
      <c r="ESH210" s="111"/>
      <c r="ESI210" s="111"/>
      <c r="ESJ210" s="111"/>
      <c r="ESK210" s="111"/>
      <c r="ESL210" s="111"/>
      <c r="ESM210" s="111"/>
      <c r="ESN210" s="111"/>
      <c r="ESO210" s="111"/>
      <c r="ESP210" s="111"/>
      <c r="ESQ210" s="111"/>
      <c r="ESR210" s="111"/>
      <c r="ESS210" s="111"/>
      <c r="EST210" s="111"/>
      <c r="ESU210" s="111"/>
      <c r="ESV210" s="111"/>
      <c r="ESW210" s="111"/>
      <c r="ESX210" s="111"/>
      <c r="ESY210" s="111"/>
      <c r="ESZ210" s="111"/>
      <c r="ETA210" s="111"/>
      <c r="ETB210" s="111"/>
      <c r="ETC210" s="111"/>
      <c r="ETD210" s="111"/>
      <c r="ETE210" s="111"/>
      <c r="ETF210" s="111"/>
      <c r="ETG210" s="111"/>
      <c r="ETH210" s="111"/>
      <c r="ETI210" s="111"/>
      <c r="ETJ210" s="111"/>
      <c r="ETK210" s="111"/>
      <c r="ETL210" s="111"/>
      <c r="ETM210" s="111"/>
      <c r="ETN210" s="111"/>
      <c r="ETO210" s="111"/>
      <c r="ETP210" s="111"/>
      <c r="ETQ210" s="111"/>
      <c r="ETR210" s="111"/>
      <c r="ETS210" s="111"/>
      <c r="ETT210" s="111"/>
      <c r="ETU210" s="111"/>
      <c r="ETV210" s="111"/>
      <c r="ETW210" s="111"/>
      <c r="ETX210" s="111"/>
      <c r="ETY210" s="111"/>
      <c r="ETZ210" s="111"/>
      <c r="EUA210" s="111"/>
      <c r="EUB210" s="111"/>
      <c r="EUC210" s="111"/>
      <c r="EUD210" s="111"/>
      <c r="EUE210" s="111"/>
      <c r="EUF210" s="111"/>
      <c r="EUG210" s="111"/>
      <c r="EUH210" s="111"/>
      <c r="EUI210" s="111"/>
      <c r="EUJ210" s="111"/>
      <c r="EUK210" s="111"/>
      <c r="EUL210" s="111"/>
      <c r="EUM210" s="111"/>
      <c r="EUN210" s="111"/>
      <c r="EUO210" s="111"/>
      <c r="EUP210" s="111"/>
      <c r="EUQ210" s="111"/>
      <c r="EUR210" s="111"/>
      <c r="EUS210" s="111"/>
      <c r="EUT210" s="111"/>
      <c r="EUU210" s="111"/>
      <c r="EUV210" s="111"/>
      <c r="EUW210" s="111"/>
      <c r="EUX210" s="111"/>
      <c r="EUY210" s="111"/>
      <c r="EUZ210" s="111"/>
      <c r="EVA210" s="111"/>
      <c r="EVB210" s="111"/>
      <c r="EVC210" s="111"/>
      <c r="EVD210" s="111"/>
      <c r="EVE210" s="111"/>
      <c r="EVF210" s="111"/>
      <c r="EVG210" s="111"/>
      <c r="EVH210" s="111"/>
      <c r="EVI210" s="111"/>
      <c r="EVJ210" s="111"/>
      <c r="EVK210" s="111"/>
      <c r="EVL210" s="111"/>
      <c r="EVM210" s="111"/>
      <c r="EVN210" s="111"/>
      <c r="EVO210" s="111"/>
      <c r="EVP210" s="111"/>
      <c r="EVQ210" s="111"/>
      <c r="EVR210" s="111"/>
      <c r="EVS210" s="111"/>
      <c r="EVT210" s="111"/>
      <c r="EVU210" s="111"/>
      <c r="EVV210" s="111"/>
      <c r="EVW210" s="111"/>
      <c r="EVX210" s="111"/>
      <c r="EVY210" s="111"/>
      <c r="EVZ210" s="111"/>
      <c r="EWA210" s="111"/>
      <c r="EWB210" s="111"/>
      <c r="EWC210" s="111"/>
      <c r="EWD210" s="111"/>
      <c r="EWE210" s="111"/>
      <c r="EWF210" s="111"/>
      <c r="EWG210" s="111"/>
      <c r="EWH210" s="111"/>
      <c r="EWI210" s="111"/>
      <c r="EWJ210" s="111"/>
      <c r="EWK210" s="111"/>
      <c r="EWL210" s="111"/>
      <c r="EWM210" s="111"/>
      <c r="EWN210" s="111"/>
      <c r="EWO210" s="111"/>
      <c r="EWP210" s="111"/>
      <c r="EWQ210" s="111"/>
      <c r="EWR210" s="111"/>
      <c r="EWS210" s="111"/>
      <c r="EWT210" s="111"/>
      <c r="EWU210" s="111"/>
      <c r="EWV210" s="111"/>
      <c r="EWW210" s="111"/>
      <c r="EWX210" s="111"/>
      <c r="EWY210" s="111"/>
      <c r="EWZ210" s="111"/>
      <c r="EXA210" s="111"/>
      <c r="EXB210" s="111"/>
      <c r="EXC210" s="111"/>
      <c r="EXD210" s="111"/>
      <c r="EXE210" s="111"/>
      <c r="EXF210" s="111"/>
      <c r="EXG210" s="111"/>
      <c r="EXH210" s="111"/>
      <c r="EXI210" s="111"/>
      <c r="EXJ210" s="111"/>
      <c r="EXK210" s="111"/>
      <c r="EXL210" s="111"/>
      <c r="EXM210" s="111"/>
      <c r="EXN210" s="111"/>
      <c r="EXO210" s="111"/>
      <c r="EXP210" s="111"/>
      <c r="EXQ210" s="111"/>
      <c r="EXR210" s="111"/>
      <c r="EXS210" s="111"/>
      <c r="EXT210" s="111"/>
      <c r="EXU210" s="111"/>
      <c r="EXV210" s="111"/>
      <c r="EXW210" s="111"/>
      <c r="EXX210" s="111"/>
      <c r="EXY210" s="111"/>
      <c r="EXZ210" s="111"/>
      <c r="EYA210" s="111"/>
      <c r="EYB210" s="111"/>
      <c r="EYC210" s="111"/>
      <c r="EYD210" s="111"/>
      <c r="EYE210" s="111"/>
      <c r="EYF210" s="111"/>
      <c r="EYG210" s="111"/>
      <c r="EYH210" s="111"/>
      <c r="EYI210" s="111"/>
      <c r="EYJ210" s="111"/>
      <c r="EYK210" s="111"/>
      <c r="EYL210" s="111"/>
      <c r="EYM210" s="111"/>
      <c r="EYN210" s="111"/>
      <c r="EYO210" s="111"/>
      <c r="EYP210" s="111"/>
      <c r="EYQ210" s="111"/>
      <c r="EYR210" s="111"/>
      <c r="EYS210" s="111"/>
      <c r="EYT210" s="111"/>
      <c r="EYU210" s="111"/>
      <c r="EYV210" s="111"/>
      <c r="EYW210" s="111"/>
      <c r="EYX210" s="111"/>
      <c r="EYY210" s="111"/>
      <c r="EYZ210" s="111"/>
      <c r="EZA210" s="111"/>
      <c r="EZB210" s="111"/>
      <c r="EZC210" s="111"/>
      <c r="EZD210" s="111"/>
      <c r="EZE210" s="111"/>
      <c r="EZF210" s="111"/>
      <c r="EZG210" s="111"/>
      <c r="EZH210" s="111"/>
      <c r="EZI210" s="111"/>
      <c r="EZJ210" s="111"/>
      <c r="EZK210" s="111"/>
      <c r="EZL210" s="111"/>
      <c r="EZM210" s="111"/>
      <c r="EZN210" s="111"/>
      <c r="EZO210" s="111"/>
      <c r="EZP210" s="111"/>
      <c r="EZQ210" s="111"/>
      <c r="EZR210" s="111"/>
      <c r="EZS210" s="111"/>
      <c r="EZT210" s="111"/>
      <c r="EZU210" s="111"/>
      <c r="EZV210" s="111"/>
      <c r="EZW210" s="111"/>
      <c r="EZX210" s="111"/>
      <c r="EZY210" s="111"/>
      <c r="EZZ210" s="111"/>
      <c r="FAA210" s="111"/>
      <c r="FAB210" s="111"/>
      <c r="FAC210" s="111"/>
      <c r="FAD210" s="111"/>
      <c r="FAE210" s="111"/>
      <c r="FAF210" s="111"/>
      <c r="FAG210" s="111"/>
      <c r="FAH210" s="111"/>
      <c r="FAI210" s="111"/>
      <c r="FAJ210" s="111"/>
      <c r="FAK210" s="111"/>
      <c r="FAL210" s="111"/>
      <c r="FAM210" s="111"/>
      <c r="FAN210" s="111"/>
      <c r="FAO210" s="111"/>
      <c r="FAP210" s="111"/>
      <c r="FAQ210" s="111"/>
      <c r="FAR210" s="111"/>
      <c r="FAS210" s="111"/>
      <c r="FAT210" s="111"/>
      <c r="FAU210" s="111"/>
      <c r="FAV210" s="111"/>
      <c r="FAW210" s="111"/>
      <c r="FAX210" s="111"/>
      <c r="FAY210" s="111"/>
      <c r="FAZ210" s="111"/>
      <c r="FBA210" s="111"/>
      <c r="FBB210" s="111"/>
      <c r="FBC210" s="111"/>
      <c r="FBD210" s="111"/>
      <c r="FBE210" s="111"/>
      <c r="FBF210" s="111"/>
      <c r="FBG210" s="111"/>
      <c r="FBH210" s="111"/>
      <c r="FBI210" s="111"/>
      <c r="FBJ210" s="111"/>
      <c r="FBK210" s="111"/>
      <c r="FBL210" s="111"/>
      <c r="FBM210" s="111"/>
      <c r="FBN210" s="111"/>
      <c r="FBO210" s="111"/>
      <c r="FBP210" s="111"/>
      <c r="FBQ210" s="111"/>
      <c r="FBR210" s="111"/>
      <c r="FBS210" s="111"/>
      <c r="FBT210" s="111"/>
      <c r="FBU210" s="111"/>
      <c r="FBV210" s="111"/>
      <c r="FBW210" s="111"/>
      <c r="FBX210" s="111"/>
      <c r="FBY210" s="111"/>
      <c r="FBZ210" s="111"/>
      <c r="FCA210" s="111"/>
      <c r="FCB210" s="111"/>
      <c r="FCC210" s="111"/>
      <c r="FCD210" s="111"/>
      <c r="FCE210" s="111"/>
      <c r="FCF210" s="111"/>
      <c r="FCG210" s="111"/>
      <c r="FCH210" s="111"/>
      <c r="FCI210" s="111"/>
      <c r="FCJ210" s="111"/>
      <c r="FCK210" s="111"/>
      <c r="FCL210" s="111"/>
      <c r="FCM210" s="111"/>
      <c r="FCN210" s="111"/>
      <c r="FCO210" s="111"/>
      <c r="FCP210" s="111"/>
      <c r="FCQ210" s="111"/>
      <c r="FCR210" s="111"/>
      <c r="FCS210" s="111"/>
      <c r="FCT210" s="111"/>
      <c r="FCU210" s="111"/>
      <c r="FCV210" s="111"/>
      <c r="FCW210" s="111"/>
      <c r="FCX210" s="111"/>
      <c r="FCY210" s="111"/>
      <c r="FCZ210" s="111"/>
      <c r="FDA210" s="111"/>
      <c r="FDB210" s="111"/>
      <c r="FDC210" s="111"/>
      <c r="FDD210" s="111"/>
      <c r="FDE210" s="111"/>
      <c r="FDF210" s="111"/>
      <c r="FDG210" s="111"/>
      <c r="FDH210" s="111"/>
      <c r="FDI210" s="111"/>
      <c r="FDJ210" s="111"/>
      <c r="FDK210" s="111"/>
      <c r="FDL210" s="111"/>
      <c r="FDM210" s="111"/>
      <c r="FDN210" s="111"/>
      <c r="FDO210" s="111"/>
      <c r="FDP210" s="111"/>
      <c r="FDQ210" s="111"/>
      <c r="FDR210" s="111"/>
      <c r="FDS210" s="111"/>
      <c r="FDT210" s="111"/>
      <c r="FDU210" s="111"/>
      <c r="FDV210" s="111"/>
      <c r="FDW210" s="111"/>
      <c r="FDX210" s="111"/>
      <c r="FDY210" s="111"/>
      <c r="FDZ210" s="111"/>
      <c r="FEA210" s="111"/>
      <c r="FEB210" s="111"/>
      <c r="FEC210" s="111"/>
      <c r="FED210" s="111"/>
      <c r="FEE210" s="111"/>
      <c r="FEF210" s="111"/>
      <c r="FEG210" s="111"/>
      <c r="FEH210" s="111"/>
      <c r="FEI210" s="111"/>
      <c r="FEJ210" s="111"/>
      <c r="FEK210" s="111"/>
      <c r="FEL210" s="111"/>
      <c r="FEM210" s="111"/>
      <c r="FEN210" s="111"/>
      <c r="FEO210" s="111"/>
      <c r="FEP210" s="111"/>
      <c r="FEQ210" s="111"/>
      <c r="FER210" s="111"/>
      <c r="FES210" s="111"/>
      <c r="FET210" s="111"/>
      <c r="FEU210" s="111"/>
      <c r="FEV210" s="111"/>
      <c r="FEW210" s="111"/>
      <c r="FEX210" s="111"/>
      <c r="FEY210" s="111"/>
      <c r="FEZ210" s="111"/>
      <c r="FFA210" s="111"/>
      <c r="FFB210" s="111"/>
      <c r="FFC210" s="111"/>
      <c r="FFD210" s="111"/>
      <c r="FFE210" s="111"/>
      <c r="FFF210" s="111"/>
      <c r="FFG210" s="111"/>
      <c r="FFH210" s="111"/>
      <c r="FFI210" s="111"/>
      <c r="FFJ210" s="111"/>
      <c r="FFK210" s="111"/>
      <c r="FFL210" s="111"/>
      <c r="FFM210" s="111"/>
      <c r="FFN210" s="111"/>
      <c r="FFO210" s="111"/>
      <c r="FFP210" s="111"/>
      <c r="FFQ210" s="111"/>
      <c r="FFR210" s="111"/>
      <c r="FFS210" s="111"/>
      <c r="FFT210" s="111"/>
      <c r="FFU210" s="111"/>
      <c r="FFV210" s="111"/>
      <c r="FFW210" s="111"/>
      <c r="FFX210" s="111"/>
      <c r="FFY210" s="111"/>
      <c r="FFZ210" s="111"/>
      <c r="FGA210" s="111"/>
      <c r="FGB210" s="111"/>
      <c r="FGC210" s="111"/>
      <c r="FGD210" s="111"/>
      <c r="FGE210" s="111"/>
      <c r="FGF210" s="111"/>
      <c r="FGG210" s="111"/>
      <c r="FGH210" s="111"/>
      <c r="FGI210" s="111"/>
      <c r="FGJ210" s="111"/>
      <c r="FGK210" s="111"/>
      <c r="FGL210" s="111"/>
      <c r="FGM210" s="111"/>
      <c r="FGN210" s="111"/>
      <c r="FGO210" s="111"/>
      <c r="FGP210" s="111"/>
      <c r="FGQ210" s="111"/>
      <c r="FGR210" s="111"/>
      <c r="FGS210" s="111"/>
      <c r="FGT210" s="111"/>
      <c r="FGU210" s="111"/>
      <c r="FGV210" s="111"/>
      <c r="FGW210" s="111"/>
      <c r="FGX210" s="111"/>
      <c r="FGY210" s="111"/>
      <c r="FGZ210" s="111"/>
      <c r="FHA210" s="111"/>
      <c r="FHB210" s="111"/>
      <c r="FHC210" s="111"/>
      <c r="FHD210" s="111"/>
      <c r="FHE210" s="111"/>
      <c r="FHF210" s="111"/>
      <c r="FHG210" s="111"/>
      <c r="FHH210" s="111"/>
      <c r="FHI210" s="111"/>
      <c r="FHJ210" s="111"/>
      <c r="FHK210" s="111"/>
      <c r="FHL210" s="111"/>
      <c r="FHM210" s="111"/>
      <c r="FHN210" s="111"/>
      <c r="FHO210" s="111"/>
      <c r="FHP210" s="111"/>
      <c r="FHQ210" s="111"/>
      <c r="FHR210" s="111"/>
      <c r="FHS210" s="111"/>
      <c r="FHT210" s="111"/>
      <c r="FHU210" s="111"/>
      <c r="FHV210" s="111"/>
      <c r="FHW210" s="111"/>
      <c r="FHX210" s="111"/>
      <c r="FHY210" s="111"/>
      <c r="FHZ210" s="111"/>
      <c r="FIA210" s="111"/>
      <c r="FIB210" s="111"/>
      <c r="FIC210" s="111"/>
      <c r="FID210" s="111"/>
      <c r="FIE210" s="111"/>
      <c r="FIF210" s="111"/>
      <c r="FIG210" s="111"/>
      <c r="FIH210" s="111"/>
      <c r="FII210" s="111"/>
      <c r="FIJ210" s="111"/>
      <c r="FIK210" s="111"/>
      <c r="FIL210" s="111"/>
      <c r="FIM210" s="111"/>
      <c r="FIN210" s="111"/>
      <c r="FIO210" s="111"/>
      <c r="FIP210" s="111"/>
      <c r="FIQ210" s="111"/>
      <c r="FIR210" s="111"/>
      <c r="FIS210" s="111"/>
      <c r="FIT210" s="111"/>
      <c r="FIU210" s="111"/>
      <c r="FIV210" s="111"/>
      <c r="FIW210" s="111"/>
      <c r="FIX210" s="111"/>
      <c r="FIY210" s="111"/>
      <c r="FIZ210" s="111"/>
      <c r="FJA210" s="111"/>
      <c r="FJB210" s="111"/>
      <c r="FJC210" s="111"/>
      <c r="FJD210" s="111"/>
      <c r="FJE210" s="111"/>
      <c r="FJF210" s="111"/>
      <c r="FJG210" s="111"/>
      <c r="FJH210" s="111"/>
      <c r="FJI210" s="111"/>
      <c r="FJJ210" s="111"/>
      <c r="FJK210" s="111"/>
      <c r="FJL210" s="111"/>
      <c r="FJM210" s="111"/>
      <c r="FJN210" s="111"/>
      <c r="FJO210" s="111"/>
      <c r="FJP210" s="111"/>
      <c r="FJQ210" s="111"/>
      <c r="FJR210" s="111"/>
      <c r="FJS210" s="111"/>
      <c r="FJT210" s="111"/>
      <c r="FJU210" s="111"/>
      <c r="FJV210" s="111"/>
      <c r="FJW210" s="111"/>
      <c r="FJX210" s="111"/>
      <c r="FJY210" s="111"/>
      <c r="FJZ210" s="111"/>
      <c r="FKA210" s="111"/>
      <c r="FKB210" s="111"/>
      <c r="FKC210" s="111"/>
      <c r="FKD210" s="111"/>
      <c r="FKE210" s="111"/>
      <c r="FKF210" s="111"/>
      <c r="FKG210" s="111"/>
      <c r="FKH210" s="111"/>
      <c r="FKI210" s="111"/>
      <c r="FKJ210" s="111"/>
      <c r="FKK210" s="111"/>
      <c r="FKL210" s="111"/>
      <c r="FKM210" s="111"/>
      <c r="FKN210" s="111"/>
      <c r="FKO210" s="111"/>
      <c r="FKP210" s="111"/>
      <c r="FKQ210" s="111"/>
      <c r="FKR210" s="111"/>
      <c r="FKS210" s="111"/>
      <c r="FKT210" s="111"/>
      <c r="FKU210" s="111"/>
      <c r="FKV210" s="111"/>
      <c r="FKW210" s="111"/>
      <c r="FKX210" s="111"/>
      <c r="FKY210" s="111"/>
      <c r="FKZ210" s="111"/>
      <c r="FLA210" s="111"/>
      <c r="FLB210" s="111"/>
      <c r="FLC210" s="111"/>
      <c r="FLD210" s="111"/>
      <c r="FLE210" s="111"/>
      <c r="FLF210" s="111"/>
      <c r="FLG210" s="111"/>
      <c r="FLH210" s="111"/>
      <c r="FLI210" s="111"/>
      <c r="FLJ210" s="111"/>
      <c r="FLK210" s="111"/>
      <c r="FLL210" s="111"/>
      <c r="FLM210" s="111"/>
      <c r="FLN210" s="111"/>
      <c r="FLO210" s="111"/>
      <c r="FLP210" s="111"/>
      <c r="FLQ210" s="111"/>
      <c r="FLR210" s="111"/>
      <c r="FLS210" s="111"/>
      <c r="FLT210" s="111"/>
      <c r="FLU210" s="111"/>
      <c r="FLV210" s="111"/>
      <c r="FLW210" s="111"/>
      <c r="FLX210" s="111"/>
      <c r="FLY210" s="111"/>
      <c r="FLZ210" s="111"/>
      <c r="FMA210" s="111"/>
      <c r="FMB210" s="111"/>
      <c r="FMC210" s="111"/>
      <c r="FMD210" s="111"/>
      <c r="FME210" s="111"/>
      <c r="FMF210" s="111"/>
      <c r="FMG210" s="111"/>
      <c r="FMH210" s="111"/>
      <c r="FMI210" s="111"/>
      <c r="FMJ210" s="111"/>
      <c r="FMK210" s="111"/>
      <c r="FML210" s="111"/>
      <c r="FMM210" s="111"/>
      <c r="FMN210" s="111"/>
      <c r="FMO210" s="111"/>
      <c r="FMP210" s="111"/>
      <c r="FMQ210" s="111"/>
      <c r="FMR210" s="111"/>
      <c r="FMS210" s="111"/>
      <c r="FMT210" s="111"/>
      <c r="FMU210" s="111"/>
      <c r="FMV210" s="111"/>
      <c r="FMW210" s="111"/>
      <c r="FMX210" s="111"/>
      <c r="FMY210" s="111"/>
      <c r="FMZ210" s="111"/>
      <c r="FNA210" s="111"/>
      <c r="FNB210" s="111"/>
      <c r="FNC210" s="111"/>
      <c r="FND210" s="111"/>
      <c r="FNE210" s="111"/>
      <c r="FNF210" s="111"/>
      <c r="FNG210" s="111"/>
      <c r="FNH210" s="111"/>
      <c r="FNI210" s="111"/>
      <c r="FNJ210" s="111"/>
      <c r="FNK210" s="111"/>
      <c r="FNL210" s="111"/>
      <c r="FNM210" s="111"/>
      <c r="FNN210" s="111"/>
      <c r="FNO210" s="111"/>
      <c r="FNP210" s="111"/>
      <c r="FNQ210" s="111"/>
      <c r="FNR210" s="111"/>
      <c r="FNS210" s="111"/>
      <c r="FNT210" s="111"/>
      <c r="FNU210" s="111"/>
      <c r="FNV210" s="111"/>
      <c r="FNW210" s="111"/>
      <c r="FNX210" s="111"/>
      <c r="FNY210" s="111"/>
      <c r="FNZ210" s="111"/>
      <c r="FOA210" s="111"/>
      <c r="FOB210" s="111"/>
      <c r="FOC210" s="111"/>
      <c r="FOD210" s="111"/>
      <c r="FOE210" s="111"/>
      <c r="FOF210" s="111"/>
      <c r="FOG210" s="111"/>
      <c r="FOH210" s="111"/>
      <c r="FOI210" s="111"/>
      <c r="FOJ210" s="111"/>
      <c r="FOK210" s="111"/>
      <c r="FOL210" s="111"/>
      <c r="FOM210" s="111"/>
      <c r="FON210" s="111"/>
      <c r="FOO210" s="111"/>
      <c r="FOP210" s="111"/>
      <c r="FOQ210" s="111"/>
      <c r="FOR210" s="111"/>
      <c r="FOS210" s="111"/>
      <c r="FOT210" s="111"/>
      <c r="FOU210" s="111"/>
      <c r="FOV210" s="111"/>
      <c r="FOW210" s="111"/>
      <c r="FOX210" s="111"/>
      <c r="FOY210" s="111"/>
      <c r="FOZ210" s="111"/>
      <c r="FPA210" s="111"/>
      <c r="FPB210" s="111"/>
      <c r="FPC210" s="111"/>
      <c r="FPD210" s="111"/>
      <c r="FPE210" s="111"/>
      <c r="FPF210" s="111"/>
      <c r="FPG210" s="111"/>
      <c r="FPH210" s="111"/>
      <c r="FPI210" s="111"/>
      <c r="FPJ210" s="111"/>
      <c r="FPK210" s="111"/>
      <c r="FPL210" s="111"/>
      <c r="FPM210" s="111"/>
      <c r="FPN210" s="111"/>
      <c r="FPO210" s="111"/>
      <c r="FPP210" s="111"/>
      <c r="FPQ210" s="111"/>
      <c r="FPR210" s="111"/>
      <c r="FPS210" s="111"/>
      <c r="FPT210" s="111"/>
      <c r="FPU210" s="111"/>
      <c r="FPV210" s="111"/>
      <c r="FPW210" s="111"/>
      <c r="FPX210" s="111"/>
      <c r="FPY210" s="111"/>
      <c r="FPZ210" s="111"/>
      <c r="FQA210" s="111"/>
      <c r="FQB210" s="111"/>
      <c r="FQC210" s="111"/>
      <c r="FQD210" s="111"/>
      <c r="FQE210" s="111"/>
      <c r="FQF210" s="111"/>
      <c r="FQG210" s="111"/>
      <c r="FQH210" s="111"/>
      <c r="FQI210" s="111"/>
      <c r="FQJ210" s="111"/>
      <c r="FQK210" s="111"/>
      <c r="FQL210" s="111"/>
      <c r="FQM210" s="111"/>
      <c r="FQN210" s="111"/>
      <c r="FQO210" s="111"/>
      <c r="FQP210" s="111"/>
      <c r="FQQ210" s="111"/>
      <c r="FQR210" s="111"/>
      <c r="FQS210" s="111"/>
      <c r="FQT210" s="111"/>
      <c r="FQU210" s="111"/>
      <c r="FQV210" s="111"/>
      <c r="FQW210" s="111"/>
      <c r="FQX210" s="111"/>
      <c r="FQY210" s="111"/>
      <c r="FQZ210" s="111"/>
      <c r="FRA210" s="111"/>
      <c r="FRB210" s="111"/>
      <c r="FRC210" s="111"/>
      <c r="FRD210" s="111"/>
      <c r="FRE210" s="111"/>
      <c r="FRF210" s="111"/>
      <c r="FRG210" s="111"/>
      <c r="FRH210" s="111"/>
      <c r="FRI210" s="111"/>
      <c r="FRJ210" s="111"/>
      <c r="FRK210" s="111"/>
      <c r="FRL210" s="111"/>
      <c r="FRM210" s="111"/>
      <c r="FRN210" s="111"/>
      <c r="FRO210" s="111"/>
      <c r="FRP210" s="111"/>
      <c r="FRQ210" s="111"/>
      <c r="FRR210" s="111"/>
      <c r="FRS210" s="111"/>
      <c r="FRT210" s="111"/>
      <c r="FRU210" s="111"/>
      <c r="FRV210" s="111"/>
      <c r="FRW210" s="111"/>
      <c r="FRX210" s="111"/>
      <c r="FRY210" s="111"/>
      <c r="FRZ210" s="111"/>
      <c r="FSA210" s="111"/>
      <c r="FSB210" s="111"/>
      <c r="FSC210" s="111"/>
      <c r="FSD210" s="111"/>
      <c r="FSE210" s="111"/>
      <c r="FSF210" s="111"/>
      <c r="FSG210" s="111"/>
      <c r="FSH210" s="111"/>
      <c r="FSI210" s="111"/>
      <c r="FSJ210" s="111"/>
      <c r="FSK210" s="111"/>
      <c r="FSL210" s="111"/>
      <c r="FSM210" s="111"/>
      <c r="FSN210" s="111"/>
      <c r="FSO210" s="111"/>
      <c r="FSP210" s="111"/>
      <c r="FSQ210" s="111"/>
      <c r="FSR210" s="111"/>
      <c r="FSS210" s="111"/>
      <c r="FST210" s="111"/>
      <c r="FSU210" s="111"/>
      <c r="FSV210" s="111"/>
      <c r="FSW210" s="111"/>
      <c r="FSX210" s="111"/>
      <c r="FSY210" s="111"/>
      <c r="FSZ210" s="111"/>
      <c r="FTA210" s="111"/>
      <c r="FTB210" s="111"/>
      <c r="FTC210" s="111"/>
      <c r="FTD210" s="111"/>
      <c r="FTE210" s="111"/>
      <c r="FTF210" s="111"/>
      <c r="FTG210" s="111"/>
      <c r="FTH210" s="111"/>
      <c r="FTI210" s="111"/>
      <c r="FTJ210" s="111"/>
      <c r="FTK210" s="111"/>
      <c r="FTL210" s="111"/>
      <c r="FTM210" s="111"/>
      <c r="FTN210" s="111"/>
      <c r="FTO210" s="111"/>
      <c r="FTP210" s="111"/>
      <c r="FTQ210" s="111"/>
      <c r="FTR210" s="111"/>
      <c r="FTS210" s="111"/>
      <c r="FTT210" s="111"/>
      <c r="FTU210" s="111"/>
      <c r="FTV210" s="111"/>
      <c r="FTW210" s="111"/>
      <c r="FTX210" s="111"/>
      <c r="FTY210" s="111"/>
      <c r="FTZ210" s="111"/>
      <c r="FUA210" s="111"/>
      <c r="FUB210" s="111"/>
      <c r="FUC210" s="111"/>
      <c r="FUD210" s="111"/>
      <c r="FUE210" s="111"/>
      <c r="FUF210" s="111"/>
      <c r="FUG210" s="111"/>
      <c r="FUH210" s="111"/>
      <c r="FUI210" s="111"/>
      <c r="FUJ210" s="111"/>
      <c r="FUK210" s="111"/>
      <c r="FUL210" s="111"/>
      <c r="FUM210" s="111"/>
      <c r="FUN210" s="111"/>
      <c r="FUO210" s="111"/>
      <c r="FUP210" s="111"/>
      <c r="FUQ210" s="111"/>
      <c r="FUR210" s="111"/>
      <c r="FUS210" s="111"/>
      <c r="FUT210" s="111"/>
      <c r="FUU210" s="111"/>
      <c r="FUV210" s="111"/>
      <c r="FUW210" s="111"/>
      <c r="FUX210" s="111"/>
      <c r="FUY210" s="111"/>
      <c r="FUZ210" s="111"/>
      <c r="FVA210" s="111"/>
      <c r="FVB210" s="111"/>
      <c r="FVC210" s="111"/>
      <c r="FVD210" s="111"/>
      <c r="FVE210" s="111"/>
      <c r="FVF210" s="111"/>
      <c r="FVG210" s="111"/>
      <c r="FVH210" s="111"/>
      <c r="FVI210" s="111"/>
      <c r="FVJ210" s="111"/>
      <c r="FVK210" s="111"/>
      <c r="FVL210" s="111"/>
      <c r="FVM210" s="111"/>
      <c r="FVN210" s="111"/>
      <c r="FVO210" s="111"/>
      <c r="FVP210" s="111"/>
      <c r="FVQ210" s="111"/>
      <c r="FVR210" s="111"/>
      <c r="FVS210" s="111"/>
      <c r="FVT210" s="111"/>
      <c r="FVU210" s="111"/>
      <c r="FVV210" s="111"/>
      <c r="FVW210" s="111"/>
      <c r="FVX210" s="111"/>
      <c r="FVY210" s="111"/>
      <c r="FVZ210" s="111"/>
      <c r="FWA210" s="111"/>
      <c r="FWB210" s="111"/>
      <c r="FWC210" s="111"/>
      <c r="FWD210" s="111"/>
      <c r="FWE210" s="111"/>
      <c r="FWF210" s="111"/>
      <c r="FWG210" s="111"/>
      <c r="FWH210" s="111"/>
      <c r="FWI210" s="111"/>
      <c r="FWJ210" s="111"/>
      <c r="FWK210" s="111"/>
      <c r="FWL210" s="111"/>
      <c r="FWM210" s="111"/>
      <c r="FWN210" s="111"/>
      <c r="FWO210" s="111"/>
      <c r="FWP210" s="111"/>
      <c r="FWQ210" s="111"/>
      <c r="FWR210" s="111"/>
      <c r="FWS210" s="111"/>
      <c r="FWT210" s="111"/>
      <c r="FWU210" s="111"/>
      <c r="FWV210" s="111"/>
      <c r="FWW210" s="111"/>
      <c r="FWX210" s="111"/>
      <c r="FWY210" s="111"/>
      <c r="FWZ210" s="111"/>
      <c r="FXA210" s="111"/>
      <c r="FXB210" s="111"/>
      <c r="FXC210" s="111"/>
      <c r="FXD210" s="111"/>
      <c r="FXE210" s="111"/>
      <c r="FXF210" s="111"/>
      <c r="FXG210" s="111"/>
      <c r="FXH210" s="111"/>
      <c r="FXI210" s="111"/>
      <c r="FXJ210" s="111"/>
      <c r="FXK210" s="111"/>
      <c r="FXL210" s="111"/>
      <c r="FXM210" s="111"/>
      <c r="FXN210" s="111"/>
      <c r="FXO210" s="111"/>
      <c r="FXP210" s="111"/>
      <c r="FXQ210" s="111"/>
      <c r="FXR210" s="111"/>
      <c r="FXS210" s="111"/>
      <c r="FXT210" s="111"/>
      <c r="FXU210" s="111"/>
      <c r="FXV210" s="111"/>
      <c r="FXW210" s="111"/>
      <c r="FXX210" s="111"/>
      <c r="FXY210" s="111"/>
      <c r="FXZ210" s="111"/>
      <c r="FYA210" s="111"/>
      <c r="FYB210" s="111"/>
      <c r="FYC210" s="111"/>
      <c r="FYD210" s="111"/>
      <c r="FYE210" s="111"/>
      <c r="FYF210" s="111"/>
      <c r="FYG210" s="111"/>
      <c r="FYH210" s="111"/>
      <c r="FYI210" s="111"/>
      <c r="FYJ210" s="111"/>
      <c r="FYK210" s="111"/>
      <c r="FYL210" s="111"/>
      <c r="FYM210" s="111"/>
      <c r="FYN210" s="111"/>
      <c r="FYO210" s="111"/>
      <c r="FYP210" s="111"/>
      <c r="FYQ210" s="111"/>
      <c r="FYR210" s="111"/>
      <c r="FYS210" s="111"/>
      <c r="FYT210" s="111"/>
      <c r="FYU210" s="111"/>
      <c r="FYV210" s="111"/>
      <c r="FYW210" s="111"/>
      <c r="FYX210" s="111"/>
      <c r="FYY210" s="111"/>
      <c r="FYZ210" s="111"/>
      <c r="FZA210" s="111"/>
      <c r="FZB210" s="111"/>
      <c r="FZC210" s="111"/>
      <c r="FZD210" s="111"/>
      <c r="FZE210" s="111"/>
      <c r="FZF210" s="111"/>
      <c r="FZG210" s="111"/>
      <c r="FZH210" s="111"/>
      <c r="FZI210" s="111"/>
      <c r="FZJ210" s="111"/>
      <c r="FZK210" s="111"/>
      <c r="FZL210" s="111"/>
      <c r="FZM210" s="111"/>
      <c r="FZN210" s="111"/>
      <c r="FZO210" s="111"/>
      <c r="FZP210" s="111"/>
      <c r="FZQ210" s="111"/>
      <c r="FZR210" s="111"/>
      <c r="FZS210" s="111"/>
      <c r="FZT210" s="111"/>
      <c r="FZU210" s="111"/>
      <c r="FZV210" s="111"/>
      <c r="FZW210" s="111"/>
      <c r="FZX210" s="111"/>
      <c r="FZY210" s="111"/>
      <c r="FZZ210" s="111"/>
      <c r="GAA210" s="111"/>
      <c r="GAB210" s="111"/>
      <c r="GAC210" s="111"/>
      <c r="GAD210" s="111"/>
      <c r="GAE210" s="111"/>
      <c r="GAF210" s="111"/>
      <c r="GAG210" s="111"/>
      <c r="GAH210" s="111"/>
      <c r="GAI210" s="111"/>
      <c r="GAJ210" s="111"/>
      <c r="GAK210" s="111"/>
      <c r="GAL210" s="111"/>
      <c r="GAM210" s="111"/>
      <c r="GAN210" s="111"/>
      <c r="GAO210" s="111"/>
      <c r="GAP210" s="111"/>
      <c r="GAQ210" s="111"/>
      <c r="GAR210" s="111"/>
      <c r="GAS210" s="111"/>
      <c r="GAT210" s="111"/>
      <c r="GAU210" s="111"/>
      <c r="GAV210" s="111"/>
      <c r="GAW210" s="111"/>
      <c r="GAX210" s="111"/>
      <c r="GAY210" s="111"/>
      <c r="GAZ210" s="111"/>
      <c r="GBA210" s="111"/>
      <c r="GBB210" s="111"/>
      <c r="GBC210" s="111"/>
      <c r="GBD210" s="111"/>
      <c r="GBE210" s="111"/>
      <c r="GBF210" s="111"/>
      <c r="GBG210" s="111"/>
      <c r="GBH210" s="111"/>
      <c r="GBI210" s="111"/>
      <c r="GBJ210" s="111"/>
      <c r="GBK210" s="111"/>
      <c r="GBL210" s="111"/>
      <c r="GBM210" s="111"/>
      <c r="GBN210" s="111"/>
      <c r="GBO210" s="111"/>
      <c r="GBP210" s="111"/>
      <c r="GBQ210" s="111"/>
      <c r="GBR210" s="111"/>
      <c r="GBS210" s="111"/>
      <c r="GBT210" s="111"/>
      <c r="GBU210" s="111"/>
      <c r="GBV210" s="111"/>
      <c r="GBW210" s="111"/>
      <c r="GBX210" s="111"/>
      <c r="GBY210" s="111"/>
      <c r="GBZ210" s="111"/>
      <c r="GCA210" s="111"/>
      <c r="GCB210" s="111"/>
      <c r="GCC210" s="111"/>
      <c r="GCD210" s="111"/>
      <c r="GCE210" s="111"/>
      <c r="GCF210" s="111"/>
      <c r="GCG210" s="111"/>
      <c r="GCH210" s="111"/>
      <c r="GCI210" s="111"/>
      <c r="GCJ210" s="111"/>
      <c r="GCK210" s="111"/>
      <c r="GCL210" s="111"/>
      <c r="GCM210" s="111"/>
      <c r="GCN210" s="111"/>
      <c r="GCO210" s="111"/>
      <c r="GCP210" s="111"/>
      <c r="GCQ210" s="111"/>
      <c r="GCR210" s="111"/>
      <c r="GCS210" s="111"/>
      <c r="GCT210" s="111"/>
      <c r="GCU210" s="111"/>
      <c r="GCV210" s="111"/>
      <c r="GCW210" s="111"/>
      <c r="GCX210" s="111"/>
      <c r="GCY210" s="111"/>
      <c r="GCZ210" s="111"/>
      <c r="GDA210" s="111"/>
      <c r="GDB210" s="111"/>
      <c r="GDC210" s="111"/>
      <c r="GDD210" s="111"/>
      <c r="GDE210" s="111"/>
      <c r="GDF210" s="111"/>
      <c r="GDG210" s="111"/>
      <c r="GDH210" s="111"/>
      <c r="GDI210" s="111"/>
      <c r="GDJ210" s="111"/>
      <c r="GDK210" s="111"/>
      <c r="GDL210" s="111"/>
      <c r="GDM210" s="111"/>
      <c r="GDN210" s="111"/>
      <c r="GDO210" s="111"/>
      <c r="GDP210" s="111"/>
      <c r="GDQ210" s="111"/>
      <c r="GDR210" s="111"/>
      <c r="GDS210" s="111"/>
      <c r="GDT210" s="111"/>
      <c r="GDU210" s="111"/>
      <c r="GDV210" s="111"/>
      <c r="GDW210" s="111"/>
      <c r="GDX210" s="111"/>
      <c r="GDY210" s="111"/>
      <c r="GDZ210" s="111"/>
      <c r="GEA210" s="111"/>
      <c r="GEB210" s="111"/>
      <c r="GEC210" s="111"/>
      <c r="GED210" s="111"/>
      <c r="GEE210" s="111"/>
      <c r="GEF210" s="111"/>
      <c r="GEG210" s="111"/>
      <c r="GEH210" s="111"/>
      <c r="GEI210" s="111"/>
      <c r="GEJ210" s="111"/>
      <c r="GEK210" s="111"/>
      <c r="GEL210" s="111"/>
      <c r="GEM210" s="111"/>
      <c r="GEN210" s="111"/>
      <c r="GEO210" s="111"/>
      <c r="GEP210" s="111"/>
      <c r="GEQ210" s="111"/>
      <c r="GER210" s="111"/>
      <c r="GES210" s="111"/>
      <c r="GET210" s="111"/>
      <c r="GEU210" s="111"/>
      <c r="GEV210" s="111"/>
      <c r="GEW210" s="111"/>
      <c r="GEX210" s="111"/>
      <c r="GEY210" s="111"/>
      <c r="GEZ210" s="111"/>
      <c r="GFA210" s="111"/>
      <c r="GFB210" s="111"/>
      <c r="GFC210" s="111"/>
      <c r="GFD210" s="111"/>
      <c r="GFE210" s="111"/>
      <c r="GFF210" s="111"/>
      <c r="GFG210" s="111"/>
      <c r="GFH210" s="111"/>
      <c r="GFI210" s="111"/>
      <c r="GFJ210" s="111"/>
      <c r="GFK210" s="111"/>
      <c r="GFL210" s="111"/>
      <c r="GFM210" s="111"/>
      <c r="GFN210" s="111"/>
      <c r="GFO210" s="111"/>
      <c r="GFP210" s="111"/>
      <c r="GFQ210" s="111"/>
      <c r="GFR210" s="111"/>
      <c r="GFS210" s="111"/>
      <c r="GFT210" s="111"/>
      <c r="GFU210" s="111"/>
      <c r="GFV210" s="111"/>
      <c r="GFW210" s="111"/>
      <c r="GFX210" s="111"/>
      <c r="GFY210" s="111"/>
      <c r="GFZ210" s="111"/>
      <c r="GGA210" s="111"/>
      <c r="GGB210" s="111"/>
      <c r="GGC210" s="111"/>
      <c r="GGD210" s="111"/>
      <c r="GGE210" s="111"/>
      <c r="GGF210" s="111"/>
      <c r="GGG210" s="111"/>
      <c r="GGH210" s="111"/>
      <c r="GGI210" s="111"/>
      <c r="GGJ210" s="111"/>
      <c r="GGK210" s="111"/>
      <c r="GGL210" s="111"/>
      <c r="GGM210" s="111"/>
      <c r="GGN210" s="111"/>
      <c r="GGO210" s="111"/>
      <c r="GGP210" s="111"/>
      <c r="GGQ210" s="111"/>
      <c r="GGR210" s="111"/>
      <c r="GGS210" s="111"/>
      <c r="GGT210" s="111"/>
      <c r="GGU210" s="111"/>
      <c r="GGV210" s="111"/>
      <c r="GGW210" s="111"/>
      <c r="GGX210" s="111"/>
      <c r="GGY210" s="111"/>
      <c r="GGZ210" s="111"/>
      <c r="GHA210" s="111"/>
      <c r="GHB210" s="111"/>
      <c r="GHC210" s="111"/>
      <c r="GHD210" s="111"/>
      <c r="GHE210" s="111"/>
      <c r="GHF210" s="111"/>
      <c r="GHG210" s="111"/>
      <c r="GHH210" s="111"/>
      <c r="GHI210" s="111"/>
      <c r="GHJ210" s="111"/>
      <c r="GHK210" s="111"/>
      <c r="GHL210" s="111"/>
      <c r="GHM210" s="111"/>
      <c r="GHN210" s="111"/>
      <c r="GHO210" s="111"/>
      <c r="GHP210" s="111"/>
      <c r="GHQ210" s="111"/>
      <c r="GHR210" s="111"/>
      <c r="GHS210" s="111"/>
      <c r="GHT210" s="111"/>
      <c r="GHU210" s="111"/>
      <c r="GHV210" s="111"/>
      <c r="GHW210" s="111"/>
      <c r="GHX210" s="111"/>
      <c r="GHY210" s="111"/>
      <c r="GHZ210" s="111"/>
      <c r="GIA210" s="111"/>
      <c r="GIB210" s="111"/>
      <c r="GIC210" s="111"/>
      <c r="GID210" s="111"/>
      <c r="GIE210" s="111"/>
      <c r="GIF210" s="111"/>
      <c r="GIG210" s="111"/>
      <c r="GIH210" s="111"/>
      <c r="GII210" s="111"/>
      <c r="GIJ210" s="111"/>
      <c r="GIK210" s="111"/>
      <c r="GIL210" s="111"/>
      <c r="GIM210" s="111"/>
      <c r="GIN210" s="111"/>
      <c r="GIO210" s="111"/>
      <c r="GIP210" s="111"/>
      <c r="GIQ210" s="111"/>
      <c r="GIR210" s="111"/>
      <c r="GIS210" s="111"/>
      <c r="GIT210" s="111"/>
      <c r="GIU210" s="111"/>
      <c r="GIV210" s="111"/>
      <c r="GIW210" s="111"/>
      <c r="GIX210" s="111"/>
      <c r="GIY210" s="111"/>
      <c r="GIZ210" s="111"/>
      <c r="GJA210" s="111"/>
      <c r="GJB210" s="111"/>
      <c r="GJC210" s="111"/>
      <c r="GJD210" s="111"/>
      <c r="GJE210" s="111"/>
      <c r="GJF210" s="111"/>
      <c r="GJG210" s="111"/>
      <c r="GJH210" s="111"/>
      <c r="GJI210" s="111"/>
      <c r="GJJ210" s="111"/>
      <c r="GJK210" s="111"/>
      <c r="GJL210" s="111"/>
      <c r="GJM210" s="111"/>
      <c r="GJN210" s="111"/>
      <c r="GJO210" s="111"/>
      <c r="GJP210" s="111"/>
      <c r="GJQ210" s="111"/>
      <c r="GJR210" s="111"/>
      <c r="GJS210" s="111"/>
      <c r="GJT210" s="111"/>
      <c r="GJU210" s="111"/>
      <c r="GJV210" s="111"/>
      <c r="GJW210" s="111"/>
      <c r="GJX210" s="111"/>
      <c r="GJY210" s="111"/>
      <c r="GJZ210" s="111"/>
      <c r="GKA210" s="111"/>
      <c r="GKB210" s="111"/>
      <c r="GKC210" s="111"/>
      <c r="GKD210" s="111"/>
      <c r="GKE210" s="111"/>
      <c r="GKF210" s="111"/>
      <c r="GKG210" s="111"/>
      <c r="GKH210" s="111"/>
      <c r="GKI210" s="111"/>
      <c r="GKJ210" s="111"/>
      <c r="GKK210" s="111"/>
      <c r="GKL210" s="111"/>
      <c r="GKM210" s="111"/>
      <c r="GKN210" s="111"/>
      <c r="GKO210" s="111"/>
      <c r="GKP210" s="111"/>
      <c r="GKQ210" s="111"/>
      <c r="GKR210" s="111"/>
      <c r="GKS210" s="111"/>
      <c r="GKT210" s="111"/>
      <c r="GKU210" s="111"/>
      <c r="GKV210" s="111"/>
      <c r="GKW210" s="111"/>
      <c r="GKX210" s="111"/>
      <c r="GKY210" s="111"/>
      <c r="GKZ210" s="111"/>
      <c r="GLA210" s="111"/>
      <c r="GLB210" s="111"/>
      <c r="GLC210" s="111"/>
      <c r="GLD210" s="111"/>
      <c r="GLE210" s="111"/>
      <c r="GLF210" s="111"/>
      <c r="GLG210" s="111"/>
      <c r="GLH210" s="111"/>
      <c r="GLI210" s="111"/>
      <c r="GLJ210" s="111"/>
      <c r="GLK210" s="111"/>
      <c r="GLL210" s="111"/>
      <c r="GLM210" s="111"/>
      <c r="GLN210" s="111"/>
      <c r="GLO210" s="111"/>
      <c r="GLP210" s="111"/>
      <c r="GLQ210" s="111"/>
      <c r="GLR210" s="111"/>
      <c r="GLS210" s="111"/>
      <c r="GLT210" s="111"/>
      <c r="GLU210" s="111"/>
      <c r="GLV210" s="111"/>
      <c r="GLW210" s="111"/>
      <c r="GLX210" s="111"/>
      <c r="GLY210" s="111"/>
      <c r="GLZ210" s="111"/>
      <c r="GMA210" s="111"/>
      <c r="GMB210" s="111"/>
      <c r="GMC210" s="111"/>
      <c r="GMD210" s="111"/>
      <c r="GME210" s="111"/>
      <c r="GMF210" s="111"/>
      <c r="GMG210" s="111"/>
      <c r="GMH210" s="111"/>
      <c r="GMI210" s="111"/>
      <c r="GMJ210" s="111"/>
      <c r="GMK210" s="111"/>
      <c r="GML210" s="111"/>
      <c r="GMM210" s="111"/>
      <c r="GMN210" s="111"/>
      <c r="GMO210" s="111"/>
      <c r="GMP210" s="111"/>
      <c r="GMQ210" s="111"/>
      <c r="GMR210" s="111"/>
      <c r="GMS210" s="111"/>
      <c r="GMT210" s="111"/>
      <c r="GMU210" s="111"/>
      <c r="GMV210" s="111"/>
      <c r="GMW210" s="111"/>
      <c r="GMX210" s="111"/>
      <c r="GMY210" s="111"/>
      <c r="GMZ210" s="111"/>
      <c r="GNA210" s="111"/>
      <c r="GNB210" s="111"/>
      <c r="GNC210" s="111"/>
      <c r="GND210" s="111"/>
      <c r="GNE210" s="111"/>
      <c r="GNF210" s="111"/>
      <c r="GNG210" s="111"/>
      <c r="GNH210" s="111"/>
      <c r="GNI210" s="111"/>
      <c r="GNJ210" s="111"/>
      <c r="GNK210" s="111"/>
      <c r="GNL210" s="111"/>
      <c r="GNM210" s="111"/>
      <c r="GNN210" s="111"/>
      <c r="GNO210" s="111"/>
      <c r="GNP210" s="111"/>
      <c r="GNQ210" s="111"/>
      <c r="GNR210" s="111"/>
      <c r="GNS210" s="111"/>
      <c r="GNT210" s="111"/>
      <c r="GNU210" s="111"/>
      <c r="GNV210" s="111"/>
      <c r="GNW210" s="111"/>
      <c r="GNX210" s="111"/>
      <c r="GNY210" s="111"/>
      <c r="GNZ210" s="111"/>
      <c r="GOA210" s="111"/>
      <c r="GOB210" s="111"/>
      <c r="GOC210" s="111"/>
      <c r="GOD210" s="111"/>
      <c r="GOE210" s="111"/>
      <c r="GOF210" s="111"/>
      <c r="GOG210" s="111"/>
      <c r="GOH210" s="111"/>
      <c r="GOI210" s="111"/>
      <c r="GOJ210" s="111"/>
      <c r="GOK210" s="111"/>
      <c r="GOL210" s="111"/>
      <c r="GOM210" s="111"/>
      <c r="GON210" s="111"/>
      <c r="GOO210" s="111"/>
      <c r="GOP210" s="111"/>
      <c r="GOQ210" s="111"/>
      <c r="GOR210" s="111"/>
      <c r="GOS210" s="111"/>
      <c r="GOT210" s="111"/>
      <c r="GOU210" s="111"/>
      <c r="GOV210" s="111"/>
      <c r="GOW210" s="111"/>
      <c r="GOX210" s="111"/>
      <c r="GOY210" s="111"/>
      <c r="GOZ210" s="111"/>
      <c r="GPA210" s="111"/>
      <c r="GPB210" s="111"/>
      <c r="GPC210" s="111"/>
      <c r="GPD210" s="111"/>
      <c r="GPE210" s="111"/>
      <c r="GPF210" s="111"/>
      <c r="GPG210" s="111"/>
      <c r="GPH210" s="111"/>
      <c r="GPI210" s="111"/>
      <c r="GPJ210" s="111"/>
      <c r="GPK210" s="111"/>
      <c r="GPL210" s="111"/>
      <c r="GPM210" s="111"/>
      <c r="GPN210" s="111"/>
      <c r="GPO210" s="111"/>
      <c r="GPP210" s="111"/>
      <c r="GPQ210" s="111"/>
      <c r="GPR210" s="111"/>
      <c r="GPS210" s="111"/>
      <c r="GPT210" s="111"/>
      <c r="GPU210" s="111"/>
      <c r="GPV210" s="111"/>
      <c r="GPW210" s="111"/>
      <c r="GPX210" s="111"/>
      <c r="GPY210" s="111"/>
      <c r="GPZ210" s="111"/>
      <c r="GQA210" s="111"/>
      <c r="GQB210" s="111"/>
      <c r="GQC210" s="111"/>
      <c r="GQD210" s="111"/>
      <c r="GQE210" s="111"/>
      <c r="GQF210" s="111"/>
      <c r="GQG210" s="111"/>
      <c r="GQH210" s="111"/>
      <c r="GQI210" s="111"/>
      <c r="GQJ210" s="111"/>
      <c r="GQK210" s="111"/>
      <c r="GQL210" s="111"/>
      <c r="GQM210" s="111"/>
      <c r="GQN210" s="111"/>
      <c r="GQO210" s="111"/>
      <c r="GQP210" s="111"/>
      <c r="GQQ210" s="111"/>
      <c r="GQR210" s="111"/>
      <c r="GQS210" s="111"/>
      <c r="GQT210" s="111"/>
      <c r="GQU210" s="111"/>
      <c r="GQV210" s="111"/>
      <c r="GQW210" s="111"/>
      <c r="GQX210" s="111"/>
      <c r="GQY210" s="111"/>
      <c r="GQZ210" s="111"/>
      <c r="GRA210" s="111"/>
      <c r="GRB210" s="111"/>
      <c r="GRC210" s="111"/>
      <c r="GRD210" s="111"/>
      <c r="GRE210" s="111"/>
      <c r="GRF210" s="111"/>
      <c r="GRG210" s="111"/>
      <c r="GRH210" s="111"/>
      <c r="GRI210" s="111"/>
      <c r="GRJ210" s="111"/>
      <c r="GRK210" s="111"/>
      <c r="GRL210" s="111"/>
      <c r="GRM210" s="111"/>
      <c r="GRN210" s="111"/>
      <c r="GRO210" s="111"/>
      <c r="GRP210" s="111"/>
      <c r="GRQ210" s="111"/>
      <c r="GRR210" s="111"/>
      <c r="GRS210" s="111"/>
      <c r="GRT210" s="111"/>
      <c r="GRU210" s="111"/>
      <c r="GRV210" s="111"/>
      <c r="GRW210" s="111"/>
      <c r="GRX210" s="111"/>
      <c r="GRY210" s="111"/>
      <c r="GRZ210" s="111"/>
      <c r="GSA210" s="111"/>
      <c r="GSB210" s="111"/>
      <c r="GSC210" s="111"/>
      <c r="GSD210" s="111"/>
      <c r="GSE210" s="111"/>
      <c r="GSF210" s="111"/>
      <c r="GSG210" s="111"/>
      <c r="GSH210" s="111"/>
      <c r="GSI210" s="111"/>
      <c r="GSJ210" s="111"/>
      <c r="GSK210" s="111"/>
      <c r="GSL210" s="111"/>
      <c r="GSM210" s="111"/>
      <c r="GSN210" s="111"/>
      <c r="GSO210" s="111"/>
      <c r="GSP210" s="111"/>
      <c r="GSQ210" s="111"/>
      <c r="GSR210" s="111"/>
      <c r="GSS210" s="111"/>
      <c r="GST210" s="111"/>
      <c r="GSU210" s="111"/>
      <c r="GSV210" s="111"/>
      <c r="GSW210" s="111"/>
      <c r="GSX210" s="111"/>
      <c r="GSY210" s="111"/>
      <c r="GSZ210" s="111"/>
      <c r="GTA210" s="111"/>
      <c r="GTB210" s="111"/>
      <c r="GTC210" s="111"/>
      <c r="GTD210" s="111"/>
      <c r="GTE210" s="111"/>
      <c r="GTF210" s="111"/>
      <c r="GTG210" s="111"/>
      <c r="GTH210" s="111"/>
      <c r="GTI210" s="111"/>
      <c r="GTJ210" s="111"/>
      <c r="GTK210" s="111"/>
      <c r="GTL210" s="111"/>
      <c r="GTM210" s="111"/>
      <c r="GTN210" s="111"/>
      <c r="GTO210" s="111"/>
      <c r="GTP210" s="111"/>
      <c r="GTQ210" s="111"/>
      <c r="GTR210" s="111"/>
      <c r="GTS210" s="111"/>
      <c r="GTT210" s="111"/>
      <c r="GTU210" s="111"/>
      <c r="GTV210" s="111"/>
      <c r="GTW210" s="111"/>
      <c r="GTX210" s="111"/>
      <c r="GTY210" s="111"/>
      <c r="GTZ210" s="111"/>
      <c r="GUA210" s="111"/>
      <c r="GUB210" s="111"/>
      <c r="GUC210" s="111"/>
      <c r="GUD210" s="111"/>
      <c r="GUE210" s="111"/>
      <c r="GUF210" s="111"/>
      <c r="GUG210" s="111"/>
      <c r="GUH210" s="111"/>
      <c r="GUI210" s="111"/>
      <c r="GUJ210" s="111"/>
      <c r="GUK210" s="111"/>
      <c r="GUL210" s="111"/>
      <c r="GUM210" s="111"/>
      <c r="GUN210" s="111"/>
      <c r="GUO210" s="111"/>
      <c r="GUP210" s="111"/>
      <c r="GUQ210" s="111"/>
      <c r="GUR210" s="111"/>
      <c r="GUS210" s="111"/>
      <c r="GUT210" s="111"/>
      <c r="GUU210" s="111"/>
      <c r="GUV210" s="111"/>
      <c r="GUW210" s="111"/>
      <c r="GUX210" s="111"/>
      <c r="GUY210" s="111"/>
      <c r="GUZ210" s="111"/>
      <c r="GVA210" s="111"/>
      <c r="GVB210" s="111"/>
      <c r="GVC210" s="111"/>
      <c r="GVD210" s="111"/>
      <c r="GVE210" s="111"/>
      <c r="GVF210" s="111"/>
      <c r="GVG210" s="111"/>
      <c r="GVH210" s="111"/>
      <c r="GVI210" s="111"/>
      <c r="GVJ210" s="111"/>
      <c r="GVK210" s="111"/>
      <c r="GVL210" s="111"/>
      <c r="GVM210" s="111"/>
      <c r="GVN210" s="111"/>
      <c r="GVO210" s="111"/>
      <c r="GVP210" s="111"/>
      <c r="GVQ210" s="111"/>
      <c r="GVR210" s="111"/>
      <c r="GVS210" s="111"/>
      <c r="GVT210" s="111"/>
      <c r="GVU210" s="111"/>
      <c r="GVV210" s="111"/>
      <c r="GVW210" s="111"/>
      <c r="GVX210" s="111"/>
      <c r="GVY210" s="111"/>
      <c r="GVZ210" s="111"/>
      <c r="GWA210" s="111"/>
      <c r="GWB210" s="111"/>
      <c r="GWC210" s="111"/>
      <c r="GWD210" s="111"/>
      <c r="GWE210" s="111"/>
      <c r="GWF210" s="111"/>
      <c r="GWG210" s="111"/>
      <c r="GWH210" s="111"/>
      <c r="GWI210" s="111"/>
      <c r="GWJ210" s="111"/>
      <c r="GWK210" s="111"/>
      <c r="GWL210" s="111"/>
      <c r="GWM210" s="111"/>
      <c r="GWN210" s="111"/>
      <c r="GWO210" s="111"/>
      <c r="GWP210" s="111"/>
      <c r="GWQ210" s="111"/>
      <c r="GWR210" s="111"/>
      <c r="GWS210" s="111"/>
      <c r="GWT210" s="111"/>
      <c r="GWU210" s="111"/>
      <c r="GWV210" s="111"/>
      <c r="GWW210" s="111"/>
      <c r="GWX210" s="111"/>
      <c r="GWY210" s="111"/>
      <c r="GWZ210" s="111"/>
      <c r="GXA210" s="111"/>
      <c r="GXB210" s="111"/>
      <c r="GXC210" s="111"/>
      <c r="GXD210" s="111"/>
      <c r="GXE210" s="111"/>
      <c r="GXF210" s="111"/>
      <c r="GXG210" s="111"/>
      <c r="GXH210" s="111"/>
      <c r="GXI210" s="111"/>
      <c r="GXJ210" s="111"/>
      <c r="GXK210" s="111"/>
      <c r="GXL210" s="111"/>
      <c r="GXM210" s="111"/>
      <c r="GXN210" s="111"/>
      <c r="GXO210" s="111"/>
      <c r="GXP210" s="111"/>
      <c r="GXQ210" s="111"/>
      <c r="GXR210" s="111"/>
      <c r="GXS210" s="111"/>
      <c r="GXT210" s="111"/>
      <c r="GXU210" s="111"/>
      <c r="GXV210" s="111"/>
      <c r="GXW210" s="111"/>
      <c r="GXX210" s="111"/>
      <c r="GXY210" s="111"/>
      <c r="GXZ210" s="111"/>
      <c r="GYA210" s="111"/>
      <c r="GYB210" s="111"/>
      <c r="GYC210" s="111"/>
      <c r="GYD210" s="111"/>
      <c r="GYE210" s="111"/>
      <c r="GYF210" s="111"/>
      <c r="GYG210" s="111"/>
      <c r="GYH210" s="111"/>
      <c r="GYI210" s="111"/>
      <c r="GYJ210" s="111"/>
      <c r="GYK210" s="111"/>
      <c r="GYL210" s="111"/>
      <c r="GYM210" s="111"/>
      <c r="GYN210" s="111"/>
      <c r="GYO210" s="111"/>
      <c r="GYP210" s="111"/>
      <c r="GYQ210" s="111"/>
      <c r="GYR210" s="111"/>
      <c r="GYS210" s="111"/>
      <c r="GYT210" s="111"/>
      <c r="GYU210" s="111"/>
      <c r="GYV210" s="111"/>
      <c r="GYW210" s="111"/>
      <c r="GYX210" s="111"/>
      <c r="GYY210" s="111"/>
      <c r="GYZ210" s="111"/>
      <c r="GZA210" s="111"/>
      <c r="GZB210" s="111"/>
      <c r="GZC210" s="111"/>
      <c r="GZD210" s="111"/>
      <c r="GZE210" s="111"/>
      <c r="GZF210" s="111"/>
      <c r="GZG210" s="111"/>
      <c r="GZH210" s="111"/>
      <c r="GZI210" s="111"/>
      <c r="GZJ210" s="111"/>
      <c r="GZK210" s="111"/>
      <c r="GZL210" s="111"/>
      <c r="GZM210" s="111"/>
      <c r="GZN210" s="111"/>
      <c r="GZO210" s="111"/>
      <c r="GZP210" s="111"/>
      <c r="GZQ210" s="111"/>
      <c r="GZR210" s="111"/>
      <c r="GZS210" s="111"/>
      <c r="GZT210" s="111"/>
      <c r="GZU210" s="111"/>
      <c r="GZV210" s="111"/>
      <c r="GZW210" s="111"/>
      <c r="GZX210" s="111"/>
      <c r="GZY210" s="111"/>
      <c r="GZZ210" s="111"/>
      <c r="HAA210" s="111"/>
      <c r="HAB210" s="111"/>
      <c r="HAC210" s="111"/>
      <c r="HAD210" s="111"/>
      <c r="HAE210" s="111"/>
      <c r="HAF210" s="111"/>
      <c r="HAG210" s="111"/>
      <c r="HAH210" s="111"/>
      <c r="HAI210" s="111"/>
      <c r="HAJ210" s="111"/>
      <c r="HAK210" s="111"/>
      <c r="HAL210" s="111"/>
      <c r="HAM210" s="111"/>
      <c r="HAN210" s="111"/>
      <c r="HAO210" s="111"/>
      <c r="HAP210" s="111"/>
      <c r="HAQ210" s="111"/>
      <c r="HAR210" s="111"/>
      <c r="HAS210" s="111"/>
      <c r="HAT210" s="111"/>
      <c r="HAU210" s="111"/>
      <c r="HAV210" s="111"/>
      <c r="HAW210" s="111"/>
      <c r="HAX210" s="111"/>
      <c r="HAY210" s="111"/>
      <c r="HAZ210" s="111"/>
      <c r="HBA210" s="111"/>
      <c r="HBB210" s="111"/>
      <c r="HBC210" s="111"/>
      <c r="HBD210" s="111"/>
      <c r="HBE210" s="111"/>
      <c r="HBF210" s="111"/>
      <c r="HBG210" s="111"/>
      <c r="HBH210" s="111"/>
      <c r="HBI210" s="111"/>
      <c r="HBJ210" s="111"/>
      <c r="HBK210" s="111"/>
      <c r="HBL210" s="111"/>
      <c r="HBM210" s="111"/>
      <c r="HBN210" s="111"/>
      <c r="HBO210" s="111"/>
      <c r="HBP210" s="111"/>
      <c r="HBQ210" s="111"/>
      <c r="HBR210" s="111"/>
      <c r="HBS210" s="111"/>
      <c r="HBT210" s="111"/>
      <c r="HBU210" s="111"/>
      <c r="HBV210" s="111"/>
      <c r="HBW210" s="111"/>
      <c r="HBX210" s="111"/>
      <c r="HBY210" s="111"/>
      <c r="HBZ210" s="111"/>
      <c r="HCA210" s="111"/>
      <c r="HCB210" s="111"/>
      <c r="HCC210" s="111"/>
      <c r="HCD210" s="111"/>
      <c r="HCE210" s="111"/>
      <c r="HCF210" s="111"/>
      <c r="HCG210" s="111"/>
      <c r="HCH210" s="111"/>
      <c r="HCI210" s="111"/>
      <c r="HCJ210" s="111"/>
      <c r="HCK210" s="111"/>
      <c r="HCL210" s="111"/>
      <c r="HCM210" s="111"/>
      <c r="HCN210" s="111"/>
      <c r="HCO210" s="111"/>
      <c r="HCP210" s="111"/>
      <c r="HCQ210" s="111"/>
      <c r="HCR210" s="111"/>
      <c r="HCS210" s="111"/>
      <c r="HCT210" s="111"/>
      <c r="HCU210" s="111"/>
      <c r="HCV210" s="111"/>
      <c r="HCW210" s="111"/>
      <c r="HCX210" s="111"/>
      <c r="HCY210" s="111"/>
      <c r="HCZ210" s="111"/>
      <c r="HDA210" s="111"/>
      <c r="HDB210" s="111"/>
      <c r="HDC210" s="111"/>
      <c r="HDD210" s="111"/>
      <c r="HDE210" s="111"/>
      <c r="HDF210" s="111"/>
      <c r="HDG210" s="111"/>
      <c r="HDH210" s="111"/>
      <c r="HDI210" s="111"/>
      <c r="HDJ210" s="111"/>
      <c r="HDK210" s="111"/>
      <c r="HDL210" s="111"/>
      <c r="HDM210" s="111"/>
      <c r="HDN210" s="111"/>
      <c r="HDO210" s="111"/>
      <c r="HDP210" s="111"/>
      <c r="HDQ210" s="111"/>
      <c r="HDR210" s="111"/>
      <c r="HDS210" s="111"/>
      <c r="HDT210" s="111"/>
      <c r="HDU210" s="111"/>
      <c r="HDV210" s="111"/>
      <c r="HDW210" s="111"/>
      <c r="HDX210" s="111"/>
      <c r="HDY210" s="111"/>
      <c r="HDZ210" s="111"/>
      <c r="HEA210" s="111"/>
      <c r="HEB210" s="111"/>
      <c r="HEC210" s="111"/>
      <c r="HED210" s="111"/>
      <c r="HEE210" s="111"/>
      <c r="HEF210" s="111"/>
      <c r="HEG210" s="111"/>
      <c r="HEH210" s="111"/>
      <c r="HEI210" s="111"/>
      <c r="HEJ210" s="111"/>
      <c r="HEK210" s="111"/>
      <c r="HEL210" s="111"/>
      <c r="HEM210" s="111"/>
      <c r="HEN210" s="111"/>
      <c r="HEO210" s="111"/>
      <c r="HEP210" s="111"/>
      <c r="HEQ210" s="111"/>
      <c r="HER210" s="111"/>
      <c r="HES210" s="111"/>
      <c r="HET210" s="111"/>
      <c r="HEU210" s="111"/>
      <c r="HEV210" s="111"/>
      <c r="HEW210" s="111"/>
      <c r="HEX210" s="111"/>
      <c r="HEY210" s="111"/>
      <c r="HEZ210" s="111"/>
      <c r="HFA210" s="111"/>
      <c r="HFB210" s="111"/>
      <c r="HFC210" s="111"/>
      <c r="HFD210" s="111"/>
      <c r="HFE210" s="111"/>
      <c r="HFF210" s="111"/>
      <c r="HFG210" s="111"/>
      <c r="HFH210" s="111"/>
      <c r="HFI210" s="111"/>
      <c r="HFJ210" s="111"/>
      <c r="HFK210" s="111"/>
      <c r="HFL210" s="111"/>
      <c r="HFM210" s="111"/>
      <c r="HFN210" s="111"/>
      <c r="HFO210" s="111"/>
      <c r="HFP210" s="111"/>
      <c r="HFQ210" s="111"/>
      <c r="HFR210" s="111"/>
      <c r="HFS210" s="111"/>
      <c r="HFT210" s="111"/>
      <c r="HFU210" s="111"/>
      <c r="HFV210" s="111"/>
      <c r="HFW210" s="111"/>
      <c r="HFX210" s="111"/>
      <c r="HFY210" s="111"/>
      <c r="HFZ210" s="111"/>
      <c r="HGA210" s="111"/>
      <c r="HGB210" s="111"/>
      <c r="HGC210" s="111"/>
      <c r="HGD210" s="111"/>
      <c r="HGE210" s="111"/>
      <c r="HGF210" s="111"/>
      <c r="HGG210" s="111"/>
      <c r="HGH210" s="111"/>
      <c r="HGI210" s="111"/>
      <c r="HGJ210" s="111"/>
      <c r="HGK210" s="111"/>
      <c r="HGL210" s="111"/>
      <c r="HGM210" s="111"/>
      <c r="HGN210" s="111"/>
      <c r="HGO210" s="111"/>
      <c r="HGP210" s="111"/>
      <c r="HGQ210" s="111"/>
      <c r="HGR210" s="111"/>
      <c r="HGS210" s="111"/>
      <c r="HGT210" s="111"/>
      <c r="HGU210" s="111"/>
      <c r="HGV210" s="111"/>
      <c r="HGW210" s="111"/>
      <c r="HGX210" s="111"/>
      <c r="HGY210" s="111"/>
      <c r="HGZ210" s="111"/>
      <c r="HHA210" s="111"/>
      <c r="HHB210" s="111"/>
      <c r="HHC210" s="111"/>
      <c r="HHD210" s="111"/>
      <c r="HHE210" s="111"/>
      <c r="HHF210" s="111"/>
      <c r="HHG210" s="111"/>
      <c r="HHH210" s="111"/>
      <c r="HHI210" s="111"/>
      <c r="HHJ210" s="111"/>
      <c r="HHK210" s="111"/>
      <c r="HHL210" s="111"/>
      <c r="HHM210" s="111"/>
      <c r="HHN210" s="111"/>
      <c r="HHO210" s="111"/>
      <c r="HHP210" s="111"/>
      <c r="HHQ210" s="111"/>
      <c r="HHR210" s="111"/>
      <c r="HHS210" s="111"/>
      <c r="HHT210" s="111"/>
      <c r="HHU210" s="111"/>
      <c r="HHV210" s="111"/>
      <c r="HHW210" s="111"/>
      <c r="HHX210" s="111"/>
      <c r="HHY210" s="111"/>
      <c r="HHZ210" s="111"/>
      <c r="HIA210" s="111"/>
      <c r="HIB210" s="111"/>
      <c r="HIC210" s="111"/>
      <c r="HID210" s="111"/>
      <c r="HIE210" s="111"/>
      <c r="HIF210" s="111"/>
      <c r="HIG210" s="111"/>
      <c r="HIH210" s="111"/>
      <c r="HII210" s="111"/>
      <c r="HIJ210" s="111"/>
      <c r="HIK210" s="111"/>
      <c r="HIL210" s="111"/>
      <c r="HIM210" s="111"/>
      <c r="HIN210" s="111"/>
      <c r="HIO210" s="111"/>
      <c r="HIP210" s="111"/>
      <c r="HIQ210" s="111"/>
      <c r="HIR210" s="111"/>
      <c r="HIS210" s="111"/>
      <c r="HIT210" s="111"/>
      <c r="HIU210" s="111"/>
      <c r="HIV210" s="111"/>
      <c r="HIW210" s="111"/>
      <c r="HIX210" s="111"/>
      <c r="HIY210" s="111"/>
      <c r="HIZ210" s="111"/>
      <c r="HJA210" s="111"/>
      <c r="HJB210" s="111"/>
      <c r="HJC210" s="111"/>
      <c r="HJD210" s="111"/>
      <c r="HJE210" s="111"/>
      <c r="HJF210" s="111"/>
      <c r="HJG210" s="111"/>
      <c r="HJH210" s="111"/>
      <c r="HJI210" s="111"/>
      <c r="HJJ210" s="111"/>
      <c r="HJK210" s="111"/>
      <c r="HJL210" s="111"/>
      <c r="HJM210" s="111"/>
      <c r="HJN210" s="111"/>
      <c r="HJO210" s="111"/>
      <c r="HJP210" s="111"/>
      <c r="HJQ210" s="111"/>
      <c r="HJR210" s="111"/>
      <c r="HJS210" s="111"/>
      <c r="HJT210" s="111"/>
      <c r="HJU210" s="111"/>
      <c r="HJV210" s="111"/>
      <c r="HJW210" s="111"/>
      <c r="HJX210" s="111"/>
      <c r="HJY210" s="111"/>
      <c r="HJZ210" s="111"/>
      <c r="HKA210" s="111"/>
      <c r="HKB210" s="111"/>
      <c r="HKC210" s="111"/>
      <c r="HKD210" s="111"/>
      <c r="HKE210" s="111"/>
      <c r="HKF210" s="111"/>
      <c r="HKG210" s="111"/>
      <c r="HKH210" s="111"/>
      <c r="HKI210" s="111"/>
      <c r="HKJ210" s="111"/>
      <c r="HKK210" s="111"/>
      <c r="HKL210" s="111"/>
      <c r="HKM210" s="111"/>
      <c r="HKN210" s="111"/>
      <c r="HKO210" s="111"/>
      <c r="HKP210" s="111"/>
      <c r="HKQ210" s="111"/>
      <c r="HKR210" s="111"/>
      <c r="HKS210" s="111"/>
      <c r="HKT210" s="111"/>
      <c r="HKU210" s="111"/>
      <c r="HKV210" s="111"/>
      <c r="HKW210" s="111"/>
      <c r="HKX210" s="111"/>
      <c r="HKY210" s="111"/>
      <c r="HKZ210" s="111"/>
      <c r="HLA210" s="111"/>
      <c r="HLB210" s="111"/>
      <c r="HLC210" s="111"/>
      <c r="HLD210" s="111"/>
      <c r="HLE210" s="111"/>
      <c r="HLF210" s="111"/>
      <c r="HLG210" s="111"/>
      <c r="HLH210" s="111"/>
      <c r="HLI210" s="111"/>
      <c r="HLJ210" s="111"/>
      <c r="HLK210" s="111"/>
      <c r="HLL210" s="111"/>
      <c r="HLM210" s="111"/>
      <c r="HLN210" s="111"/>
      <c r="HLO210" s="111"/>
      <c r="HLP210" s="111"/>
      <c r="HLQ210" s="111"/>
      <c r="HLR210" s="111"/>
      <c r="HLS210" s="111"/>
      <c r="HLT210" s="111"/>
      <c r="HLU210" s="111"/>
      <c r="HLV210" s="111"/>
      <c r="HLW210" s="111"/>
      <c r="HLX210" s="111"/>
      <c r="HLY210" s="111"/>
      <c r="HLZ210" s="111"/>
      <c r="HMA210" s="111"/>
      <c r="HMB210" s="111"/>
      <c r="HMC210" s="111"/>
      <c r="HMD210" s="111"/>
      <c r="HME210" s="111"/>
      <c r="HMF210" s="111"/>
      <c r="HMG210" s="111"/>
      <c r="HMH210" s="111"/>
      <c r="HMI210" s="111"/>
      <c r="HMJ210" s="111"/>
      <c r="HMK210" s="111"/>
      <c r="HML210" s="111"/>
      <c r="HMM210" s="111"/>
      <c r="HMN210" s="111"/>
      <c r="HMO210" s="111"/>
      <c r="HMP210" s="111"/>
      <c r="HMQ210" s="111"/>
      <c r="HMR210" s="111"/>
      <c r="HMS210" s="111"/>
      <c r="HMT210" s="111"/>
      <c r="HMU210" s="111"/>
      <c r="HMV210" s="111"/>
      <c r="HMW210" s="111"/>
      <c r="HMX210" s="111"/>
      <c r="HMY210" s="111"/>
      <c r="HMZ210" s="111"/>
      <c r="HNA210" s="111"/>
      <c r="HNB210" s="111"/>
      <c r="HNC210" s="111"/>
      <c r="HND210" s="111"/>
      <c r="HNE210" s="111"/>
      <c r="HNF210" s="111"/>
      <c r="HNG210" s="111"/>
      <c r="HNH210" s="111"/>
      <c r="HNI210" s="111"/>
      <c r="HNJ210" s="111"/>
      <c r="HNK210" s="111"/>
      <c r="HNL210" s="111"/>
      <c r="HNM210" s="111"/>
      <c r="HNN210" s="111"/>
      <c r="HNO210" s="111"/>
      <c r="HNP210" s="111"/>
      <c r="HNQ210" s="111"/>
      <c r="HNR210" s="111"/>
      <c r="HNS210" s="111"/>
      <c r="HNT210" s="111"/>
      <c r="HNU210" s="111"/>
      <c r="HNV210" s="111"/>
      <c r="HNW210" s="111"/>
      <c r="HNX210" s="111"/>
      <c r="HNY210" s="111"/>
      <c r="HNZ210" s="111"/>
      <c r="HOA210" s="111"/>
      <c r="HOB210" s="111"/>
      <c r="HOC210" s="111"/>
      <c r="HOD210" s="111"/>
      <c r="HOE210" s="111"/>
      <c r="HOF210" s="111"/>
      <c r="HOG210" s="111"/>
      <c r="HOH210" s="111"/>
      <c r="HOI210" s="111"/>
      <c r="HOJ210" s="111"/>
      <c r="HOK210" s="111"/>
      <c r="HOL210" s="111"/>
      <c r="HOM210" s="111"/>
      <c r="HON210" s="111"/>
      <c r="HOO210" s="111"/>
      <c r="HOP210" s="111"/>
      <c r="HOQ210" s="111"/>
      <c r="HOR210" s="111"/>
      <c r="HOS210" s="111"/>
      <c r="HOT210" s="111"/>
      <c r="HOU210" s="111"/>
      <c r="HOV210" s="111"/>
      <c r="HOW210" s="111"/>
      <c r="HOX210" s="111"/>
      <c r="HOY210" s="111"/>
      <c r="HOZ210" s="111"/>
      <c r="HPA210" s="111"/>
      <c r="HPB210" s="111"/>
      <c r="HPC210" s="111"/>
      <c r="HPD210" s="111"/>
      <c r="HPE210" s="111"/>
      <c r="HPF210" s="111"/>
      <c r="HPG210" s="111"/>
      <c r="HPH210" s="111"/>
      <c r="HPI210" s="111"/>
      <c r="HPJ210" s="111"/>
      <c r="HPK210" s="111"/>
      <c r="HPL210" s="111"/>
      <c r="HPM210" s="111"/>
      <c r="HPN210" s="111"/>
      <c r="HPO210" s="111"/>
      <c r="HPP210" s="111"/>
      <c r="HPQ210" s="111"/>
      <c r="HPR210" s="111"/>
      <c r="HPS210" s="111"/>
      <c r="HPT210" s="111"/>
      <c r="HPU210" s="111"/>
      <c r="HPV210" s="111"/>
      <c r="HPW210" s="111"/>
      <c r="HPX210" s="111"/>
      <c r="HPY210" s="111"/>
      <c r="HPZ210" s="111"/>
      <c r="HQA210" s="111"/>
      <c r="HQB210" s="111"/>
      <c r="HQC210" s="111"/>
      <c r="HQD210" s="111"/>
      <c r="HQE210" s="111"/>
      <c r="HQF210" s="111"/>
      <c r="HQG210" s="111"/>
      <c r="HQH210" s="111"/>
      <c r="HQI210" s="111"/>
      <c r="HQJ210" s="111"/>
      <c r="HQK210" s="111"/>
      <c r="HQL210" s="111"/>
      <c r="HQM210" s="111"/>
      <c r="HQN210" s="111"/>
      <c r="HQO210" s="111"/>
      <c r="HQP210" s="111"/>
      <c r="HQQ210" s="111"/>
      <c r="HQR210" s="111"/>
      <c r="HQS210" s="111"/>
      <c r="HQT210" s="111"/>
      <c r="HQU210" s="111"/>
      <c r="HQV210" s="111"/>
      <c r="HQW210" s="111"/>
      <c r="HQX210" s="111"/>
      <c r="HQY210" s="111"/>
      <c r="HQZ210" s="111"/>
      <c r="HRA210" s="111"/>
      <c r="HRB210" s="111"/>
      <c r="HRC210" s="111"/>
      <c r="HRD210" s="111"/>
      <c r="HRE210" s="111"/>
      <c r="HRF210" s="111"/>
      <c r="HRG210" s="111"/>
      <c r="HRH210" s="111"/>
      <c r="HRI210" s="111"/>
      <c r="HRJ210" s="111"/>
      <c r="HRK210" s="111"/>
      <c r="HRL210" s="111"/>
      <c r="HRM210" s="111"/>
      <c r="HRN210" s="111"/>
      <c r="HRO210" s="111"/>
      <c r="HRP210" s="111"/>
      <c r="HRQ210" s="111"/>
      <c r="HRR210" s="111"/>
      <c r="HRS210" s="111"/>
      <c r="HRT210" s="111"/>
      <c r="HRU210" s="111"/>
      <c r="HRV210" s="111"/>
      <c r="HRW210" s="111"/>
      <c r="HRX210" s="111"/>
      <c r="HRY210" s="111"/>
      <c r="HRZ210" s="111"/>
      <c r="HSA210" s="111"/>
      <c r="HSB210" s="111"/>
      <c r="HSC210" s="111"/>
      <c r="HSD210" s="111"/>
      <c r="HSE210" s="111"/>
      <c r="HSF210" s="111"/>
      <c r="HSG210" s="111"/>
      <c r="HSH210" s="111"/>
      <c r="HSI210" s="111"/>
      <c r="HSJ210" s="111"/>
      <c r="HSK210" s="111"/>
      <c r="HSL210" s="111"/>
      <c r="HSM210" s="111"/>
      <c r="HSN210" s="111"/>
      <c r="HSO210" s="111"/>
      <c r="HSP210" s="111"/>
      <c r="HSQ210" s="111"/>
      <c r="HSR210" s="111"/>
      <c r="HSS210" s="111"/>
      <c r="HST210" s="111"/>
      <c r="HSU210" s="111"/>
      <c r="HSV210" s="111"/>
      <c r="HSW210" s="111"/>
      <c r="HSX210" s="111"/>
      <c r="HSY210" s="111"/>
      <c r="HSZ210" s="111"/>
      <c r="HTA210" s="111"/>
      <c r="HTB210" s="111"/>
      <c r="HTC210" s="111"/>
      <c r="HTD210" s="111"/>
      <c r="HTE210" s="111"/>
      <c r="HTF210" s="111"/>
      <c r="HTG210" s="111"/>
      <c r="HTH210" s="111"/>
      <c r="HTI210" s="111"/>
      <c r="HTJ210" s="111"/>
      <c r="HTK210" s="111"/>
      <c r="HTL210" s="111"/>
      <c r="HTM210" s="111"/>
      <c r="HTN210" s="111"/>
      <c r="HTO210" s="111"/>
      <c r="HTP210" s="111"/>
      <c r="HTQ210" s="111"/>
      <c r="HTR210" s="111"/>
      <c r="HTS210" s="111"/>
      <c r="HTT210" s="111"/>
      <c r="HTU210" s="111"/>
      <c r="HTV210" s="111"/>
      <c r="HTW210" s="111"/>
      <c r="HTX210" s="111"/>
      <c r="HTY210" s="111"/>
      <c r="HTZ210" s="111"/>
      <c r="HUA210" s="111"/>
      <c r="HUB210" s="111"/>
      <c r="HUC210" s="111"/>
      <c r="HUD210" s="111"/>
      <c r="HUE210" s="111"/>
      <c r="HUF210" s="111"/>
      <c r="HUG210" s="111"/>
      <c r="HUH210" s="111"/>
      <c r="HUI210" s="111"/>
      <c r="HUJ210" s="111"/>
      <c r="HUK210" s="111"/>
      <c r="HUL210" s="111"/>
      <c r="HUM210" s="111"/>
      <c r="HUN210" s="111"/>
      <c r="HUO210" s="111"/>
      <c r="HUP210" s="111"/>
      <c r="HUQ210" s="111"/>
      <c r="HUR210" s="111"/>
      <c r="HUS210" s="111"/>
      <c r="HUT210" s="111"/>
      <c r="HUU210" s="111"/>
      <c r="HUV210" s="111"/>
      <c r="HUW210" s="111"/>
      <c r="HUX210" s="111"/>
      <c r="HUY210" s="111"/>
      <c r="HUZ210" s="111"/>
      <c r="HVA210" s="111"/>
      <c r="HVB210" s="111"/>
      <c r="HVC210" s="111"/>
      <c r="HVD210" s="111"/>
      <c r="HVE210" s="111"/>
      <c r="HVF210" s="111"/>
      <c r="HVG210" s="111"/>
      <c r="HVH210" s="111"/>
      <c r="HVI210" s="111"/>
      <c r="HVJ210" s="111"/>
      <c r="HVK210" s="111"/>
      <c r="HVL210" s="111"/>
      <c r="HVM210" s="111"/>
      <c r="HVN210" s="111"/>
      <c r="HVO210" s="111"/>
      <c r="HVP210" s="111"/>
      <c r="HVQ210" s="111"/>
      <c r="HVR210" s="111"/>
      <c r="HVS210" s="111"/>
      <c r="HVT210" s="111"/>
      <c r="HVU210" s="111"/>
      <c r="HVV210" s="111"/>
      <c r="HVW210" s="111"/>
      <c r="HVX210" s="111"/>
      <c r="HVY210" s="111"/>
      <c r="HVZ210" s="111"/>
      <c r="HWA210" s="111"/>
      <c r="HWB210" s="111"/>
      <c r="HWC210" s="111"/>
      <c r="HWD210" s="111"/>
      <c r="HWE210" s="111"/>
      <c r="HWF210" s="111"/>
      <c r="HWG210" s="111"/>
      <c r="HWH210" s="111"/>
      <c r="HWI210" s="111"/>
      <c r="HWJ210" s="111"/>
      <c r="HWK210" s="111"/>
      <c r="HWL210" s="111"/>
      <c r="HWM210" s="111"/>
      <c r="HWN210" s="111"/>
      <c r="HWO210" s="111"/>
      <c r="HWP210" s="111"/>
      <c r="HWQ210" s="111"/>
      <c r="HWR210" s="111"/>
      <c r="HWS210" s="111"/>
      <c r="HWT210" s="111"/>
      <c r="HWU210" s="111"/>
      <c r="HWV210" s="111"/>
      <c r="HWW210" s="111"/>
      <c r="HWX210" s="111"/>
      <c r="HWY210" s="111"/>
      <c r="HWZ210" s="111"/>
      <c r="HXA210" s="111"/>
      <c r="HXB210" s="111"/>
      <c r="HXC210" s="111"/>
      <c r="HXD210" s="111"/>
      <c r="HXE210" s="111"/>
      <c r="HXF210" s="111"/>
      <c r="HXG210" s="111"/>
      <c r="HXH210" s="111"/>
      <c r="HXI210" s="111"/>
      <c r="HXJ210" s="111"/>
      <c r="HXK210" s="111"/>
      <c r="HXL210" s="111"/>
      <c r="HXM210" s="111"/>
      <c r="HXN210" s="111"/>
      <c r="HXO210" s="111"/>
      <c r="HXP210" s="111"/>
      <c r="HXQ210" s="111"/>
      <c r="HXR210" s="111"/>
      <c r="HXS210" s="111"/>
      <c r="HXT210" s="111"/>
      <c r="HXU210" s="111"/>
      <c r="HXV210" s="111"/>
      <c r="HXW210" s="111"/>
      <c r="HXX210" s="111"/>
      <c r="HXY210" s="111"/>
      <c r="HXZ210" s="111"/>
      <c r="HYA210" s="111"/>
      <c r="HYB210" s="111"/>
      <c r="HYC210" s="111"/>
      <c r="HYD210" s="111"/>
      <c r="HYE210" s="111"/>
      <c r="HYF210" s="111"/>
      <c r="HYG210" s="111"/>
      <c r="HYH210" s="111"/>
      <c r="HYI210" s="111"/>
      <c r="HYJ210" s="111"/>
      <c r="HYK210" s="111"/>
      <c r="HYL210" s="111"/>
      <c r="HYM210" s="111"/>
      <c r="HYN210" s="111"/>
      <c r="HYO210" s="111"/>
      <c r="HYP210" s="111"/>
      <c r="HYQ210" s="111"/>
      <c r="HYR210" s="111"/>
      <c r="HYS210" s="111"/>
      <c r="HYT210" s="111"/>
      <c r="HYU210" s="111"/>
      <c r="HYV210" s="111"/>
      <c r="HYW210" s="111"/>
      <c r="HYX210" s="111"/>
      <c r="HYY210" s="111"/>
      <c r="HYZ210" s="111"/>
      <c r="HZA210" s="111"/>
      <c r="HZB210" s="111"/>
      <c r="HZC210" s="111"/>
      <c r="HZD210" s="111"/>
      <c r="HZE210" s="111"/>
      <c r="HZF210" s="111"/>
      <c r="HZG210" s="111"/>
      <c r="HZH210" s="111"/>
      <c r="HZI210" s="111"/>
      <c r="HZJ210" s="111"/>
      <c r="HZK210" s="111"/>
      <c r="HZL210" s="111"/>
      <c r="HZM210" s="111"/>
      <c r="HZN210" s="111"/>
      <c r="HZO210" s="111"/>
      <c r="HZP210" s="111"/>
      <c r="HZQ210" s="111"/>
      <c r="HZR210" s="111"/>
      <c r="HZS210" s="111"/>
      <c r="HZT210" s="111"/>
      <c r="HZU210" s="111"/>
      <c r="HZV210" s="111"/>
      <c r="HZW210" s="111"/>
      <c r="HZX210" s="111"/>
      <c r="HZY210" s="111"/>
      <c r="HZZ210" s="111"/>
      <c r="IAA210" s="111"/>
      <c r="IAB210" s="111"/>
      <c r="IAC210" s="111"/>
      <c r="IAD210" s="111"/>
      <c r="IAE210" s="111"/>
      <c r="IAF210" s="111"/>
      <c r="IAG210" s="111"/>
      <c r="IAH210" s="111"/>
      <c r="IAI210" s="111"/>
      <c r="IAJ210" s="111"/>
      <c r="IAK210" s="111"/>
      <c r="IAL210" s="111"/>
      <c r="IAM210" s="111"/>
      <c r="IAN210" s="111"/>
      <c r="IAO210" s="111"/>
      <c r="IAP210" s="111"/>
      <c r="IAQ210" s="111"/>
      <c r="IAR210" s="111"/>
      <c r="IAS210" s="111"/>
      <c r="IAT210" s="111"/>
      <c r="IAU210" s="111"/>
      <c r="IAV210" s="111"/>
      <c r="IAW210" s="111"/>
      <c r="IAX210" s="111"/>
      <c r="IAY210" s="111"/>
      <c r="IAZ210" s="111"/>
      <c r="IBA210" s="111"/>
      <c r="IBB210" s="111"/>
      <c r="IBC210" s="111"/>
      <c r="IBD210" s="111"/>
      <c r="IBE210" s="111"/>
      <c r="IBF210" s="111"/>
      <c r="IBG210" s="111"/>
      <c r="IBH210" s="111"/>
      <c r="IBI210" s="111"/>
      <c r="IBJ210" s="111"/>
      <c r="IBK210" s="111"/>
      <c r="IBL210" s="111"/>
      <c r="IBM210" s="111"/>
      <c r="IBN210" s="111"/>
      <c r="IBO210" s="111"/>
      <c r="IBP210" s="111"/>
      <c r="IBQ210" s="111"/>
      <c r="IBR210" s="111"/>
      <c r="IBS210" s="111"/>
      <c r="IBT210" s="111"/>
      <c r="IBU210" s="111"/>
      <c r="IBV210" s="111"/>
      <c r="IBW210" s="111"/>
      <c r="IBX210" s="111"/>
      <c r="IBY210" s="111"/>
      <c r="IBZ210" s="111"/>
      <c r="ICA210" s="111"/>
      <c r="ICB210" s="111"/>
      <c r="ICC210" s="111"/>
      <c r="ICD210" s="111"/>
      <c r="ICE210" s="111"/>
      <c r="ICF210" s="111"/>
      <c r="ICG210" s="111"/>
      <c r="ICH210" s="111"/>
      <c r="ICI210" s="111"/>
      <c r="ICJ210" s="111"/>
      <c r="ICK210" s="111"/>
      <c r="ICL210" s="111"/>
      <c r="ICM210" s="111"/>
      <c r="ICN210" s="111"/>
      <c r="ICO210" s="111"/>
      <c r="ICP210" s="111"/>
      <c r="ICQ210" s="111"/>
      <c r="ICR210" s="111"/>
      <c r="ICS210" s="111"/>
      <c r="ICT210" s="111"/>
      <c r="ICU210" s="111"/>
      <c r="ICV210" s="111"/>
      <c r="ICW210" s="111"/>
      <c r="ICX210" s="111"/>
      <c r="ICY210" s="111"/>
      <c r="ICZ210" s="111"/>
      <c r="IDA210" s="111"/>
      <c r="IDB210" s="111"/>
      <c r="IDC210" s="111"/>
      <c r="IDD210" s="111"/>
      <c r="IDE210" s="111"/>
      <c r="IDF210" s="111"/>
      <c r="IDG210" s="111"/>
      <c r="IDH210" s="111"/>
      <c r="IDI210" s="111"/>
      <c r="IDJ210" s="111"/>
      <c r="IDK210" s="111"/>
      <c r="IDL210" s="111"/>
      <c r="IDM210" s="111"/>
      <c r="IDN210" s="111"/>
      <c r="IDO210" s="111"/>
      <c r="IDP210" s="111"/>
      <c r="IDQ210" s="111"/>
      <c r="IDR210" s="111"/>
      <c r="IDS210" s="111"/>
      <c r="IDT210" s="111"/>
      <c r="IDU210" s="111"/>
      <c r="IDV210" s="111"/>
      <c r="IDW210" s="111"/>
      <c r="IDX210" s="111"/>
      <c r="IDY210" s="111"/>
      <c r="IDZ210" s="111"/>
      <c r="IEA210" s="111"/>
      <c r="IEB210" s="111"/>
      <c r="IEC210" s="111"/>
      <c r="IED210" s="111"/>
      <c r="IEE210" s="111"/>
      <c r="IEF210" s="111"/>
      <c r="IEG210" s="111"/>
      <c r="IEH210" s="111"/>
      <c r="IEI210" s="111"/>
      <c r="IEJ210" s="111"/>
      <c r="IEK210" s="111"/>
      <c r="IEL210" s="111"/>
      <c r="IEM210" s="111"/>
      <c r="IEN210" s="111"/>
      <c r="IEO210" s="111"/>
      <c r="IEP210" s="111"/>
      <c r="IEQ210" s="111"/>
      <c r="IER210" s="111"/>
      <c r="IES210" s="111"/>
      <c r="IET210" s="111"/>
      <c r="IEU210" s="111"/>
      <c r="IEV210" s="111"/>
      <c r="IEW210" s="111"/>
      <c r="IEX210" s="111"/>
      <c r="IEY210" s="111"/>
      <c r="IEZ210" s="111"/>
      <c r="IFA210" s="111"/>
      <c r="IFB210" s="111"/>
      <c r="IFC210" s="111"/>
      <c r="IFD210" s="111"/>
      <c r="IFE210" s="111"/>
      <c r="IFF210" s="111"/>
      <c r="IFG210" s="111"/>
      <c r="IFH210" s="111"/>
      <c r="IFI210" s="111"/>
      <c r="IFJ210" s="111"/>
      <c r="IFK210" s="111"/>
      <c r="IFL210" s="111"/>
      <c r="IFM210" s="111"/>
      <c r="IFN210" s="111"/>
      <c r="IFO210" s="111"/>
      <c r="IFP210" s="111"/>
      <c r="IFQ210" s="111"/>
      <c r="IFR210" s="111"/>
      <c r="IFS210" s="111"/>
      <c r="IFT210" s="111"/>
      <c r="IFU210" s="111"/>
      <c r="IFV210" s="111"/>
      <c r="IFW210" s="111"/>
      <c r="IFX210" s="111"/>
      <c r="IFY210" s="111"/>
      <c r="IFZ210" s="111"/>
      <c r="IGA210" s="111"/>
      <c r="IGB210" s="111"/>
      <c r="IGC210" s="111"/>
      <c r="IGD210" s="111"/>
      <c r="IGE210" s="111"/>
      <c r="IGF210" s="111"/>
      <c r="IGG210" s="111"/>
      <c r="IGH210" s="111"/>
      <c r="IGI210" s="111"/>
      <c r="IGJ210" s="111"/>
      <c r="IGK210" s="111"/>
      <c r="IGL210" s="111"/>
      <c r="IGM210" s="111"/>
      <c r="IGN210" s="111"/>
      <c r="IGO210" s="111"/>
      <c r="IGP210" s="111"/>
      <c r="IGQ210" s="111"/>
      <c r="IGR210" s="111"/>
      <c r="IGS210" s="111"/>
      <c r="IGT210" s="111"/>
      <c r="IGU210" s="111"/>
      <c r="IGV210" s="111"/>
      <c r="IGW210" s="111"/>
      <c r="IGX210" s="111"/>
      <c r="IGY210" s="111"/>
      <c r="IGZ210" s="111"/>
      <c r="IHA210" s="111"/>
      <c r="IHB210" s="111"/>
      <c r="IHC210" s="111"/>
      <c r="IHD210" s="111"/>
      <c r="IHE210" s="111"/>
      <c r="IHF210" s="111"/>
      <c r="IHG210" s="111"/>
      <c r="IHH210" s="111"/>
      <c r="IHI210" s="111"/>
      <c r="IHJ210" s="111"/>
      <c r="IHK210" s="111"/>
      <c r="IHL210" s="111"/>
      <c r="IHM210" s="111"/>
      <c r="IHN210" s="111"/>
      <c r="IHO210" s="111"/>
      <c r="IHP210" s="111"/>
      <c r="IHQ210" s="111"/>
      <c r="IHR210" s="111"/>
      <c r="IHS210" s="111"/>
      <c r="IHT210" s="111"/>
      <c r="IHU210" s="111"/>
      <c r="IHV210" s="111"/>
      <c r="IHW210" s="111"/>
      <c r="IHX210" s="111"/>
      <c r="IHY210" s="111"/>
      <c r="IHZ210" s="111"/>
      <c r="IIA210" s="111"/>
      <c r="IIB210" s="111"/>
      <c r="IIC210" s="111"/>
      <c r="IID210" s="111"/>
      <c r="IIE210" s="111"/>
      <c r="IIF210" s="111"/>
      <c r="IIG210" s="111"/>
      <c r="IIH210" s="111"/>
      <c r="III210" s="111"/>
      <c r="IIJ210" s="111"/>
      <c r="IIK210" s="111"/>
      <c r="IIL210" s="111"/>
      <c r="IIM210" s="111"/>
      <c r="IIN210" s="111"/>
      <c r="IIO210" s="111"/>
      <c r="IIP210" s="111"/>
      <c r="IIQ210" s="111"/>
      <c r="IIR210" s="111"/>
      <c r="IIS210" s="111"/>
      <c r="IIT210" s="111"/>
      <c r="IIU210" s="111"/>
      <c r="IIV210" s="111"/>
      <c r="IIW210" s="111"/>
      <c r="IIX210" s="111"/>
      <c r="IIY210" s="111"/>
      <c r="IIZ210" s="111"/>
      <c r="IJA210" s="111"/>
      <c r="IJB210" s="111"/>
      <c r="IJC210" s="111"/>
      <c r="IJD210" s="111"/>
      <c r="IJE210" s="111"/>
      <c r="IJF210" s="111"/>
      <c r="IJG210" s="111"/>
      <c r="IJH210" s="111"/>
      <c r="IJI210" s="111"/>
      <c r="IJJ210" s="111"/>
      <c r="IJK210" s="111"/>
      <c r="IJL210" s="111"/>
      <c r="IJM210" s="111"/>
      <c r="IJN210" s="111"/>
      <c r="IJO210" s="111"/>
      <c r="IJP210" s="111"/>
      <c r="IJQ210" s="111"/>
      <c r="IJR210" s="111"/>
      <c r="IJS210" s="111"/>
      <c r="IJT210" s="111"/>
      <c r="IJU210" s="111"/>
      <c r="IJV210" s="111"/>
      <c r="IJW210" s="111"/>
      <c r="IJX210" s="111"/>
      <c r="IJY210" s="111"/>
      <c r="IJZ210" s="111"/>
      <c r="IKA210" s="111"/>
      <c r="IKB210" s="111"/>
      <c r="IKC210" s="111"/>
      <c r="IKD210" s="111"/>
      <c r="IKE210" s="111"/>
      <c r="IKF210" s="111"/>
      <c r="IKG210" s="111"/>
      <c r="IKH210" s="111"/>
      <c r="IKI210" s="111"/>
      <c r="IKJ210" s="111"/>
      <c r="IKK210" s="111"/>
      <c r="IKL210" s="111"/>
      <c r="IKM210" s="111"/>
      <c r="IKN210" s="111"/>
      <c r="IKO210" s="111"/>
      <c r="IKP210" s="111"/>
      <c r="IKQ210" s="111"/>
      <c r="IKR210" s="111"/>
      <c r="IKS210" s="111"/>
      <c r="IKT210" s="111"/>
      <c r="IKU210" s="111"/>
      <c r="IKV210" s="111"/>
      <c r="IKW210" s="111"/>
      <c r="IKX210" s="111"/>
      <c r="IKY210" s="111"/>
      <c r="IKZ210" s="111"/>
      <c r="ILA210" s="111"/>
      <c r="ILB210" s="111"/>
      <c r="ILC210" s="111"/>
      <c r="ILD210" s="111"/>
      <c r="ILE210" s="111"/>
      <c r="ILF210" s="111"/>
      <c r="ILG210" s="111"/>
      <c r="ILH210" s="111"/>
      <c r="ILI210" s="111"/>
      <c r="ILJ210" s="111"/>
      <c r="ILK210" s="111"/>
      <c r="ILL210" s="111"/>
      <c r="ILM210" s="111"/>
      <c r="ILN210" s="111"/>
      <c r="ILO210" s="111"/>
      <c r="ILP210" s="111"/>
      <c r="ILQ210" s="111"/>
      <c r="ILR210" s="111"/>
      <c r="ILS210" s="111"/>
      <c r="ILT210" s="111"/>
      <c r="ILU210" s="111"/>
      <c r="ILV210" s="111"/>
      <c r="ILW210" s="111"/>
      <c r="ILX210" s="111"/>
      <c r="ILY210" s="111"/>
      <c r="ILZ210" s="111"/>
      <c r="IMA210" s="111"/>
      <c r="IMB210" s="111"/>
      <c r="IMC210" s="111"/>
      <c r="IMD210" s="111"/>
      <c r="IME210" s="111"/>
      <c r="IMF210" s="111"/>
      <c r="IMG210" s="111"/>
      <c r="IMH210" s="111"/>
      <c r="IMI210" s="111"/>
      <c r="IMJ210" s="111"/>
      <c r="IMK210" s="111"/>
      <c r="IML210" s="111"/>
      <c r="IMM210" s="111"/>
      <c r="IMN210" s="111"/>
      <c r="IMO210" s="111"/>
      <c r="IMP210" s="111"/>
      <c r="IMQ210" s="111"/>
      <c r="IMR210" s="111"/>
      <c r="IMS210" s="111"/>
      <c r="IMT210" s="111"/>
      <c r="IMU210" s="111"/>
      <c r="IMV210" s="111"/>
      <c r="IMW210" s="111"/>
      <c r="IMX210" s="111"/>
      <c r="IMY210" s="111"/>
      <c r="IMZ210" s="111"/>
      <c r="INA210" s="111"/>
      <c r="INB210" s="111"/>
      <c r="INC210" s="111"/>
      <c r="IND210" s="111"/>
      <c r="INE210" s="111"/>
      <c r="INF210" s="111"/>
      <c r="ING210" s="111"/>
      <c r="INH210" s="111"/>
      <c r="INI210" s="111"/>
      <c r="INJ210" s="111"/>
      <c r="INK210" s="111"/>
      <c r="INL210" s="111"/>
      <c r="INM210" s="111"/>
      <c r="INN210" s="111"/>
      <c r="INO210" s="111"/>
      <c r="INP210" s="111"/>
      <c r="INQ210" s="111"/>
      <c r="INR210" s="111"/>
      <c r="INS210" s="111"/>
      <c r="INT210" s="111"/>
      <c r="INU210" s="111"/>
      <c r="INV210" s="111"/>
      <c r="INW210" s="111"/>
      <c r="INX210" s="111"/>
      <c r="INY210" s="111"/>
      <c r="INZ210" s="111"/>
      <c r="IOA210" s="111"/>
      <c r="IOB210" s="111"/>
      <c r="IOC210" s="111"/>
      <c r="IOD210" s="111"/>
      <c r="IOE210" s="111"/>
      <c r="IOF210" s="111"/>
      <c r="IOG210" s="111"/>
      <c r="IOH210" s="111"/>
      <c r="IOI210" s="111"/>
      <c r="IOJ210" s="111"/>
      <c r="IOK210" s="111"/>
      <c r="IOL210" s="111"/>
      <c r="IOM210" s="111"/>
      <c r="ION210" s="111"/>
      <c r="IOO210" s="111"/>
      <c r="IOP210" s="111"/>
      <c r="IOQ210" s="111"/>
      <c r="IOR210" s="111"/>
      <c r="IOS210" s="111"/>
      <c r="IOT210" s="111"/>
      <c r="IOU210" s="111"/>
      <c r="IOV210" s="111"/>
      <c r="IOW210" s="111"/>
      <c r="IOX210" s="111"/>
      <c r="IOY210" s="111"/>
      <c r="IOZ210" s="111"/>
      <c r="IPA210" s="111"/>
      <c r="IPB210" s="111"/>
      <c r="IPC210" s="111"/>
      <c r="IPD210" s="111"/>
      <c r="IPE210" s="111"/>
      <c r="IPF210" s="111"/>
      <c r="IPG210" s="111"/>
      <c r="IPH210" s="111"/>
      <c r="IPI210" s="111"/>
      <c r="IPJ210" s="111"/>
      <c r="IPK210" s="111"/>
      <c r="IPL210" s="111"/>
      <c r="IPM210" s="111"/>
      <c r="IPN210" s="111"/>
      <c r="IPO210" s="111"/>
      <c r="IPP210" s="111"/>
      <c r="IPQ210" s="111"/>
      <c r="IPR210" s="111"/>
      <c r="IPS210" s="111"/>
      <c r="IPT210" s="111"/>
      <c r="IPU210" s="111"/>
      <c r="IPV210" s="111"/>
      <c r="IPW210" s="111"/>
      <c r="IPX210" s="111"/>
      <c r="IPY210" s="111"/>
      <c r="IPZ210" s="111"/>
      <c r="IQA210" s="111"/>
      <c r="IQB210" s="111"/>
      <c r="IQC210" s="111"/>
      <c r="IQD210" s="111"/>
      <c r="IQE210" s="111"/>
      <c r="IQF210" s="111"/>
      <c r="IQG210" s="111"/>
      <c r="IQH210" s="111"/>
      <c r="IQI210" s="111"/>
      <c r="IQJ210" s="111"/>
      <c r="IQK210" s="111"/>
      <c r="IQL210" s="111"/>
      <c r="IQM210" s="111"/>
      <c r="IQN210" s="111"/>
      <c r="IQO210" s="111"/>
      <c r="IQP210" s="111"/>
      <c r="IQQ210" s="111"/>
      <c r="IQR210" s="111"/>
      <c r="IQS210" s="111"/>
      <c r="IQT210" s="111"/>
      <c r="IQU210" s="111"/>
      <c r="IQV210" s="111"/>
      <c r="IQW210" s="111"/>
      <c r="IQX210" s="111"/>
      <c r="IQY210" s="111"/>
      <c r="IQZ210" s="111"/>
      <c r="IRA210" s="111"/>
      <c r="IRB210" s="111"/>
      <c r="IRC210" s="111"/>
      <c r="IRD210" s="111"/>
      <c r="IRE210" s="111"/>
      <c r="IRF210" s="111"/>
      <c r="IRG210" s="111"/>
      <c r="IRH210" s="111"/>
      <c r="IRI210" s="111"/>
      <c r="IRJ210" s="111"/>
      <c r="IRK210" s="111"/>
      <c r="IRL210" s="111"/>
      <c r="IRM210" s="111"/>
      <c r="IRN210" s="111"/>
      <c r="IRO210" s="111"/>
      <c r="IRP210" s="111"/>
      <c r="IRQ210" s="111"/>
      <c r="IRR210" s="111"/>
      <c r="IRS210" s="111"/>
      <c r="IRT210" s="111"/>
      <c r="IRU210" s="111"/>
      <c r="IRV210" s="111"/>
      <c r="IRW210" s="111"/>
      <c r="IRX210" s="111"/>
      <c r="IRY210" s="111"/>
      <c r="IRZ210" s="111"/>
      <c r="ISA210" s="111"/>
      <c r="ISB210" s="111"/>
      <c r="ISC210" s="111"/>
      <c r="ISD210" s="111"/>
      <c r="ISE210" s="111"/>
      <c r="ISF210" s="111"/>
      <c r="ISG210" s="111"/>
      <c r="ISH210" s="111"/>
      <c r="ISI210" s="111"/>
      <c r="ISJ210" s="111"/>
      <c r="ISK210" s="111"/>
      <c r="ISL210" s="111"/>
      <c r="ISM210" s="111"/>
      <c r="ISN210" s="111"/>
      <c r="ISO210" s="111"/>
      <c r="ISP210" s="111"/>
      <c r="ISQ210" s="111"/>
      <c r="ISR210" s="111"/>
      <c r="ISS210" s="111"/>
      <c r="IST210" s="111"/>
      <c r="ISU210" s="111"/>
      <c r="ISV210" s="111"/>
      <c r="ISW210" s="111"/>
      <c r="ISX210" s="111"/>
      <c r="ISY210" s="111"/>
      <c r="ISZ210" s="111"/>
      <c r="ITA210" s="111"/>
      <c r="ITB210" s="111"/>
      <c r="ITC210" s="111"/>
      <c r="ITD210" s="111"/>
      <c r="ITE210" s="111"/>
      <c r="ITF210" s="111"/>
      <c r="ITG210" s="111"/>
      <c r="ITH210" s="111"/>
      <c r="ITI210" s="111"/>
      <c r="ITJ210" s="111"/>
      <c r="ITK210" s="111"/>
      <c r="ITL210" s="111"/>
      <c r="ITM210" s="111"/>
      <c r="ITN210" s="111"/>
      <c r="ITO210" s="111"/>
      <c r="ITP210" s="111"/>
      <c r="ITQ210" s="111"/>
      <c r="ITR210" s="111"/>
      <c r="ITS210" s="111"/>
      <c r="ITT210" s="111"/>
      <c r="ITU210" s="111"/>
      <c r="ITV210" s="111"/>
      <c r="ITW210" s="111"/>
      <c r="ITX210" s="111"/>
      <c r="ITY210" s="111"/>
      <c r="ITZ210" s="111"/>
      <c r="IUA210" s="111"/>
      <c r="IUB210" s="111"/>
      <c r="IUC210" s="111"/>
      <c r="IUD210" s="111"/>
      <c r="IUE210" s="111"/>
      <c r="IUF210" s="111"/>
      <c r="IUG210" s="111"/>
      <c r="IUH210" s="111"/>
      <c r="IUI210" s="111"/>
      <c r="IUJ210" s="111"/>
      <c r="IUK210" s="111"/>
      <c r="IUL210" s="111"/>
      <c r="IUM210" s="111"/>
      <c r="IUN210" s="111"/>
      <c r="IUO210" s="111"/>
      <c r="IUP210" s="111"/>
      <c r="IUQ210" s="111"/>
      <c r="IUR210" s="111"/>
      <c r="IUS210" s="111"/>
      <c r="IUT210" s="111"/>
      <c r="IUU210" s="111"/>
      <c r="IUV210" s="111"/>
      <c r="IUW210" s="111"/>
      <c r="IUX210" s="111"/>
      <c r="IUY210" s="111"/>
      <c r="IUZ210" s="111"/>
      <c r="IVA210" s="111"/>
      <c r="IVB210" s="111"/>
      <c r="IVC210" s="111"/>
      <c r="IVD210" s="111"/>
      <c r="IVE210" s="111"/>
      <c r="IVF210" s="111"/>
      <c r="IVG210" s="111"/>
      <c r="IVH210" s="111"/>
      <c r="IVI210" s="111"/>
      <c r="IVJ210" s="111"/>
      <c r="IVK210" s="111"/>
      <c r="IVL210" s="111"/>
      <c r="IVM210" s="111"/>
      <c r="IVN210" s="111"/>
      <c r="IVO210" s="111"/>
      <c r="IVP210" s="111"/>
      <c r="IVQ210" s="111"/>
      <c r="IVR210" s="111"/>
      <c r="IVS210" s="111"/>
      <c r="IVT210" s="111"/>
      <c r="IVU210" s="111"/>
      <c r="IVV210" s="111"/>
      <c r="IVW210" s="111"/>
      <c r="IVX210" s="111"/>
      <c r="IVY210" s="111"/>
      <c r="IVZ210" s="111"/>
      <c r="IWA210" s="111"/>
      <c r="IWB210" s="111"/>
      <c r="IWC210" s="111"/>
      <c r="IWD210" s="111"/>
      <c r="IWE210" s="111"/>
      <c r="IWF210" s="111"/>
      <c r="IWG210" s="111"/>
      <c r="IWH210" s="111"/>
      <c r="IWI210" s="111"/>
      <c r="IWJ210" s="111"/>
      <c r="IWK210" s="111"/>
      <c r="IWL210" s="111"/>
      <c r="IWM210" s="111"/>
      <c r="IWN210" s="111"/>
      <c r="IWO210" s="111"/>
      <c r="IWP210" s="111"/>
      <c r="IWQ210" s="111"/>
      <c r="IWR210" s="111"/>
      <c r="IWS210" s="111"/>
      <c r="IWT210" s="111"/>
      <c r="IWU210" s="111"/>
      <c r="IWV210" s="111"/>
      <c r="IWW210" s="111"/>
      <c r="IWX210" s="111"/>
      <c r="IWY210" s="111"/>
      <c r="IWZ210" s="111"/>
      <c r="IXA210" s="111"/>
      <c r="IXB210" s="111"/>
      <c r="IXC210" s="111"/>
      <c r="IXD210" s="111"/>
      <c r="IXE210" s="111"/>
      <c r="IXF210" s="111"/>
      <c r="IXG210" s="111"/>
      <c r="IXH210" s="111"/>
      <c r="IXI210" s="111"/>
      <c r="IXJ210" s="111"/>
      <c r="IXK210" s="111"/>
      <c r="IXL210" s="111"/>
      <c r="IXM210" s="111"/>
      <c r="IXN210" s="111"/>
      <c r="IXO210" s="111"/>
      <c r="IXP210" s="111"/>
      <c r="IXQ210" s="111"/>
      <c r="IXR210" s="111"/>
      <c r="IXS210" s="111"/>
      <c r="IXT210" s="111"/>
      <c r="IXU210" s="111"/>
      <c r="IXV210" s="111"/>
      <c r="IXW210" s="111"/>
      <c r="IXX210" s="111"/>
      <c r="IXY210" s="111"/>
      <c r="IXZ210" s="111"/>
      <c r="IYA210" s="111"/>
      <c r="IYB210" s="111"/>
      <c r="IYC210" s="111"/>
      <c r="IYD210" s="111"/>
      <c r="IYE210" s="111"/>
      <c r="IYF210" s="111"/>
      <c r="IYG210" s="111"/>
      <c r="IYH210" s="111"/>
      <c r="IYI210" s="111"/>
      <c r="IYJ210" s="111"/>
      <c r="IYK210" s="111"/>
      <c r="IYL210" s="111"/>
      <c r="IYM210" s="111"/>
      <c r="IYN210" s="111"/>
      <c r="IYO210" s="111"/>
      <c r="IYP210" s="111"/>
      <c r="IYQ210" s="111"/>
      <c r="IYR210" s="111"/>
      <c r="IYS210" s="111"/>
      <c r="IYT210" s="111"/>
      <c r="IYU210" s="111"/>
      <c r="IYV210" s="111"/>
      <c r="IYW210" s="111"/>
      <c r="IYX210" s="111"/>
      <c r="IYY210" s="111"/>
      <c r="IYZ210" s="111"/>
      <c r="IZA210" s="111"/>
      <c r="IZB210" s="111"/>
      <c r="IZC210" s="111"/>
      <c r="IZD210" s="111"/>
      <c r="IZE210" s="111"/>
      <c r="IZF210" s="111"/>
      <c r="IZG210" s="111"/>
      <c r="IZH210" s="111"/>
      <c r="IZI210" s="111"/>
      <c r="IZJ210" s="111"/>
      <c r="IZK210" s="111"/>
      <c r="IZL210" s="111"/>
      <c r="IZM210" s="111"/>
      <c r="IZN210" s="111"/>
      <c r="IZO210" s="111"/>
      <c r="IZP210" s="111"/>
      <c r="IZQ210" s="111"/>
      <c r="IZR210" s="111"/>
      <c r="IZS210" s="111"/>
      <c r="IZT210" s="111"/>
      <c r="IZU210" s="111"/>
      <c r="IZV210" s="111"/>
      <c r="IZW210" s="111"/>
      <c r="IZX210" s="111"/>
      <c r="IZY210" s="111"/>
      <c r="IZZ210" s="111"/>
      <c r="JAA210" s="111"/>
      <c r="JAB210" s="111"/>
      <c r="JAC210" s="111"/>
      <c r="JAD210" s="111"/>
      <c r="JAE210" s="111"/>
      <c r="JAF210" s="111"/>
      <c r="JAG210" s="111"/>
      <c r="JAH210" s="111"/>
      <c r="JAI210" s="111"/>
      <c r="JAJ210" s="111"/>
      <c r="JAK210" s="111"/>
      <c r="JAL210" s="111"/>
      <c r="JAM210" s="111"/>
      <c r="JAN210" s="111"/>
      <c r="JAO210" s="111"/>
      <c r="JAP210" s="111"/>
      <c r="JAQ210" s="111"/>
      <c r="JAR210" s="111"/>
      <c r="JAS210" s="111"/>
      <c r="JAT210" s="111"/>
      <c r="JAU210" s="111"/>
      <c r="JAV210" s="111"/>
      <c r="JAW210" s="111"/>
      <c r="JAX210" s="111"/>
      <c r="JAY210" s="111"/>
      <c r="JAZ210" s="111"/>
      <c r="JBA210" s="111"/>
      <c r="JBB210" s="111"/>
      <c r="JBC210" s="111"/>
      <c r="JBD210" s="111"/>
      <c r="JBE210" s="111"/>
      <c r="JBF210" s="111"/>
      <c r="JBG210" s="111"/>
      <c r="JBH210" s="111"/>
      <c r="JBI210" s="111"/>
      <c r="JBJ210" s="111"/>
      <c r="JBK210" s="111"/>
      <c r="JBL210" s="111"/>
      <c r="JBM210" s="111"/>
      <c r="JBN210" s="111"/>
      <c r="JBO210" s="111"/>
      <c r="JBP210" s="111"/>
      <c r="JBQ210" s="111"/>
      <c r="JBR210" s="111"/>
      <c r="JBS210" s="111"/>
      <c r="JBT210" s="111"/>
      <c r="JBU210" s="111"/>
      <c r="JBV210" s="111"/>
      <c r="JBW210" s="111"/>
      <c r="JBX210" s="111"/>
      <c r="JBY210" s="111"/>
      <c r="JBZ210" s="111"/>
      <c r="JCA210" s="111"/>
      <c r="JCB210" s="111"/>
      <c r="JCC210" s="111"/>
      <c r="JCD210" s="111"/>
      <c r="JCE210" s="111"/>
      <c r="JCF210" s="111"/>
      <c r="JCG210" s="111"/>
      <c r="JCH210" s="111"/>
      <c r="JCI210" s="111"/>
      <c r="JCJ210" s="111"/>
      <c r="JCK210" s="111"/>
      <c r="JCL210" s="111"/>
      <c r="JCM210" s="111"/>
      <c r="JCN210" s="111"/>
      <c r="JCO210" s="111"/>
      <c r="JCP210" s="111"/>
      <c r="JCQ210" s="111"/>
      <c r="JCR210" s="111"/>
      <c r="JCS210" s="111"/>
      <c r="JCT210" s="111"/>
      <c r="JCU210" s="111"/>
      <c r="JCV210" s="111"/>
      <c r="JCW210" s="111"/>
      <c r="JCX210" s="111"/>
      <c r="JCY210" s="111"/>
      <c r="JCZ210" s="111"/>
      <c r="JDA210" s="111"/>
      <c r="JDB210" s="111"/>
      <c r="JDC210" s="111"/>
      <c r="JDD210" s="111"/>
      <c r="JDE210" s="111"/>
      <c r="JDF210" s="111"/>
      <c r="JDG210" s="111"/>
      <c r="JDH210" s="111"/>
      <c r="JDI210" s="111"/>
      <c r="JDJ210" s="111"/>
      <c r="JDK210" s="111"/>
      <c r="JDL210" s="111"/>
      <c r="JDM210" s="111"/>
      <c r="JDN210" s="111"/>
      <c r="JDO210" s="111"/>
      <c r="JDP210" s="111"/>
      <c r="JDQ210" s="111"/>
      <c r="JDR210" s="111"/>
      <c r="JDS210" s="111"/>
      <c r="JDT210" s="111"/>
      <c r="JDU210" s="111"/>
      <c r="JDV210" s="111"/>
      <c r="JDW210" s="111"/>
      <c r="JDX210" s="111"/>
      <c r="JDY210" s="111"/>
      <c r="JDZ210" s="111"/>
      <c r="JEA210" s="111"/>
      <c r="JEB210" s="111"/>
      <c r="JEC210" s="111"/>
      <c r="JED210" s="111"/>
      <c r="JEE210" s="111"/>
      <c r="JEF210" s="111"/>
      <c r="JEG210" s="111"/>
      <c r="JEH210" s="111"/>
      <c r="JEI210" s="111"/>
      <c r="JEJ210" s="111"/>
      <c r="JEK210" s="111"/>
      <c r="JEL210" s="111"/>
      <c r="JEM210" s="111"/>
      <c r="JEN210" s="111"/>
      <c r="JEO210" s="111"/>
      <c r="JEP210" s="111"/>
      <c r="JEQ210" s="111"/>
      <c r="JER210" s="111"/>
      <c r="JES210" s="111"/>
      <c r="JET210" s="111"/>
      <c r="JEU210" s="111"/>
      <c r="JEV210" s="111"/>
      <c r="JEW210" s="111"/>
      <c r="JEX210" s="111"/>
      <c r="JEY210" s="111"/>
      <c r="JEZ210" s="111"/>
      <c r="JFA210" s="111"/>
      <c r="JFB210" s="111"/>
      <c r="JFC210" s="111"/>
      <c r="JFD210" s="111"/>
      <c r="JFE210" s="111"/>
      <c r="JFF210" s="111"/>
      <c r="JFG210" s="111"/>
      <c r="JFH210" s="111"/>
      <c r="JFI210" s="111"/>
      <c r="JFJ210" s="111"/>
      <c r="JFK210" s="111"/>
      <c r="JFL210" s="111"/>
      <c r="JFM210" s="111"/>
      <c r="JFN210" s="111"/>
      <c r="JFO210" s="111"/>
      <c r="JFP210" s="111"/>
      <c r="JFQ210" s="111"/>
      <c r="JFR210" s="111"/>
      <c r="JFS210" s="111"/>
      <c r="JFT210" s="111"/>
      <c r="JFU210" s="111"/>
      <c r="JFV210" s="111"/>
      <c r="JFW210" s="111"/>
      <c r="JFX210" s="111"/>
      <c r="JFY210" s="111"/>
      <c r="JFZ210" s="111"/>
      <c r="JGA210" s="111"/>
      <c r="JGB210" s="111"/>
      <c r="JGC210" s="111"/>
      <c r="JGD210" s="111"/>
      <c r="JGE210" s="111"/>
      <c r="JGF210" s="111"/>
      <c r="JGG210" s="111"/>
      <c r="JGH210" s="111"/>
      <c r="JGI210" s="111"/>
      <c r="JGJ210" s="111"/>
      <c r="JGK210" s="111"/>
      <c r="JGL210" s="111"/>
      <c r="JGM210" s="111"/>
      <c r="JGN210" s="111"/>
      <c r="JGO210" s="111"/>
      <c r="JGP210" s="111"/>
      <c r="JGQ210" s="111"/>
      <c r="JGR210" s="111"/>
      <c r="JGS210" s="111"/>
      <c r="JGT210" s="111"/>
      <c r="JGU210" s="111"/>
      <c r="JGV210" s="111"/>
      <c r="JGW210" s="111"/>
      <c r="JGX210" s="111"/>
      <c r="JGY210" s="111"/>
      <c r="JGZ210" s="111"/>
      <c r="JHA210" s="111"/>
      <c r="JHB210" s="111"/>
      <c r="JHC210" s="111"/>
      <c r="JHD210" s="111"/>
      <c r="JHE210" s="111"/>
      <c r="JHF210" s="111"/>
      <c r="JHG210" s="111"/>
      <c r="JHH210" s="111"/>
      <c r="JHI210" s="111"/>
      <c r="JHJ210" s="111"/>
      <c r="JHK210" s="111"/>
      <c r="JHL210" s="111"/>
      <c r="JHM210" s="111"/>
      <c r="JHN210" s="111"/>
      <c r="JHO210" s="111"/>
      <c r="JHP210" s="111"/>
      <c r="JHQ210" s="111"/>
      <c r="JHR210" s="111"/>
      <c r="JHS210" s="111"/>
      <c r="JHT210" s="111"/>
      <c r="JHU210" s="111"/>
      <c r="JHV210" s="111"/>
      <c r="JHW210" s="111"/>
      <c r="JHX210" s="111"/>
      <c r="JHY210" s="111"/>
      <c r="JHZ210" s="111"/>
      <c r="JIA210" s="111"/>
      <c r="JIB210" s="111"/>
      <c r="JIC210" s="111"/>
      <c r="JID210" s="111"/>
      <c r="JIE210" s="111"/>
      <c r="JIF210" s="111"/>
      <c r="JIG210" s="111"/>
      <c r="JIH210" s="111"/>
      <c r="JII210" s="111"/>
      <c r="JIJ210" s="111"/>
      <c r="JIK210" s="111"/>
      <c r="JIL210" s="111"/>
      <c r="JIM210" s="111"/>
      <c r="JIN210" s="111"/>
      <c r="JIO210" s="111"/>
      <c r="JIP210" s="111"/>
      <c r="JIQ210" s="111"/>
      <c r="JIR210" s="111"/>
      <c r="JIS210" s="111"/>
      <c r="JIT210" s="111"/>
      <c r="JIU210" s="111"/>
      <c r="JIV210" s="111"/>
      <c r="JIW210" s="111"/>
      <c r="JIX210" s="111"/>
      <c r="JIY210" s="111"/>
      <c r="JIZ210" s="111"/>
      <c r="JJA210" s="111"/>
      <c r="JJB210" s="111"/>
      <c r="JJC210" s="111"/>
      <c r="JJD210" s="111"/>
      <c r="JJE210" s="111"/>
      <c r="JJF210" s="111"/>
      <c r="JJG210" s="111"/>
      <c r="JJH210" s="111"/>
      <c r="JJI210" s="111"/>
      <c r="JJJ210" s="111"/>
      <c r="JJK210" s="111"/>
      <c r="JJL210" s="111"/>
      <c r="JJM210" s="111"/>
      <c r="JJN210" s="111"/>
      <c r="JJO210" s="111"/>
      <c r="JJP210" s="111"/>
      <c r="JJQ210" s="111"/>
      <c r="JJR210" s="111"/>
      <c r="JJS210" s="111"/>
      <c r="JJT210" s="111"/>
      <c r="JJU210" s="111"/>
      <c r="JJV210" s="111"/>
      <c r="JJW210" s="111"/>
      <c r="JJX210" s="111"/>
      <c r="JJY210" s="111"/>
      <c r="JJZ210" s="111"/>
      <c r="JKA210" s="111"/>
      <c r="JKB210" s="111"/>
      <c r="JKC210" s="111"/>
      <c r="JKD210" s="111"/>
      <c r="JKE210" s="111"/>
      <c r="JKF210" s="111"/>
      <c r="JKG210" s="111"/>
      <c r="JKH210" s="111"/>
      <c r="JKI210" s="111"/>
      <c r="JKJ210" s="111"/>
      <c r="JKK210" s="111"/>
      <c r="JKL210" s="111"/>
      <c r="JKM210" s="111"/>
      <c r="JKN210" s="111"/>
      <c r="JKO210" s="111"/>
      <c r="JKP210" s="111"/>
      <c r="JKQ210" s="111"/>
      <c r="JKR210" s="111"/>
      <c r="JKS210" s="111"/>
      <c r="JKT210" s="111"/>
      <c r="JKU210" s="111"/>
      <c r="JKV210" s="111"/>
      <c r="JKW210" s="111"/>
      <c r="JKX210" s="111"/>
      <c r="JKY210" s="111"/>
      <c r="JKZ210" s="111"/>
      <c r="JLA210" s="111"/>
      <c r="JLB210" s="111"/>
      <c r="JLC210" s="111"/>
      <c r="JLD210" s="111"/>
      <c r="JLE210" s="111"/>
      <c r="JLF210" s="111"/>
      <c r="JLG210" s="111"/>
      <c r="JLH210" s="111"/>
      <c r="JLI210" s="111"/>
      <c r="JLJ210" s="111"/>
      <c r="JLK210" s="111"/>
      <c r="JLL210" s="111"/>
      <c r="JLM210" s="111"/>
      <c r="JLN210" s="111"/>
      <c r="JLO210" s="111"/>
      <c r="JLP210" s="111"/>
      <c r="JLQ210" s="111"/>
      <c r="JLR210" s="111"/>
      <c r="JLS210" s="111"/>
      <c r="JLT210" s="111"/>
      <c r="JLU210" s="111"/>
      <c r="JLV210" s="111"/>
      <c r="JLW210" s="111"/>
      <c r="JLX210" s="111"/>
      <c r="JLY210" s="111"/>
      <c r="JLZ210" s="111"/>
      <c r="JMA210" s="111"/>
      <c r="JMB210" s="111"/>
      <c r="JMC210" s="111"/>
      <c r="JMD210" s="111"/>
      <c r="JME210" s="111"/>
      <c r="JMF210" s="111"/>
      <c r="JMG210" s="111"/>
      <c r="JMH210" s="111"/>
      <c r="JMI210" s="111"/>
      <c r="JMJ210" s="111"/>
      <c r="JMK210" s="111"/>
      <c r="JML210" s="111"/>
      <c r="JMM210" s="111"/>
      <c r="JMN210" s="111"/>
      <c r="JMO210" s="111"/>
      <c r="JMP210" s="111"/>
      <c r="JMQ210" s="111"/>
      <c r="JMR210" s="111"/>
      <c r="JMS210" s="111"/>
      <c r="JMT210" s="111"/>
      <c r="JMU210" s="111"/>
      <c r="JMV210" s="111"/>
      <c r="JMW210" s="111"/>
      <c r="JMX210" s="111"/>
      <c r="JMY210" s="111"/>
      <c r="JMZ210" s="111"/>
      <c r="JNA210" s="111"/>
      <c r="JNB210" s="111"/>
      <c r="JNC210" s="111"/>
      <c r="JND210" s="111"/>
      <c r="JNE210" s="111"/>
      <c r="JNF210" s="111"/>
      <c r="JNG210" s="111"/>
      <c r="JNH210" s="111"/>
      <c r="JNI210" s="111"/>
      <c r="JNJ210" s="111"/>
      <c r="JNK210" s="111"/>
      <c r="JNL210" s="111"/>
      <c r="JNM210" s="111"/>
      <c r="JNN210" s="111"/>
      <c r="JNO210" s="111"/>
      <c r="JNP210" s="111"/>
      <c r="JNQ210" s="111"/>
      <c r="JNR210" s="111"/>
      <c r="JNS210" s="111"/>
      <c r="JNT210" s="111"/>
      <c r="JNU210" s="111"/>
      <c r="JNV210" s="111"/>
      <c r="JNW210" s="111"/>
      <c r="JNX210" s="111"/>
      <c r="JNY210" s="111"/>
      <c r="JNZ210" s="111"/>
      <c r="JOA210" s="111"/>
      <c r="JOB210" s="111"/>
      <c r="JOC210" s="111"/>
      <c r="JOD210" s="111"/>
      <c r="JOE210" s="111"/>
      <c r="JOF210" s="111"/>
      <c r="JOG210" s="111"/>
      <c r="JOH210" s="111"/>
      <c r="JOI210" s="111"/>
      <c r="JOJ210" s="111"/>
      <c r="JOK210" s="111"/>
      <c r="JOL210" s="111"/>
      <c r="JOM210" s="111"/>
      <c r="JON210" s="111"/>
      <c r="JOO210" s="111"/>
      <c r="JOP210" s="111"/>
      <c r="JOQ210" s="111"/>
      <c r="JOR210" s="111"/>
      <c r="JOS210" s="111"/>
      <c r="JOT210" s="111"/>
      <c r="JOU210" s="111"/>
      <c r="JOV210" s="111"/>
      <c r="JOW210" s="111"/>
      <c r="JOX210" s="111"/>
      <c r="JOY210" s="111"/>
      <c r="JOZ210" s="111"/>
      <c r="JPA210" s="111"/>
      <c r="JPB210" s="111"/>
      <c r="JPC210" s="111"/>
      <c r="JPD210" s="111"/>
      <c r="JPE210" s="111"/>
      <c r="JPF210" s="111"/>
      <c r="JPG210" s="111"/>
      <c r="JPH210" s="111"/>
      <c r="JPI210" s="111"/>
      <c r="JPJ210" s="111"/>
      <c r="JPK210" s="111"/>
      <c r="JPL210" s="111"/>
      <c r="JPM210" s="111"/>
      <c r="JPN210" s="111"/>
      <c r="JPO210" s="111"/>
      <c r="JPP210" s="111"/>
      <c r="JPQ210" s="111"/>
      <c r="JPR210" s="111"/>
      <c r="JPS210" s="111"/>
      <c r="JPT210" s="111"/>
      <c r="JPU210" s="111"/>
      <c r="JPV210" s="111"/>
      <c r="JPW210" s="111"/>
      <c r="JPX210" s="111"/>
      <c r="JPY210" s="111"/>
      <c r="JPZ210" s="111"/>
      <c r="JQA210" s="111"/>
      <c r="JQB210" s="111"/>
      <c r="JQC210" s="111"/>
      <c r="JQD210" s="111"/>
      <c r="JQE210" s="111"/>
      <c r="JQF210" s="111"/>
      <c r="JQG210" s="111"/>
      <c r="JQH210" s="111"/>
      <c r="JQI210" s="111"/>
      <c r="JQJ210" s="111"/>
      <c r="JQK210" s="111"/>
      <c r="JQL210" s="111"/>
      <c r="JQM210" s="111"/>
      <c r="JQN210" s="111"/>
      <c r="JQO210" s="111"/>
      <c r="JQP210" s="111"/>
      <c r="JQQ210" s="111"/>
      <c r="JQR210" s="111"/>
      <c r="JQS210" s="111"/>
      <c r="JQT210" s="111"/>
      <c r="JQU210" s="111"/>
      <c r="JQV210" s="111"/>
      <c r="JQW210" s="111"/>
      <c r="JQX210" s="111"/>
      <c r="JQY210" s="111"/>
      <c r="JQZ210" s="111"/>
      <c r="JRA210" s="111"/>
      <c r="JRB210" s="111"/>
      <c r="JRC210" s="111"/>
      <c r="JRD210" s="111"/>
      <c r="JRE210" s="111"/>
      <c r="JRF210" s="111"/>
      <c r="JRG210" s="111"/>
      <c r="JRH210" s="111"/>
      <c r="JRI210" s="111"/>
      <c r="JRJ210" s="111"/>
      <c r="JRK210" s="111"/>
      <c r="JRL210" s="111"/>
      <c r="JRM210" s="111"/>
      <c r="JRN210" s="111"/>
      <c r="JRO210" s="111"/>
      <c r="JRP210" s="111"/>
      <c r="JRQ210" s="111"/>
      <c r="JRR210" s="111"/>
      <c r="JRS210" s="111"/>
      <c r="JRT210" s="111"/>
      <c r="JRU210" s="111"/>
      <c r="JRV210" s="111"/>
      <c r="JRW210" s="111"/>
      <c r="JRX210" s="111"/>
      <c r="JRY210" s="111"/>
      <c r="JRZ210" s="111"/>
      <c r="JSA210" s="111"/>
      <c r="JSB210" s="111"/>
      <c r="JSC210" s="111"/>
      <c r="JSD210" s="111"/>
      <c r="JSE210" s="111"/>
      <c r="JSF210" s="111"/>
      <c r="JSG210" s="111"/>
      <c r="JSH210" s="111"/>
      <c r="JSI210" s="111"/>
      <c r="JSJ210" s="111"/>
      <c r="JSK210" s="111"/>
      <c r="JSL210" s="111"/>
      <c r="JSM210" s="111"/>
      <c r="JSN210" s="111"/>
      <c r="JSO210" s="111"/>
      <c r="JSP210" s="111"/>
      <c r="JSQ210" s="111"/>
      <c r="JSR210" s="111"/>
      <c r="JSS210" s="111"/>
      <c r="JST210" s="111"/>
      <c r="JSU210" s="111"/>
      <c r="JSV210" s="111"/>
      <c r="JSW210" s="111"/>
      <c r="JSX210" s="111"/>
      <c r="JSY210" s="111"/>
      <c r="JSZ210" s="111"/>
      <c r="JTA210" s="111"/>
      <c r="JTB210" s="111"/>
      <c r="JTC210" s="111"/>
      <c r="JTD210" s="111"/>
      <c r="JTE210" s="111"/>
      <c r="JTF210" s="111"/>
      <c r="JTG210" s="111"/>
      <c r="JTH210" s="111"/>
      <c r="JTI210" s="111"/>
      <c r="JTJ210" s="111"/>
      <c r="JTK210" s="111"/>
      <c r="JTL210" s="111"/>
      <c r="JTM210" s="111"/>
      <c r="JTN210" s="111"/>
      <c r="JTO210" s="111"/>
      <c r="JTP210" s="111"/>
      <c r="JTQ210" s="111"/>
      <c r="JTR210" s="111"/>
      <c r="JTS210" s="111"/>
      <c r="JTT210" s="111"/>
      <c r="JTU210" s="111"/>
      <c r="JTV210" s="111"/>
      <c r="JTW210" s="111"/>
      <c r="JTX210" s="111"/>
      <c r="JTY210" s="111"/>
      <c r="JTZ210" s="111"/>
      <c r="JUA210" s="111"/>
      <c r="JUB210" s="111"/>
      <c r="JUC210" s="111"/>
      <c r="JUD210" s="111"/>
      <c r="JUE210" s="111"/>
      <c r="JUF210" s="111"/>
      <c r="JUG210" s="111"/>
      <c r="JUH210" s="111"/>
      <c r="JUI210" s="111"/>
      <c r="JUJ210" s="111"/>
      <c r="JUK210" s="111"/>
      <c r="JUL210" s="111"/>
      <c r="JUM210" s="111"/>
      <c r="JUN210" s="111"/>
      <c r="JUO210" s="111"/>
      <c r="JUP210" s="111"/>
      <c r="JUQ210" s="111"/>
      <c r="JUR210" s="111"/>
      <c r="JUS210" s="111"/>
      <c r="JUT210" s="111"/>
      <c r="JUU210" s="111"/>
      <c r="JUV210" s="111"/>
      <c r="JUW210" s="111"/>
      <c r="JUX210" s="111"/>
      <c r="JUY210" s="111"/>
      <c r="JUZ210" s="111"/>
      <c r="JVA210" s="111"/>
      <c r="JVB210" s="111"/>
      <c r="JVC210" s="111"/>
      <c r="JVD210" s="111"/>
      <c r="JVE210" s="111"/>
      <c r="JVF210" s="111"/>
      <c r="JVG210" s="111"/>
      <c r="JVH210" s="111"/>
      <c r="JVI210" s="111"/>
      <c r="JVJ210" s="111"/>
      <c r="JVK210" s="111"/>
      <c r="JVL210" s="111"/>
      <c r="JVM210" s="111"/>
      <c r="JVN210" s="111"/>
      <c r="JVO210" s="111"/>
      <c r="JVP210" s="111"/>
      <c r="JVQ210" s="111"/>
      <c r="JVR210" s="111"/>
      <c r="JVS210" s="111"/>
      <c r="JVT210" s="111"/>
      <c r="JVU210" s="111"/>
      <c r="JVV210" s="111"/>
      <c r="JVW210" s="111"/>
      <c r="JVX210" s="111"/>
      <c r="JVY210" s="111"/>
      <c r="JVZ210" s="111"/>
      <c r="JWA210" s="111"/>
      <c r="JWB210" s="111"/>
      <c r="JWC210" s="111"/>
      <c r="JWD210" s="111"/>
      <c r="JWE210" s="111"/>
      <c r="JWF210" s="111"/>
      <c r="JWG210" s="111"/>
      <c r="JWH210" s="111"/>
      <c r="JWI210" s="111"/>
      <c r="JWJ210" s="111"/>
      <c r="JWK210" s="111"/>
      <c r="JWL210" s="111"/>
      <c r="JWM210" s="111"/>
      <c r="JWN210" s="111"/>
      <c r="JWO210" s="111"/>
      <c r="JWP210" s="111"/>
      <c r="JWQ210" s="111"/>
      <c r="JWR210" s="111"/>
      <c r="JWS210" s="111"/>
      <c r="JWT210" s="111"/>
      <c r="JWU210" s="111"/>
      <c r="JWV210" s="111"/>
      <c r="JWW210" s="111"/>
      <c r="JWX210" s="111"/>
      <c r="JWY210" s="111"/>
      <c r="JWZ210" s="111"/>
      <c r="JXA210" s="111"/>
      <c r="JXB210" s="111"/>
      <c r="JXC210" s="111"/>
      <c r="JXD210" s="111"/>
      <c r="JXE210" s="111"/>
      <c r="JXF210" s="111"/>
      <c r="JXG210" s="111"/>
      <c r="JXH210" s="111"/>
      <c r="JXI210" s="111"/>
      <c r="JXJ210" s="111"/>
      <c r="JXK210" s="111"/>
      <c r="JXL210" s="111"/>
      <c r="JXM210" s="111"/>
      <c r="JXN210" s="111"/>
      <c r="JXO210" s="111"/>
      <c r="JXP210" s="111"/>
      <c r="JXQ210" s="111"/>
      <c r="JXR210" s="111"/>
      <c r="JXS210" s="111"/>
      <c r="JXT210" s="111"/>
      <c r="JXU210" s="111"/>
      <c r="JXV210" s="111"/>
      <c r="JXW210" s="111"/>
      <c r="JXX210" s="111"/>
      <c r="JXY210" s="111"/>
      <c r="JXZ210" s="111"/>
      <c r="JYA210" s="111"/>
      <c r="JYB210" s="111"/>
      <c r="JYC210" s="111"/>
      <c r="JYD210" s="111"/>
      <c r="JYE210" s="111"/>
      <c r="JYF210" s="111"/>
      <c r="JYG210" s="111"/>
      <c r="JYH210" s="111"/>
      <c r="JYI210" s="111"/>
      <c r="JYJ210" s="111"/>
      <c r="JYK210" s="111"/>
      <c r="JYL210" s="111"/>
      <c r="JYM210" s="111"/>
      <c r="JYN210" s="111"/>
      <c r="JYO210" s="111"/>
      <c r="JYP210" s="111"/>
      <c r="JYQ210" s="111"/>
      <c r="JYR210" s="111"/>
      <c r="JYS210" s="111"/>
      <c r="JYT210" s="111"/>
      <c r="JYU210" s="111"/>
      <c r="JYV210" s="111"/>
      <c r="JYW210" s="111"/>
      <c r="JYX210" s="111"/>
      <c r="JYY210" s="111"/>
      <c r="JYZ210" s="111"/>
      <c r="JZA210" s="111"/>
      <c r="JZB210" s="111"/>
      <c r="JZC210" s="111"/>
      <c r="JZD210" s="111"/>
      <c r="JZE210" s="111"/>
      <c r="JZF210" s="111"/>
      <c r="JZG210" s="111"/>
      <c r="JZH210" s="111"/>
      <c r="JZI210" s="111"/>
      <c r="JZJ210" s="111"/>
      <c r="JZK210" s="111"/>
      <c r="JZL210" s="111"/>
      <c r="JZM210" s="111"/>
      <c r="JZN210" s="111"/>
      <c r="JZO210" s="111"/>
      <c r="JZP210" s="111"/>
      <c r="JZQ210" s="111"/>
      <c r="JZR210" s="111"/>
      <c r="JZS210" s="111"/>
      <c r="JZT210" s="111"/>
      <c r="JZU210" s="111"/>
      <c r="JZV210" s="111"/>
      <c r="JZW210" s="111"/>
      <c r="JZX210" s="111"/>
      <c r="JZY210" s="111"/>
      <c r="JZZ210" s="111"/>
      <c r="KAA210" s="111"/>
      <c r="KAB210" s="111"/>
      <c r="KAC210" s="111"/>
      <c r="KAD210" s="111"/>
      <c r="KAE210" s="111"/>
      <c r="KAF210" s="111"/>
      <c r="KAG210" s="111"/>
      <c r="KAH210" s="111"/>
      <c r="KAI210" s="111"/>
      <c r="KAJ210" s="111"/>
      <c r="KAK210" s="111"/>
      <c r="KAL210" s="111"/>
      <c r="KAM210" s="111"/>
      <c r="KAN210" s="111"/>
      <c r="KAO210" s="111"/>
      <c r="KAP210" s="111"/>
      <c r="KAQ210" s="111"/>
      <c r="KAR210" s="111"/>
      <c r="KAS210" s="111"/>
      <c r="KAT210" s="111"/>
      <c r="KAU210" s="111"/>
      <c r="KAV210" s="111"/>
      <c r="KAW210" s="111"/>
      <c r="KAX210" s="111"/>
      <c r="KAY210" s="111"/>
      <c r="KAZ210" s="111"/>
      <c r="KBA210" s="111"/>
      <c r="KBB210" s="111"/>
      <c r="KBC210" s="111"/>
      <c r="KBD210" s="111"/>
      <c r="KBE210" s="111"/>
      <c r="KBF210" s="111"/>
      <c r="KBG210" s="111"/>
      <c r="KBH210" s="111"/>
      <c r="KBI210" s="111"/>
      <c r="KBJ210" s="111"/>
      <c r="KBK210" s="111"/>
      <c r="KBL210" s="111"/>
      <c r="KBM210" s="111"/>
      <c r="KBN210" s="111"/>
      <c r="KBO210" s="111"/>
      <c r="KBP210" s="111"/>
      <c r="KBQ210" s="111"/>
      <c r="KBR210" s="111"/>
      <c r="KBS210" s="111"/>
      <c r="KBT210" s="111"/>
      <c r="KBU210" s="111"/>
      <c r="KBV210" s="111"/>
      <c r="KBW210" s="111"/>
      <c r="KBX210" s="111"/>
      <c r="KBY210" s="111"/>
      <c r="KBZ210" s="111"/>
      <c r="KCA210" s="111"/>
      <c r="KCB210" s="111"/>
      <c r="KCC210" s="111"/>
      <c r="KCD210" s="111"/>
      <c r="KCE210" s="111"/>
      <c r="KCF210" s="111"/>
      <c r="KCG210" s="111"/>
      <c r="KCH210" s="111"/>
      <c r="KCI210" s="111"/>
      <c r="KCJ210" s="111"/>
      <c r="KCK210" s="111"/>
      <c r="KCL210" s="111"/>
      <c r="KCM210" s="111"/>
      <c r="KCN210" s="111"/>
      <c r="KCO210" s="111"/>
      <c r="KCP210" s="111"/>
      <c r="KCQ210" s="111"/>
      <c r="KCR210" s="111"/>
      <c r="KCS210" s="111"/>
      <c r="KCT210" s="111"/>
      <c r="KCU210" s="111"/>
      <c r="KCV210" s="111"/>
      <c r="KCW210" s="111"/>
      <c r="KCX210" s="111"/>
      <c r="KCY210" s="111"/>
      <c r="KCZ210" s="111"/>
      <c r="KDA210" s="111"/>
      <c r="KDB210" s="111"/>
      <c r="KDC210" s="111"/>
      <c r="KDD210" s="111"/>
      <c r="KDE210" s="111"/>
      <c r="KDF210" s="111"/>
      <c r="KDG210" s="111"/>
      <c r="KDH210" s="111"/>
      <c r="KDI210" s="111"/>
      <c r="KDJ210" s="111"/>
      <c r="KDK210" s="111"/>
      <c r="KDL210" s="111"/>
      <c r="KDM210" s="111"/>
      <c r="KDN210" s="111"/>
      <c r="KDO210" s="111"/>
      <c r="KDP210" s="111"/>
      <c r="KDQ210" s="111"/>
      <c r="KDR210" s="111"/>
      <c r="KDS210" s="111"/>
      <c r="KDT210" s="111"/>
      <c r="KDU210" s="111"/>
      <c r="KDV210" s="111"/>
      <c r="KDW210" s="111"/>
      <c r="KDX210" s="111"/>
      <c r="KDY210" s="111"/>
      <c r="KDZ210" s="111"/>
      <c r="KEA210" s="111"/>
      <c r="KEB210" s="111"/>
      <c r="KEC210" s="111"/>
      <c r="KED210" s="111"/>
      <c r="KEE210" s="111"/>
      <c r="KEF210" s="111"/>
      <c r="KEG210" s="111"/>
      <c r="KEH210" s="111"/>
      <c r="KEI210" s="111"/>
      <c r="KEJ210" s="111"/>
      <c r="KEK210" s="111"/>
      <c r="KEL210" s="111"/>
      <c r="KEM210" s="111"/>
      <c r="KEN210" s="111"/>
      <c r="KEO210" s="111"/>
      <c r="KEP210" s="111"/>
      <c r="KEQ210" s="111"/>
      <c r="KER210" s="111"/>
      <c r="KES210" s="111"/>
      <c r="KET210" s="111"/>
      <c r="KEU210" s="111"/>
      <c r="KEV210" s="111"/>
      <c r="KEW210" s="111"/>
      <c r="KEX210" s="111"/>
      <c r="KEY210" s="111"/>
      <c r="KEZ210" s="111"/>
      <c r="KFA210" s="111"/>
      <c r="KFB210" s="111"/>
      <c r="KFC210" s="111"/>
      <c r="KFD210" s="111"/>
      <c r="KFE210" s="111"/>
      <c r="KFF210" s="111"/>
      <c r="KFG210" s="111"/>
      <c r="KFH210" s="111"/>
      <c r="KFI210" s="111"/>
      <c r="KFJ210" s="111"/>
      <c r="KFK210" s="111"/>
      <c r="KFL210" s="111"/>
      <c r="KFM210" s="111"/>
      <c r="KFN210" s="111"/>
      <c r="KFO210" s="111"/>
      <c r="KFP210" s="111"/>
      <c r="KFQ210" s="111"/>
      <c r="KFR210" s="111"/>
      <c r="KFS210" s="111"/>
      <c r="KFT210" s="111"/>
      <c r="KFU210" s="111"/>
      <c r="KFV210" s="111"/>
      <c r="KFW210" s="111"/>
      <c r="KFX210" s="111"/>
      <c r="KFY210" s="111"/>
      <c r="KFZ210" s="111"/>
      <c r="KGA210" s="111"/>
      <c r="KGB210" s="111"/>
      <c r="KGC210" s="111"/>
      <c r="KGD210" s="111"/>
      <c r="KGE210" s="111"/>
      <c r="KGF210" s="111"/>
      <c r="KGG210" s="111"/>
      <c r="KGH210" s="111"/>
      <c r="KGI210" s="111"/>
      <c r="KGJ210" s="111"/>
      <c r="KGK210" s="111"/>
      <c r="KGL210" s="111"/>
      <c r="KGM210" s="111"/>
      <c r="KGN210" s="111"/>
      <c r="KGO210" s="111"/>
      <c r="KGP210" s="111"/>
      <c r="KGQ210" s="111"/>
      <c r="KGR210" s="111"/>
      <c r="KGS210" s="111"/>
      <c r="KGT210" s="111"/>
      <c r="KGU210" s="111"/>
      <c r="KGV210" s="111"/>
      <c r="KGW210" s="111"/>
      <c r="KGX210" s="111"/>
      <c r="KGY210" s="111"/>
      <c r="KGZ210" s="111"/>
      <c r="KHA210" s="111"/>
      <c r="KHB210" s="111"/>
      <c r="KHC210" s="111"/>
      <c r="KHD210" s="111"/>
      <c r="KHE210" s="111"/>
      <c r="KHF210" s="111"/>
      <c r="KHG210" s="111"/>
      <c r="KHH210" s="111"/>
      <c r="KHI210" s="111"/>
      <c r="KHJ210" s="111"/>
      <c r="KHK210" s="111"/>
      <c r="KHL210" s="111"/>
      <c r="KHM210" s="111"/>
      <c r="KHN210" s="111"/>
      <c r="KHO210" s="111"/>
      <c r="KHP210" s="111"/>
      <c r="KHQ210" s="111"/>
      <c r="KHR210" s="111"/>
      <c r="KHS210" s="111"/>
      <c r="KHT210" s="111"/>
      <c r="KHU210" s="111"/>
      <c r="KHV210" s="111"/>
      <c r="KHW210" s="111"/>
      <c r="KHX210" s="111"/>
      <c r="KHY210" s="111"/>
      <c r="KHZ210" s="111"/>
      <c r="KIA210" s="111"/>
      <c r="KIB210" s="111"/>
      <c r="KIC210" s="111"/>
      <c r="KID210" s="111"/>
      <c r="KIE210" s="111"/>
      <c r="KIF210" s="111"/>
      <c r="KIG210" s="111"/>
      <c r="KIH210" s="111"/>
      <c r="KII210" s="111"/>
      <c r="KIJ210" s="111"/>
      <c r="KIK210" s="111"/>
      <c r="KIL210" s="111"/>
      <c r="KIM210" s="111"/>
      <c r="KIN210" s="111"/>
      <c r="KIO210" s="111"/>
      <c r="KIP210" s="111"/>
      <c r="KIQ210" s="111"/>
      <c r="KIR210" s="111"/>
      <c r="KIS210" s="111"/>
      <c r="KIT210" s="111"/>
      <c r="KIU210" s="111"/>
      <c r="KIV210" s="111"/>
      <c r="KIW210" s="111"/>
      <c r="KIX210" s="111"/>
      <c r="KIY210" s="111"/>
      <c r="KIZ210" s="111"/>
      <c r="KJA210" s="111"/>
      <c r="KJB210" s="111"/>
      <c r="KJC210" s="111"/>
      <c r="KJD210" s="111"/>
      <c r="KJE210" s="111"/>
      <c r="KJF210" s="111"/>
      <c r="KJG210" s="111"/>
      <c r="KJH210" s="111"/>
      <c r="KJI210" s="111"/>
      <c r="KJJ210" s="111"/>
      <c r="KJK210" s="111"/>
      <c r="KJL210" s="111"/>
      <c r="KJM210" s="111"/>
      <c r="KJN210" s="111"/>
      <c r="KJO210" s="111"/>
      <c r="KJP210" s="111"/>
      <c r="KJQ210" s="111"/>
      <c r="KJR210" s="111"/>
      <c r="KJS210" s="111"/>
      <c r="KJT210" s="111"/>
      <c r="KJU210" s="111"/>
      <c r="KJV210" s="111"/>
      <c r="KJW210" s="111"/>
      <c r="KJX210" s="111"/>
      <c r="KJY210" s="111"/>
      <c r="KJZ210" s="111"/>
      <c r="KKA210" s="111"/>
      <c r="KKB210" s="111"/>
      <c r="KKC210" s="111"/>
      <c r="KKD210" s="111"/>
      <c r="KKE210" s="111"/>
      <c r="KKF210" s="111"/>
      <c r="KKG210" s="111"/>
      <c r="KKH210" s="111"/>
      <c r="KKI210" s="111"/>
      <c r="KKJ210" s="111"/>
      <c r="KKK210" s="111"/>
      <c r="KKL210" s="111"/>
      <c r="KKM210" s="111"/>
      <c r="KKN210" s="111"/>
      <c r="KKO210" s="111"/>
      <c r="KKP210" s="111"/>
      <c r="KKQ210" s="111"/>
      <c r="KKR210" s="111"/>
      <c r="KKS210" s="111"/>
      <c r="KKT210" s="111"/>
      <c r="KKU210" s="111"/>
      <c r="KKV210" s="111"/>
      <c r="KKW210" s="111"/>
      <c r="KKX210" s="111"/>
      <c r="KKY210" s="111"/>
      <c r="KKZ210" s="111"/>
      <c r="KLA210" s="111"/>
      <c r="KLB210" s="111"/>
      <c r="KLC210" s="111"/>
      <c r="KLD210" s="111"/>
      <c r="KLE210" s="111"/>
      <c r="KLF210" s="111"/>
      <c r="KLG210" s="111"/>
      <c r="KLH210" s="111"/>
      <c r="KLI210" s="111"/>
      <c r="KLJ210" s="111"/>
      <c r="KLK210" s="111"/>
      <c r="KLL210" s="111"/>
      <c r="KLM210" s="111"/>
      <c r="KLN210" s="111"/>
      <c r="KLO210" s="111"/>
      <c r="KLP210" s="111"/>
      <c r="KLQ210" s="111"/>
      <c r="KLR210" s="111"/>
      <c r="KLS210" s="111"/>
      <c r="KLT210" s="111"/>
      <c r="KLU210" s="111"/>
      <c r="KLV210" s="111"/>
      <c r="KLW210" s="111"/>
      <c r="KLX210" s="111"/>
      <c r="KLY210" s="111"/>
      <c r="KLZ210" s="111"/>
      <c r="KMA210" s="111"/>
      <c r="KMB210" s="111"/>
      <c r="KMC210" s="111"/>
      <c r="KMD210" s="111"/>
      <c r="KME210" s="111"/>
      <c r="KMF210" s="111"/>
      <c r="KMG210" s="111"/>
      <c r="KMH210" s="111"/>
      <c r="KMI210" s="111"/>
      <c r="KMJ210" s="111"/>
      <c r="KMK210" s="111"/>
      <c r="KML210" s="111"/>
      <c r="KMM210" s="111"/>
      <c r="KMN210" s="111"/>
      <c r="KMO210" s="111"/>
      <c r="KMP210" s="111"/>
      <c r="KMQ210" s="111"/>
      <c r="KMR210" s="111"/>
      <c r="KMS210" s="111"/>
      <c r="KMT210" s="111"/>
      <c r="KMU210" s="111"/>
      <c r="KMV210" s="111"/>
      <c r="KMW210" s="111"/>
      <c r="KMX210" s="111"/>
      <c r="KMY210" s="111"/>
      <c r="KMZ210" s="111"/>
      <c r="KNA210" s="111"/>
      <c r="KNB210" s="111"/>
      <c r="KNC210" s="111"/>
      <c r="KND210" s="111"/>
      <c r="KNE210" s="111"/>
      <c r="KNF210" s="111"/>
      <c r="KNG210" s="111"/>
      <c r="KNH210" s="111"/>
      <c r="KNI210" s="111"/>
      <c r="KNJ210" s="111"/>
      <c r="KNK210" s="111"/>
      <c r="KNL210" s="111"/>
      <c r="KNM210" s="111"/>
      <c r="KNN210" s="111"/>
      <c r="KNO210" s="111"/>
      <c r="KNP210" s="111"/>
      <c r="KNQ210" s="111"/>
      <c r="KNR210" s="111"/>
      <c r="KNS210" s="111"/>
      <c r="KNT210" s="111"/>
      <c r="KNU210" s="111"/>
      <c r="KNV210" s="111"/>
      <c r="KNW210" s="111"/>
      <c r="KNX210" s="111"/>
      <c r="KNY210" s="111"/>
      <c r="KNZ210" s="111"/>
      <c r="KOA210" s="111"/>
      <c r="KOB210" s="111"/>
      <c r="KOC210" s="111"/>
      <c r="KOD210" s="111"/>
      <c r="KOE210" s="111"/>
      <c r="KOF210" s="111"/>
      <c r="KOG210" s="111"/>
      <c r="KOH210" s="111"/>
      <c r="KOI210" s="111"/>
      <c r="KOJ210" s="111"/>
      <c r="KOK210" s="111"/>
      <c r="KOL210" s="111"/>
      <c r="KOM210" s="111"/>
      <c r="KON210" s="111"/>
      <c r="KOO210" s="111"/>
      <c r="KOP210" s="111"/>
      <c r="KOQ210" s="111"/>
      <c r="KOR210" s="111"/>
      <c r="KOS210" s="111"/>
      <c r="KOT210" s="111"/>
      <c r="KOU210" s="111"/>
      <c r="KOV210" s="111"/>
      <c r="KOW210" s="111"/>
      <c r="KOX210" s="111"/>
      <c r="KOY210" s="111"/>
      <c r="KOZ210" s="111"/>
      <c r="KPA210" s="111"/>
      <c r="KPB210" s="111"/>
      <c r="KPC210" s="111"/>
      <c r="KPD210" s="111"/>
      <c r="KPE210" s="111"/>
      <c r="KPF210" s="111"/>
      <c r="KPG210" s="111"/>
      <c r="KPH210" s="111"/>
      <c r="KPI210" s="111"/>
      <c r="KPJ210" s="111"/>
      <c r="KPK210" s="111"/>
      <c r="KPL210" s="111"/>
      <c r="KPM210" s="111"/>
      <c r="KPN210" s="111"/>
      <c r="KPO210" s="111"/>
      <c r="KPP210" s="111"/>
      <c r="KPQ210" s="111"/>
      <c r="KPR210" s="111"/>
      <c r="KPS210" s="111"/>
      <c r="KPT210" s="111"/>
      <c r="KPU210" s="111"/>
      <c r="KPV210" s="111"/>
      <c r="KPW210" s="111"/>
      <c r="KPX210" s="111"/>
      <c r="KPY210" s="111"/>
      <c r="KPZ210" s="111"/>
      <c r="KQA210" s="111"/>
      <c r="KQB210" s="111"/>
      <c r="KQC210" s="111"/>
      <c r="KQD210" s="111"/>
      <c r="KQE210" s="111"/>
      <c r="KQF210" s="111"/>
      <c r="KQG210" s="111"/>
      <c r="KQH210" s="111"/>
      <c r="KQI210" s="111"/>
      <c r="KQJ210" s="111"/>
      <c r="KQK210" s="111"/>
      <c r="KQL210" s="111"/>
      <c r="KQM210" s="111"/>
      <c r="KQN210" s="111"/>
      <c r="KQO210" s="111"/>
      <c r="KQP210" s="111"/>
      <c r="KQQ210" s="111"/>
      <c r="KQR210" s="111"/>
      <c r="KQS210" s="111"/>
      <c r="KQT210" s="111"/>
      <c r="KQU210" s="111"/>
      <c r="KQV210" s="111"/>
      <c r="KQW210" s="111"/>
      <c r="KQX210" s="111"/>
      <c r="KQY210" s="111"/>
      <c r="KQZ210" s="111"/>
      <c r="KRA210" s="111"/>
      <c r="KRB210" s="111"/>
      <c r="KRC210" s="111"/>
      <c r="KRD210" s="111"/>
      <c r="KRE210" s="111"/>
      <c r="KRF210" s="111"/>
      <c r="KRG210" s="111"/>
      <c r="KRH210" s="111"/>
      <c r="KRI210" s="111"/>
      <c r="KRJ210" s="111"/>
      <c r="KRK210" s="111"/>
      <c r="KRL210" s="111"/>
      <c r="KRM210" s="111"/>
      <c r="KRN210" s="111"/>
      <c r="KRO210" s="111"/>
      <c r="KRP210" s="111"/>
      <c r="KRQ210" s="111"/>
      <c r="KRR210" s="111"/>
      <c r="KRS210" s="111"/>
      <c r="KRT210" s="111"/>
      <c r="KRU210" s="111"/>
      <c r="KRV210" s="111"/>
      <c r="KRW210" s="111"/>
      <c r="KRX210" s="111"/>
      <c r="KRY210" s="111"/>
      <c r="KRZ210" s="111"/>
      <c r="KSA210" s="111"/>
      <c r="KSB210" s="111"/>
      <c r="KSC210" s="111"/>
      <c r="KSD210" s="111"/>
      <c r="KSE210" s="111"/>
      <c r="KSF210" s="111"/>
      <c r="KSG210" s="111"/>
      <c r="KSH210" s="111"/>
      <c r="KSI210" s="111"/>
      <c r="KSJ210" s="111"/>
      <c r="KSK210" s="111"/>
      <c r="KSL210" s="111"/>
      <c r="KSM210" s="111"/>
      <c r="KSN210" s="111"/>
      <c r="KSO210" s="111"/>
      <c r="KSP210" s="111"/>
      <c r="KSQ210" s="111"/>
      <c r="KSR210" s="111"/>
      <c r="KSS210" s="111"/>
      <c r="KST210" s="111"/>
      <c r="KSU210" s="111"/>
      <c r="KSV210" s="111"/>
      <c r="KSW210" s="111"/>
      <c r="KSX210" s="111"/>
      <c r="KSY210" s="111"/>
      <c r="KSZ210" s="111"/>
      <c r="KTA210" s="111"/>
      <c r="KTB210" s="111"/>
      <c r="KTC210" s="111"/>
      <c r="KTD210" s="111"/>
      <c r="KTE210" s="111"/>
      <c r="KTF210" s="111"/>
      <c r="KTG210" s="111"/>
      <c r="KTH210" s="111"/>
      <c r="KTI210" s="111"/>
      <c r="KTJ210" s="111"/>
      <c r="KTK210" s="111"/>
      <c r="KTL210" s="111"/>
      <c r="KTM210" s="111"/>
      <c r="KTN210" s="111"/>
      <c r="KTO210" s="111"/>
      <c r="KTP210" s="111"/>
      <c r="KTQ210" s="111"/>
      <c r="KTR210" s="111"/>
      <c r="KTS210" s="111"/>
      <c r="KTT210" s="111"/>
      <c r="KTU210" s="111"/>
      <c r="KTV210" s="111"/>
      <c r="KTW210" s="111"/>
      <c r="KTX210" s="111"/>
      <c r="KTY210" s="111"/>
      <c r="KTZ210" s="111"/>
      <c r="KUA210" s="111"/>
      <c r="KUB210" s="111"/>
      <c r="KUC210" s="111"/>
      <c r="KUD210" s="111"/>
      <c r="KUE210" s="111"/>
      <c r="KUF210" s="111"/>
      <c r="KUG210" s="111"/>
      <c r="KUH210" s="111"/>
      <c r="KUI210" s="111"/>
      <c r="KUJ210" s="111"/>
      <c r="KUK210" s="111"/>
      <c r="KUL210" s="111"/>
      <c r="KUM210" s="111"/>
      <c r="KUN210" s="111"/>
      <c r="KUO210" s="111"/>
      <c r="KUP210" s="111"/>
      <c r="KUQ210" s="111"/>
      <c r="KUR210" s="111"/>
      <c r="KUS210" s="111"/>
      <c r="KUT210" s="111"/>
      <c r="KUU210" s="111"/>
      <c r="KUV210" s="111"/>
      <c r="KUW210" s="111"/>
      <c r="KUX210" s="111"/>
      <c r="KUY210" s="111"/>
      <c r="KUZ210" s="111"/>
      <c r="KVA210" s="111"/>
      <c r="KVB210" s="111"/>
      <c r="KVC210" s="111"/>
      <c r="KVD210" s="111"/>
      <c r="KVE210" s="111"/>
      <c r="KVF210" s="111"/>
      <c r="KVG210" s="111"/>
      <c r="KVH210" s="111"/>
      <c r="KVI210" s="111"/>
      <c r="KVJ210" s="111"/>
      <c r="KVK210" s="111"/>
      <c r="KVL210" s="111"/>
      <c r="KVM210" s="111"/>
      <c r="KVN210" s="111"/>
      <c r="KVO210" s="111"/>
      <c r="KVP210" s="111"/>
      <c r="KVQ210" s="111"/>
      <c r="KVR210" s="111"/>
      <c r="KVS210" s="111"/>
      <c r="KVT210" s="111"/>
      <c r="KVU210" s="111"/>
      <c r="KVV210" s="111"/>
      <c r="KVW210" s="111"/>
      <c r="KVX210" s="111"/>
      <c r="KVY210" s="111"/>
      <c r="KVZ210" s="111"/>
      <c r="KWA210" s="111"/>
      <c r="KWB210" s="111"/>
      <c r="KWC210" s="111"/>
      <c r="KWD210" s="111"/>
      <c r="KWE210" s="111"/>
      <c r="KWF210" s="111"/>
      <c r="KWG210" s="111"/>
      <c r="KWH210" s="111"/>
      <c r="KWI210" s="111"/>
      <c r="KWJ210" s="111"/>
      <c r="KWK210" s="111"/>
      <c r="KWL210" s="111"/>
      <c r="KWM210" s="111"/>
      <c r="KWN210" s="111"/>
      <c r="KWO210" s="111"/>
      <c r="KWP210" s="111"/>
      <c r="KWQ210" s="111"/>
      <c r="KWR210" s="111"/>
      <c r="KWS210" s="111"/>
      <c r="KWT210" s="111"/>
      <c r="KWU210" s="111"/>
      <c r="KWV210" s="111"/>
      <c r="KWW210" s="111"/>
      <c r="KWX210" s="111"/>
      <c r="KWY210" s="111"/>
      <c r="KWZ210" s="111"/>
      <c r="KXA210" s="111"/>
      <c r="KXB210" s="111"/>
      <c r="KXC210" s="111"/>
      <c r="KXD210" s="111"/>
      <c r="KXE210" s="111"/>
      <c r="KXF210" s="111"/>
      <c r="KXG210" s="111"/>
      <c r="KXH210" s="111"/>
      <c r="KXI210" s="111"/>
      <c r="KXJ210" s="111"/>
      <c r="KXK210" s="111"/>
      <c r="KXL210" s="111"/>
      <c r="KXM210" s="111"/>
      <c r="KXN210" s="111"/>
      <c r="KXO210" s="111"/>
      <c r="KXP210" s="111"/>
      <c r="KXQ210" s="111"/>
      <c r="KXR210" s="111"/>
      <c r="KXS210" s="111"/>
      <c r="KXT210" s="111"/>
      <c r="KXU210" s="111"/>
      <c r="KXV210" s="111"/>
      <c r="KXW210" s="111"/>
      <c r="KXX210" s="111"/>
      <c r="KXY210" s="111"/>
      <c r="KXZ210" s="111"/>
      <c r="KYA210" s="111"/>
      <c r="KYB210" s="111"/>
      <c r="KYC210" s="111"/>
      <c r="KYD210" s="111"/>
      <c r="KYE210" s="111"/>
      <c r="KYF210" s="111"/>
      <c r="KYG210" s="111"/>
      <c r="KYH210" s="111"/>
      <c r="KYI210" s="111"/>
      <c r="KYJ210" s="111"/>
      <c r="KYK210" s="111"/>
      <c r="KYL210" s="111"/>
      <c r="KYM210" s="111"/>
      <c r="KYN210" s="111"/>
      <c r="KYO210" s="111"/>
      <c r="KYP210" s="111"/>
      <c r="KYQ210" s="111"/>
      <c r="KYR210" s="111"/>
      <c r="KYS210" s="111"/>
      <c r="KYT210" s="111"/>
      <c r="KYU210" s="111"/>
      <c r="KYV210" s="111"/>
      <c r="KYW210" s="111"/>
      <c r="KYX210" s="111"/>
      <c r="KYY210" s="111"/>
      <c r="KYZ210" s="111"/>
      <c r="KZA210" s="111"/>
      <c r="KZB210" s="111"/>
      <c r="KZC210" s="111"/>
      <c r="KZD210" s="111"/>
      <c r="KZE210" s="111"/>
      <c r="KZF210" s="111"/>
      <c r="KZG210" s="111"/>
      <c r="KZH210" s="111"/>
      <c r="KZI210" s="111"/>
      <c r="KZJ210" s="111"/>
      <c r="KZK210" s="111"/>
      <c r="KZL210" s="111"/>
      <c r="KZM210" s="111"/>
      <c r="KZN210" s="111"/>
      <c r="KZO210" s="111"/>
      <c r="KZP210" s="111"/>
      <c r="KZQ210" s="111"/>
      <c r="KZR210" s="111"/>
      <c r="KZS210" s="111"/>
      <c r="KZT210" s="111"/>
      <c r="KZU210" s="111"/>
      <c r="KZV210" s="111"/>
      <c r="KZW210" s="111"/>
      <c r="KZX210" s="111"/>
      <c r="KZY210" s="111"/>
      <c r="KZZ210" s="111"/>
      <c r="LAA210" s="111"/>
      <c r="LAB210" s="111"/>
      <c r="LAC210" s="111"/>
      <c r="LAD210" s="111"/>
      <c r="LAE210" s="111"/>
      <c r="LAF210" s="111"/>
      <c r="LAG210" s="111"/>
      <c r="LAH210" s="111"/>
      <c r="LAI210" s="111"/>
      <c r="LAJ210" s="111"/>
      <c r="LAK210" s="111"/>
      <c r="LAL210" s="111"/>
      <c r="LAM210" s="111"/>
      <c r="LAN210" s="111"/>
      <c r="LAO210" s="111"/>
      <c r="LAP210" s="111"/>
      <c r="LAQ210" s="111"/>
      <c r="LAR210" s="111"/>
      <c r="LAS210" s="111"/>
      <c r="LAT210" s="111"/>
      <c r="LAU210" s="111"/>
      <c r="LAV210" s="111"/>
      <c r="LAW210" s="111"/>
      <c r="LAX210" s="111"/>
      <c r="LAY210" s="111"/>
      <c r="LAZ210" s="111"/>
      <c r="LBA210" s="111"/>
      <c r="LBB210" s="111"/>
      <c r="LBC210" s="111"/>
      <c r="LBD210" s="111"/>
      <c r="LBE210" s="111"/>
      <c r="LBF210" s="111"/>
      <c r="LBG210" s="111"/>
      <c r="LBH210" s="111"/>
      <c r="LBI210" s="111"/>
      <c r="LBJ210" s="111"/>
      <c r="LBK210" s="111"/>
      <c r="LBL210" s="111"/>
      <c r="LBM210" s="111"/>
      <c r="LBN210" s="111"/>
      <c r="LBO210" s="111"/>
      <c r="LBP210" s="111"/>
      <c r="LBQ210" s="111"/>
      <c r="LBR210" s="111"/>
      <c r="LBS210" s="111"/>
      <c r="LBT210" s="111"/>
      <c r="LBU210" s="111"/>
      <c r="LBV210" s="111"/>
      <c r="LBW210" s="111"/>
      <c r="LBX210" s="111"/>
      <c r="LBY210" s="111"/>
      <c r="LBZ210" s="111"/>
      <c r="LCA210" s="111"/>
      <c r="LCB210" s="111"/>
      <c r="LCC210" s="111"/>
      <c r="LCD210" s="111"/>
      <c r="LCE210" s="111"/>
      <c r="LCF210" s="111"/>
      <c r="LCG210" s="111"/>
      <c r="LCH210" s="111"/>
      <c r="LCI210" s="111"/>
      <c r="LCJ210" s="111"/>
      <c r="LCK210" s="111"/>
      <c r="LCL210" s="111"/>
      <c r="LCM210" s="111"/>
      <c r="LCN210" s="111"/>
      <c r="LCO210" s="111"/>
      <c r="LCP210" s="111"/>
      <c r="LCQ210" s="111"/>
      <c r="LCR210" s="111"/>
      <c r="LCS210" s="111"/>
      <c r="LCT210" s="111"/>
      <c r="LCU210" s="111"/>
      <c r="LCV210" s="111"/>
      <c r="LCW210" s="111"/>
      <c r="LCX210" s="111"/>
      <c r="LCY210" s="111"/>
      <c r="LCZ210" s="111"/>
      <c r="LDA210" s="111"/>
      <c r="LDB210" s="111"/>
      <c r="LDC210" s="111"/>
      <c r="LDD210" s="111"/>
      <c r="LDE210" s="111"/>
      <c r="LDF210" s="111"/>
      <c r="LDG210" s="111"/>
      <c r="LDH210" s="111"/>
      <c r="LDI210" s="111"/>
      <c r="LDJ210" s="111"/>
      <c r="LDK210" s="111"/>
      <c r="LDL210" s="111"/>
      <c r="LDM210" s="111"/>
      <c r="LDN210" s="111"/>
      <c r="LDO210" s="111"/>
      <c r="LDP210" s="111"/>
      <c r="LDQ210" s="111"/>
      <c r="LDR210" s="111"/>
      <c r="LDS210" s="111"/>
      <c r="LDT210" s="111"/>
      <c r="LDU210" s="111"/>
      <c r="LDV210" s="111"/>
      <c r="LDW210" s="111"/>
      <c r="LDX210" s="111"/>
      <c r="LDY210" s="111"/>
      <c r="LDZ210" s="111"/>
      <c r="LEA210" s="111"/>
      <c r="LEB210" s="111"/>
      <c r="LEC210" s="111"/>
      <c r="LED210" s="111"/>
      <c r="LEE210" s="111"/>
      <c r="LEF210" s="111"/>
      <c r="LEG210" s="111"/>
      <c r="LEH210" s="111"/>
      <c r="LEI210" s="111"/>
      <c r="LEJ210" s="111"/>
      <c r="LEK210" s="111"/>
      <c r="LEL210" s="111"/>
      <c r="LEM210" s="111"/>
      <c r="LEN210" s="111"/>
      <c r="LEO210" s="111"/>
      <c r="LEP210" s="111"/>
      <c r="LEQ210" s="111"/>
      <c r="LER210" s="111"/>
      <c r="LES210" s="111"/>
      <c r="LET210" s="111"/>
      <c r="LEU210" s="111"/>
      <c r="LEV210" s="111"/>
      <c r="LEW210" s="111"/>
      <c r="LEX210" s="111"/>
      <c r="LEY210" s="111"/>
      <c r="LEZ210" s="111"/>
      <c r="LFA210" s="111"/>
      <c r="LFB210" s="111"/>
      <c r="LFC210" s="111"/>
      <c r="LFD210" s="111"/>
      <c r="LFE210" s="111"/>
      <c r="LFF210" s="111"/>
      <c r="LFG210" s="111"/>
      <c r="LFH210" s="111"/>
      <c r="LFI210" s="111"/>
      <c r="LFJ210" s="111"/>
      <c r="LFK210" s="111"/>
      <c r="LFL210" s="111"/>
      <c r="LFM210" s="111"/>
      <c r="LFN210" s="111"/>
      <c r="LFO210" s="111"/>
      <c r="LFP210" s="111"/>
      <c r="LFQ210" s="111"/>
      <c r="LFR210" s="111"/>
      <c r="LFS210" s="111"/>
      <c r="LFT210" s="111"/>
      <c r="LFU210" s="111"/>
      <c r="LFV210" s="111"/>
      <c r="LFW210" s="111"/>
      <c r="LFX210" s="111"/>
      <c r="LFY210" s="111"/>
      <c r="LFZ210" s="111"/>
      <c r="LGA210" s="111"/>
      <c r="LGB210" s="111"/>
      <c r="LGC210" s="111"/>
      <c r="LGD210" s="111"/>
      <c r="LGE210" s="111"/>
      <c r="LGF210" s="111"/>
      <c r="LGG210" s="111"/>
      <c r="LGH210" s="111"/>
      <c r="LGI210" s="111"/>
      <c r="LGJ210" s="111"/>
      <c r="LGK210" s="111"/>
      <c r="LGL210" s="111"/>
      <c r="LGM210" s="111"/>
      <c r="LGN210" s="111"/>
      <c r="LGO210" s="111"/>
      <c r="LGP210" s="111"/>
      <c r="LGQ210" s="111"/>
      <c r="LGR210" s="111"/>
      <c r="LGS210" s="111"/>
      <c r="LGT210" s="111"/>
      <c r="LGU210" s="111"/>
      <c r="LGV210" s="111"/>
      <c r="LGW210" s="111"/>
      <c r="LGX210" s="111"/>
      <c r="LGY210" s="111"/>
      <c r="LGZ210" s="111"/>
      <c r="LHA210" s="111"/>
      <c r="LHB210" s="111"/>
      <c r="LHC210" s="111"/>
      <c r="LHD210" s="111"/>
      <c r="LHE210" s="111"/>
      <c r="LHF210" s="111"/>
      <c r="LHG210" s="111"/>
      <c r="LHH210" s="111"/>
      <c r="LHI210" s="111"/>
      <c r="LHJ210" s="111"/>
      <c r="LHK210" s="111"/>
      <c r="LHL210" s="111"/>
      <c r="LHM210" s="111"/>
      <c r="LHN210" s="111"/>
      <c r="LHO210" s="111"/>
      <c r="LHP210" s="111"/>
      <c r="LHQ210" s="111"/>
      <c r="LHR210" s="111"/>
      <c r="LHS210" s="111"/>
      <c r="LHT210" s="111"/>
      <c r="LHU210" s="111"/>
      <c r="LHV210" s="111"/>
      <c r="LHW210" s="111"/>
      <c r="LHX210" s="111"/>
      <c r="LHY210" s="111"/>
      <c r="LHZ210" s="111"/>
      <c r="LIA210" s="111"/>
      <c r="LIB210" s="111"/>
      <c r="LIC210" s="111"/>
      <c r="LID210" s="111"/>
      <c r="LIE210" s="111"/>
      <c r="LIF210" s="111"/>
      <c r="LIG210" s="111"/>
      <c r="LIH210" s="111"/>
      <c r="LII210" s="111"/>
      <c r="LIJ210" s="111"/>
      <c r="LIK210" s="111"/>
      <c r="LIL210" s="111"/>
      <c r="LIM210" s="111"/>
      <c r="LIN210" s="111"/>
      <c r="LIO210" s="111"/>
      <c r="LIP210" s="111"/>
      <c r="LIQ210" s="111"/>
      <c r="LIR210" s="111"/>
      <c r="LIS210" s="111"/>
      <c r="LIT210" s="111"/>
      <c r="LIU210" s="111"/>
      <c r="LIV210" s="111"/>
      <c r="LIW210" s="111"/>
      <c r="LIX210" s="111"/>
      <c r="LIY210" s="111"/>
      <c r="LIZ210" s="111"/>
      <c r="LJA210" s="111"/>
      <c r="LJB210" s="111"/>
      <c r="LJC210" s="111"/>
      <c r="LJD210" s="111"/>
      <c r="LJE210" s="111"/>
      <c r="LJF210" s="111"/>
      <c r="LJG210" s="111"/>
      <c r="LJH210" s="111"/>
      <c r="LJI210" s="111"/>
      <c r="LJJ210" s="111"/>
      <c r="LJK210" s="111"/>
      <c r="LJL210" s="111"/>
      <c r="LJM210" s="111"/>
      <c r="LJN210" s="111"/>
      <c r="LJO210" s="111"/>
      <c r="LJP210" s="111"/>
      <c r="LJQ210" s="111"/>
      <c r="LJR210" s="111"/>
      <c r="LJS210" s="111"/>
      <c r="LJT210" s="111"/>
      <c r="LJU210" s="111"/>
      <c r="LJV210" s="111"/>
      <c r="LJW210" s="111"/>
      <c r="LJX210" s="111"/>
      <c r="LJY210" s="111"/>
      <c r="LJZ210" s="111"/>
      <c r="LKA210" s="111"/>
      <c r="LKB210" s="111"/>
      <c r="LKC210" s="111"/>
      <c r="LKD210" s="111"/>
      <c r="LKE210" s="111"/>
      <c r="LKF210" s="111"/>
      <c r="LKG210" s="111"/>
      <c r="LKH210" s="111"/>
      <c r="LKI210" s="111"/>
      <c r="LKJ210" s="111"/>
      <c r="LKK210" s="111"/>
      <c r="LKL210" s="111"/>
      <c r="LKM210" s="111"/>
      <c r="LKN210" s="111"/>
      <c r="LKO210" s="111"/>
      <c r="LKP210" s="111"/>
      <c r="LKQ210" s="111"/>
      <c r="LKR210" s="111"/>
      <c r="LKS210" s="111"/>
      <c r="LKT210" s="111"/>
      <c r="LKU210" s="111"/>
      <c r="LKV210" s="111"/>
      <c r="LKW210" s="111"/>
      <c r="LKX210" s="111"/>
      <c r="LKY210" s="111"/>
      <c r="LKZ210" s="111"/>
      <c r="LLA210" s="111"/>
      <c r="LLB210" s="111"/>
      <c r="LLC210" s="111"/>
      <c r="LLD210" s="111"/>
      <c r="LLE210" s="111"/>
      <c r="LLF210" s="111"/>
      <c r="LLG210" s="111"/>
      <c r="LLH210" s="111"/>
      <c r="LLI210" s="111"/>
      <c r="LLJ210" s="111"/>
      <c r="LLK210" s="111"/>
      <c r="LLL210" s="111"/>
      <c r="LLM210" s="111"/>
      <c r="LLN210" s="111"/>
      <c r="LLO210" s="111"/>
      <c r="LLP210" s="111"/>
      <c r="LLQ210" s="111"/>
      <c r="LLR210" s="111"/>
      <c r="LLS210" s="111"/>
      <c r="LLT210" s="111"/>
      <c r="LLU210" s="111"/>
      <c r="LLV210" s="111"/>
      <c r="LLW210" s="111"/>
      <c r="LLX210" s="111"/>
      <c r="LLY210" s="111"/>
      <c r="LLZ210" s="111"/>
      <c r="LMA210" s="111"/>
      <c r="LMB210" s="111"/>
      <c r="LMC210" s="111"/>
      <c r="LMD210" s="111"/>
      <c r="LME210" s="111"/>
      <c r="LMF210" s="111"/>
      <c r="LMG210" s="111"/>
      <c r="LMH210" s="111"/>
      <c r="LMI210" s="111"/>
      <c r="LMJ210" s="111"/>
      <c r="LMK210" s="111"/>
      <c r="LML210" s="111"/>
      <c r="LMM210" s="111"/>
      <c r="LMN210" s="111"/>
      <c r="LMO210" s="111"/>
      <c r="LMP210" s="111"/>
      <c r="LMQ210" s="111"/>
      <c r="LMR210" s="111"/>
      <c r="LMS210" s="111"/>
      <c r="LMT210" s="111"/>
      <c r="LMU210" s="111"/>
      <c r="LMV210" s="111"/>
      <c r="LMW210" s="111"/>
      <c r="LMX210" s="111"/>
      <c r="LMY210" s="111"/>
      <c r="LMZ210" s="111"/>
      <c r="LNA210" s="111"/>
      <c r="LNB210" s="111"/>
      <c r="LNC210" s="111"/>
      <c r="LND210" s="111"/>
      <c r="LNE210" s="111"/>
      <c r="LNF210" s="111"/>
      <c r="LNG210" s="111"/>
      <c r="LNH210" s="111"/>
      <c r="LNI210" s="111"/>
      <c r="LNJ210" s="111"/>
      <c r="LNK210" s="111"/>
      <c r="LNL210" s="111"/>
      <c r="LNM210" s="111"/>
      <c r="LNN210" s="111"/>
      <c r="LNO210" s="111"/>
      <c r="LNP210" s="111"/>
      <c r="LNQ210" s="111"/>
      <c r="LNR210" s="111"/>
      <c r="LNS210" s="111"/>
      <c r="LNT210" s="111"/>
      <c r="LNU210" s="111"/>
      <c r="LNV210" s="111"/>
      <c r="LNW210" s="111"/>
      <c r="LNX210" s="111"/>
      <c r="LNY210" s="111"/>
      <c r="LNZ210" s="111"/>
      <c r="LOA210" s="111"/>
      <c r="LOB210" s="111"/>
      <c r="LOC210" s="111"/>
      <c r="LOD210" s="111"/>
      <c r="LOE210" s="111"/>
      <c r="LOF210" s="111"/>
      <c r="LOG210" s="111"/>
      <c r="LOH210" s="111"/>
      <c r="LOI210" s="111"/>
      <c r="LOJ210" s="111"/>
      <c r="LOK210" s="111"/>
      <c r="LOL210" s="111"/>
      <c r="LOM210" s="111"/>
      <c r="LON210" s="111"/>
      <c r="LOO210" s="111"/>
      <c r="LOP210" s="111"/>
      <c r="LOQ210" s="111"/>
      <c r="LOR210" s="111"/>
      <c r="LOS210" s="111"/>
      <c r="LOT210" s="111"/>
      <c r="LOU210" s="111"/>
      <c r="LOV210" s="111"/>
      <c r="LOW210" s="111"/>
      <c r="LOX210" s="111"/>
      <c r="LOY210" s="111"/>
      <c r="LOZ210" s="111"/>
      <c r="LPA210" s="111"/>
      <c r="LPB210" s="111"/>
      <c r="LPC210" s="111"/>
      <c r="LPD210" s="111"/>
      <c r="LPE210" s="111"/>
      <c r="LPF210" s="111"/>
      <c r="LPG210" s="111"/>
      <c r="LPH210" s="111"/>
      <c r="LPI210" s="111"/>
      <c r="LPJ210" s="111"/>
      <c r="LPK210" s="111"/>
      <c r="LPL210" s="111"/>
      <c r="LPM210" s="111"/>
      <c r="LPN210" s="111"/>
      <c r="LPO210" s="111"/>
      <c r="LPP210" s="111"/>
      <c r="LPQ210" s="111"/>
      <c r="LPR210" s="111"/>
      <c r="LPS210" s="111"/>
      <c r="LPT210" s="111"/>
      <c r="LPU210" s="111"/>
      <c r="LPV210" s="111"/>
      <c r="LPW210" s="111"/>
      <c r="LPX210" s="111"/>
      <c r="LPY210" s="111"/>
      <c r="LPZ210" s="111"/>
      <c r="LQA210" s="111"/>
      <c r="LQB210" s="111"/>
      <c r="LQC210" s="111"/>
      <c r="LQD210" s="111"/>
      <c r="LQE210" s="111"/>
      <c r="LQF210" s="111"/>
      <c r="LQG210" s="111"/>
      <c r="LQH210" s="111"/>
      <c r="LQI210" s="111"/>
      <c r="LQJ210" s="111"/>
      <c r="LQK210" s="111"/>
      <c r="LQL210" s="111"/>
      <c r="LQM210" s="111"/>
      <c r="LQN210" s="111"/>
      <c r="LQO210" s="111"/>
      <c r="LQP210" s="111"/>
      <c r="LQQ210" s="111"/>
      <c r="LQR210" s="111"/>
      <c r="LQS210" s="111"/>
      <c r="LQT210" s="111"/>
      <c r="LQU210" s="111"/>
      <c r="LQV210" s="111"/>
      <c r="LQW210" s="111"/>
      <c r="LQX210" s="111"/>
      <c r="LQY210" s="111"/>
      <c r="LQZ210" s="111"/>
      <c r="LRA210" s="111"/>
      <c r="LRB210" s="111"/>
      <c r="LRC210" s="111"/>
      <c r="LRD210" s="111"/>
      <c r="LRE210" s="111"/>
      <c r="LRF210" s="111"/>
      <c r="LRG210" s="111"/>
      <c r="LRH210" s="111"/>
      <c r="LRI210" s="111"/>
      <c r="LRJ210" s="111"/>
      <c r="LRK210" s="111"/>
      <c r="LRL210" s="111"/>
      <c r="LRM210" s="111"/>
      <c r="LRN210" s="111"/>
      <c r="LRO210" s="111"/>
      <c r="LRP210" s="111"/>
      <c r="LRQ210" s="111"/>
      <c r="LRR210" s="111"/>
      <c r="LRS210" s="111"/>
      <c r="LRT210" s="111"/>
      <c r="LRU210" s="111"/>
      <c r="LRV210" s="111"/>
      <c r="LRW210" s="111"/>
      <c r="LRX210" s="111"/>
      <c r="LRY210" s="111"/>
      <c r="LRZ210" s="111"/>
      <c r="LSA210" s="111"/>
      <c r="LSB210" s="111"/>
      <c r="LSC210" s="111"/>
      <c r="LSD210" s="111"/>
      <c r="LSE210" s="111"/>
      <c r="LSF210" s="111"/>
      <c r="LSG210" s="111"/>
      <c r="LSH210" s="111"/>
      <c r="LSI210" s="111"/>
      <c r="LSJ210" s="111"/>
      <c r="LSK210" s="111"/>
      <c r="LSL210" s="111"/>
      <c r="LSM210" s="111"/>
      <c r="LSN210" s="111"/>
      <c r="LSO210" s="111"/>
      <c r="LSP210" s="111"/>
      <c r="LSQ210" s="111"/>
      <c r="LSR210" s="111"/>
      <c r="LSS210" s="111"/>
      <c r="LST210" s="111"/>
      <c r="LSU210" s="111"/>
      <c r="LSV210" s="111"/>
      <c r="LSW210" s="111"/>
      <c r="LSX210" s="111"/>
      <c r="LSY210" s="111"/>
      <c r="LSZ210" s="111"/>
      <c r="LTA210" s="111"/>
      <c r="LTB210" s="111"/>
      <c r="LTC210" s="111"/>
      <c r="LTD210" s="111"/>
      <c r="LTE210" s="111"/>
      <c r="LTF210" s="111"/>
      <c r="LTG210" s="111"/>
      <c r="LTH210" s="111"/>
      <c r="LTI210" s="111"/>
      <c r="LTJ210" s="111"/>
      <c r="LTK210" s="111"/>
      <c r="LTL210" s="111"/>
      <c r="LTM210" s="111"/>
      <c r="LTN210" s="111"/>
      <c r="LTO210" s="111"/>
      <c r="LTP210" s="111"/>
      <c r="LTQ210" s="111"/>
      <c r="LTR210" s="111"/>
      <c r="LTS210" s="111"/>
      <c r="LTT210" s="111"/>
      <c r="LTU210" s="111"/>
      <c r="LTV210" s="111"/>
      <c r="LTW210" s="111"/>
      <c r="LTX210" s="111"/>
      <c r="LTY210" s="111"/>
      <c r="LTZ210" s="111"/>
      <c r="LUA210" s="111"/>
      <c r="LUB210" s="111"/>
      <c r="LUC210" s="111"/>
      <c r="LUD210" s="111"/>
      <c r="LUE210" s="111"/>
      <c r="LUF210" s="111"/>
      <c r="LUG210" s="111"/>
      <c r="LUH210" s="111"/>
      <c r="LUI210" s="111"/>
      <c r="LUJ210" s="111"/>
      <c r="LUK210" s="111"/>
      <c r="LUL210" s="111"/>
      <c r="LUM210" s="111"/>
      <c r="LUN210" s="111"/>
      <c r="LUO210" s="111"/>
      <c r="LUP210" s="111"/>
      <c r="LUQ210" s="111"/>
      <c r="LUR210" s="111"/>
      <c r="LUS210" s="111"/>
      <c r="LUT210" s="111"/>
      <c r="LUU210" s="111"/>
      <c r="LUV210" s="111"/>
      <c r="LUW210" s="111"/>
      <c r="LUX210" s="111"/>
      <c r="LUY210" s="111"/>
      <c r="LUZ210" s="111"/>
      <c r="LVA210" s="111"/>
      <c r="LVB210" s="111"/>
      <c r="LVC210" s="111"/>
      <c r="LVD210" s="111"/>
      <c r="LVE210" s="111"/>
      <c r="LVF210" s="111"/>
      <c r="LVG210" s="111"/>
      <c r="LVH210" s="111"/>
      <c r="LVI210" s="111"/>
      <c r="LVJ210" s="111"/>
      <c r="LVK210" s="111"/>
      <c r="LVL210" s="111"/>
      <c r="LVM210" s="111"/>
      <c r="LVN210" s="111"/>
      <c r="LVO210" s="111"/>
      <c r="LVP210" s="111"/>
      <c r="LVQ210" s="111"/>
      <c r="LVR210" s="111"/>
      <c r="LVS210" s="111"/>
      <c r="LVT210" s="111"/>
      <c r="LVU210" s="111"/>
      <c r="LVV210" s="111"/>
      <c r="LVW210" s="111"/>
      <c r="LVX210" s="111"/>
      <c r="LVY210" s="111"/>
      <c r="LVZ210" s="111"/>
      <c r="LWA210" s="111"/>
      <c r="LWB210" s="111"/>
      <c r="LWC210" s="111"/>
      <c r="LWD210" s="111"/>
      <c r="LWE210" s="111"/>
      <c r="LWF210" s="111"/>
      <c r="LWG210" s="111"/>
      <c r="LWH210" s="111"/>
      <c r="LWI210" s="111"/>
      <c r="LWJ210" s="111"/>
      <c r="LWK210" s="111"/>
      <c r="LWL210" s="111"/>
      <c r="LWM210" s="111"/>
      <c r="LWN210" s="111"/>
      <c r="LWO210" s="111"/>
      <c r="LWP210" s="111"/>
      <c r="LWQ210" s="111"/>
      <c r="LWR210" s="111"/>
      <c r="LWS210" s="111"/>
      <c r="LWT210" s="111"/>
      <c r="LWU210" s="111"/>
      <c r="LWV210" s="111"/>
      <c r="LWW210" s="111"/>
      <c r="LWX210" s="111"/>
      <c r="LWY210" s="111"/>
      <c r="LWZ210" s="111"/>
      <c r="LXA210" s="111"/>
      <c r="LXB210" s="111"/>
      <c r="LXC210" s="111"/>
      <c r="LXD210" s="111"/>
      <c r="LXE210" s="111"/>
      <c r="LXF210" s="111"/>
      <c r="LXG210" s="111"/>
      <c r="LXH210" s="111"/>
      <c r="LXI210" s="111"/>
      <c r="LXJ210" s="111"/>
      <c r="LXK210" s="111"/>
      <c r="LXL210" s="111"/>
      <c r="LXM210" s="111"/>
      <c r="LXN210" s="111"/>
      <c r="LXO210" s="111"/>
      <c r="LXP210" s="111"/>
      <c r="LXQ210" s="111"/>
      <c r="LXR210" s="111"/>
      <c r="LXS210" s="111"/>
      <c r="LXT210" s="111"/>
      <c r="LXU210" s="111"/>
      <c r="LXV210" s="111"/>
      <c r="LXW210" s="111"/>
      <c r="LXX210" s="111"/>
      <c r="LXY210" s="111"/>
      <c r="LXZ210" s="111"/>
      <c r="LYA210" s="111"/>
      <c r="LYB210" s="111"/>
      <c r="LYC210" s="111"/>
      <c r="LYD210" s="111"/>
      <c r="LYE210" s="111"/>
      <c r="LYF210" s="111"/>
      <c r="LYG210" s="111"/>
      <c r="LYH210" s="111"/>
      <c r="LYI210" s="111"/>
      <c r="LYJ210" s="111"/>
      <c r="LYK210" s="111"/>
      <c r="LYL210" s="111"/>
      <c r="LYM210" s="111"/>
      <c r="LYN210" s="111"/>
      <c r="LYO210" s="111"/>
      <c r="LYP210" s="111"/>
      <c r="LYQ210" s="111"/>
      <c r="LYR210" s="111"/>
      <c r="LYS210" s="111"/>
      <c r="LYT210" s="111"/>
      <c r="LYU210" s="111"/>
      <c r="LYV210" s="111"/>
      <c r="LYW210" s="111"/>
      <c r="LYX210" s="111"/>
      <c r="LYY210" s="111"/>
      <c r="LYZ210" s="111"/>
      <c r="LZA210" s="111"/>
      <c r="LZB210" s="111"/>
      <c r="LZC210" s="111"/>
      <c r="LZD210" s="111"/>
      <c r="LZE210" s="111"/>
      <c r="LZF210" s="111"/>
      <c r="LZG210" s="111"/>
      <c r="LZH210" s="111"/>
      <c r="LZI210" s="111"/>
      <c r="LZJ210" s="111"/>
      <c r="LZK210" s="111"/>
      <c r="LZL210" s="111"/>
      <c r="LZM210" s="111"/>
      <c r="LZN210" s="111"/>
      <c r="LZO210" s="111"/>
      <c r="LZP210" s="111"/>
      <c r="LZQ210" s="111"/>
      <c r="LZR210" s="111"/>
      <c r="LZS210" s="111"/>
      <c r="LZT210" s="111"/>
      <c r="LZU210" s="111"/>
      <c r="LZV210" s="111"/>
      <c r="LZW210" s="111"/>
      <c r="LZX210" s="111"/>
      <c r="LZY210" s="111"/>
      <c r="LZZ210" s="111"/>
      <c r="MAA210" s="111"/>
      <c r="MAB210" s="111"/>
      <c r="MAC210" s="111"/>
      <c r="MAD210" s="111"/>
      <c r="MAE210" s="111"/>
      <c r="MAF210" s="111"/>
      <c r="MAG210" s="111"/>
      <c r="MAH210" s="111"/>
      <c r="MAI210" s="111"/>
      <c r="MAJ210" s="111"/>
      <c r="MAK210" s="111"/>
      <c r="MAL210" s="111"/>
      <c r="MAM210" s="111"/>
      <c r="MAN210" s="111"/>
      <c r="MAO210" s="111"/>
      <c r="MAP210" s="111"/>
      <c r="MAQ210" s="111"/>
      <c r="MAR210" s="111"/>
      <c r="MAS210" s="111"/>
      <c r="MAT210" s="111"/>
      <c r="MAU210" s="111"/>
      <c r="MAV210" s="111"/>
      <c r="MAW210" s="111"/>
      <c r="MAX210" s="111"/>
      <c r="MAY210" s="111"/>
      <c r="MAZ210" s="111"/>
      <c r="MBA210" s="111"/>
      <c r="MBB210" s="111"/>
      <c r="MBC210" s="111"/>
      <c r="MBD210" s="111"/>
      <c r="MBE210" s="111"/>
      <c r="MBF210" s="111"/>
      <c r="MBG210" s="111"/>
      <c r="MBH210" s="111"/>
      <c r="MBI210" s="111"/>
      <c r="MBJ210" s="111"/>
      <c r="MBK210" s="111"/>
      <c r="MBL210" s="111"/>
      <c r="MBM210" s="111"/>
      <c r="MBN210" s="111"/>
      <c r="MBO210" s="111"/>
      <c r="MBP210" s="111"/>
      <c r="MBQ210" s="111"/>
      <c r="MBR210" s="111"/>
      <c r="MBS210" s="111"/>
      <c r="MBT210" s="111"/>
      <c r="MBU210" s="111"/>
      <c r="MBV210" s="111"/>
      <c r="MBW210" s="111"/>
      <c r="MBX210" s="111"/>
      <c r="MBY210" s="111"/>
      <c r="MBZ210" s="111"/>
      <c r="MCA210" s="111"/>
      <c r="MCB210" s="111"/>
      <c r="MCC210" s="111"/>
      <c r="MCD210" s="111"/>
      <c r="MCE210" s="111"/>
      <c r="MCF210" s="111"/>
      <c r="MCG210" s="111"/>
      <c r="MCH210" s="111"/>
      <c r="MCI210" s="111"/>
      <c r="MCJ210" s="111"/>
      <c r="MCK210" s="111"/>
      <c r="MCL210" s="111"/>
      <c r="MCM210" s="111"/>
      <c r="MCN210" s="111"/>
      <c r="MCO210" s="111"/>
      <c r="MCP210" s="111"/>
      <c r="MCQ210" s="111"/>
      <c r="MCR210" s="111"/>
      <c r="MCS210" s="111"/>
      <c r="MCT210" s="111"/>
      <c r="MCU210" s="111"/>
      <c r="MCV210" s="111"/>
      <c r="MCW210" s="111"/>
      <c r="MCX210" s="111"/>
      <c r="MCY210" s="111"/>
      <c r="MCZ210" s="111"/>
      <c r="MDA210" s="111"/>
      <c r="MDB210" s="111"/>
      <c r="MDC210" s="111"/>
      <c r="MDD210" s="111"/>
      <c r="MDE210" s="111"/>
      <c r="MDF210" s="111"/>
      <c r="MDG210" s="111"/>
      <c r="MDH210" s="111"/>
      <c r="MDI210" s="111"/>
      <c r="MDJ210" s="111"/>
      <c r="MDK210" s="111"/>
      <c r="MDL210" s="111"/>
      <c r="MDM210" s="111"/>
      <c r="MDN210" s="111"/>
      <c r="MDO210" s="111"/>
      <c r="MDP210" s="111"/>
      <c r="MDQ210" s="111"/>
      <c r="MDR210" s="111"/>
      <c r="MDS210" s="111"/>
      <c r="MDT210" s="111"/>
      <c r="MDU210" s="111"/>
      <c r="MDV210" s="111"/>
      <c r="MDW210" s="111"/>
      <c r="MDX210" s="111"/>
      <c r="MDY210" s="111"/>
      <c r="MDZ210" s="111"/>
      <c r="MEA210" s="111"/>
      <c r="MEB210" s="111"/>
      <c r="MEC210" s="111"/>
      <c r="MED210" s="111"/>
      <c r="MEE210" s="111"/>
      <c r="MEF210" s="111"/>
      <c r="MEG210" s="111"/>
      <c r="MEH210" s="111"/>
      <c r="MEI210" s="111"/>
      <c r="MEJ210" s="111"/>
      <c r="MEK210" s="111"/>
      <c r="MEL210" s="111"/>
      <c r="MEM210" s="111"/>
      <c r="MEN210" s="111"/>
      <c r="MEO210" s="111"/>
      <c r="MEP210" s="111"/>
      <c r="MEQ210" s="111"/>
      <c r="MER210" s="111"/>
      <c r="MES210" s="111"/>
      <c r="MET210" s="111"/>
      <c r="MEU210" s="111"/>
      <c r="MEV210" s="111"/>
      <c r="MEW210" s="111"/>
      <c r="MEX210" s="111"/>
      <c r="MEY210" s="111"/>
      <c r="MEZ210" s="111"/>
      <c r="MFA210" s="111"/>
      <c r="MFB210" s="111"/>
      <c r="MFC210" s="111"/>
      <c r="MFD210" s="111"/>
      <c r="MFE210" s="111"/>
      <c r="MFF210" s="111"/>
      <c r="MFG210" s="111"/>
      <c r="MFH210" s="111"/>
      <c r="MFI210" s="111"/>
      <c r="MFJ210" s="111"/>
      <c r="MFK210" s="111"/>
      <c r="MFL210" s="111"/>
      <c r="MFM210" s="111"/>
      <c r="MFN210" s="111"/>
      <c r="MFO210" s="111"/>
      <c r="MFP210" s="111"/>
      <c r="MFQ210" s="111"/>
      <c r="MFR210" s="111"/>
      <c r="MFS210" s="111"/>
      <c r="MFT210" s="111"/>
      <c r="MFU210" s="111"/>
      <c r="MFV210" s="111"/>
      <c r="MFW210" s="111"/>
      <c r="MFX210" s="111"/>
      <c r="MFY210" s="111"/>
      <c r="MFZ210" s="111"/>
      <c r="MGA210" s="111"/>
      <c r="MGB210" s="111"/>
      <c r="MGC210" s="111"/>
      <c r="MGD210" s="111"/>
      <c r="MGE210" s="111"/>
      <c r="MGF210" s="111"/>
      <c r="MGG210" s="111"/>
      <c r="MGH210" s="111"/>
      <c r="MGI210" s="111"/>
      <c r="MGJ210" s="111"/>
      <c r="MGK210" s="111"/>
      <c r="MGL210" s="111"/>
      <c r="MGM210" s="111"/>
      <c r="MGN210" s="111"/>
      <c r="MGO210" s="111"/>
      <c r="MGP210" s="111"/>
      <c r="MGQ210" s="111"/>
      <c r="MGR210" s="111"/>
      <c r="MGS210" s="111"/>
      <c r="MGT210" s="111"/>
      <c r="MGU210" s="111"/>
      <c r="MGV210" s="111"/>
      <c r="MGW210" s="111"/>
      <c r="MGX210" s="111"/>
      <c r="MGY210" s="111"/>
      <c r="MGZ210" s="111"/>
      <c r="MHA210" s="111"/>
      <c r="MHB210" s="111"/>
      <c r="MHC210" s="111"/>
      <c r="MHD210" s="111"/>
      <c r="MHE210" s="111"/>
      <c r="MHF210" s="111"/>
      <c r="MHG210" s="111"/>
      <c r="MHH210" s="111"/>
      <c r="MHI210" s="111"/>
      <c r="MHJ210" s="111"/>
      <c r="MHK210" s="111"/>
      <c r="MHL210" s="111"/>
      <c r="MHM210" s="111"/>
      <c r="MHN210" s="111"/>
      <c r="MHO210" s="111"/>
      <c r="MHP210" s="111"/>
      <c r="MHQ210" s="111"/>
      <c r="MHR210" s="111"/>
      <c r="MHS210" s="111"/>
      <c r="MHT210" s="111"/>
      <c r="MHU210" s="111"/>
      <c r="MHV210" s="111"/>
      <c r="MHW210" s="111"/>
      <c r="MHX210" s="111"/>
      <c r="MHY210" s="111"/>
      <c r="MHZ210" s="111"/>
      <c r="MIA210" s="111"/>
      <c r="MIB210" s="111"/>
      <c r="MIC210" s="111"/>
      <c r="MID210" s="111"/>
      <c r="MIE210" s="111"/>
      <c r="MIF210" s="111"/>
      <c r="MIG210" s="111"/>
      <c r="MIH210" s="111"/>
      <c r="MII210" s="111"/>
      <c r="MIJ210" s="111"/>
      <c r="MIK210" s="111"/>
      <c r="MIL210" s="111"/>
      <c r="MIM210" s="111"/>
      <c r="MIN210" s="111"/>
      <c r="MIO210" s="111"/>
      <c r="MIP210" s="111"/>
      <c r="MIQ210" s="111"/>
      <c r="MIR210" s="111"/>
      <c r="MIS210" s="111"/>
      <c r="MIT210" s="111"/>
      <c r="MIU210" s="111"/>
      <c r="MIV210" s="111"/>
      <c r="MIW210" s="111"/>
      <c r="MIX210" s="111"/>
      <c r="MIY210" s="111"/>
      <c r="MIZ210" s="111"/>
      <c r="MJA210" s="111"/>
      <c r="MJB210" s="111"/>
      <c r="MJC210" s="111"/>
      <c r="MJD210" s="111"/>
      <c r="MJE210" s="111"/>
      <c r="MJF210" s="111"/>
      <c r="MJG210" s="111"/>
      <c r="MJH210" s="111"/>
      <c r="MJI210" s="111"/>
      <c r="MJJ210" s="111"/>
      <c r="MJK210" s="111"/>
      <c r="MJL210" s="111"/>
      <c r="MJM210" s="111"/>
      <c r="MJN210" s="111"/>
      <c r="MJO210" s="111"/>
      <c r="MJP210" s="111"/>
      <c r="MJQ210" s="111"/>
      <c r="MJR210" s="111"/>
      <c r="MJS210" s="111"/>
      <c r="MJT210" s="111"/>
      <c r="MJU210" s="111"/>
      <c r="MJV210" s="111"/>
      <c r="MJW210" s="111"/>
      <c r="MJX210" s="111"/>
      <c r="MJY210" s="111"/>
      <c r="MJZ210" s="111"/>
      <c r="MKA210" s="111"/>
      <c r="MKB210" s="111"/>
      <c r="MKC210" s="111"/>
      <c r="MKD210" s="111"/>
      <c r="MKE210" s="111"/>
      <c r="MKF210" s="111"/>
      <c r="MKG210" s="111"/>
      <c r="MKH210" s="111"/>
      <c r="MKI210" s="111"/>
      <c r="MKJ210" s="111"/>
      <c r="MKK210" s="111"/>
      <c r="MKL210" s="111"/>
      <c r="MKM210" s="111"/>
      <c r="MKN210" s="111"/>
      <c r="MKO210" s="111"/>
      <c r="MKP210" s="111"/>
      <c r="MKQ210" s="111"/>
      <c r="MKR210" s="111"/>
      <c r="MKS210" s="111"/>
      <c r="MKT210" s="111"/>
      <c r="MKU210" s="111"/>
      <c r="MKV210" s="111"/>
      <c r="MKW210" s="111"/>
      <c r="MKX210" s="111"/>
      <c r="MKY210" s="111"/>
      <c r="MKZ210" s="111"/>
      <c r="MLA210" s="111"/>
      <c r="MLB210" s="111"/>
      <c r="MLC210" s="111"/>
      <c r="MLD210" s="111"/>
      <c r="MLE210" s="111"/>
      <c r="MLF210" s="111"/>
      <c r="MLG210" s="111"/>
      <c r="MLH210" s="111"/>
      <c r="MLI210" s="111"/>
      <c r="MLJ210" s="111"/>
      <c r="MLK210" s="111"/>
      <c r="MLL210" s="111"/>
      <c r="MLM210" s="111"/>
      <c r="MLN210" s="111"/>
      <c r="MLO210" s="111"/>
      <c r="MLP210" s="111"/>
      <c r="MLQ210" s="111"/>
      <c r="MLR210" s="111"/>
      <c r="MLS210" s="111"/>
      <c r="MLT210" s="111"/>
      <c r="MLU210" s="111"/>
      <c r="MLV210" s="111"/>
      <c r="MLW210" s="111"/>
      <c r="MLX210" s="111"/>
      <c r="MLY210" s="111"/>
      <c r="MLZ210" s="111"/>
      <c r="MMA210" s="111"/>
      <c r="MMB210" s="111"/>
      <c r="MMC210" s="111"/>
      <c r="MMD210" s="111"/>
      <c r="MME210" s="111"/>
      <c r="MMF210" s="111"/>
      <c r="MMG210" s="111"/>
      <c r="MMH210" s="111"/>
      <c r="MMI210" s="111"/>
      <c r="MMJ210" s="111"/>
      <c r="MMK210" s="111"/>
      <c r="MML210" s="111"/>
      <c r="MMM210" s="111"/>
      <c r="MMN210" s="111"/>
      <c r="MMO210" s="111"/>
      <c r="MMP210" s="111"/>
      <c r="MMQ210" s="111"/>
      <c r="MMR210" s="111"/>
      <c r="MMS210" s="111"/>
      <c r="MMT210" s="111"/>
      <c r="MMU210" s="111"/>
      <c r="MMV210" s="111"/>
      <c r="MMW210" s="111"/>
      <c r="MMX210" s="111"/>
      <c r="MMY210" s="111"/>
      <c r="MMZ210" s="111"/>
      <c r="MNA210" s="111"/>
      <c r="MNB210" s="111"/>
      <c r="MNC210" s="111"/>
      <c r="MND210" s="111"/>
      <c r="MNE210" s="111"/>
      <c r="MNF210" s="111"/>
      <c r="MNG210" s="111"/>
      <c r="MNH210" s="111"/>
      <c r="MNI210" s="111"/>
      <c r="MNJ210" s="111"/>
      <c r="MNK210" s="111"/>
      <c r="MNL210" s="111"/>
      <c r="MNM210" s="111"/>
      <c r="MNN210" s="111"/>
      <c r="MNO210" s="111"/>
      <c r="MNP210" s="111"/>
      <c r="MNQ210" s="111"/>
      <c r="MNR210" s="111"/>
      <c r="MNS210" s="111"/>
      <c r="MNT210" s="111"/>
      <c r="MNU210" s="111"/>
      <c r="MNV210" s="111"/>
      <c r="MNW210" s="111"/>
      <c r="MNX210" s="111"/>
      <c r="MNY210" s="111"/>
      <c r="MNZ210" s="111"/>
      <c r="MOA210" s="111"/>
      <c r="MOB210" s="111"/>
      <c r="MOC210" s="111"/>
      <c r="MOD210" s="111"/>
      <c r="MOE210" s="111"/>
      <c r="MOF210" s="111"/>
      <c r="MOG210" s="111"/>
      <c r="MOH210" s="111"/>
      <c r="MOI210" s="111"/>
      <c r="MOJ210" s="111"/>
      <c r="MOK210" s="111"/>
      <c r="MOL210" s="111"/>
      <c r="MOM210" s="111"/>
      <c r="MON210" s="111"/>
      <c r="MOO210" s="111"/>
      <c r="MOP210" s="111"/>
      <c r="MOQ210" s="111"/>
      <c r="MOR210" s="111"/>
      <c r="MOS210" s="111"/>
      <c r="MOT210" s="111"/>
      <c r="MOU210" s="111"/>
      <c r="MOV210" s="111"/>
      <c r="MOW210" s="111"/>
      <c r="MOX210" s="111"/>
      <c r="MOY210" s="111"/>
      <c r="MOZ210" s="111"/>
      <c r="MPA210" s="111"/>
      <c r="MPB210" s="111"/>
      <c r="MPC210" s="111"/>
      <c r="MPD210" s="111"/>
      <c r="MPE210" s="111"/>
      <c r="MPF210" s="111"/>
      <c r="MPG210" s="111"/>
      <c r="MPH210" s="111"/>
      <c r="MPI210" s="111"/>
      <c r="MPJ210" s="111"/>
      <c r="MPK210" s="111"/>
      <c r="MPL210" s="111"/>
      <c r="MPM210" s="111"/>
      <c r="MPN210" s="111"/>
      <c r="MPO210" s="111"/>
      <c r="MPP210" s="111"/>
      <c r="MPQ210" s="111"/>
      <c r="MPR210" s="111"/>
      <c r="MPS210" s="111"/>
      <c r="MPT210" s="111"/>
      <c r="MPU210" s="111"/>
      <c r="MPV210" s="111"/>
      <c r="MPW210" s="111"/>
      <c r="MPX210" s="111"/>
      <c r="MPY210" s="111"/>
      <c r="MPZ210" s="111"/>
      <c r="MQA210" s="111"/>
      <c r="MQB210" s="111"/>
      <c r="MQC210" s="111"/>
      <c r="MQD210" s="111"/>
      <c r="MQE210" s="111"/>
      <c r="MQF210" s="111"/>
      <c r="MQG210" s="111"/>
      <c r="MQH210" s="111"/>
      <c r="MQI210" s="111"/>
      <c r="MQJ210" s="111"/>
      <c r="MQK210" s="111"/>
      <c r="MQL210" s="111"/>
      <c r="MQM210" s="111"/>
      <c r="MQN210" s="111"/>
      <c r="MQO210" s="111"/>
      <c r="MQP210" s="111"/>
      <c r="MQQ210" s="111"/>
      <c r="MQR210" s="111"/>
      <c r="MQS210" s="111"/>
      <c r="MQT210" s="111"/>
      <c r="MQU210" s="111"/>
      <c r="MQV210" s="111"/>
      <c r="MQW210" s="111"/>
      <c r="MQX210" s="111"/>
      <c r="MQY210" s="111"/>
      <c r="MQZ210" s="111"/>
      <c r="MRA210" s="111"/>
      <c r="MRB210" s="111"/>
      <c r="MRC210" s="111"/>
      <c r="MRD210" s="111"/>
      <c r="MRE210" s="111"/>
      <c r="MRF210" s="111"/>
      <c r="MRG210" s="111"/>
      <c r="MRH210" s="111"/>
      <c r="MRI210" s="111"/>
      <c r="MRJ210" s="111"/>
      <c r="MRK210" s="111"/>
      <c r="MRL210" s="111"/>
      <c r="MRM210" s="111"/>
      <c r="MRN210" s="111"/>
      <c r="MRO210" s="111"/>
      <c r="MRP210" s="111"/>
      <c r="MRQ210" s="111"/>
      <c r="MRR210" s="111"/>
      <c r="MRS210" s="111"/>
      <c r="MRT210" s="111"/>
      <c r="MRU210" s="111"/>
      <c r="MRV210" s="111"/>
      <c r="MRW210" s="111"/>
      <c r="MRX210" s="111"/>
      <c r="MRY210" s="111"/>
      <c r="MRZ210" s="111"/>
      <c r="MSA210" s="111"/>
      <c r="MSB210" s="111"/>
      <c r="MSC210" s="111"/>
      <c r="MSD210" s="111"/>
      <c r="MSE210" s="111"/>
      <c r="MSF210" s="111"/>
      <c r="MSG210" s="111"/>
      <c r="MSH210" s="111"/>
      <c r="MSI210" s="111"/>
      <c r="MSJ210" s="111"/>
      <c r="MSK210" s="111"/>
      <c r="MSL210" s="111"/>
      <c r="MSM210" s="111"/>
      <c r="MSN210" s="111"/>
      <c r="MSO210" s="111"/>
      <c r="MSP210" s="111"/>
      <c r="MSQ210" s="111"/>
      <c r="MSR210" s="111"/>
      <c r="MSS210" s="111"/>
      <c r="MST210" s="111"/>
      <c r="MSU210" s="111"/>
      <c r="MSV210" s="111"/>
      <c r="MSW210" s="111"/>
      <c r="MSX210" s="111"/>
      <c r="MSY210" s="111"/>
      <c r="MSZ210" s="111"/>
      <c r="MTA210" s="111"/>
      <c r="MTB210" s="111"/>
      <c r="MTC210" s="111"/>
      <c r="MTD210" s="111"/>
      <c r="MTE210" s="111"/>
      <c r="MTF210" s="111"/>
      <c r="MTG210" s="111"/>
      <c r="MTH210" s="111"/>
      <c r="MTI210" s="111"/>
      <c r="MTJ210" s="111"/>
      <c r="MTK210" s="111"/>
      <c r="MTL210" s="111"/>
      <c r="MTM210" s="111"/>
      <c r="MTN210" s="111"/>
      <c r="MTO210" s="111"/>
      <c r="MTP210" s="111"/>
      <c r="MTQ210" s="111"/>
      <c r="MTR210" s="111"/>
      <c r="MTS210" s="111"/>
      <c r="MTT210" s="111"/>
      <c r="MTU210" s="111"/>
      <c r="MTV210" s="111"/>
      <c r="MTW210" s="111"/>
      <c r="MTX210" s="111"/>
      <c r="MTY210" s="111"/>
      <c r="MTZ210" s="111"/>
      <c r="MUA210" s="111"/>
      <c r="MUB210" s="111"/>
      <c r="MUC210" s="111"/>
      <c r="MUD210" s="111"/>
      <c r="MUE210" s="111"/>
      <c r="MUF210" s="111"/>
      <c r="MUG210" s="111"/>
      <c r="MUH210" s="111"/>
      <c r="MUI210" s="111"/>
      <c r="MUJ210" s="111"/>
      <c r="MUK210" s="111"/>
      <c r="MUL210" s="111"/>
      <c r="MUM210" s="111"/>
      <c r="MUN210" s="111"/>
      <c r="MUO210" s="111"/>
      <c r="MUP210" s="111"/>
      <c r="MUQ210" s="111"/>
      <c r="MUR210" s="111"/>
      <c r="MUS210" s="111"/>
      <c r="MUT210" s="111"/>
      <c r="MUU210" s="111"/>
      <c r="MUV210" s="111"/>
      <c r="MUW210" s="111"/>
      <c r="MUX210" s="111"/>
      <c r="MUY210" s="111"/>
      <c r="MUZ210" s="111"/>
      <c r="MVA210" s="111"/>
      <c r="MVB210" s="111"/>
      <c r="MVC210" s="111"/>
      <c r="MVD210" s="111"/>
      <c r="MVE210" s="111"/>
      <c r="MVF210" s="111"/>
      <c r="MVG210" s="111"/>
      <c r="MVH210" s="111"/>
      <c r="MVI210" s="111"/>
      <c r="MVJ210" s="111"/>
      <c r="MVK210" s="111"/>
      <c r="MVL210" s="111"/>
      <c r="MVM210" s="111"/>
      <c r="MVN210" s="111"/>
      <c r="MVO210" s="111"/>
      <c r="MVP210" s="111"/>
      <c r="MVQ210" s="111"/>
      <c r="MVR210" s="111"/>
      <c r="MVS210" s="111"/>
      <c r="MVT210" s="111"/>
      <c r="MVU210" s="111"/>
      <c r="MVV210" s="111"/>
      <c r="MVW210" s="111"/>
      <c r="MVX210" s="111"/>
      <c r="MVY210" s="111"/>
      <c r="MVZ210" s="111"/>
      <c r="MWA210" s="111"/>
      <c r="MWB210" s="111"/>
      <c r="MWC210" s="111"/>
      <c r="MWD210" s="111"/>
      <c r="MWE210" s="111"/>
      <c r="MWF210" s="111"/>
      <c r="MWG210" s="111"/>
      <c r="MWH210" s="111"/>
      <c r="MWI210" s="111"/>
      <c r="MWJ210" s="111"/>
      <c r="MWK210" s="111"/>
      <c r="MWL210" s="111"/>
      <c r="MWM210" s="111"/>
      <c r="MWN210" s="111"/>
      <c r="MWO210" s="111"/>
      <c r="MWP210" s="111"/>
      <c r="MWQ210" s="111"/>
      <c r="MWR210" s="111"/>
      <c r="MWS210" s="111"/>
      <c r="MWT210" s="111"/>
      <c r="MWU210" s="111"/>
      <c r="MWV210" s="111"/>
      <c r="MWW210" s="111"/>
      <c r="MWX210" s="111"/>
      <c r="MWY210" s="111"/>
      <c r="MWZ210" s="111"/>
      <c r="MXA210" s="111"/>
      <c r="MXB210" s="111"/>
      <c r="MXC210" s="111"/>
      <c r="MXD210" s="111"/>
      <c r="MXE210" s="111"/>
      <c r="MXF210" s="111"/>
      <c r="MXG210" s="111"/>
      <c r="MXH210" s="111"/>
      <c r="MXI210" s="111"/>
      <c r="MXJ210" s="111"/>
      <c r="MXK210" s="111"/>
      <c r="MXL210" s="111"/>
      <c r="MXM210" s="111"/>
      <c r="MXN210" s="111"/>
      <c r="MXO210" s="111"/>
      <c r="MXP210" s="111"/>
      <c r="MXQ210" s="111"/>
      <c r="MXR210" s="111"/>
      <c r="MXS210" s="111"/>
      <c r="MXT210" s="111"/>
      <c r="MXU210" s="111"/>
      <c r="MXV210" s="111"/>
      <c r="MXW210" s="111"/>
      <c r="MXX210" s="111"/>
      <c r="MXY210" s="111"/>
      <c r="MXZ210" s="111"/>
      <c r="MYA210" s="111"/>
      <c r="MYB210" s="111"/>
      <c r="MYC210" s="111"/>
      <c r="MYD210" s="111"/>
      <c r="MYE210" s="111"/>
      <c r="MYF210" s="111"/>
      <c r="MYG210" s="111"/>
      <c r="MYH210" s="111"/>
      <c r="MYI210" s="111"/>
      <c r="MYJ210" s="111"/>
      <c r="MYK210" s="111"/>
      <c r="MYL210" s="111"/>
      <c r="MYM210" s="111"/>
      <c r="MYN210" s="111"/>
      <c r="MYO210" s="111"/>
      <c r="MYP210" s="111"/>
      <c r="MYQ210" s="111"/>
      <c r="MYR210" s="111"/>
      <c r="MYS210" s="111"/>
      <c r="MYT210" s="111"/>
      <c r="MYU210" s="111"/>
      <c r="MYV210" s="111"/>
      <c r="MYW210" s="111"/>
      <c r="MYX210" s="111"/>
      <c r="MYY210" s="111"/>
      <c r="MYZ210" s="111"/>
      <c r="MZA210" s="111"/>
      <c r="MZB210" s="111"/>
      <c r="MZC210" s="111"/>
      <c r="MZD210" s="111"/>
      <c r="MZE210" s="111"/>
      <c r="MZF210" s="111"/>
      <c r="MZG210" s="111"/>
      <c r="MZH210" s="111"/>
      <c r="MZI210" s="111"/>
      <c r="MZJ210" s="111"/>
      <c r="MZK210" s="111"/>
      <c r="MZL210" s="111"/>
      <c r="MZM210" s="111"/>
      <c r="MZN210" s="111"/>
      <c r="MZO210" s="111"/>
      <c r="MZP210" s="111"/>
      <c r="MZQ210" s="111"/>
      <c r="MZR210" s="111"/>
      <c r="MZS210" s="111"/>
      <c r="MZT210" s="111"/>
      <c r="MZU210" s="111"/>
      <c r="MZV210" s="111"/>
      <c r="MZW210" s="111"/>
      <c r="MZX210" s="111"/>
      <c r="MZY210" s="111"/>
      <c r="MZZ210" s="111"/>
      <c r="NAA210" s="111"/>
      <c r="NAB210" s="111"/>
      <c r="NAC210" s="111"/>
      <c r="NAD210" s="111"/>
      <c r="NAE210" s="111"/>
      <c r="NAF210" s="111"/>
      <c r="NAG210" s="111"/>
      <c r="NAH210" s="111"/>
      <c r="NAI210" s="111"/>
      <c r="NAJ210" s="111"/>
      <c r="NAK210" s="111"/>
      <c r="NAL210" s="111"/>
      <c r="NAM210" s="111"/>
      <c r="NAN210" s="111"/>
      <c r="NAO210" s="111"/>
      <c r="NAP210" s="111"/>
      <c r="NAQ210" s="111"/>
      <c r="NAR210" s="111"/>
      <c r="NAS210" s="111"/>
      <c r="NAT210" s="111"/>
      <c r="NAU210" s="111"/>
      <c r="NAV210" s="111"/>
      <c r="NAW210" s="111"/>
      <c r="NAX210" s="111"/>
      <c r="NAY210" s="111"/>
      <c r="NAZ210" s="111"/>
      <c r="NBA210" s="111"/>
      <c r="NBB210" s="111"/>
      <c r="NBC210" s="111"/>
      <c r="NBD210" s="111"/>
      <c r="NBE210" s="111"/>
      <c r="NBF210" s="111"/>
      <c r="NBG210" s="111"/>
      <c r="NBH210" s="111"/>
      <c r="NBI210" s="111"/>
      <c r="NBJ210" s="111"/>
      <c r="NBK210" s="111"/>
      <c r="NBL210" s="111"/>
      <c r="NBM210" s="111"/>
      <c r="NBN210" s="111"/>
      <c r="NBO210" s="111"/>
      <c r="NBP210" s="111"/>
      <c r="NBQ210" s="111"/>
      <c r="NBR210" s="111"/>
      <c r="NBS210" s="111"/>
      <c r="NBT210" s="111"/>
      <c r="NBU210" s="111"/>
      <c r="NBV210" s="111"/>
      <c r="NBW210" s="111"/>
      <c r="NBX210" s="111"/>
      <c r="NBY210" s="111"/>
      <c r="NBZ210" s="111"/>
      <c r="NCA210" s="111"/>
      <c r="NCB210" s="111"/>
      <c r="NCC210" s="111"/>
      <c r="NCD210" s="111"/>
      <c r="NCE210" s="111"/>
      <c r="NCF210" s="111"/>
      <c r="NCG210" s="111"/>
      <c r="NCH210" s="111"/>
      <c r="NCI210" s="111"/>
      <c r="NCJ210" s="111"/>
      <c r="NCK210" s="111"/>
      <c r="NCL210" s="111"/>
      <c r="NCM210" s="111"/>
      <c r="NCN210" s="111"/>
      <c r="NCO210" s="111"/>
      <c r="NCP210" s="111"/>
      <c r="NCQ210" s="111"/>
      <c r="NCR210" s="111"/>
      <c r="NCS210" s="111"/>
      <c r="NCT210" s="111"/>
      <c r="NCU210" s="111"/>
      <c r="NCV210" s="111"/>
      <c r="NCW210" s="111"/>
      <c r="NCX210" s="111"/>
      <c r="NCY210" s="111"/>
      <c r="NCZ210" s="111"/>
      <c r="NDA210" s="111"/>
      <c r="NDB210" s="111"/>
      <c r="NDC210" s="111"/>
      <c r="NDD210" s="111"/>
      <c r="NDE210" s="111"/>
      <c r="NDF210" s="111"/>
      <c r="NDG210" s="111"/>
      <c r="NDH210" s="111"/>
      <c r="NDI210" s="111"/>
      <c r="NDJ210" s="111"/>
      <c r="NDK210" s="111"/>
      <c r="NDL210" s="111"/>
      <c r="NDM210" s="111"/>
      <c r="NDN210" s="111"/>
      <c r="NDO210" s="111"/>
      <c r="NDP210" s="111"/>
      <c r="NDQ210" s="111"/>
      <c r="NDR210" s="111"/>
      <c r="NDS210" s="111"/>
      <c r="NDT210" s="111"/>
      <c r="NDU210" s="111"/>
      <c r="NDV210" s="111"/>
      <c r="NDW210" s="111"/>
      <c r="NDX210" s="111"/>
      <c r="NDY210" s="111"/>
      <c r="NDZ210" s="111"/>
      <c r="NEA210" s="111"/>
      <c r="NEB210" s="111"/>
      <c r="NEC210" s="111"/>
      <c r="NED210" s="111"/>
      <c r="NEE210" s="111"/>
      <c r="NEF210" s="111"/>
      <c r="NEG210" s="111"/>
      <c r="NEH210" s="111"/>
      <c r="NEI210" s="111"/>
      <c r="NEJ210" s="111"/>
      <c r="NEK210" s="111"/>
      <c r="NEL210" s="111"/>
      <c r="NEM210" s="111"/>
      <c r="NEN210" s="111"/>
      <c r="NEO210" s="111"/>
      <c r="NEP210" s="111"/>
      <c r="NEQ210" s="111"/>
      <c r="NER210" s="111"/>
      <c r="NES210" s="111"/>
      <c r="NET210" s="111"/>
      <c r="NEU210" s="111"/>
      <c r="NEV210" s="111"/>
      <c r="NEW210" s="111"/>
      <c r="NEX210" s="111"/>
      <c r="NEY210" s="111"/>
      <c r="NEZ210" s="111"/>
      <c r="NFA210" s="111"/>
      <c r="NFB210" s="111"/>
      <c r="NFC210" s="111"/>
      <c r="NFD210" s="111"/>
      <c r="NFE210" s="111"/>
      <c r="NFF210" s="111"/>
      <c r="NFG210" s="111"/>
      <c r="NFH210" s="111"/>
      <c r="NFI210" s="111"/>
      <c r="NFJ210" s="111"/>
      <c r="NFK210" s="111"/>
      <c r="NFL210" s="111"/>
      <c r="NFM210" s="111"/>
      <c r="NFN210" s="111"/>
      <c r="NFO210" s="111"/>
      <c r="NFP210" s="111"/>
      <c r="NFQ210" s="111"/>
      <c r="NFR210" s="111"/>
      <c r="NFS210" s="111"/>
      <c r="NFT210" s="111"/>
      <c r="NFU210" s="111"/>
      <c r="NFV210" s="111"/>
      <c r="NFW210" s="111"/>
      <c r="NFX210" s="111"/>
      <c r="NFY210" s="111"/>
      <c r="NFZ210" s="111"/>
      <c r="NGA210" s="111"/>
      <c r="NGB210" s="111"/>
      <c r="NGC210" s="111"/>
      <c r="NGD210" s="111"/>
      <c r="NGE210" s="111"/>
      <c r="NGF210" s="111"/>
      <c r="NGG210" s="111"/>
      <c r="NGH210" s="111"/>
      <c r="NGI210" s="111"/>
      <c r="NGJ210" s="111"/>
      <c r="NGK210" s="111"/>
      <c r="NGL210" s="111"/>
      <c r="NGM210" s="111"/>
      <c r="NGN210" s="111"/>
      <c r="NGO210" s="111"/>
      <c r="NGP210" s="111"/>
      <c r="NGQ210" s="111"/>
      <c r="NGR210" s="111"/>
      <c r="NGS210" s="111"/>
      <c r="NGT210" s="111"/>
      <c r="NGU210" s="111"/>
      <c r="NGV210" s="111"/>
      <c r="NGW210" s="111"/>
      <c r="NGX210" s="111"/>
      <c r="NGY210" s="111"/>
      <c r="NGZ210" s="111"/>
      <c r="NHA210" s="111"/>
      <c r="NHB210" s="111"/>
      <c r="NHC210" s="111"/>
      <c r="NHD210" s="111"/>
      <c r="NHE210" s="111"/>
      <c r="NHF210" s="111"/>
      <c r="NHG210" s="111"/>
      <c r="NHH210" s="111"/>
      <c r="NHI210" s="111"/>
      <c r="NHJ210" s="111"/>
      <c r="NHK210" s="111"/>
      <c r="NHL210" s="111"/>
      <c r="NHM210" s="111"/>
      <c r="NHN210" s="111"/>
      <c r="NHO210" s="111"/>
      <c r="NHP210" s="111"/>
      <c r="NHQ210" s="111"/>
      <c r="NHR210" s="111"/>
      <c r="NHS210" s="111"/>
      <c r="NHT210" s="111"/>
      <c r="NHU210" s="111"/>
      <c r="NHV210" s="111"/>
      <c r="NHW210" s="111"/>
      <c r="NHX210" s="111"/>
      <c r="NHY210" s="111"/>
      <c r="NHZ210" s="111"/>
      <c r="NIA210" s="111"/>
      <c r="NIB210" s="111"/>
      <c r="NIC210" s="111"/>
      <c r="NID210" s="111"/>
      <c r="NIE210" s="111"/>
      <c r="NIF210" s="111"/>
      <c r="NIG210" s="111"/>
      <c r="NIH210" s="111"/>
      <c r="NII210" s="111"/>
      <c r="NIJ210" s="111"/>
      <c r="NIK210" s="111"/>
      <c r="NIL210" s="111"/>
      <c r="NIM210" s="111"/>
      <c r="NIN210" s="111"/>
      <c r="NIO210" s="111"/>
      <c r="NIP210" s="111"/>
      <c r="NIQ210" s="111"/>
      <c r="NIR210" s="111"/>
      <c r="NIS210" s="111"/>
      <c r="NIT210" s="111"/>
      <c r="NIU210" s="111"/>
      <c r="NIV210" s="111"/>
      <c r="NIW210" s="111"/>
      <c r="NIX210" s="111"/>
      <c r="NIY210" s="111"/>
      <c r="NIZ210" s="111"/>
      <c r="NJA210" s="111"/>
      <c r="NJB210" s="111"/>
      <c r="NJC210" s="111"/>
      <c r="NJD210" s="111"/>
      <c r="NJE210" s="111"/>
      <c r="NJF210" s="111"/>
      <c r="NJG210" s="111"/>
      <c r="NJH210" s="111"/>
      <c r="NJI210" s="111"/>
      <c r="NJJ210" s="111"/>
      <c r="NJK210" s="111"/>
      <c r="NJL210" s="111"/>
      <c r="NJM210" s="111"/>
      <c r="NJN210" s="111"/>
      <c r="NJO210" s="111"/>
      <c r="NJP210" s="111"/>
      <c r="NJQ210" s="111"/>
      <c r="NJR210" s="111"/>
      <c r="NJS210" s="111"/>
      <c r="NJT210" s="111"/>
      <c r="NJU210" s="111"/>
      <c r="NJV210" s="111"/>
      <c r="NJW210" s="111"/>
      <c r="NJX210" s="111"/>
      <c r="NJY210" s="111"/>
      <c r="NJZ210" s="111"/>
      <c r="NKA210" s="111"/>
      <c r="NKB210" s="111"/>
      <c r="NKC210" s="111"/>
      <c r="NKD210" s="111"/>
      <c r="NKE210" s="111"/>
      <c r="NKF210" s="111"/>
      <c r="NKG210" s="111"/>
      <c r="NKH210" s="111"/>
      <c r="NKI210" s="111"/>
      <c r="NKJ210" s="111"/>
      <c r="NKK210" s="111"/>
      <c r="NKL210" s="111"/>
      <c r="NKM210" s="111"/>
      <c r="NKN210" s="111"/>
      <c r="NKO210" s="111"/>
      <c r="NKP210" s="111"/>
      <c r="NKQ210" s="111"/>
      <c r="NKR210" s="111"/>
      <c r="NKS210" s="111"/>
      <c r="NKT210" s="111"/>
      <c r="NKU210" s="111"/>
      <c r="NKV210" s="111"/>
      <c r="NKW210" s="111"/>
      <c r="NKX210" s="111"/>
      <c r="NKY210" s="111"/>
      <c r="NKZ210" s="111"/>
      <c r="NLA210" s="111"/>
      <c r="NLB210" s="111"/>
      <c r="NLC210" s="111"/>
      <c r="NLD210" s="111"/>
      <c r="NLE210" s="111"/>
      <c r="NLF210" s="111"/>
      <c r="NLG210" s="111"/>
      <c r="NLH210" s="111"/>
      <c r="NLI210" s="111"/>
      <c r="NLJ210" s="111"/>
      <c r="NLK210" s="111"/>
      <c r="NLL210" s="111"/>
      <c r="NLM210" s="111"/>
      <c r="NLN210" s="111"/>
      <c r="NLO210" s="111"/>
      <c r="NLP210" s="111"/>
      <c r="NLQ210" s="111"/>
      <c r="NLR210" s="111"/>
      <c r="NLS210" s="111"/>
      <c r="NLT210" s="111"/>
      <c r="NLU210" s="111"/>
      <c r="NLV210" s="111"/>
      <c r="NLW210" s="111"/>
      <c r="NLX210" s="111"/>
      <c r="NLY210" s="111"/>
      <c r="NLZ210" s="111"/>
      <c r="NMA210" s="111"/>
      <c r="NMB210" s="111"/>
      <c r="NMC210" s="111"/>
      <c r="NMD210" s="111"/>
      <c r="NME210" s="111"/>
      <c r="NMF210" s="111"/>
      <c r="NMG210" s="111"/>
      <c r="NMH210" s="111"/>
      <c r="NMI210" s="111"/>
      <c r="NMJ210" s="111"/>
      <c r="NMK210" s="111"/>
      <c r="NML210" s="111"/>
      <c r="NMM210" s="111"/>
      <c r="NMN210" s="111"/>
      <c r="NMO210" s="111"/>
      <c r="NMP210" s="111"/>
      <c r="NMQ210" s="111"/>
      <c r="NMR210" s="111"/>
      <c r="NMS210" s="111"/>
      <c r="NMT210" s="111"/>
      <c r="NMU210" s="111"/>
      <c r="NMV210" s="111"/>
      <c r="NMW210" s="111"/>
      <c r="NMX210" s="111"/>
      <c r="NMY210" s="111"/>
      <c r="NMZ210" s="111"/>
      <c r="NNA210" s="111"/>
      <c r="NNB210" s="111"/>
      <c r="NNC210" s="111"/>
      <c r="NND210" s="111"/>
      <c r="NNE210" s="111"/>
      <c r="NNF210" s="111"/>
      <c r="NNG210" s="111"/>
      <c r="NNH210" s="111"/>
      <c r="NNI210" s="111"/>
      <c r="NNJ210" s="111"/>
      <c r="NNK210" s="111"/>
      <c r="NNL210" s="111"/>
      <c r="NNM210" s="111"/>
      <c r="NNN210" s="111"/>
      <c r="NNO210" s="111"/>
      <c r="NNP210" s="111"/>
      <c r="NNQ210" s="111"/>
      <c r="NNR210" s="111"/>
      <c r="NNS210" s="111"/>
      <c r="NNT210" s="111"/>
      <c r="NNU210" s="111"/>
      <c r="NNV210" s="111"/>
      <c r="NNW210" s="111"/>
      <c r="NNX210" s="111"/>
      <c r="NNY210" s="111"/>
      <c r="NNZ210" s="111"/>
      <c r="NOA210" s="111"/>
      <c r="NOB210" s="111"/>
      <c r="NOC210" s="111"/>
      <c r="NOD210" s="111"/>
      <c r="NOE210" s="111"/>
      <c r="NOF210" s="111"/>
      <c r="NOG210" s="111"/>
      <c r="NOH210" s="111"/>
      <c r="NOI210" s="111"/>
      <c r="NOJ210" s="111"/>
      <c r="NOK210" s="111"/>
      <c r="NOL210" s="111"/>
      <c r="NOM210" s="111"/>
      <c r="NON210" s="111"/>
      <c r="NOO210" s="111"/>
      <c r="NOP210" s="111"/>
      <c r="NOQ210" s="111"/>
      <c r="NOR210" s="111"/>
      <c r="NOS210" s="111"/>
      <c r="NOT210" s="111"/>
      <c r="NOU210" s="111"/>
      <c r="NOV210" s="111"/>
      <c r="NOW210" s="111"/>
      <c r="NOX210" s="111"/>
      <c r="NOY210" s="111"/>
      <c r="NOZ210" s="111"/>
      <c r="NPA210" s="111"/>
      <c r="NPB210" s="111"/>
      <c r="NPC210" s="111"/>
      <c r="NPD210" s="111"/>
      <c r="NPE210" s="111"/>
      <c r="NPF210" s="111"/>
      <c r="NPG210" s="111"/>
      <c r="NPH210" s="111"/>
      <c r="NPI210" s="111"/>
      <c r="NPJ210" s="111"/>
      <c r="NPK210" s="111"/>
      <c r="NPL210" s="111"/>
      <c r="NPM210" s="111"/>
      <c r="NPN210" s="111"/>
      <c r="NPO210" s="111"/>
      <c r="NPP210" s="111"/>
      <c r="NPQ210" s="111"/>
      <c r="NPR210" s="111"/>
      <c r="NPS210" s="111"/>
      <c r="NPT210" s="111"/>
      <c r="NPU210" s="111"/>
      <c r="NPV210" s="111"/>
      <c r="NPW210" s="111"/>
      <c r="NPX210" s="111"/>
      <c r="NPY210" s="111"/>
      <c r="NPZ210" s="111"/>
      <c r="NQA210" s="111"/>
      <c r="NQB210" s="111"/>
      <c r="NQC210" s="111"/>
      <c r="NQD210" s="111"/>
      <c r="NQE210" s="111"/>
      <c r="NQF210" s="111"/>
      <c r="NQG210" s="111"/>
      <c r="NQH210" s="111"/>
      <c r="NQI210" s="111"/>
      <c r="NQJ210" s="111"/>
      <c r="NQK210" s="111"/>
      <c r="NQL210" s="111"/>
      <c r="NQM210" s="111"/>
      <c r="NQN210" s="111"/>
      <c r="NQO210" s="111"/>
      <c r="NQP210" s="111"/>
      <c r="NQQ210" s="111"/>
      <c r="NQR210" s="111"/>
      <c r="NQS210" s="111"/>
      <c r="NQT210" s="111"/>
      <c r="NQU210" s="111"/>
      <c r="NQV210" s="111"/>
      <c r="NQW210" s="111"/>
      <c r="NQX210" s="111"/>
      <c r="NQY210" s="111"/>
      <c r="NQZ210" s="111"/>
      <c r="NRA210" s="111"/>
      <c r="NRB210" s="111"/>
      <c r="NRC210" s="111"/>
      <c r="NRD210" s="111"/>
      <c r="NRE210" s="111"/>
      <c r="NRF210" s="111"/>
      <c r="NRG210" s="111"/>
      <c r="NRH210" s="111"/>
      <c r="NRI210" s="111"/>
      <c r="NRJ210" s="111"/>
      <c r="NRK210" s="111"/>
      <c r="NRL210" s="111"/>
      <c r="NRM210" s="111"/>
      <c r="NRN210" s="111"/>
      <c r="NRO210" s="111"/>
      <c r="NRP210" s="111"/>
      <c r="NRQ210" s="111"/>
      <c r="NRR210" s="111"/>
      <c r="NRS210" s="111"/>
      <c r="NRT210" s="111"/>
      <c r="NRU210" s="111"/>
      <c r="NRV210" s="111"/>
      <c r="NRW210" s="111"/>
      <c r="NRX210" s="111"/>
      <c r="NRY210" s="111"/>
      <c r="NRZ210" s="111"/>
      <c r="NSA210" s="111"/>
      <c r="NSB210" s="111"/>
      <c r="NSC210" s="111"/>
      <c r="NSD210" s="111"/>
      <c r="NSE210" s="111"/>
      <c r="NSF210" s="111"/>
      <c r="NSG210" s="111"/>
      <c r="NSH210" s="111"/>
      <c r="NSI210" s="111"/>
      <c r="NSJ210" s="111"/>
      <c r="NSK210" s="111"/>
      <c r="NSL210" s="111"/>
      <c r="NSM210" s="111"/>
      <c r="NSN210" s="111"/>
      <c r="NSO210" s="111"/>
      <c r="NSP210" s="111"/>
      <c r="NSQ210" s="111"/>
      <c r="NSR210" s="111"/>
      <c r="NSS210" s="111"/>
      <c r="NST210" s="111"/>
      <c r="NSU210" s="111"/>
      <c r="NSV210" s="111"/>
      <c r="NSW210" s="111"/>
      <c r="NSX210" s="111"/>
      <c r="NSY210" s="111"/>
      <c r="NSZ210" s="111"/>
      <c r="NTA210" s="111"/>
      <c r="NTB210" s="111"/>
      <c r="NTC210" s="111"/>
      <c r="NTD210" s="111"/>
      <c r="NTE210" s="111"/>
      <c r="NTF210" s="111"/>
      <c r="NTG210" s="111"/>
      <c r="NTH210" s="111"/>
      <c r="NTI210" s="111"/>
      <c r="NTJ210" s="111"/>
      <c r="NTK210" s="111"/>
      <c r="NTL210" s="111"/>
      <c r="NTM210" s="111"/>
      <c r="NTN210" s="111"/>
      <c r="NTO210" s="111"/>
      <c r="NTP210" s="111"/>
      <c r="NTQ210" s="111"/>
      <c r="NTR210" s="111"/>
      <c r="NTS210" s="111"/>
      <c r="NTT210" s="111"/>
      <c r="NTU210" s="111"/>
      <c r="NTV210" s="111"/>
      <c r="NTW210" s="111"/>
      <c r="NTX210" s="111"/>
      <c r="NTY210" s="111"/>
      <c r="NTZ210" s="111"/>
      <c r="NUA210" s="111"/>
      <c r="NUB210" s="111"/>
      <c r="NUC210" s="111"/>
      <c r="NUD210" s="111"/>
      <c r="NUE210" s="111"/>
      <c r="NUF210" s="111"/>
      <c r="NUG210" s="111"/>
      <c r="NUH210" s="111"/>
      <c r="NUI210" s="111"/>
      <c r="NUJ210" s="111"/>
      <c r="NUK210" s="111"/>
      <c r="NUL210" s="111"/>
      <c r="NUM210" s="111"/>
      <c r="NUN210" s="111"/>
      <c r="NUO210" s="111"/>
      <c r="NUP210" s="111"/>
      <c r="NUQ210" s="111"/>
      <c r="NUR210" s="111"/>
      <c r="NUS210" s="111"/>
      <c r="NUT210" s="111"/>
      <c r="NUU210" s="111"/>
      <c r="NUV210" s="111"/>
      <c r="NUW210" s="111"/>
      <c r="NUX210" s="111"/>
      <c r="NUY210" s="111"/>
      <c r="NUZ210" s="111"/>
      <c r="NVA210" s="111"/>
      <c r="NVB210" s="111"/>
      <c r="NVC210" s="111"/>
      <c r="NVD210" s="111"/>
      <c r="NVE210" s="111"/>
      <c r="NVF210" s="111"/>
      <c r="NVG210" s="111"/>
      <c r="NVH210" s="111"/>
      <c r="NVI210" s="111"/>
      <c r="NVJ210" s="111"/>
      <c r="NVK210" s="111"/>
      <c r="NVL210" s="111"/>
      <c r="NVM210" s="111"/>
      <c r="NVN210" s="111"/>
      <c r="NVO210" s="111"/>
      <c r="NVP210" s="111"/>
      <c r="NVQ210" s="111"/>
      <c r="NVR210" s="111"/>
      <c r="NVS210" s="111"/>
      <c r="NVT210" s="111"/>
      <c r="NVU210" s="111"/>
      <c r="NVV210" s="111"/>
      <c r="NVW210" s="111"/>
      <c r="NVX210" s="111"/>
      <c r="NVY210" s="111"/>
      <c r="NVZ210" s="111"/>
      <c r="NWA210" s="111"/>
      <c r="NWB210" s="111"/>
      <c r="NWC210" s="111"/>
      <c r="NWD210" s="111"/>
      <c r="NWE210" s="111"/>
      <c r="NWF210" s="111"/>
      <c r="NWG210" s="111"/>
      <c r="NWH210" s="111"/>
      <c r="NWI210" s="111"/>
      <c r="NWJ210" s="111"/>
      <c r="NWK210" s="111"/>
      <c r="NWL210" s="111"/>
      <c r="NWM210" s="111"/>
      <c r="NWN210" s="111"/>
      <c r="NWO210" s="111"/>
      <c r="NWP210" s="111"/>
      <c r="NWQ210" s="111"/>
      <c r="NWR210" s="111"/>
      <c r="NWS210" s="111"/>
      <c r="NWT210" s="111"/>
      <c r="NWU210" s="111"/>
      <c r="NWV210" s="111"/>
      <c r="NWW210" s="111"/>
      <c r="NWX210" s="111"/>
      <c r="NWY210" s="111"/>
      <c r="NWZ210" s="111"/>
      <c r="NXA210" s="111"/>
      <c r="NXB210" s="111"/>
      <c r="NXC210" s="111"/>
      <c r="NXD210" s="111"/>
      <c r="NXE210" s="111"/>
      <c r="NXF210" s="111"/>
      <c r="NXG210" s="111"/>
      <c r="NXH210" s="111"/>
      <c r="NXI210" s="111"/>
      <c r="NXJ210" s="111"/>
      <c r="NXK210" s="111"/>
      <c r="NXL210" s="111"/>
      <c r="NXM210" s="111"/>
      <c r="NXN210" s="111"/>
      <c r="NXO210" s="111"/>
      <c r="NXP210" s="111"/>
      <c r="NXQ210" s="111"/>
      <c r="NXR210" s="111"/>
      <c r="NXS210" s="111"/>
      <c r="NXT210" s="111"/>
      <c r="NXU210" s="111"/>
      <c r="NXV210" s="111"/>
      <c r="NXW210" s="111"/>
      <c r="NXX210" s="111"/>
      <c r="NXY210" s="111"/>
      <c r="NXZ210" s="111"/>
      <c r="NYA210" s="111"/>
      <c r="NYB210" s="111"/>
      <c r="NYC210" s="111"/>
      <c r="NYD210" s="111"/>
      <c r="NYE210" s="111"/>
      <c r="NYF210" s="111"/>
      <c r="NYG210" s="111"/>
      <c r="NYH210" s="111"/>
      <c r="NYI210" s="111"/>
      <c r="NYJ210" s="111"/>
      <c r="NYK210" s="111"/>
      <c r="NYL210" s="111"/>
      <c r="NYM210" s="111"/>
      <c r="NYN210" s="111"/>
      <c r="NYO210" s="111"/>
      <c r="NYP210" s="111"/>
      <c r="NYQ210" s="111"/>
      <c r="NYR210" s="111"/>
      <c r="NYS210" s="111"/>
      <c r="NYT210" s="111"/>
      <c r="NYU210" s="111"/>
      <c r="NYV210" s="111"/>
      <c r="NYW210" s="111"/>
      <c r="NYX210" s="111"/>
      <c r="NYY210" s="111"/>
      <c r="NYZ210" s="111"/>
      <c r="NZA210" s="111"/>
      <c r="NZB210" s="111"/>
      <c r="NZC210" s="111"/>
      <c r="NZD210" s="111"/>
      <c r="NZE210" s="111"/>
      <c r="NZF210" s="111"/>
      <c r="NZG210" s="111"/>
      <c r="NZH210" s="111"/>
      <c r="NZI210" s="111"/>
      <c r="NZJ210" s="111"/>
      <c r="NZK210" s="111"/>
      <c r="NZL210" s="111"/>
      <c r="NZM210" s="111"/>
      <c r="NZN210" s="111"/>
      <c r="NZO210" s="111"/>
      <c r="NZP210" s="111"/>
      <c r="NZQ210" s="111"/>
      <c r="NZR210" s="111"/>
      <c r="NZS210" s="111"/>
      <c r="NZT210" s="111"/>
      <c r="NZU210" s="111"/>
      <c r="NZV210" s="111"/>
      <c r="NZW210" s="111"/>
      <c r="NZX210" s="111"/>
      <c r="NZY210" s="111"/>
      <c r="NZZ210" s="111"/>
      <c r="OAA210" s="111"/>
      <c r="OAB210" s="111"/>
      <c r="OAC210" s="111"/>
      <c r="OAD210" s="111"/>
      <c r="OAE210" s="111"/>
      <c r="OAF210" s="111"/>
      <c r="OAG210" s="111"/>
      <c r="OAH210" s="111"/>
      <c r="OAI210" s="111"/>
      <c r="OAJ210" s="111"/>
      <c r="OAK210" s="111"/>
      <c r="OAL210" s="111"/>
      <c r="OAM210" s="111"/>
      <c r="OAN210" s="111"/>
      <c r="OAO210" s="111"/>
      <c r="OAP210" s="111"/>
      <c r="OAQ210" s="111"/>
      <c r="OAR210" s="111"/>
      <c r="OAS210" s="111"/>
      <c r="OAT210" s="111"/>
      <c r="OAU210" s="111"/>
      <c r="OAV210" s="111"/>
      <c r="OAW210" s="111"/>
      <c r="OAX210" s="111"/>
      <c r="OAY210" s="111"/>
      <c r="OAZ210" s="111"/>
      <c r="OBA210" s="111"/>
      <c r="OBB210" s="111"/>
      <c r="OBC210" s="111"/>
      <c r="OBD210" s="111"/>
      <c r="OBE210" s="111"/>
      <c r="OBF210" s="111"/>
      <c r="OBG210" s="111"/>
      <c r="OBH210" s="111"/>
      <c r="OBI210" s="111"/>
      <c r="OBJ210" s="111"/>
      <c r="OBK210" s="111"/>
      <c r="OBL210" s="111"/>
      <c r="OBM210" s="111"/>
      <c r="OBN210" s="111"/>
      <c r="OBO210" s="111"/>
      <c r="OBP210" s="111"/>
      <c r="OBQ210" s="111"/>
      <c r="OBR210" s="111"/>
      <c r="OBS210" s="111"/>
      <c r="OBT210" s="111"/>
      <c r="OBU210" s="111"/>
      <c r="OBV210" s="111"/>
      <c r="OBW210" s="111"/>
      <c r="OBX210" s="111"/>
      <c r="OBY210" s="111"/>
      <c r="OBZ210" s="111"/>
      <c r="OCA210" s="111"/>
      <c r="OCB210" s="111"/>
      <c r="OCC210" s="111"/>
      <c r="OCD210" s="111"/>
      <c r="OCE210" s="111"/>
      <c r="OCF210" s="111"/>
      <c r="OCG210" s="111"/>
      <c r="OCH210" s="111"/>
      <c r="OCI210" s="111"/>
      <c r="OCJ210" s="111"/>
      <c r="OCK210" s="111"/>
      <c r="OCL210" s="111"/>
      <c r="OCM210" s="111"/>
      <c r="OCN210" s="111"/>
      <c r="OCO210" s="111"/>
      <c r="OCP210" s="111"/>
      <c r="OCQ210" s="111"/>
      <c r="OCR210" s="111"/>
      <c r="OCS210" s="111"/>
      <c r="OCT210" s="111"/>
      <c r="OCU210" s="111"/>
      <c r="OCV210" s="111"/>
      <c r="OCW210" s="111"/>
      <c r="OCX210" s="111"/>
      <c r="OCY210" s="111"/>
      <c r="OCZ210" s="111"/>
      <c r="ODA210" s="111"/>
      <c r="ODB210" s="111"/>
      <c r="ODC210" s="111"/>
      <c r="ODD210" s="111"/>
      <c r="ODE210" s="111"/>
      <c r="ODF210" s="111"/>
      <c r="ODG210" s="111"/>
      <c r="ODH210" s="111"/>
      <c r="ODI210" s="111"/>
      <c r="ODJ210" s="111"/>
      <c r="ODK210" s="111"/>
      <c r="ODL210" s="111"/>
      <c r="ODM210" s="111"/>
      <c r="ODN210" s="111"/>
      <c r="ODO210" s="111"/>
      <c r="ODP210" s="111"/>
      <c r="ODQ210" s="111"/>
      <c r="ODR210" s="111"/>
      <c r="ODS210" s="111"/>
      <c r="ODT210" s="111"/>
      <c r="ODU210" s="111"/>
      <c r="ODV210" s="111"/>
      <c r="ODW210" s="111"/>
      <c r="ODX210" s="111"/>
      <c r="ODY210" s="111"/>
      <c r="ODZ210" s="111"/>
      <c r="OEA210" s="111"/>
      <c r="OEB210" s="111"/>
      <c r="OEC210" s="111"/>
      <c r="OED210" s="111"/>
      <c r="OEE210" s="111"/>
      <c r="OEF210" s="111"/>
      <c r="OEG210" s="111"/>
      <c r="OEH210" s="111"/>
      <c r="OEI210" s="111"/>
      <c r="OEJ210" s="111"/>
      <c r="OEK210" s="111"/>
      <c r="OEL210" s="111"/>
      <c r="OEM210" s="111"/>
      <c r="OEN210" s="111"/>
      <c r="OEO210" s="111"/>
      <c r="OEP210" s="111"/>
      <c r="OEQ210" s="111"/>
      <c r="OER210" s="111"/>
      <c r="OES210" s="111"/>
      <c r="OET210" s="111"/>
      <c r="OEU210" s="111"/>
      <c r="OEV210" s="111"/>
      <c r="OEW210" s="111"/>
      <c r="OEX210" s="111"/>
      <c r="OEY210" s="111"/>
      <c r="OEZ210" s="111"/>
      <c r="OFA210" s="111"/>
      <c r="OFB210" s="111"/>
      <c r="OFC210" s="111"/>
      <c r="OFD210" s="111"/>
      <c r="OFE210" s="111"/>
      <c r="OFF210" s="111"/>
      <c r="OFG210" s="111"/>
      <c r="OFH210" s="111"/>
      <c r="OFI210" s="111"/>
      <c r="OFJ210" s="111"/>
      <c r="OFK210" s="111"/>
      <c r="OFL210" s="111"/>
      <c r="OFM210" s="111"/>
      <c r="OFN210" s="111"/>
      <c r="OFO210" s="111"/>
      <c r="OFP210" s="111"/>
      <c r="OFQ210" s="111"/>
      <c r="OFR210" s="111"/>
      <c r="OFS210" s="111"/>
      <c r="OFT210" s="111"/>
      <c r="OFU210" s="111"/>
      <c r="OFV210" s="111"/>
      <c r="OFW210" s="111"/>
      <c r="OFX210" s="111"/>
      <c r="OFY210" s="111"/>
      <c r="OFZ210" s="111"/>
      <c r="OGA210" s="111"/>
      <c r="OGB210" s="111"/>
      <c r="OGC210" s="111"/>
      <c r="OGD210" s="111"/>
      <c r="OGE210" s="111"/>
      <c r="OGF210" s="111"/>
      <c r="OGG210" s="111"/>
      <c r="OGH210" s="111"/>
      <c r="OGI210" s="111"/>
      <c r="OGJ210" s="111"/>
      <c r="OGK210" s="111"/>
      <c r="OGL210" s="111"/>
      <c r="OGM210" s="111"/>
      <c r="OGN210" s="111"/>
      <c r="OGO210" s="111"/>
      <c r="OGP210" s="111"/>
      <c r="OGQ210" s="111"/>
      <c r="OGR210" s="111"/>
      <c r="OGS210" s="111"/>
      <c r="OGT210" s="111"/>
      <c r="OGU210" s="111"/>
      <c r="OGV210" s="111"/>
      <c r="OGW210" s="111"/>
      <c r="OGX210" s="111"/>
      <c r="OGY210" s="111"/>
      <c r="OGZ210" s="111"/>
      <c r="OHA210" s="111"/>
      <c r="OHB210" s="111"/>
      <c r="OHC210" s="111"/>
      <c r="OHD210" s="111"/>
      <c r="OHE210" s="111"/>
      <c r="OHF210" s="111"/>
      <c r="OHG210" s="111"/>
      <c r="OHH210" s="111"/>
      <c r="OHI210" s="111"/>
      <c r="OHJ210" s="111"/>
      <c r="OHK210" s="111"/>
      <c r="OHL210" s="111"/>
      <c r="OHM210" s="111"/>
      <c r="OHN210" s="111"/>
      <c r="OHO210" s="111"/>
      <c r="OHP210" s="111"/>
      <c r="OHQ210" s="111"/>
      <c r="OHR210" s="111"/>
      <c r="OHS210" s="111"/>
      <c r="OHT210" s="111"/>
      <c r="OHU210" s="111"/>
      <c r="OHV210" s="111"/>
      <c r="OHW210" s="111"/>
      <c r="OHX210" s="111"/>
      <c r="OHY210" s="111"/>
      <c r="OHZ210" s="111"/>
      <c r="OIA210" s="111"/>
      <c r="OIB210" s="111"/>
      <c r="OIC210" s="111"/>
      <c r="OID210" s="111"/>
      <c r="OIE210" s="111"/>
      <c r="OIF210" s="111"/>
      <c r="OIG210" s="111"/>
      <c r="OIH210" s="111"/>
      <c r="OII210" s="111"/>
      <c r="OIJ210" s="111"/>
      <c r="OIK210" s="111"/>
      <c r="OIL210" s="111"/>
      <c r="OIM210" s="111"/>
      <c r="OIN210" s="111"/>
      <c r="OIO210" s="111"/>
      <c r="OIP210" s="111"/>
      <c r="OIQ210" s="111"/>
      <c r="OIR210" s="111"/>
      <c r="OIS210" s="111"/>
      <c r="OIT210" s="111"/>
      <c r="OIU210" s="111"/>
      <c r="OIV210" s="111"/>
      <c r="OIW210" s="111"/>
      <c r="OIX210" s="111"/>
      <c r="OIY210" s="111"/>
      <c r="OIZ210" s="111"/>
      <c r="OJA210" s="111"/>
      <c r="OJB210" s="111"/>
      <c r="OJC210" s="111"/>
      <c r="OJD210" s="111"/>
      <c r="OJE210" s="111"/>
      <c r="OJF210" s="111"/>
      <c r="OJG210" s="111"/>
      <c r="OJH210" s="111"/>
      <c r="OJI210" s="111"/>
      <c r="OJJ210" s="111"/>
      <c r="OJK210" s="111"/>
      <c r="OJL210" s="111"/>
      <c r="OJM210" s="111"/>
      <c r="OJN210" s="111"/>
      <c r="OJO210" s="111"/>
      <c r="OJP210" s="111"/>
      <c r="OJQ210" s="111"/>
      <c r="OJR210" s="111"/>
      <c r="OJS210" s="111"/>
      <c r="OJT210" s="111"/>
      <c r="OJU210" s="111"/>
      <c r="OJV210" s="111"/>
      <c r="OJW210" s="111"/>
      <c r="OJX210" s="111"/>
      <c r="OJY210" s="111"/>
      <c r="OJZ210" s="111"/>
      <c r="OKA210" s="111"/>
      <c r="OKB210" s="111"/>
      <c r="OKC210" s="111"/>
      <c r="OKD210" s="111"/>
      <c r="OKE210" s="111"/>
      <c r="OKF210" s="111"/>
      <c r="OKG210" s="111"/>
      <c r="OKH210" s="111"/>
      <c r="OKI210" s="111"/>
      <c r="OKJ210" s="111"/>
      <c r="OKK210" s="111"/>
      <c r="OKL210" s="111"/>
      <c r="OKM210" s="111"/>
      <c r="OKN210" s="111"/>
      <c r="OKO210" s="111"/>
      <c r="OKP210" s="111"/>
      <c r="OKQ210" s="111"/>
      <c r="OKR210" s="111"/>
      <c r="OKS210" s="111"/>
      <c r="OKT210" s="111"/>
      <c r="OKU210" s="111"/>
      <c r="OKV210" s="111"/>
      <c r="OKW210" s="111"/>
      <c r="OKX210" s="111"/>
      <c r="OKY210" s="111"/>
      <c r="OKZ210" s="111"/>
      <c r="OLA210" s="111"/>
      <c r="OLB210" s="111"/>
      <c r="OLC210" s="111"/>
      <c r="OLD210" s="111"/>
      <c r="OLE210" s="111"/>
      <c r="OLF210" s="111"/>
      <c r="OLG210" s="111"/>
      <c r="OLH210" s="111"/>
      <c r="OLI210" s="111"/>
      <c r="OLJ210" s="111"/>
      <c r="OLK210" s="111"/>
      <c r="OLL210" s="111"/>
      <c r="OLM210" s="111"/>
      <c r="OLN210" s="111"/>
      <c r="OLO210" s="111"/>
      <c r="OLP210" s="111"/>
      <c r="OLQ210" s="111"/>
      <c r="OLR210" s="111"/>
      <c r="OLS210" s="111"/>
      <c r="OLT210" s="111"/>
      <c r="OLU210" s="111"/>
      <c r="OLV210" s="111"/>
      <c r="OLW210" s="111"/>
      <c r="OLX210" s="111"/>
      <c r="OLY210" s="111"/>
      <c r="OLZ210" s="111"/>
      <c r="OMA210" s="111"/>
      <c r="OMB210" s="111"/>
      <c r="OMC210" s="111"/>
      <c r="OMD210" s="111"/>
      <c r="OME210" s="111"/>
      <c r="OMF210" s="111"/>
      <c r="OMG210" s="111"/>
      <c r="OMH210" s="111"/>
      <c r="OMI210" s="111"/>
      <c r="OMJ210" s="111"/>
      <c r="OMK210" s="111"/>
      <c r="OML210" s="111"/>
      <c r="OMM210" s="111"/>
      <c r="OMN210" s="111"/>
      <c r="OMO210" s="111"/>
      <c r="OMP210" s="111"/>
      <c r="OMQ210" s="111"/>
      <c r="OMR210" s="111"/>
      <c r="OMS210" s="111"/>
      <c r="OMT210" s="111"/>
      <c r="OMU210" s="111"/>
      <c r="OMV210" s="111"/>
      <c r="OMW210" s="111"/>
      <c r="OMX210" s="111"/>
      <c r="OMY210" s="111"/>
      <c r="OMZ210" s="111"/>
      <c r="ONA210" s="111"/>
      <c r="ONB210" s="111"/>
      <c r="ONC210" s="111"/>
      <c r="OND210" s="111"/>
      <c r="ONE210" s="111"/>
      <c r="ONF210" s="111"/>
      <c r="ONG210" s="111"/>
      <c r="ONH210" s="111"/>
      <c r="ONI210" s="111"/>
      <c r="ONJ210" s="111"/>
      <c r="ONK210" s="111"/>
      <c r="ONL210" s="111"/>
      <c r="ONM210" s="111"/>
      <c r="ONN210" s="111"/>
      <c r="ONO210" s="111"/>
      <c r="ONP210" s="111"/>
      <c r="ONQ210" s="111"/>
      <c r="ONR210" s="111"/>
      <c r="ONS210" s="111"/>
      <c r="ONT210" s="111"/>
      <c r="ONU210" s="111"/>
      <c r="ONV210" s="111"/>
      <c r="ONW210" s="111"/>
      <c r="ONX210" s="111"/>
      <c r="ONY210" s="111"/>
      <c r="ONZ210" s="111"/>
      <c r="OOA210" s="111"/>
      <c r="OOB210" s="111"/>
      <c r="OOC210" s="111"/>
      <c r="OOD210" s="111"/>
      <c r="OOE210" s="111"/>
      <c r="OOF210" s="111"/>
      <c r="OOG210" s="111"/>
      <c r="OOH210" s="111"/>
      <c r="OOI210" s="111"/>
      <c r="OOJ210" s="111"/>
      <c r="OOK210" s="111"/>
      <c r="OOL210" s="111"/>
      <c r="OOM210" s="111"/>
      <c r="OON210" s="111"/>
      <c r="OOO210" s="111"/>
      <c r="OOP210" s="111"/>
      <c r="OOQ210" s="111"/>
      <c r="OOR210" s="111"/>
      <c r="OOS210" s="111"/>
      <c r="OOT210" s="111"/>
      <c r="OOU210" s="111"/>
      <c r="OOV210" s="111"/>
      <c r="OOW210" s="111"/>
      <c r="OOX210" s="111"/>
      <c r="OOY210" s="111"/>
      <c r="OOZ210" s="111"/>
      <c r="OPA210" s="111"/>
      <c r="OPB210" s="111"/>
      <c r="OPC210" s="111"/>
      <c r="OPD210" s="111"/>
      <c r="OPE210" s="111"/>
      <c r="OPF210" s="111"/>
      <c r="OPG210" s="111"/>
      <c r="OPH210" s="111"/>
      <c r="OPI210" s="111"/>
      <c r="OPJ210" s="111"/>
      <c r="OPK210" s="111"/>
      <c r="OPL210" s="111"/>
      <c r="OPM210" s="111"/>
      <c r="OPN210" s="111"/>
      <c r="OPO210" s="111"/>
      <c r="OPP210" s="111"/>
      <c r="OPQ210" s="111"/>
      <c r="OPR210" s="111"/>
      <c r="OPS210" s="111"/>
      <c r="OPT210" s="111"/>
      <c r="OPU210" s="111"/>
      <c r="OPV210" s="111"/>
      <c r="OPW210" s="111"/>
      <c r="OPX210" s="111"/>
      <c r="OPY210" s="111"/>
      <c r="OPZ210" s="111"/>
      <c r="OQA210" s="111"/>
      <c r="OQB210" s="111"/>
      <c r="OQC210" s="111"/>
      <c r="OQD210" s="111"/>
      <c r="OQE210" s="111"/>
      <c r="OQF210" s="111"/>
      <c r="OQG210" s="111"/>
      <c r="OQH210" s="111"/>
      <c r="OQI210" s="111"/>
      <c r="OQJ210" s="111"/>
      <c r="OQK210" s="111"/>
      <c r="OQL210" s="111"/>
      <c r="OQM210" s="111"/>
      <c r="OQN210" s="111"/>
      <c r="OQO210" s="111"/>
      <c r="OQP210" s="111"/>
      <c r="OQQ210" s="111"/>
      <c r="OQR210" s="111"/>
      <c r="OQS210" s="111"/>
      <c r="OQT210" s="111"/>
      <c r="OQU210" s="111"/>
      <c r="OQV210" s="111"/>
      <c r="OQW210" s="111"/>
      <c r="OQX210" s="111"/>
      <c r="OQY210" s="111"/>
      <c r="OQZ210" s="111"/>
      <c r="ORA210" s="111"/>
      <c r="ORB210" s="111"/>
      <c r="ORC210" s="111"/>
      <c r="ORD210" s="111"/>
      <c r="ORE210" s="111"/>
      <c r="ORF210" s="111"/>
      <c r="ORG210" s="111"/>
      <c r="ORH210" s="111"/>
      <c r="ORI210" s="111"/>
      <c r="ORJ210" s="111"/>
      <c r="ORK210" s="111"/>
      <c r="ORL210" s="111"/>
      <c r="ORM210" s="111"/>
      <c r="ORN210" s="111"/>
      <c r="ORO210" s="111"/>
      <c r="ORP210" s="111"/>
      <c r="ORQ210" s="111"/>
      <c r="ORR210" s="111"/>
      <c r="ORS210" s="111"/>
      <c r="ORT210" s="111"/>
      <c r="ORU210" s="111"/>
      <c r="ORV210" s="111"/>
      <c r="ORW210" s="111"/>
      <c r="ORX210" s="111"/>
      <c r="ORY210" s="111"/>
      <c r="ORZ210" s="111"/>
      <c r="OSA210" s="111"/>
      <c r="OSB210" s="111"/>
      <c r="OSC210" s="111"/>
      <c r="OSD210" s="111"/>
      <c r="OSE210" s="111"/>
      <c r="OSF210" s="111"/>
      <c r="OSG210" s="111"/>
      <c r="OSH210" s="111"/>
      <c r="OSI210" s="111"/>
      <c r="OSJ210" s="111"/>
      <c r="OSK210" s="111"/>
      <c r="OSL210" s="111"/>
      <c r="OSM210" s="111"/>
      <c r="OSN210" s="111"/>
      <c r="OSO210" s="111"/>
      <c r="OSP210" s="111"/>
      <c r="OSQ210" s="111"/>
      <c r="OSR210" s="111"/>
      <c r="OSS210" s="111"/>
      <c r="OST210" s="111"/>
      <c r="OSU210" s="111"/>
      <c r="OSV210" s="111"/>
      <c r="OSW210" s="111"/>
      <c r="OSX210" s="111"/>
      <c r="OSY210" s="111"/>
      <c r="OSZ210" s="111"/>
      <c r="OTA210" s="111"/>
      <c r="OTB210" s="111"/>
      <c r="OTC210" s="111"/>
      <c r="OTD210" s="111"/>
      <c r="OTE210" s="111"/>
      <c r="OTF210" s="111"/>
      <c r="OTG210" s="111"/>
      <c r="OTH210" s="111"/>
      <c r="OTI210" s="111"/>
      <c r="OTJ210" s="111"/>
      <c r="OTK210" s="111"/>
      <c r="OTL210" s="111"/>
      <c r="OTM210" s="111"/>
      <c r="OTN210" s="111"/>
      <c r="OTO210" s="111"/>
      <c r="OTP210" s="111"/>
      <c r="OTQ210" s="111"/>
      <c r="OTR210" s="111"/>
      <c r="OTS210" s="111"/>
      <c r="OTT210" s="111"/>
      <c r="OTU210" s="111"/>
      <c r="OTV210" s="111"/>
      <c r="OTW210" s="111"/>
      <c r="OTX210" s="111"/>
      <c r="OTY210" s="111"/>
      <c r="OTZ210" s="111"/>
      <c r="OUA210" s="111"/>
      <c r="OUB210" s="111"/>
      <c r="OUC210" s="111"/>
      <c r="OUD210" s="111"/>
      <c r="OUE210" s="111"/>
      <c r="OUF210" s="111"/>
      <c r="OUG210" s="111"/>
      <c r="OUH210" s="111"/>
      <c r="OUI210" s="111"/>
      <c r="OUJ210" s="111"/>
      <c r="OUK210" s="111"/>
      <c r="OUL210" s="111"/>
      <c r="OUM210" s="111"/>
      <c r="OUN210" s="111"/>
      <c r="OUO210" s="111"/>
      <c r="OUP210" s="111"/>
      <c r="OUQ210" s="111"/>
      <c r="OUR210" s="111"/>
      <c r="OUS210" s="111"/>
      <c r="OUT210" s="111"/>
      <c r="OUU210" s="111"/>
      <c r="OUV210" s="111"/>
      <c r="OUW210" s="111"/>
      <c r="OUX210" s="111"/>
      <c r="OUY210" s="111"/>
      <c r="OUZ210" s="111"/>
      <c r="OVA210" s="111"/>
      <c r="OVB210" s="111"/>
      <c r="OVC210" s="111"/>
      <c r="OVD210" s="111"/>
      <c r="OVE210" s="111"/>
      <c r="OVF210" s="111"/>
      <c r="OVG210" s="111"/>
      <c r="OVH210" s="111"/>
      <c r="OVI210" s="111"/>
      <c r="OVJ210" s="111"/>
      <c r="OVK210" s="111"/>
      <c r="OVL210" s="111"/>
      <c r="OVM210" s="111"/>
      <c r="OVN210" s="111"/>
      <c r="OVO210" s="111"/>
      <c r="OVP210" s="111"/>
      <c r="OVQ210" s="111"/>
      <c r="OVR210" s="111"/>
      <c r="OVS210" s="111"/>
      <c r="OVT210" s="111"/>
      <c r="OVU210" s="111"/>
      <c r="OVV210" s="111"/>
      <c r="OVW210" s="111"/>
      <c r="OVX210" s="111"/>
      <c r="OVY210" s="111"/>
      <c r="OVZ210" s="111"/>
      <c r="OWA210" s="111"/>
      <c r="OWB210" s="111"/>
      <c r="OWC210" s="111"/>
      <c r="OWD210" s="111"/>
      <c r="OWE210" s="111"/>
      <c r="OWF210" s="111"/>
      <c r="OWG210" s="111"/>
      <c r="OWH210" s="111"/>
      <c r="OWI210" s="111"/>
      <c r="OWJ210" s="111"/>
      <c r="OWK210" s="111"/>
      <c r="OWL210" s="111"/>
      <c r="OWM210" s="111"/>
      <c r="OWN210" s="111"/>
      <c r="OWO210" s="111"/>
      <c r="OWP210" s="111"/>
      <c r="OWQ210" s="111"/>
      <c r="OWR210" s="111"/>
      <c r="OWS210" s="111"/>
      <c r="OWT210" s="111"/>
      <c r="OWU210" s="111"/>
      <c r="OWV210" s="111"/>
      <c r="OWW210" s="111"/>
      <c r="OWX210" s="111"/>
      <c r="OWY210" s="111"/>
      <c r="OWZ210" s="111"/>
      <c r="OXA210" s="111"/>
      <c r="OXB210" s="111"/>
      <c r="OXC210" s="111"/>
      <c r="OXD210" s="111"/>
      <c r="OXE210" s="111"/>
      <c r="OXF210" s="111"/>
      <c r="OXG210" s="111"/>
      <c r="OXH210" s="111"/>
      <c r="OXI210" s="111"/>
      <c r="OXJ210" s="111"/>
      <c r="OXK210" s="111"/>
      <c r="OXL210" s="111"/>
      <c r="OXM210" s="111"/>
      <c r="OXN210" s="111"/>
      <c r="OXO210" s="111"/>
      <c r="OXP210" s="111"/>
      <c r="OXQ210" s="111"/>
      <c r="OXR210" s="111"/>
      <c r="OXS210" s="111"/>
      <c r="OXT210" s="111"/>
      <c r="OXU210" s="111"/>
      <c r="OXV210" s="111"/>
      <c r="OXW210" s="111"/>
      <c r="OXX210" s="111"/>
      <c r="OXY210" s="111"/>
      <c r="OXZ210" s="111"/>
      <c r="OYA210" s="111"/>
      <c r="OYB210" s="111"/>
      <c r="OYC210" s="111"/>
      <c r="OYD210" s="111"/>
      <c r="OYE210" s="111"/>
      <c r="OYF210" s="111"/>
      <c r="OYG210" s="111"/>
      <c r="OYH210" s="111"/>
      <c r="OYI210" s="111"/>
      <c r="OYJ210" s="111"/>
      <c r="OYK210" s="111"/>
      <c r="OYL210" s="111"/>
      <c r="OYM210" s="111"/>
      <c r="OYN210" s="111"/>
      <c r="OYO210" s="111"/>
      <c r="OYP210" s="111"/>
      <c r="OYQ210" s="111"/>
      <c r="OYR210" s="111"/>
      <c r="OYS210" s="111"/>
      <c r="OYT210" s="111"/>
      <c r="OYU210" s="111"/>
      <c r="OYV210" s="111"/>
      <c r="OYW210" s="111"/>
      <c r="OYX210" s="111"/>
      <c r="OYY210" s="111"/>
      <c r="OYZ210" s="111"/>
      <c r="OZA210" s="111"/>
      <c r="OZB210" s="111"/>
      <c r="OZC210" s="111"/>
      <c r="OZD210" s="111"/>
      <c r="OZE210" s="111"/>
      <c r="OZF210" s="111"/>
      <c r="OZG210" s="111"/>
      <c r="OZH210" s="111"/>
      <c r="OZI210" s="111"/>
      <c r="OZJ210" s="111"/>
      <c r="OZK210" s="111"/>
      <c r="OZL210" s="111"/>
      <c r="OZM210" s="111"/>
      <c r="OZN210" s="111"/>
      <c r="OZO210" s="111"/>
      <c r="OZP210" s="111"/>
      <c r="OZQ210" s="111"/>
      <c r="OZR210" s="111"/>
      <c r="OZS210" s="111"/>
      <c r="OZT210" s="111"/>
      <c r="OZU210" s="111"/>
      <c r="OZV210" s="111"/>
      <c r="OZW210" s="111"/>
      <c r="OZX210" s="111"/>
      <c r="OZY210" s="111"/>
      <c r="OZZ210" s="111"/>
      <c r="PAA210" s="111"/>
      <c r="PAB210" s="111"/>
      <c r="PAC210" s="111"/>
      <c r="PAD210" s="111"/>
      <c r="PAE210" s="111"/>
      <c r="PAF210" s="111"/>
      <c r="PAG210" s="111"/>
      <c r="PAH210" s="111"/>
      <c r="PAI210" s="111"/>
      <c r="PAJ210" s="111"/>
      <c r="PAK210" s="111"/>
      <c r="PAL210" s="111"/>
      <c r="PAM210" s="111"/>
      <c r="PAN210" s="111"/>
      <c r="PAO210" s="111"/>
      <c r="PAP210" s="111"/>
      <c r="PAQ210" s="111"/>
      <c r="PAR210" s="111"/>
      <c r="PAS210" s="111"/>
      <c r="PAT210" s="111"/>
      <c r="PAU210" s="111"/>
      <c r="PAV210" s="111"/>
      <c r="PAW210" s="111"/>
      <c r="PAX210" s="111"/>
      <c r="PAY210" s="111"/>
      <c r="PAZ210" s="111"/>
      <c r="PBA210" s="111"/>
      <c r="PBB210" s="111"/>
      <c r="PBC210" s="111"/>
      <c r="PBD210" s="111"/>
      <c r="PBE210" s="111"/>
      <c r="PBF210" s="111"/>
      <c r="PBG210" s="111"/>
      <c r="PBH210" s="111"/>
      <c r="PBI210" s="111"/>
      <c r="PBJ210" s="111"/>
      <c r="PBK210" s="111"/>
      <c r="PBL210" s="111"/>
      <c r="PBM210" s="111"/>
      <c r="PBN210" s="111"/>
      <c r="PBO210" s="111"/>
      <c r="PBP210" s="111"/>
      <c r="PBQ210" s="111"/>
      <c r="PBR210" s="111"/>
      <c r="PBS210" s="111"/>
      <c r="PBT210" s="111"/>
      <c r="PBU210" s="111"/>
      <c r="PBV210" s="111"/>
      <c r="PBW210" s="111"/>
      <c r="PBX210" s="111"/>
      <c r="PBY210" s="111"/>
      <c r="PBZ210" s="111"/>
      <c r="PCA210" s="111"/>
      <c r="PCB210" s="111"/>
      <c r="PCC210" s="111"/>
      <c r="PCD210" s="111"/>
      <c r="PCE210" s="111"/>
      <c r="PCF210" s="111"/>
      <c r="PCG210" s="111"/>
      <c r="PCH210" s="111"/>
      <c r="PCI210" s="111"/>
      <c r="PCJ210" s="111"/>
      <c r="PCK210" s="111"/>
      <c r="PCL210" s="111"/>
      <c r="PCM210" s="111"/>
      <c r="PCN210" s="111"/>
      <c r="PCO210" s="111"/>
      <c r="PCP210" s="111"/>
      <c r="PCQ210" s="111"/>
      <c r="PCR210" s="111"/>
      <c r="PCS210" s="111"/>
      <c r="PCT210" s="111"/>
      <c r="PCU210" s="111"/>
      <c r="PCV210" s="111"/>
      <c r="PCW210" s="111"/>
      <c r="PCX210" s="111"/>
      <c r="PCY210" s="111"/>
      <c r="PCZ210" s="111"/>
      <c r="PDA210" s="111"/>
      <c r="PDB210" s="111"/>
      <c r="PDC210" s="111"/>
      <c r="PDD210" s="111"/>
      <c r="PDE210" s="111"/>
      <c r="PDF210" s="111"/>
      <c r="PDG210" s="111"/>
      <c r="PDH210" s="111"/>
      <c r="PDI210" s="111"/>
      <c r="PDJ210" s="111"/>
      <c r="PDK210" s="111"/>
      <c r="PDL210" s="111"/>
      <c r="PDM210" s="111"/>
      <c r="PDN210" s="111"/>
      <c r="PDO210" s="111"/>
      <c r="PDP210" s="111"/>
      <c r="PDQ210" s="111"/>
      <c r="PDR210" s="111"/>
      <c r="PDS210" s="111"/>
      <c r="PDT210" s="111"/>
      <c r="PDU210" s="111"/>
      <c r="PDV210" s="111"/>
      <c r="PDW210" s="111"/>
      <c r="PDX210" s="111"/>
      <c r="PDY210" s="111"/>
      <c r="PDZ210" s="111"/>
      <c r="PEA210" s="111"/>
      <c r="PEB210" s="111"/>
      <c r="PEC210" s="111"/>
      <c r="PED210" s="111"/>
      <c r="PEE210" s="111"/>
      <c r="PEF210" s="111"/>
      <c r="PEG210" s="111"/>
      <c r="PEH210" s="111"/>
      <c r="PEI210" s="111"/>
      <c r="PEJ210" s="111"/>
      <c r="PEK210" s="111"/>
      <c r="PEL210" s="111"/>
      <c r="PEM210" s="111"/>
      <c r="PEN210" s="111"/>
      <c r="PEO210" s="111"/>
      <c r="PEP210" s="111"/>
      <c r="PEQ210" s="111"/>
      <c r="PER210" s="111"/>
      <c r="PES210" s="111"/>
      <c r="PET210" s="111"/>
      <c r="PEU210" s="111"/>
      <c r="PEV210" s="111"/>
      <c r="PEW210" s="111"/>
      <c r="PEX210" s="111"/>
      <c r="PEY210" s="111"/>
      <c r="PEZ210" s="111"/>
      <c r="PFA210" s="111"/>
      <c r="PFB210" s="111"/>
      <c r="PFC210" s="111"/>
      <c r="PFD210" s="111"/>
      <c r="PFE210" s="111"/>
      <c r="PFF210" s="111"/>
      <c r="PFG210" s="111"/>
      <c r="PFH210" s="111"/>
      <c r="PFI210" s="111"/>
      <c r="PFJ210" s="111"/>
      <c r="PFK210" s="111"/>
      <c r="PFL210" s="111"/>
      <c r="PFM210" s="111"/>
      <c r="PFN210" s="111"/>
      <c r="PFO210" s="111"/>
      <c r="PFP210" s="111"/>
      <c r="PFQ210" s="111"/>
      <c r="PFR210" s="111"/>
      <c r="PFS210" s="111"/>
      <c r="PFT210" s="111"/>
      <c r="PFU210" s="111"/>
      <c r="PFV210" s="111"/>
      <c r="PFW210" s="111"/>
      <c r="PFX210" s="111"/>
      <c r="PFY210" s="111"/>
      <c r="PFZ210" s="111"/>
      <c r="PGA210" s="111"/>
      <c r="PGB210" s="111"/>
      <c r="PGC210" s="111"/>
      <c r="PGD210" s="111"/>
      <c r="PGE210" s="111"/>
      <c r="PGF210" s="111"/>
      <c r="PGG210" s="111"/>
      <c r="PGH210" s="111"/>
      <c r="PGI210" s="111"/>
      <c r="PGJ210" s="111"/>
      <c r="PGK210" s="111"/>
      <c r="PGL210" s="111"/>
      <c r="PGM210" s="111"/>
      <c r="PGN210" s="111"/>
      <c r="PGO210" s="111"/>
      <c r="PGP210" s="111"/>
      <c r="PGQ210" s="111"/>
      <c r="PGR210" s="111"/>
      <c r="PGS210" s="111"/>
      <c r="PGT210" s="111"/>
      <c r="PGU210" s="111"/>
      <c r="PGV210" s="111"/>
      <c r="PGW210" s="111"/>
      <c r="PGX210" s="111"/>
      <c r="PGY210" s="111"/>
      <c r="PGZ210" s="111"/>
      <c r="PHA210" s="111"/>
      <c r="PHB210" s="111"/>
      <c r="PHC210" s="111"/>
      <c r="PHD210" s="111"/>
      <c r="PHE210" s="111"/>
      <c r="PHF210" s="111"/>
      <c r="PHG210" s="111"/>
      <c r="PHH210" s="111"/>
      <c r="PHI210" s="111"/>
      <c r="PHJ210" s="111"/>
      <c r="PHK210" s="111"/>
      <c r="PHL210" s="111"/>
      <c r="PHM210" s="111"/>
      <c r="PHN210" s="111"/>
      <c r="PHO210" s="111"/>
      <c r="PHP210" s="111"/>
      <c r="PHQ210" s="111"/>
      <c r="PHR210" s="111"/>
      <c r="PHS210" s="111"/>
      <c r="PHT210" s="111"/>
      <c r="PHU210" s="111"/>
      <c r="PHV210" s="111"/>
      <c r="PHW210" s="111"/>
      <c r="PHX210" s="111"/>
      <c r="PHY210" s="111"/>
      <c r="PHZ210" s="111"/>
      <c r="PIA210" s="111"/>
      <c r="PIB210" s="111"/>
      <c r="PIC210" s="111"/>
      <c r="PID210" s="111"/>
      <c r="PIE210" s="111"/>
      <c r="PIF210" s="111"/>
      <c r="PIG210" s="111"/>
      <c r="PIH210" s="111"/>
      <c r="PII210" s="111"/>
      <c r="PIJ210" s="111"/>
      <c r="PIK210" s="111"/>
      <c r="PIL210" s="111"/>
      <c r="PIM210" s="111"/>
      <c r="PIN210" s="111"/>
      <c r="PIO210" s="111"/>
      <c r="PIP210" s="111"/>
      <c r="PIQ210" s="111"/>
      <c r="PIR210" s="111"/>
      <c r="PIS210" s="111"/>
      <c r="PIT210" s="111"/>
      <c r="PIU210" s="111"/>
      <c r="PIV210" s="111"/>
      <c r="PIW210" s="111"/>
      <c r="PIX210" s="111"/>
      <c r="PIY210" s="111"/>
      <c r="PIZ210" s="111"/>
      <c r="PJA210" s="111"/>
      <c r="PJB210" s="111"/>
      <c r="PJC210" s="111"/>
      <c r="PJD210" s="111"/>
      <c r="PJE210" s="111"/>
      <c r="PJF210" s="111"/>
      <c r="PJG210" s="111"/>
      <c r="PJH210" s="111"/>
      <c r="PJI210" s="111"/>
      <c r="PJJ210" s="111"/>
      <c r="PJK210" s="111"/>
      <c r="PJL210" s="111"/>
      <c r="PJM210" s="111"/>
      <c r="PJN210" s="111"/>
      <c r="PJO210" s="111"/>
      <c r="PJP210" s="111"/>
      <c r="PJQ210" s="111"/>
      <c r="PJR210" s="111"/>
      <c r="PJS210" s="111"/>
      <c r="PJT210" s="111"/>
      <c r="PJU210" s="111"/>
      <c r="PJV210" s="111"/>
      <c r="PJW210" s="111"/>
      <c r="PJX210" s="111"/>
      <c r="PJY210" s="111"/>
      <c r="PJZ210" s="111"/>
      <c r="PKA210" s="111"/>
      <c r="PKB210" s="111"/>
      <c r="PKC210" s="111"/>
      <c r="PKD210" s="111"/>
      <c r="PKE210" s="111"/>
      <c r="PKF210" s="111"/>
      <c r="PKG210" s="111"/>
      <c r="PKH210" s="111"/>
      <c r="PKI210" s="111"/>
      <c r="PKJ210" s="111"/>
      <c r="PKK210" s="111"/>
      <c r="PKL210" s="111"/>
      <c r="PKM210" s="111"/>
      <c r="PKN210" s="111"/>
      <c r="PKO210" s="111"/>
      <c r="PKP210" s="111"/>
      <c r="PKQ210" s="111"/>
      <c r="PKR210" s="111"/>
      <c r="PKS210" s="111"/>
      <c r="PKT210" s="111"/>
      <c r="PKU210" s="111"/>
      <c r="PKV210" s="111"/>
      <c r="PKW210" s="111"/>
      <c r="PKX210" s="111"/>
      <c r="PKY210" s="111"/>
      <c r="PKZ210" s="111"/>
      <c r="PLA210" s="111"/>
      <c r="PLB210" s="111"/>
      <c r="PLC210" s="111"/>
      <c r="PLD210" s="111"/>
      <c r="PLE210" s="111"/>
      <c r="PLF210" s="111"/>
      <c r="PLG210" s="111"/>
      <c r="PLH210" s="111"/>
      <c r="PLI210" s="111"/>
      <c r="PLJ210" s="111"/>
      <c r="PLK210" s="111"/>
      <c r="PLL210" s="111"/>
      <c r="PLM210" s="111"/>
      <c r="PLN210" s="111"/>
      <c r="PLO210" s="111"/>
      <c r="PLP210" s="111"/>
      <c r="PLQ210" s="111"/>
      <c r="PLR210" s="111"/>
      <c r="PLS210" s="111"/>
      <c r="PLT210" s="111"/>
      <c r="PLU210" s="111"/>
      <c r="PLV210" s="111"/>
      <c r="PLW210" s="111"/>
      <c r="PLX210" s="111"/>
      <c r="PLY210" s="111"/>
      <c r="PLZ210" s="111"/>
      <c r="PMA210" s="111"/>
      <c r="PMB210" s="111"/>
      <c r="PMC210" s="111"/>
      <c r="PMD210" s="111"/>
      <c r="PME210" s="111"/>
      <c r="PMF210" s="111"/>
      <c r="PMG210" s="111"/>
      <c r="PMH210" s="111"/>
      <c r="PMI210" s="111"/>
      <c r="PMJ210" s="111"/>
      <c r="PMK210" s="111"/>
      <c r="PML210" s="111"/>
      <c r="PMM210" s="111"/>
      <c r="PMN210" s="111"/>
      <c r="PMO210" s="111"/>
      <c r="PMP210" s="111"/>
      <c r="PMQ210" s="111"/>
      <c r="PMR210" s="111"/>
      <c r="PMS210" s="111"/>
      <c r="PMT210" s="111"/>
      <c r="PMU210" s="111"/>
      <c r="PMV210" s="111"/>
      <c r="PMW210" s="111"/>
      <c r="PMX210" s="111"/>
      <c r="PMY210" s="111"/>
      <c r="PMZ210" s="111"/>
      <c r="PNA210" s="111"/>
      <c r="PNB210" s="111"/>
      <c r="PNC210" s="111"/>
      <c r="PND210" s="111"/>
      <c r="PNE210" s="111"/>
      <c r="PNF210" s="111"/>
      <c r="PNG210" s="111"/>
      <c r="PNH210" s="111"/>
      <c r="PNI210" s="111"/>
      <c r="PNJ210" s="111"/>
      <c r="PNK210" s="111"/>
      <c r="PNL210" s="111"/>
      <c r="PNM210" s="111"/>
      <c r="PNN210" s="111"/>
      <c r="PNO210" s="111"/>
      <c r="PNP210" s="111"/>
      <c r="PNQ210" s="111"/>
      <c r="PNR210" s="111"/>
      <c r="PNS210" s="111"/>
      <c r="PNT210" s="111"/>
      <c r="PNU210" s="111"/>
      <c r="PNV210" s="111"/>
      <c r="PNW210" s="111"/>
      <c r="PNX210" s="111"/>
      <c r="PNY210" s="111"/>
      <c r="PNZ210" s="111"/>
      <c r="POA210" s="111"/>
      <c r="POB210" s="111"/>
      <c r="POC210" s="111"/>
      <c r="POD210" s="111"/>
      <c r="POE210" s="111"/>
      <c r="POF210" s="111"/>
      <c r="POG210" s="111"/>
      <c r="POH210" s="111"/>
      <c r="POI210" s="111"/>
      <c r="POJ210" s="111"/>
      <c r="POK210" s="111"/>
      <c r="POL210" s="111"/>
      <c r="POM210" s="111"/>
      <c r="PON210" s="111"/>
      <c r="POO210" s="111"/>
      <c r="POP210" s="111"/>
      <c r="POQ210" s="111"/>
      <c r="POR210" s="111"/>
      <c r="POS210" s="111"/>
      <c r="POT210" s="111"/>
      <c r="POU210" s="111"/>
      <c r="POV210" s="111"/>
      <c r="POW210" s="111"/>
      <c r="POX210" s="111"/>
      <c r="POY210" s="111"/>
      <c r="POZ210" s="111"/>
      <c r="PPA210" s="111"/>
      <c r="PPB210" s="111"/>
      <c r="PPC210" s="111"/>
      <c r="PPD210" s="111"/>
      <c r="PPE210" s="111"/>
      <c r="PPF210" s="111"/>
      <c r="PPG210" s="111"/>
      <c r="PPH210" s="111"/>
      <c r="PPI210" s="111"/>
      <c r="PPJ210" s="111"/>
      <c r="PPK210" s="111"/>
      <c r="PPL210" s="111"/>
      <c r="PPM210" s="111"/>
      <c r="PPN210" s="111"/>
      <c r="PPO210" s="111"/>
      <c r="PPP210" s="111"/>
      <c r="PPQ210" s="111"/>
      <c r="PPR210" s="111"/>
      <c r="PPS210" s="111"/>
      <c r="PPT210" s="111"/>
      <c r="PPU210" s="111"/>
      <c r="PPV210" s="111"/>
      <c r="PPW210" s="111"/>
      <c r="PPX210" s="111"/>
      <c r="PPY210" s="111"/>
      <c r="PPZ210" s="111"/>
      <c r="PQA210" s="111"/>
      <c r="PQB210" s="111"/>
      <c r="PQC210" s="111"/>
      <c r="PQD210" s="111"/>
      <c r="PQE210" s="111"/>
      <c r="PQF210" s="111"/>
      <c r="PQG210" s="111"/>
      <c r="PQH210" s="111"/>
      <c r="PQI210" s="111"/>
      <c r="PQJ210" s="111"/>
      <c r="PQK210" s="111"/>
      <c r="PQL210" s="111"/>
      <c r="PQM210" s="111"/>
      <c r="PQN210" s="111"/>
      <c r="PQO210" s="111"/>
      <c r="PQP210" s="111"/>
      <c r="PQQ210" s="111"/>
      <c r="PQR210" s="111"/>
      <c r="PQS210" s="111"/>
      <c r="PQT210" s="111"/>
      <c r="PQU210" s="111"/>
      <c r="PQV210" s="111"/>
      <c r="PQW210" s="111"/>
      <c r="PQX210" s="111"/>
      <c r="PQY210" s="111"/>
      <c r="PQZ210" s="111"/>
      <c r="PRA210" s="111"/>
      <c r="PRB210" s="111"/>
      <c r="PRC210" s="111"/>
      <c r="PRD210" s="111"/>
      <c r="PRE210" s="111"/>
      <c r="PRF210" s="111"/>
      <c r="PRG210" s="111"/>
      <c r="PRH210" s="111"/>
      <c r="PRI210" s="111"/>
      <c r="PRJ210" s="111"/>
      <c r="PRK210" s="111"/>
      <c r="PRL210" s="111"/>
      <c r="PRM210" s="111"/>
      <c r="PRN210" s="111"/>
      <c r="PRO210" s="111"/>
      <c r="PRP210" s="111"/>
      <c r="PRQ210" s="111"/>
      <c r="PRR210" s="111"/>
      <c r="PRS210" s="111"/>
      <c r="PRT210" s="111"/>
      <c r="PRU210" s="111"/>
      <c r="PRV210" s="111"/>
      <c r="PRW210" s="111"/>
      <c r="PRX210" s="111"/>
      <c r="PRY210" s="111"/>
      <c r="PRZ210" s="111"/>
      <c r="PSA210" s="111"/>
      <c r="PSB210" s="111"/>
      <c r="PSC210" s="111"/>
      <c r="PSD210" s="111"/>
      <c r="PSE210" s="111"/>
      <c r="PSF210" s="111"/>
      <c r="PSG210" s="111"/>
      <c r="PSH210" s="111"/>
      <c r="PSI210" s="111"/>
      <c r="PSJ210" s="111"/>
      <c r="PSK210" s="111"/>
      <c r="PSL210" s="111"/>
      <c r="PSM210" s="111"/>
      <c r="PSN210" s="111"/>
      <c r="PSO210" s="111"/>
      <c r="PSP210" s="111"/>
      <c r="PSQ210" s="111"/>
      <c r="PSR210" s="111"/>
      <c r="PSS210" s="111"/>
      <c r="PST210" s="111"/>
      <c r="PSU210" s="111"/>
      <c r="PSV210" s="111"/>
      <c r="PSW210" s="111"/>
      <c r="PSX210" s="111"/>
      <c r="PSY210" s="111"/>
      <c r="PSZ210" s="111"/>
      <c r="PTA210" s="111"/>
      <c r="PTB210" s="111"/>
      <c r="PTC210" s="111"/>
      <c r="PTD210" s="111"/>
      <c r="PTE210" s="111"/>
      <c r="PTF210" s="111"/>
      <c r="PTG210" s="111"/>
      <c r="PTH210" s="111"/>
      <c r="PTI210" s="111"/>
      <c r="PTJ210" s="111"/>
      <c r="PTK210" s="111"/>
      <c r="PTL210" s="111"/>
      <c r="PTM210" s="111"/>
      <c r="PTN210" s="111"/>
      <c r="PTO210" s="111"/>
      <c r="PTP210" s="111"/>
      <c r="PTQ210" s="111"/>
      <c r="PTR210" s="111"/>
      <c r="PTS210" s="111"/>
      <c r="PTT210" s="111"/>
      <c r="PTU210" s="111"/>
      <c r="PTV210" s="111"/>
      <c r="PTW210" s="111"/>
      <c r="PTX210" s="111"/>
      <c r="PTY210" s="111"/>
      <c r="PTZ210" s="111"/>
      <c r="PUA210" s="111"/>
      <c r="PUB210" s="111"/>
      <c r="PUC210" s="111"/>
      <c r="PUD210" s="111"/>
      <c r="PUE210" s="111"/>
      <c r="PUF210" s="111"/>
      <c r="PUG210" s="111"/>
      <c r="PUH210" s="111"/>
      <c r="PUI210" s="111"/>
      <c r="PUJ210" s="111"/>
      <c r="PUK210" s="111"/>
      <c r="PUL210" s="111"/>
      <c r="PUM210" s="111"/>
      <c r="PUN210" s="111"/>
      <c r="PUO210" s="111"/>
      <c r="PUP210" s="111"/>
      <c r="PUQ210" s="111"/>
      <c r="PUR210" s="111"/>
      <c r="PUS210" s="111"/>
      <c r="PUT210" s="111"/>
      <c r="PUU210" s="111"/>
      <c r="PUV210" s="111"/>
      <c r="PUW210" s="111"/>
      <c r="PUX210" s="111"/>
      <c r="PUY210" s="111"/>
      <c r="PUZ210" s="111"/>
      <c r="PVA210" s="111"/>
      <c r="PVB210" s="111"/>
      <c r="PVC210" s="111"/>
      <c r="PVD210" s="111"/>
      <c r="PVE210" s="111"/>
      <c r="PVF210" s="111"/>
      <c r="PVG210" s="111"/>
      <c r="PVH210" s="111"/>
      <c r="PVI210" s="111"/>
      <c r="PVJ210" s="111"/>
      <c r="PVK210" s="111"/>
      <c r="PVL210" s="111"/>
      <c r="PVM210" s="111"/>
      <c r="PVN210" s="111"/>
      <c r="PVO210" s="111"/>
      <c r="PVP210" s="111"/>
      <c r="PVQ210" s="111"/>
      <c r="PVR210" s="111"/>
      <c r="PVS210" s="111"/>
      <c r="PVT210" s="111"/>
      <c r="PVU210" s="111"/>
      <c r="PVV210" s="111"/>
      <c r="PVW210" s="111"/>
      <c r="PVX210" s="111"/>
      <c r="PVY210" s="111"/>
      <c r="PVZ210" s="111"/>
      <c r="PWA210" s="111"/>
      <c r="PWB210" s="111"/>
      <c r="PWC210" s="111"/>
      <c r="PWD210" s="111"/>
      <c r="PWE210" s="111"/>
      <c r="PWF210" s="111"/>
      <c r="PWG210" s="111"/>
      <c r="PWH210" s="111"/>
      <c r="PWI210" s="111"/>
      <c r="PWJ210" s="111"/>
      <c r="PWK210" s="111"/>
      <c r="PWL210" s="111"/>
      <c r="PWM210" s="111"/>
      <c r="PWN210" s="111"/>
      <c r="PWO210" s="111"/>
      <c r="PWP210" s="111"/>
      <c r="PWQ210" s="111"/>
      <c r="PWR210" s="111"/>
      <c r="PWS210" s="111"/>
      <c r="PWT210" s="111"/>
      <c r="PWU210" s="111"/>
      <c r="PWV210" s="111"/>
      <c r="PWW210" s="111"/>
      <c r="PWX210" s="111"/>
      <c r="PWY210" s="111"/>
      <c r="PWZ210" s="111"/>
      <c r="PXA210" s="111"/>
      <c r="PXB210" s="111"/>
      <c r="PXC210" s="111"/>
      <c r="PXD210" s="111"/>
      <c r="PXE210" s="111"/>
      <c r="PXF210" s="111"/>
      <c r="PXG210" s="111"/>
      <c r="PXH210" s="111"/>
      <c r="PXI210" s="111"/>
      <c r="PXJ210" s="111"/>
      <c r="PXK210" s="111"/>
      <c r="PXL210" s="111"/>
      <c r="PXM210" s="111"/>
      <c r="PXN210" s="111"/>
      <c r="PXO210" s="111"/>
      <c r="PXP210" s="111"/>
      <c r="PXQ210" s="111"/>
      <c r="PXR210" s="111"/>
      <c r="PXS210" s="111"/>
      <c r="PXT210" s="111"/>
      <c r="PXU210" s="111"/>
      <c r="PXV210" s="111"/>
      <c r="PXW210" s="111"/>
      <c r="PXX210" s="111"/>
      <c r="PXY210" s="111"/>
      <c r="PXZ210" s="111"/>
      <c r="PYA210" s="111"/>
      <c r="PYB210" s="111"/>
      <c r="PYC210" s="111"/>
      <c r="PYD210" s="111"/>
      <c r="PYE210" s="111"/>
      <c r="PYF210" s="111"/>
      <c r="PYG210" s="111"/>
      <c r="PYH210" s="111"/>
      <c r="PYI210" s="111"/>
      <c r="PYJ210" s="111"/>
      <c r="PYK210" s="111"/>
      <c r="PYL210" s="111"/>
      <c r="PYM210" s="111"/>
      <c r="PYN210" s="111"/>
      <c r="PYO210" s="111"/>
      <c r="PYP210" s="111"/>
      <c r="PYQ210" s="111"/>
      <c r="PYR210" s="111"/>
      <c r="PYS210" s="111"/>
      <c r="PYT210" s="111"/>
      <c r="PYU210" s="111"/>
      <c r="PYV210" s="111"/>
      <c r="PYW210" s="111"/>
      <c r="PYX210" s="111"/>
      <c r="PYY210" s="111"/>
      <c r="PYZ210" s="111"/>
      <c r="PZA210" s="111"/>
      <c r="PZB210" s="111"/>
      <c r="PZC210" s="111"/>
      <c r="PZD210" s="111"/>
      <c r="PZE210" s="111"/>
      <c r="PZF210" s="111"/>
      <c r="PZG210" s="111"/>
      <c r="PZH210" s="111"/>
      <c r="PZI210" s="111"/>
      <c r="PZJ210" s="111"/>
      <c r="PZK210" s="111"/>
      <c r="PZL210" s="111"/>
      <c r="PZM210" s="111"/>
      <c r="PZN210" s="111"/>
      <c r="PZO210" s="111"/>
      <c r="PZP210" s="111"/>
      <c r="PZQ210" s="111"/>
      <c r="PZR210" s="111"/>
      <c r="PZS210" s="111"/>
      <c r="PZT210" s="111"/>
      <c r="PZU210" s="111"/>
      <c r="PZV210" s="111"/>
      <c r="PZW210" s="111"/>
      <c r="PZX210" s="111"/>
      <c r="PZY210" s="111"/>
      <c r="PZZ210" s="111"/>
      <c r="QAA210" s="111"/>
      <c r="QAB210" s="111"/>
      <c r="QAC210" s="111"/>
      <c r="QAD210" s="111"/>
      <c r="QAE210" s="111"/>
      <c r="QAF210" s="111"/>
      <c r="QAG210" s="111"/>
      <c r="QAH210" s="111"/>
      <c r="QAI210" s="111"/>
      <c r="QAJ210" s="111"/>
      <c r="QAK210" s="111"/>
      <c r="QAL210" s="111"/>
      <c r="QAM210" s="111"/>
      <c r="QAN210" s="111"/>
      <c r="QAO210" s="111"/>
      <c r="QAP210" s="111"/>
      <c r="QAQ210" s="111"/>
      <c r="QAR210" s="111"/>
      <c r="QAS210" s="111"/>
      <c r="QAT210" s="111"/>
      <c r="QAU210" s="111"/>
      <c r="QAV210" s="111"/>
      <c r="QAW210" s="111"/>
      <c r="QAX210" s="111"/>
      <c r="QAY210" s="111"/>
      <c r="QAZ210" s="111"/>
      <c r="QBA210" s="111"/>
      <c r="QBB210" s="111"/>
      <c r="QBC210" s="111"/>
      <c r="QBD210" s="111"/>
      <c r="QBE210" s="111"/>
      <c r="QBF210" s="111"/>
      <c r="QBG210" s="111"/>
      <c r="QBH210" s="111"/>
      <c r="QBI210" s="111"/>
      <c r="QBJ210" s="111"/>
      <c r="QBK210" s="111"/>
      <c r="QBL210" s="111"/>
      <c r="QBM210" s="111"/>
      <c r="QBN210" s="111"/>
      <c r="QBO210" s="111"/>
      <c r="QBP210" s="111"/>
      <c r="QBQ210" s="111"/>
      <c r="QBR210" s="111"/>
      <c r="QBS210" s="111"/>
      <c r="QBT210" s="111"/>
      <c r="QBU210" s="111"/>
      <c r="QBV210" s="111"/>
      <c r="QBW210" s="111"/>
      <c r="QBX210" s="111"/>
      <c r="QBY210" s="111"/>
      <c r="QBZ210" s="111"/>
      <c r="QCA210" s="111"/>
      <c r="QCB210" s="111"/>
      <c r="QCC210" s="111"/>
      <c r="QCD210" s="111"/>
      <c r="QCE210" s="111"/>
      <c r="QCF210" s="111"/>
      <c r="QCG210" s="111"/>
      <c r="QCH210" s="111"/>
      <c r="QCI210" s="111"/>
      <c r="QCJ210" s="111"/>
      <c r="QCK210" s="111"/>
      <c r="QCL210" s="111"/>
      <c r="QCM210" s="111"/>
      <c r="QCN210" s="111"/>
      <c r="QCO210" s="111"/>
      <c r="QCP210" s="111"/>
      <c r="QCQ210" s="111"/>
      <c r="QCR210" s="111"/>
      <c r="QCS210" s="111"/>
      <c r="QCT210" s="111"/>
      <c r="QCU210" s="111"/>
      <c r="QCV210" s="111"/>
      <c r="QCW210" s="111"/>
      <c r="QCX210" s="111"/>
      <c r="QCY210" s="111"/>
      <c r="QCZ210" s="111"/>
      <c r="QDA210" s="111"/>
      <c r="QDB210" s="111"/>
      <c r="QDC210" s="111"/>
      <c r="QDD210" s="111"/>
      <c r="QDE210" s="111"/>
      <c r="QDF210" s="111"/>
      <c r="QDG210" s="111"/>
      <c r="QDH210" s="111"/>
      <c r="QDI210" s="111"/>
      <c r="QDJ210" s="111"/>
      <c r="QDK210" s="111"/>
      <c r="QDL210" s="111"/>
      <c r="QDM210" s="111"/>
      <c r="QDN210" s="111"/>
      <c r="QDO210" s="111"/>
      <c r="QDP210" s="111"/>
      <c r="QDQ210" s="111"/>
      <c r="QDR210" s="111"/>
      <c r="QDS210" s="111"/>
      <c r="QDT210" s="111"/>
      <c r="QDU210" s="111"/>
      <c r="QDV210" s="111"/>
      <c r="QDW210" s="111"/>
      <c r="QDX210" s="111"/>
      <c r="QDY210" s="111"/>
      <c r="QDZ210" s="111"/>
      <c r="QEA210" s="111"/>
      <c r="QEB210" s="111"/>
      <c r="QEC210" s="111"/>
      <c r="QED210" s="111"/>
      <c r="QEE210" s="111"/>
      <c r="QEF210" s="111"/>
      <c r="QEG210" s="111"/>
      <c r="QEH210" s="111"/>
      <c r="QEI210" s="111"/>
      <c r="QEJ210" s="111"/>
      <c r="QEK210" s="111"/>
      <c r="QEL210" s="111"/>
      <c r="QEM210" s="111"/>
      <c r="QEN210" s="111"/>
      <c r="QEO210" s="111"/>
      <c r="QEP210" s="111"/>
      <c r="QEQ210" s="111"/>
      <c r="QER210" s="111"/>
      <c r="QES210" s="111"/>
      <c r="QET210" s="111"/>
      <c r="QEU210" s="111"/>
      <c r="QEV210" s="111"/>
      <c r="QEW210" s="111"/>
      <c r="QEX210" s="111"/>
      <c r="QEY210" s="111"/>
      <c r="QEZ210" s="111"/>
      <c r="QFA210" s="111"/>
      <c r="QFB210" s="111"/>
      <c r="QFC210" s="111"/>
      <c r="QFD210" s="111"/>
      <c r="QFE210" s="111"/>
      <c r="QFF210" s="111"/>
      <c r="QFG210" s="111"/>
      <c r="QFH210" s="111"/>
      <c r="QFI210" s="111"/>
      <c r="QFJ210" s="111"/>
      <c r="QFK210" s="111"/>
      <c r="QFL210" s="111"/>
      <c r="QFM210" s="111"/>
      <c r="QFN210" s="111"/>
      <c r="QFO210" s="111"/>
      <c r="QFP210" s="111"/>
      <c r="QFQ210" s="111"/>
      <c r="QFR210" s="111"/>
      <c r="QFS210" s="111"/>
      <c r="QFT210" s="111"/>
      <c r="QFU210" s="111"/>
      <c r="QFV210" s="111"/>
      <c r="QFW210" s="111"/>
      <c r="QFX210" s="111"/>
      <c r="QFY210" s="111"/>
      <c r="QFZ210" s="111"/>
      <c r="QGA210" s="111"/>
      <c r="QGB210" s="111"/>
      <c r="QGC210" s="111"/>
      <c r="QGD210" s="111"/>
      <c r="QGE210" s="111"/>
      <c r="QGF210" s="111"/>
      <c r="QGG210" s="111"/>
      <c r="QGH210" s="111"/>
      <c r="QGI210" s="111"/>
      <c r="QGJ210" s="111"/>
      <c r="QGK210" s="111"/>
      <c r="QGL210" s="111"/>
      <c r="QGM210" s="111"/>
      <c r="QGN210" s="111"/>
      <c r="QGO210" s="111"/>
      <c r="QGP210" s="111"/>
      <c r="QGQ210" s="111"/>
      <c r="QGR210" s="111"/>
      <c r="QGS210" s="111"/>
      <c r="QGT210" s="111"/>
      <c r="QGU210" s="111"/>
      <c r="QGV210" s="111"/>
      <c r="QGW210" s="111"/>
      <c r="QGX210" s="111"/>
      <c r="QGY210" s="111"/>
      <c r="QGZ210" s="111"/>
      <c r="QHA210" s="111"/>
      <c r="QHB210" s="111"/>
      <c r="QHC210" s="111"/>
      <c r="QHD210" s="111"/>
      <c r="QHE210" s="111"/>
      <c r="QHF210" s="111"/>
      <c r="QHG210" s="111"/>
      <c r="QHH210" s="111"/>
      <c r="QHI210" s="111"/>
      <c r="QHJ210" s="111"/>
      <c r="QHK210" s="111"/>
      <c r="QHL210" s="111"/>
      <c r="QHM210" s="111"/>
      <c r="QHN210" s="111"/>
      <c r="QHO210" s="111"/>
      <c r="QHP210" s="111"/>
      <c r="QHQ210" s="111"/>
      <c r="QHR210" s="111"/>
      <c r="QHS210" s="111"/>
      <c r="QHT210" s="111"/>
      <c r="QHU210" s="111"/>
      <c r="QHV210" s="111"/>
      <c r="QHW210" s="111"/>
      <c r="QHX210" s="111"/>
      <c r="QHY210" s="111"/>
      <c r="QHZ210" s="111"/>
      <c r="QIA210" s="111"/>
      <c r="QIB210" s="111"/>
      <c r="QIC210" s="111"/>
      <c r="QID210" s="111"/>
      <c r="QIE210" s="111"/>
      <c r="QIF210" s="111"/>
      <c r="QIG210" s="111"/>
      <c r="QIH210" s="111"/>
      <c r="QII210" s="111"/>
      <c r="QIJ210" s="111"/>
      <c r="QIK210" s="111"/>
      <c r="QIL210" s="111"/>
      <c r="QIM210" s="111"/>
      <c r="QIN210" s="111"/>
      <c r="QIO210" s="111"/>
      <c r="QIP210" s="111"/>
      <c r="QIQ210" s="111"/>
      <c r="QIR210" s="111"/>
      <c r="QIS210" s="111"/>
      <c r="QIT210" s="111"/>
      <c r="QIU210" s="111"/>
      <c r="QIV210" s="111"/>
      <c r="QIW210" s="111"/>
      <c r="QIX210" s="111"/>
      <c r="QIY210" s="111"/>
      <c r="QIZ210" s="111"/>
      <c r="QJA210" s="111"/>
      <c r="QJB210" s="111"/>
      <c r="QJC210" s="111"/>
      <c r="QJD210" s="111"/>
      <c r="QJE210" s="111"/>
      <c r="QJF210" s="111"/>
      <c r="QJG210" s="111"/>
      <c r="QJH210" s="111"/>
      <c r="QJI210" s="111"/>
      <c r="QJJ210" s="111"/>
      <c r="QJK210" s="111"/>
      <c r="QJL210" s="111"/>
      <c r="QJM210" s="111"/>
      <c r="QJN210" s="111"/>
      <c r="QJO210" s="111"/>
      <c r="QJP210" s="111"/>
      <c r="QJQ210" s="111"/>
      <c r="QJR210" s="111"/>
      <c r="QJS210" s="111"/>
      <c r="QJT210" s="111"/>
      <c r="QJU210" s="111"/>
      <c r="QJV210" s="111"/>
      <c r="QJW210" s="111"/>
      <c r="QJX210" s="111"/>
      <c r="QJY210" s="111"/>
      <c r="QJZ210" s="111"/>
      <c r="QKA210" s="111"/>
      <c r="QKB210" s="111"/>
      <c r="QKC210" s="111"/>
      <c r="QKD210" s="111"/>
      <c r="QKE210" s="111"/>
      <c r="QKF210" s="111"/>
      <c r="QKG210" s="111"/>
      <c r="QKH210" s="111"/>
      <c r="QKI210" s="111"/>
      <c r="QKJ210" s="111"/>
      <c r="QKK210" s="111"/>
      <c r="QKL210" s="111"/>
      <c r="QKM210" s="111"/>
      <c r="QKN210" s="111"/>
      <c r="QKO210" s="111"/>
      <c r="QKP210" s="111"/>
      <c r="QKQ210" s="111"/>
      <c r="QKR210" s="111"/>
      <c r="QKS210" s="111"/>
      <c r="QKT210" s="111"/>
      <c r="QKU210" s="111"/>
      <c r="QKV210" s="111"/>
      <c r="QKW210" s="111"/>
      <c r="QKX210" s="111"/>
      <c r="QKY210" s="111"/>
      <c r="QKZ210" s="111"/>
      <c r="QLA210" s="111"/>
      <c r="QLB210" s="111"/>
      <c r="QLC210" s="111"/>
      <c r="QLD210" s="111"/>
      <c r="QLE210" s="111"/>
      <c r="QLF210" s="111"/>
      <c r="QLG210" s="111"/>
      <c r="QLH210" s="111"/>
      <c r="QLI210" s="111"/>
      <c r="QLJ210" s="111"/>
      <c r="QLK210" s="111"/>
      <c r="QLL210" s="111"/>
      <c r="QLM210" s="111"/>
      <c r="QLN210" s="111"/>
      <c r="QLO210" s="111"/>
      <c r="QLP210" s="111"/>
      <c r="QLQ210" s="111"/>
      <c r="QLR210" s="111"/>
      <c r="QLS210" s="111"/>
      <c r="QLT210" s="111"/>
      <c r="QLU210" s="111"/>
      <c r="QLV210" s="111"/>
      <c r="QLW210" s="111"/>
      <c r="QLX210" s="111"/>
      <c r="QLY210" s="111"/>
      <c r="QLZ210" s="111"/>
      <c r="QMA210" s="111"/>
      <c r="QMB210" s="111"/>
      <c r="QMC210" s="111"/>
      <c r="QMD210" s="111"/>
      <c r="QME210" s="111"/>
      <c r="QMF210" s="111"/>
      <c r="QMG210" s="111"/>
      <c r="QMH210" s="111"/>
      <c r="QMI210" s="111"/>
      <c r="QMJ210" s="111"/>
      <c r="QMK210" s="111"/>
      <c r="QML210" s="111"/>
      <c r="QMM210" s="111"/>
      <c r="QMN210" s="111"/>
      <c r="QMO210" s="111"/>
      <c r="QMP210" s="111"/>
      <c r="QMQ210" s="111"/>
      <c r="QMR210" s="111"/>
      <c r="QMS210" s="111"/>
      <c r="QMT210" s="111"/>
      <c r="QMU210" s="111"/>
      <c r="QMV210" s="111"/>
      <c r="QMW210" s="111"/>
      <c r="QMX210" s="111"/>
      <c r="QMY210" s="111"/>
      <c r="QMZ210" s="111"/>
      <c r="QNA210" s="111"/>
      <c r="QNB210" s="111"/>
      <c r="QNC210" s="111"/>
      <c r="QND210" s="111"/>
      <c r="QNE210" s="111"/>
      <c r="QNF210" s="111"/>
      <c r="QNG210" s="111"/>
      <c r="QNH210" s="111"/>
      <c r="QNI210" s="111"/>
      <c r="QNJ210" s="111"/>
      <c r="QNK210" s="111"/>
      <c r="QNL210" s="111"/>
      <c r="QNM210" s="111"/>
      <c r="QNN210" s="111"/>
      <c r="QNO210" s="111"/>
      <c r="QNP210" s="111"/>
      <c r="QNQ210" s="111"/>
      <c r="QNR210" s="111"/>
      <c r="QNS210" s="111"/>
      <c r="QNT210" s="111"/>
      <c r="QNU210" s="111"/>
      <c r="QNV210" s="111"/>
      <c r="QNW210" s="111"/>
      <c r="QNX210" s="111"/>
      <c r="QNY210" s="111"/>
      <c r="QNZ210" s="111"/>
      <c r="QOA210" s="111"/>
      <c r="QOB210" s="111"/>
      <c r="QOC210" s="111"/>
      <c r="QOD210" s="111"/>
      <c r="QOE210" s="111"/>
      <c r="QOF210" s="111"/>
      <c r="QOG210" s="111"/>
      <c r="QOH210" s="111"/>
      <c r="QOI210" s="111"/>
      <c r="QOJ210" s="111"/>
      <c r="QOK210" s="111"/>
      <c r="QOL210" s="111"/>
      <c r="QOM210" s="111"/>
      <c r="QON210" s="111"/>
      <c r="QOO210" s="111"/>
      <c r="QOP210" s="111"/>
      <c r="QOQ210" s="111"/>
      <c r="QOR210" s="111"/>
      <c r="QOS210" s="111"/>
      <c r="QOT210" s="111"/>
      <c r="QOU210" s="111"/>
      <c r="QOV210" s="111"/>
      <c r="QOW210" s="111"/>
      <c r="QOX210" s="111"/>
      <c r="QOY210" s="111"/>
      <c r="QOZ210" s="111"/>
      <c r="QPA210" s="111"/>
      <c r="QPB210" s="111"/>
      <c r="QPC210" s="111"/>
      <c r="QPD210" s="111"/>
      <c r="QPE210" s="111"/>
      <c r="QPF210" s="111"/>
      <c r="QPG210" s="111"/>
      <c r="QPH210" s="111"/>
      <c r="QPI210" s="111"/>
      <c r="QPJ210" s="111"/>
      <c r="QPK210" s="111"/>
      <c r="QPL210" s="111"/>
      <c r="QPM210" s="111"/>
      <c r="QPN210" s="111"/>
      <c r="QPO210" s="111"/>
      <c r="QPP210" s="111"/>
      <c r="QPQ210" s="111"/>
      <c r="QPR210" s="111"/>
      <c r="QPS210" s="111"/>
      <c r="QPT210" s="111"/>
      <c r="QPU210" s="111"/>
      <c r="QPV210" s="111"/>
      <c r="QPW210" s="111"/>
      <c r="QPX210" s="111"/>
      <c r="QPY210" s="111"/>
      <c r="QPZ210" s="111"/>
      <c r="QQA210" s="111"/>
      <c r="QQB210" s="111"/>
      <c r="QQC210" s="111"/>
      <c r="QQD210" s="111"/>
      <c r="QQE210" s="111"/>
      <c r="QQF210" s="111"/>
      <c r="QQG210" s="111"/>
      <c r="QQH210" s="111"/>
      <c r="QQI210" s="111"/>
      <c r="QQJ210" s="111"/>
      <c r="QQK210" s="111"/>
      <c r="QQL210" s="111"/>
      <c r="QQM210" s="111"/>
      <c r="QQN210" s="111"/>
      <c r="QQO210" s="111"/>
      <c r="QQP210" s="111"/>
      <c r="QQQ210" s="111"/>
      <c r="QQR210" s="111"/>
      <c r="QQS210" s="111"/>
      <c r="QQT210" s="111"/>
      <c r="QQU210" s="111"/>
      <c r="QQV210" s="111"/>
      <c r="QQW210" s="111"/>
      <c r="QQX210" s="111"/>
      <c r="QQY210" s="111"/>
      <c r="QQZ210" s="111"/>
      <c r="QRA210" s="111"/>
      <c r="QRB210" s="111"/>
      <c r="QRC210" s="111"/>
      <c r="QRD210" s="111"/>
      <c r="QRE210" s="111"/>
      <c r="QRF210" s="111"/>
      <c r="QRG210" s="111"/>
      <c r="QRH210" s="111"/>
      <c r="QRI210" s="111"/>
      <c r="QRJ210" s="111"/>
      <c r="QRK210" s="111"/>
      <c r="QRL210" s="111"/>
      <c r="QRM210" s="111"/>
      <c r="QRN210" s="111"/>
      <c r="QRO210" s="111"/>
      <c r="QRP210" s="111"/>
      <c r="QRQ210" s="111"/>
      <c r="QRR210" s="111"/>
      <c r="QRS210" s="111"/>
      <c r="QRT210" s="111"/>
      <c r="QRU210" s="111"/>
      <c r="QRV210" s="111"/>
      <c r="QRW210" s="111"/>
      <c r="QRX210" s="111"/>
      <c r="QRY210" s="111"/>
      <c r="QRZ210" s="111"/>
      <c r="QSA210" s="111"/>
      <c r="QSB210" s="111"/>
      <c r="QSC210" s="111"/>
      <c r="QSD210" s="111"/>
      <c r="QSE210" s="111"/>
      <c r="QSF210" s="111"/>
      <c r="QSG210" s="111"/>
      <c r="QSH210" s="111"/>
      <c r="QSI210" s="111"/>
      <c r="QSJ210" s="111"/>
      <c r="QSK210" s="111"/>
      <c r="QSL210" s="111"/>
      <c r="QSM210" s="111"/>
      <c r="QSN210" s="111"/>
      <c r="QSO210" s="111"/>
      <c r="QSP210" s="111"/>
      <c r="QSQ210" s="111"/>
      <c r="QSR210" s="111"/>
      <c r="QSS210" s="111"/>
      <c r="QST210" s="111"/>
      <c r="QSU210" s="111"/>
      <c r="QSV210" s="111"/>
      <c r="QSW210" s="111"/>
      <c r="QSX210" s="111"/>
      <c r="QSY210" s="111"/>
      <c r="QSZ210" s="111"/>
      <c r="QTA210" s="111"/>
      <c r="QTB210" s="111"/>
      <c r="QTC210" s="111"/>
      <c r="QTD210" s="111"/>
      <c r="QTE210" s="111"/>
      <c r="QTF210" s="111"/>
      <c r="QTG210" s="111"/>
      <c r="QTH210" s="111"/>
      <c r="QTI210" s="111"/>
      <c r="QTJ210" s="111"/>
      <c r="QTK210" s="111"/>
      <c r="QTL210" s="111"/>
      <c r="QTM210" s="111"/>
      <c r="QTN210" s="111"/>
      <c r="QTO210" s="111"/>
      <c r="QTP210" s="111"/>
      <c r="QTQ210" s="111"/>
      <c r="QTR210" s="111"/>
      <c r="QTS210" s="111"/>
      <c r="QTT210" s="111"/>
      <c r="QTU210" s="111"/>
      <c r="QTV210" s="111"/>
      <c r="QTW210" s="111"/>
      <c r="QTX210" s="111"/>
      <c r="QTY210" s="111"/>
      <c r="QTZ210" s="111"/>
      <c r="QUA210" s="111"/>
      <c r="QUB210" s="111"/>
      <c r="QUC210" s="111"/>
      <c r="QUD210" s="111"/>
      <c r="QUE210" s="111"/>
      <c r="QUF210" s="111"/>
      <c r="QUG210" s="111"/>
      <c r="QUH210" s="111"/>
      <c r="QUI210" s="111"/>
      <c r="QUJ210" s="111"/>
      <c r="QUK210" s="111"/>
      <c r="QUL210" s="111"/>
      <c r="QUM210" s="111"/>
      <c r="QUN210" s="111"/>
      <c r="QUO210" s="111"/>
      <c r="QUP210" s="111"/>
      <c r="QUQ210" s="111"/>
      <c r="QUR210" s="111"/>
      <c r="QUS210" s="111"/>
      <c r="QUT210" s="111"/>
      <c r="QUU210" s="111"/>
      <c r="QUV210" s="111"/>
      <c r="QUW210" s="111"/>
      <c r="QUX210" s="111"/>
      <c r="QUY210" s="111"/>
      <c r="QUZ210" s="111"/>
      <c r="QVA210" s="111"/>
      <c r="QVB210" s="111"/>
      <c r="QVC210" s="111"/>
      <c r="QVD210" s="111"/>
      <c r="QVE210" s="111"/>
      <c r="QVF210" s="111"/>
      <c r="QVG210" s="111"/>
      <c r="QVH210" s="111"/>
      <c r="QVI210" s="111"/>
      <c r="QVJ210" s="111"/>
      <c r="QVK210" s="111"/>
      <c r="QVL210" s="111"/>
      <c r="QVM210" s="111"/>
      <c r="QVN210" s="111"/>
      <c r="QVO210" s="111"/>
      <c r="QVP210" s="111"/>
      <c r="QVQ210" s="111"/>
      <c r="QVR210" s="111"/>
      <c r="QVS210" s="111"/>
      <c r="QVT210" s="111"/>
      <c r="QVU210" s="111"/>
      <c r="QVV210" s="111"/>
      <c r="QVW210" s="111"/>
      <c r="QVX210" s="111"/>
      <c r="QVY210" s="111"/>
      <c r="QVZ210" s="111"/>
      <c r="QWA210" s="111"/>
      <c r="QWB210" s="111"/>
      <c r="QWC210" s="111"/>
      <c r="QWD210" s="111"/>
      <c r="QWE210" s="111"/>
      <c r="QWF210" s="111"/>
      <c r="QWG210" s="111"/>
      <c r="QWH210" s="111"/>
      <c r="QWI210" s="111"/>
      <c r="QWJ210" s="111"/>
      <c r="QWK210" s="111"/>
      <c r="QWL210" s="111"/>
      <c r="QWM210" s="111"/>
      <c r="QWN210" s="111"/>
      <c r="QWO210" s="111"/>
      <c r="QWP210" s="111"/>
      <c r="QWQ210" s="111"/>
      <c r="QWR210" s="111"/>
      <c r="QWS210" s="111"/>
      <c r="QWT210" s="111"/>
      <c r="QWU210" s="111"/>
      <c r="QWV210" s="111"/>
      <c r="QWW210" s="111"/>
      <c r="QWX210" s="111"/>
      <c r="QWY210" s="111"/>
      <c r="QWZ210" s="111"/>
      <c r="QXA210" s="111"/>
      <c r="QXB210" s="111"/>
      <c r="QXC210" s="111"/>
      <c r="QXD210" s="111"/>
      <c r="QXE210" s="111"/>
      <c r="QXF210" s="111"/>
      <c r="QXG210" s="111"/>
      <c r="QXH210" s="111"/>
      <c r="QXI210" s="111"/>
      <c r="QXJ210" s="111"/>
      <c r="QXK210" s="111"/>
      <c r="QXL210" s="111"/>
      <c r="QXM210" s="111"/>
      <c r="QXN210" s="111"/>
      <c r="QXO210" s="111"/>
      <c r="QXP210" s="111"/>
      <c r="QXQ210" s="111"/>
      <c r="QXR210" s="111"/>
      <c r="QXS210" s="111"/>
      <c r="QXT210" s="111"/>
      <c r="QXU210" s="111"/>
      <c r="QXV210" s="111"/>
      <c r="QXW210" s="111"/>
      <c r="QXX210" s="111"/>
      <c r="QXY210" s="111"/>
      <c r="QXZ210" s="111"/>
      <c r="QYA210" s="111"/>
      <c r="QYB210" s="111"/>
      <c r="QYC210" s="111"/>
      <c r="QYD210" s="111"/>
      <c r="QYE210" s="111"/>
      <c r="QYF210" s="111"/>
      <c r="QYG210" s="111"/>
      <c r="QYH210" s="111"/>
      <c r="QYI210" s="111"/>
      <c r="QYJ210" s="111"/>
      <c r="QYK210" s="111"/>
      <c r="QYL210" s="111"/>
      <c r="QYM210" s="111"/>
      <c r="QYN210" s="111"/>
      <c r="QYO210" s="111"/>
      <c r="QYP210" s="111"/>
      <c r="QYQ210" s="111"/>
      <c r="QYR210" s="111"/>
      <c r="QYS210" s="111"/>
      <c r="QYT210" s="111"/>
      <c r="QYU210" s="111"/>
      <c r="QYV210" s="111"/>
      <c r="QYW210" s="111"/>
      <c r="QYX210" s="111"/>
      <c r="QYY210" s="111"/>
      <c r="QYZ210" s="111"/>
      <c r="QZA210" s="111"/>
      <c r="QZB210" s="111"/>
      <c r="QZC210" s="111"/>
      <c r="QZD210" s="111"/>
      <c r="QZE210" s="111"/>
      <c r="QZF210" s="111"/>
      <c r="QZG210" s="111"/>
      <c r="QZH210" s="111"/>
      <c r="QZI210" s="111"/>
      <c r="QZJ210" s="111"/>
      <c r="QZK210" s="111"/>
      <c r="QZL210" s="111"/>
      <c r="QZM210" s="111"/>
      <c r="QZN210" s="111"/>
      <c r="QZO210" s="111"/>
      <c r="QZP210" s="111"/>
      <c r="QZQ210" s="111"/>
      <c r="QZR210" s="111"/>
      <c r="QZS210" s="111"/>
      <c r="QZT210" s="111"/>
      <c r="QZU210" s="111"/>
      <c r="QZV210" s="111"/>
      <c r="QZW210" s="111"/>
      <c r="QZX210" s="111"/>
      <c r="QZY210" s="111"/>
      <c r="QZZ210" s="111"/>
      <c r="RAA210" s="111"/>
      <c r="RAB210" s="111"/>
      <c r="RAC210" s="111"/>
      <c r="RAD210" s="111"/>
      <c r="RAE210" s="111"/>
      <c r="RAF210" s="111"/>
      <c r="RAG210" s="111"/>
      <c r="RAH210" s="111"/>
      <c r="RAI210" s="111"/>
      <c r="RAJ210" s="111"/>
      <c r="RAK210" s="111"/>
      <c r="RAL210" s="111"/>
      <c r="RAM210" s="111"/>
      <c r="RAN210" s="111"/>
      <c r="RAO210" s="111"/>
      <c r="RAP210" s="111"/>
      <c r="RAQ210" s="111"/>
      <c r="RAR210" s="111"/>
      <c r="RAS210" s="111"/>
      <c r="RAT210" s="111"/>
      <c r="RAU210" s="111"/>
      <c r="RAV210" s="111"/>
      <c r="RAW210" s="111"/>
      <c r="RAX210" s="111"/>
      <c r="RAY210" s="111"/>
      <c r="RAZ210" s="111"/>
      <c r="RBA210" s="111"/>
      <c r="RBB210" s="111"/>
      <c r="RBC210" s="111"/>
      <c r="RBD210" s="111"/>
      <c r="RBE210" s="111"/>
      <c r="RBF210" s="111"/>
      <c r="RBG210" s="111"/>
      <c r="RBH210" s="111"/>
      <c r="RBI210" s="111"/>
      <c r="RBJ210" s="111"/>
      <c r="RBK210" s="111"/>
      <c r="RBL210" s="111"/>
      <c r="RBM210" s="111"/>
      <c r="RBN210" s="111"/>
      <c r="RBO210" s="111"/>
      <c r="RBP210" s="111"/>
      <c r="RBQ210" s="111"/>
      <c r="RBR210" s="111"/>
      <c r="RBS210" s="111"/>
      <c r="RBT210" s="111"/>
      <c r="RBU210" s="111"/>
      <c r="RBV210" s="111"/>
      <c r="RBW210" s="111"/>
      <c r="RBX210" s="111"/>
      <c r="RBY210" s="111"/>
      <c r="RBZ210" s="111"/>
      <c r="RCA210" s="111"/>
      <c r="RCB210" s="111"/>
      <c r="RCC210" s="111"/>
      <c r="RCD210" s="111"/>
      <c r="RCE210" s="111"/>
      <c r="RCF210" s="111"/>
      <c r="RCG210" s="111"/>
      <c r="RCH210" s="111"/>
      <c r="RCI210" s="111"/>
      <c r="RCJ210" s="111"/>
      <c r="RCK210" s="111"/>
      <c r="RCL210" s="111"/>
      <c r="RCM210" s="111"/>
      <c r="RCN210" s="111"/>
      <c r="RCO210" s="111"/>
      <c r="RCP210" s="111"/>
      <c r="RCQ210" s="111"/>
      <c r="RCR210" s="111"/>
      <c r="RCS210" s="111"/>
      <c r="RCT210" s="111"/>
      <c r="RCU210" s="111"/>
      <c r="RCV210" s="111"/>
      <c r="RCW210" s="111"/>
      <c r="RCX210" s="111"/>
      <c r="RCY210" s="111"/>
      <c r="RCZ210" s="111"/>
      <c r="RDA210" s="111"/>
      <c r="RDB210" s="111"/>
      <c r="RDC210" s="111"/>
      <c r="RDD210" s="111"/>
      <c r="RDE210" s="111"/>
      <c r="RDF210" s="111"/>
      <c r="RDG210" s="111"/>
      <c r="RDH210" s="111"/>
      <c r="RDI210" s="111"/>
      <c r="RDJ210" s="111"/>
      <c r="RDK210" s="111"/>
      <c r="RDL210" s="111"/>
      <c r="RDM210" s="111"/>
      <c r="RDN210" s="111"/>
      <c r="RDO210" s="111"/>
      <c r="RDP210" s="111"/>
      <c r="RDQ210" s="111"/>
      <c r="RDR210" s="111"/>
      <c r="RDS210" s="111"/>
      <c r="RDT210" s="111"/>
      <c r="RDU210" s="111"/>
      <c r="RDV210" s="111"/>
      <c r="RDW210" s="111"/>
      <c r="RDX210" s="111"/>
      <c r="RDY210" s="111"/>
      <c r="RDZ210" s="111"/>
      <c r="REA210" s="111"/>
      <c r="REB210" s="111"/>
      <c r="REC210" s="111"/>
      <c r="RED210" s="111"/>
      <c r="REE210" s="111"/>
      <c r="REF210" s="111"/>
      <c r="REG210" s="111"/>
      <c r="REH210" s="111"/>
      <c r="REI210" s="111"/>
      <c r="REJ210" s="111"/>
      <c r="REK210" s="111"/>
      <c r="REL210" s="111"/>
      <c r="REM210" s="111"/>
      <c r="REN210" s="111"/>
      <c r="REO210" s="111"/>
      <c r="REP210" s="111"/>
      <c r="REQ210" s="111"/>
      <c r="RER210" s="111"/>
      <c r="RES210" s="111"/>
      <c r="RET210" s="111"/>
      <c r="REU210" s="111"/>
      <c r="REV210" s="111"/>
      <c r="REW210" s="111"/>
      <c r="REX210" s="111"/>
      <c r="REY210" s="111"/>
      <c r="REZ210" s="111"/>
      <c r="RFA210" s="111"/>
      <c r="RFB210" s="111"/>
      <c r="RFC210" s="111"/>
      <c r="RFD210" s="111"/>
      <c r="RFE210" s="111"/>
      <c r="RFF210" s="111"/>
      <c r="RFG210" s="111"/>
      <c r="RFH210" s="111"/>
      <c r="RFI210" s="111"/>
      <c r="RFJ210" s="111"/>
      <c r="RFK210" s="111"/>
      <c r="RFL210" s="111"/>
      <c r="RFM210" s="111"/>
      <c r="RFN210" s="111"/>
      <c r="RFO210" s="111"/>
      <c r="RFP210" s="111"/>
      <c r="RFQ210" s="111"/>
      <c r="RFR210" s="111"/>
      <c r="RFS210" s="111"/>
      <c r="RFT210" s="111"/>
      <c r="RFU210" s="111"/>
      <c r="RFV210" s="111"/>
      <c r="RFW210" s="111"/>
      <c r="RFX210" s="111"/>
      <c r="RFY210" s="111"/>
      <c r="RFZ210" s="111"/>
      <c r="RGA210" s="111"/>
      <c r="RGB210" s="111"/>
      <c r="RGC210" s="111"/>
      <c r="RGD210" s="111"/>
      <c r="RGE210" s="111"/>
      <c r="RGF210" s="111"/>
      <c r="RGG210" s="111"/>
      <c r="RGH210" s="111"/>
      <c r="RGI210" s="111"/>
      <c r="RGJ210" s="111"/>
      <c r="RGK210" s="111"/>
      <c r="RGL210" s="111"/>
      <c r="RGM210" s="111"/>
      <c r="RGN210" s="111"/>
      <c r="RGO210" s="111"/>
      <c r="RGP210" s="111"/>
      <c r="RGQ210" s="111"/>
      <c r="RGR210" s="111"/>
      <c r="RGS210" s="111"/>
      <c r="RGT210" s="111"/>
      <c r="RGU210" s="111"/>
      <c r="RGV210" s="111"/>
      <c r="RGW210" s="111"/>
      <c r="RGX210" s="111"/>
      <c r="RGY210" s="111"/>
      <c r="RGZ210" s="111"/>
      <c r="RHA210" s="111"/>
      <c r="RHB210" s="111"/>
      <c r="RHC210" s="111"/>
      <c r="RHD210" s="111"/>
      <c r="RHE210" s="111"/>
      <c r="RHF210" s="111"/>
      <c r="RHG210" s="111"/>
      <c r="RHH210" s="111"/>
      <c r="RHI210" s="111"/>
      <c r="RHJ210" s="111"/>
      <c r="RHK210" s="111"/>
      <c r="RHL210" s="111"/>
      <c r="RHM210" s="111"/>
      <c r="RHN210" s="111"/>
      <c r="RHO210" s="111"/>
      <c r="RHP210" s="111"/>
      <c r="RHQ210" s="111"/>
      <c r="RHR210" s="111"/>
      <c r="RHS210" s="111"/>
      <c r="RHT210" s="111"/>
      <c r="RHU210" s="111"/>
      <c r="RHV210" s="111"/>
      <c r="RHW210" s="111"/>
      <c r="RHX210" s="111"/>
      <c r="RHY210" s="111"/>
      <c r="RHZ210" s="111"/>
      <c r="RIA210" s="111"/>
      <c r="RIB210" s="111"/>
      <c r="RIC210" s="111"/>
      <c r="RID210" s="111"/>
      <c r="RIE210" s="111"/>
      <c r="RIF210" s="111"/>
      <c r="RIG210" s="111"/>
      <c r="RIH210" s="111"/>
      <c r="RII210" s="111"/>
      <c r="RIJ210" s="111"/>
      <c r="RIK210" s="111"/>
      <c r="RIL210" s="111"/>
      <c r="RIM210" s="111"/>
      <c r="RIN210" s="111"/>
      <c r="RIO210" s="111"/>
      <c r="RIP210" s="111"/>
      <c r="RIQ210" s="111"/>
      <c r="RIR210" s="111"/>
      <c r="RIS210" s="111"/>
      <c r="RIT210" s="111"/>
      <c r="RIU210" s="111"/>
      <c r="RIV210" s="111"/>
      <c r="RIW210" s="111"/>
      <c r="RIX210" s="111"/>
      <c r="RIY210" s="111"/>
      <c r="RIZ210" s="111"/>
      <c r="RJA210" s="111"/>
      <c r="RJB210" s="111"/>
      <c r="RJC210" s="111"/>
      <c r="RJD210" s="111"/>
      <c r="RJE210" s="111"/>
      <c r="RJF210" s="111"/>
      <c r="RJG210" s="111"/>
      <c r="RJH210" s="111"/>
      <c r="RJI210" s="111"/>
      <c r="RJJ210" s="111"/>
      <c r="RJK210" s="111"/>
      <c r="RJL210" s="111"/>
      <c r="RJM210" s="111"/>
      <c r="RJN210" s="111"/>
      <c r="RJO210" s="111"/>
      <c r="RJP210" s="111"/>
      <c r="RJQ210" s="111"/>
      <c r="RJR210" s="111"/>
      <c r="RJS210" s="111"/>
      <c r="RJT210" s="111"/>
      <c r="RJU210" s="111"/>
      <c r="RJV210" s="111"/>
      <c r="RJW210" s="111"/>
      <c r="RJX210" s="111"/>
      <c r="RJY210" s="111"/>
      <c r="RJZ210" s="111"/>
      <c r="RKA210" s="111"/>
      <c r="RKB210" s="111"/>
      <c r="RKC210" s="111"/>
      <c r="RKD210" s="111"/>
      <c r="RKE210" s="111"/>
      <c r="RKF210" s="111"/>
      <c r="RKG210" s="111"/>
      <c r="RKH210" s="111"/>
      <c r="RKI210" s="111"/>
      <c r="RKJ210" s="111"/>
      <c r="RKK210" s="111"/>
      <c r="RKL210" s="111"/>
      <c r="RKM210" s="111"/>
      <c r="RKN210" s="111"/>
      <c r="RKO210" s="111"/>
      <c r="RKP210" s="111"/>
      <c r="RKQ210" s="111"/>
      <c r="RKR210" s="111"/>
      <c r="RKS210" s="111"/>
      <c r="RKT210" s="111"/>
      <c r="RKU210" s="111"/>
      <c r="RKV210" s="111"/>
      <c r="RKW210" s="111"/>
      <c r="RKX210" s="111"/>
      <c r="RKY210" s="111"/>
      <c r="RKZ210" s="111"/>
      <c r="RLA210" s="111"/>
      <c r="RLB210" s="111"/>
      <c r="RLC210" s="111"/>
      <c r="RLD210" s="111"/>
      <c r="RLE210" s="111"/>
      <c r="RLF210" s="111"/>
      <c r="RLG210" s="111"/>
      <c r="RLH210" s="111"/>
      <c r="RLI210" s="111"/>
      <c r="RLJ210" s="111"/>
      <c r="RLK210" s="111"/>
      <c r="RLL210" s="111"/>
      <c r="RLM210" s="111"/>
      <c r="RLN210" s="111"/>
      <c r="RLO210" s="111"/>
      <c r="RLP210" s="111"/>
      <c r="RLQ210" s="111"/>
      <c r="RLR210" s="111"/>
      <c r="RLS210" s="111"/>
      <c r="RLT210" s="111"/>
      <c r="RLU210" s="111"/>
      <c r="RLV210" s="111"/>
      <c r="RLW210" s="111"/>
      <c r="RLX210" s="111"/>
      <c r="RLY210" s="111"/>
      <c r="RLZ210" s="111"/>
      <c r="RMA210" s="111"/>
      <c r="RMB210" s="111"/>
      <c r="RMC210" s="111"/>
      <c r="RMD210" s="111"/>
      <c r="RME210" s="111"/>
      <c r="RMF210" s="111"/>
      <c r="RMG210" s="111"/>
      <c r="RMH210" s="111"/>
      <c r="RMI210" s="111"/>
      <c r="RMJ210" s="111"/>
      <c r="RMK210" s="111"/>
      <c r="RML210" s="111"/>
      <c r="RMM210" s="111"/>
      <c r="RMN210" s="111"/>
      <c r="RMO210" s="111"/>
      <c r="RMP210" s="111"/>
      <c r="RMQ210" s="111"/>
      <c r="RMR210" s="111"/>
      <c r="RMS210" s="111"/>
      <c r="RMT210" s="111"/>
      <c r="RMU210" s="111"/>
      <c r="RMV210" s="111"/>
      <c r="RMW210" s="111"/>
      <c r="RMX210" s="111"/>
      <c r="RMY210" s="111"/>
      <c r="RMZ210" s="111"/>
      <c r="RNA210" s="111"/>
      <c r="RNB210" s="111"/>
      <c r="RNC210" s="111"/>
      <c r="RND210" s="111"/>
      <c r="RNE210" s="111"/>
      <c r="RNF210" s="111"/>
      <c r="RNG210" s="111"/>
      <c r="RNH210" s="111"/>
      <c r="RNI210" s="111"/>
      <c r="RNJ210" s="111"/>
      <c r="RNK210" s="111"/>
      <c r="RNL210" s="111"/>
      <c r="RNM210" s="111"/>
      <c r="RNN210" s="111"/>
      <c r="RNO210" s="111"/>
      <c r="RNP210" s="111"/>
      <c r="RNQ210" s="111"/>
      <c r="RNR210" s="111"/>
      <c r="RNS210" s="111"/>
      <c r="RNT210" s="111"/>
      <c r="RNU210" s="111"/>
      <c r="RNV210" s="111"/>
      <c r="RNW210" s="111"/>
      <c r="RNX210" s="111"/>
      <c r="RNY210" s="111"/>
      <c r="RNZ210" s="111"/>
      <c r="ROA210" s="111"/>
      <c r="ROB210" s="111"/>
      <c r="ROC210" s="111"/>
      <c r="ROD210" s="111"/>
      <c r="ROE210" s="111"/>
      <c r="ROF210" s="111"/>
      <c r="ROG210" s="111"/>
      <c r="ROH210" s="111"/>
      <c r="ROI210" s="111"/>
      <c r="ROJ210" s="111"/>
      <c r="ROK210" s="111"/>
      <c r="ROL210" s="111"/>
      <c r="ROM210" s="111"/>
      <c r="RON210" s="111"/>
      <c r="ROO210" s="111"/>
      <c r="ROP210" s="111"/>
      <c r="ROQ210" s="111"/>
      <c r="ROR210" s="111"/>
      <c r="ROS210" s="111"/>
      <c r="ROT210" s="111"/>
      <c r="ROU210" s="111"/>
      <c r="ROV210" s="111"/>
      <c r="ROW210" s="111"/>
      <c r="ROX210" s="111"/>
      <c r="ROY210" s="111"/>
      <c r="ROZ210" s="111"/>
      <c r="RPA210" s="111"/>
      <c r="RPB210" s="111"/>
      <c r="RPC210" s="111"/>
      <c r="RPD210" s="111"/>
      <c r="RPE210" s="111"/>
      <c r="RPF210" s="111"/>
      <c r="RPG210" s="111"/>
      <c r="RPH210" s="111"/>
      <c r="RPI210" s="111"/>
      <c r="RPJ210" s="111"/>
      <c r="RPK210" s="111"/>
      <c r="RPL210" s="111"/>
      <c r="RPM210" s="111"/>
      <c r="RPN210" s="111"/>
      <c r="RPO210" s="111"/>
      <c r="RPP210" s="111"/>
      <c r="RPQ210" s="111"/>
      <c r="RPR210" s="111"/>
      <c r="RPS210" s="111"/>
      <c r="RPT210" s="111"/>
      <c r="RPU210" s="111"/>
      <c r="RPV210" s="111"/>
      <c r="RPW210" s="111"/>
      <c r="RPX210" s="111"/>
      <c r="RPY210" s="111"/>
      <c r="RPZ210" s="111"/>
      <c r="RQA210" s="111"/>
      <c r="RQB210" s="111"/>
      <c r="RQC210" s="111"/>
      <c r="RQD210" s="111"/>
      <c r="RQE210" s="111"/>
      <c r="RQF210" s="111"/>
      <c r="RQG210" s="111"/>
      <c r="RQH210" s="111"/>
      <c r="RQI210" s="111"/>
      <c r="RQJ210" s="111"/>
      <c r="RQK210" s="111"/>
      <c r="RQL210" s="111"/>
      <c r="RQM210" s="111"/>
      <c r="RQN210" s="111"/>
      <c r="RQO210" s="111"/>
      <c r="RQP210" s="111"/>
      <c r="RQQ210" s="111"/>
      <c r="RQR210" s="111"/>
      <c r="RQS210" s="111"/>
      <c r="RQT210" s="111"/>
      <c r="RQU210" s="111"/>
      <c r="RQV210" s="111"/>
      <c r="RQW210" s="111"/>
      <c r="RQX210" s="111"/>
      <c r="RQY210" s="111"/>
      <c r="RQZ210" s="111"/>
      <c r="RRA210" s="111"/>
      <c r="RRB210" s="111"/>
      <c r="RRC210" s="111"/>
      <c r="RRD210" s="111"/>
      <c r="RRE210" s="111"/>
      <c r="RRF210" s="111"/>
      <c r="RRG210" s="111"/>
      <c r="RRH210" s="111"/>
      <c r="RRI210" s="111"/>
      <c r="RRJ210" s="111"/>
      <c r="RRK210" s="111"/>
      <c r="RRL210" s="111"/>
      <c r="RRM210" s="111"/>
      <c r="RRN210" s="111"/>
      <c r="RRO210" s="111"/>
      <c r="RRP210" s="111"/>
      <c r="RRQ210" s="111"/>
      <c r="RRR210" s="111"/>
      <c r="RRS210" s="111"/>
      <c r="RRT210" s="111"/>
      <c r="RRU210" s="111"/>
      <c r="RRV210" s="111"/>
      <c r="RRW210" s="111"/>
      <c r="RRX210" s="111"/>
      <c r="RRY210" s="111"/>
      <c r="RRZ210" s="111"/>
      <c r="RSA210" s="111"/>
      <c r="RSB210" s="111"/>
      <c r="RSC210" s="111"/>
      <c r="RSD210" s="111"/>
      <c r="RSE210" s="111"/>
      <c r="RSF210" s="111"/>
      <c r="RSG210" s="111"/>
      <c r="RSH210" s="111"/>
      <c r="RSI210" s="111"/>
      <c r="RSJ210" s="111"/>
      <c r="RSK210" s="111"/>
      <c r="RSL210" s="111"/>
      <c r="RSM210" s="111"/>
      <c r="RSN210" s="111"/>
      <c r="RSO210" s="111"/>
      <c r="RSP210" s="111"/>
      <c r="RSQ210" s="111"/>
      <c r="RSR210" s="111"/>
      <c r="RSS210" s="111"/>
      <c r="RST210" s="111"/>
      <c r="RSU210" s="111"/>
      <c r="RSV210" s="111"/>
      <c r="RSW210" s="111"/>
      <c r="RSX210" s="111"/>
      <c r="RSY210" s="111"/>
      <c r="RSZ210" s="111"/>
      <c r="RTA210" s="111"/>
      <c r="RTB210" s="111"/>
      <c r="RTC210" s="111"/>
      <c r="RTD210" s="111"/>
      <c r="RTE210" s="111"/>
      <c r="RTF210" s="111"/>
      <c r="RTG210" s="111"/>
      <c r="RTH210" s="111"/>
      <c r="RTI210" s="111"/>
      <c r="RTJ210" s="111"/>
      <c r="RTK210" s="111"/>
      <c r="RTL210" s="111"/>
      <c r="RTM210" s="111"/>
      <c r="RTN210" s="111"/>
      <c r="RTO210" s="111"/>
      <c r="RTP210" s="111"/>
      <c r="RTQ210" s="111"/>
      <c r="RTR210" s="111"/>
      <c r="RTS210" s="111"/>
      <c r="RTT210" s="111"/>
      <c r="RTU210" s="111"/>
      <c r="RTV210" s="111"/>
      <c r="RTW210" s="111"/>
      <c r="RTX210" s="111"/>
      <c r="RTY210" s="111"/>
      <c r="RTZ210" s="111"/>
      <c r="RUA210" s="111"/>
      <c r="RUB210" s="111"/>
      <c r="RUC210" s="111"/>
      <c r="RUD210" s="111"/>
      <c r="RUE210" s="111"/>
      <c r="RUF210" s="111"/>
      <c r="RUG210" s="111"/>
      <c r="RUH210" s="111"/>
      <c r="RUI210" s="111"/>
      <c r="RUJ210" s="111"/>
      <c r="RUK210" s="111"/>
      <c r="RUL210" s="111"/>
      <c r="RUM210" s="111"/>
      <c r="RUN210" s="111"/>
      <c r="RUO210" s="111"/>
      <c r="RUP210" s="111"/>
      <c r="RUQ210" s="111"/>
      <c r="RUR210" s="111"/>
      <c r="RUS210" s="111"/>
      <c r="RUT210" s="111"/>
      <c r="RUU210" s="111"/>
      <c r="RUV210" s="111"/>
      <c r="RUW210" s="111"/>
      <c r="RUX210" s="111"/>
      <c r="RUY210" s="111"/>
      <c r="RUZ210" s="111"/>
      <c r="RVA210" s="111"/>
      <c r="RVB210" s="111"/>
      <c r="RVC210" s="111"/>
      <c r="RVD210" s="111"/>
      <c r="RVE210" s="111"/>
      <c r="RVF210" s="111"/>
      <c r="RVG210" s="111"/>
      <c r="RVH210" s="111"/>
      <c r="RVI210" s="111"/>
      <c r="RVJ210" s="111"/>
      <c r="RVK210" s="111"/>
      <c r="RVL210" s="111"/>
      <c r="RVM210" s="111"/>
      <c r="RVN210" s="111"/>
      <c r="RVO210" s="111"/>
      <c r="RVP210" s="111"/>
      <c r="RVQ210" s="111"/>
      <c r="RVR210" s="111"/>
      <c r="RVS210" s="111"/>
      <c r="RVT210" s="111"/>
      <c r="RVU210" s="111"/>
      <c r="RVV210" s="111"/>
      <c r="RVW210" s="111"/>
      <c r="RVX210" s="111"/>
      <c r="RVY210" s="111"/>
      <c r="RVZ210" s="111"/>
      <c r="RWA210" s="111"/>
      <c r="RWB210" s="111"/>
      <c r="RWC210" s="111"/>
      <c r="RWD210" s="111"/>
      <c r="RWE210" s="111"/>
      <c r="RWF210" s="111"/>
      <c r="RWG210" s="111"/>
      <c r="RWH210" s="111"/>
      <c r="RWI210" s="111"/>
      <c r="RWJ210" s="111"/>
      <c r="RWK210" s="111"/>
      <c r="RWL210" s="111"/>
      <c r="RWM210" s="111"/>
      <c r="RWN210" s="111"/>
      <c r="RWO210" s="111"/>
      <c r="RWP210" s="111"/>
      <c r="RWQ210" s="111"/>
      <c r="RWR210" s="111"/>
      <c r="RWS210" s="111"/>
      <c r="RWT210" s="111"/>
      <c r="RWU210" s="111"/>
      <c r="RWV210" s="111"/>
      <c r="RWW210" s="111"/>
      <c r="RWX210" s="111"/>
      <c r="RWY210" s="111"/>
      <c r="RWZ210" s="111"/>
      <c r="RXA210" s="111"/>
      <c r="RXB210" s="111"/>
      <c r="RXC210" s="111"/>
      <c r="RXD210" s="111"/>
      <c r="RXE210" s="111"/>
      <c r="RXF210" s="111"/>
      <c r="RXG210" s="111"/>
      <c r="RXH210" s="111"/>
      <c r="RXI210" s="111"/>
      <c r="RXJ210" s="111"/>
      <c r="RXK210" s="111"/>
      <c r="RXL210" s="111"/>
      <c r="RXM210" s="111"/>
      <c r="RXN210" s="111"/>
      <c r="RXO210" s="111"/>
      <c r="RXP210" s="111"/>
      <c r="RXQ210" s="111"/>
      <c r="RXR210" s="111"/>
      <c r="RXS210" s="111"/>
      <c r="RXT210" s="111"/>
      <c r="RXU210" s="111"/>
      <c r="RXV210" s="111"/>
      <c r="RXW210" s="111"/>
      <c r="RXX210" s="111"/>
      <c r="RXY210" s="111"/>
      <c r="RXZ210" s="111"/>
      <c r="RYA210" s="111"/>
      <c r="RYB210" s="111"/>
      <c r="RYC210" s="111"/>
      <c r="RYD210" s="111"/>
      <c r="RYE210" s="111"/>
      <c r="RYF210" s="111"/>
      <c r="RYG210" s="111"/>
      <c r="RYH210" s="111"/>
      <c r="RYI210" s="111"/>
      <c r="RYJ210" s="111"/>
      <c r="RYK210" s="111"/>
      <c r="RYL210" s="111"/>
      <c r="RYM210" s="111"/>
      <c r="RYN210" s="111"/>
      <c r="RYO210" s="111"/>
      <c r="RYP210" s="111"/>
      <c r="RYQ210" s="111"/>
      <c r="RYR210" s="111"/>
      <c r="RYS210" s="111"/>
      <c r="RYT210" s="111"/>
      <c r="RYU210" s="111"/>
      <c r="RYV210" s="111"/>
      <c r="RYW210" s="111"/>
      <c r="RYX210" s="111"/>
      <c r="RYY210" s="111"/>
      <c r="RYZ210" s="111"/>
      <c r="RZA210" s="111"/>
      <c r="RZB210" s="111"/>
      <c r="RZC210" s="111"/>
      <c r="RZD210" s="111"/>
      <c r="RZE210" s="111"/>
      <c r="RZF210" s="111"/>
      <c r="RZG210" s="111"/>
      <c r="RZH210" s="111"/>
      <c r="RZI210" s="111"/>
      <c r="RZJ210" s="111"/>
      <c r="RZK210" s="111"/>
      <c r="RZL210" s="111"/>
      <c r="RZM210" s="111"/>
      <c r="RZN210" s="111"/>
      <c r="RZO210" s="111"/>
      <c r="RZP210" s="111"/>
      <c r="RZQ210" s="111"/>
      <c r="RZR210" s="111"/>
      <c r="RZS210" s="111"/>
      <c r="RZT210" s="111"/>
      <c r="RZU210" s="111"/>
      <c r="RZV210" s="111"/>
      <c r="RZW210" s="111"/>
      <c r="RZX210" s="111"/>
      <c r="RZY210" s="111"/>
      <c r="RZZ210" s="111"/>
      <c r="SAA210" s="111"/>
      <c r="SAB210" s="111"/>
      <c r="SAC210" s="111"/>
      <c r="SAD210" s="111"/>
      <c r="SAE210" s="111"/>
      <c r="SAF210" s="111"/>
      <c r="SAG210" s="111"/>
      <c r="SAH210" s="111"/>
      <c r="SAI210" s="111"/>
      <c r="SAJ210" s="111"/>
      <c r="SAK210" s="111"/>
      <c r="SAL210" s="111"/>
      <c r="SAM210" s="111"/>
      <c r="SAN210" s="111"/>
      <c r="SAO210" s="111"/>
      <c r="SAP210" s="111"/>
      <c r="SAQ210" s="111"/>
      <c r="SAR210" s="111"/>
      <c r="SAS210" s="111"/>
      <c r="SAT210" s="111"/>
      <c r="SAU210" s="111"/>
      <c r="SAV210" s="111"/>
      <c r="SAW210" s="111"/>
      <c r="SAX210" s="111"/>
      <c r="SAY210" s="111"/>
      <c r="SAZ210" s="111"/>
      <c r="SBA210" s="111"/>
      <c r="SBB210" s="111"/>
      <c r="SBC210" s="111"/>
      <c r="SBD210" s="111"/>
      <c r="SBE210" s="111"/>
      <c r="SBF210" s="111"/>
      <c r="SBG210" s="111"/>
      <c r="SBH210" s="111"/>
      <c r="SBI210" s="111"/>
      <c r="SBJ210" s="111"/>
      <c r="SBK210" s="111"/>
      <c r="SBL210" s="111"/>
      <c r="SBM210" s="111"/>
      <c r="SBN210" s="111"/>
      <c r="SBO210" s="111"/>
      <c r="SBP210" s="111"/>
      <c r="SBQ210" s="111"/>
      <c r="SBR210" s="111"/>
      <c r="SBS210" s="111"/>
      <c r="SBT210" s="111"/>
      <c r="SBU210" s="111"/>
      <c r="SBV210" s="111"/>
      <c r="SBW210" s="111"/>
      <c r="SBX210" s="111"/>
      <c r="SBY210" s="111"/>
      <c r="SBZ210" s="111"/>
      <c r="SCA210" s="111"/>
      <c r="SCB210" s="111"/>
      <c r="SCC210" s="111"/>
      <c r="SCD210" s="111"/>
      <c r="SCE210" s="111"/>
      <c r="SCF210" s="111"/>
      <c r="SCG210" s="111"/>
      <c r="SCH210" s="111"/>
      <c r="SCI210" s="111"/>
      <c r="SCJ210" s="111"/>
      <c r="SCK210" s="111"/>
      <c r="SCL210" s="111"/>
      <c r="SCM210" s="111"/>
      <c r="SCN210" s="111"/>
      <c r="SCO210" s="111"/>
      <c r="SCP210" s="111"/>
      <c r="SCQ210" s="111"/>
      <c r="SCR210" s="111"/>
      <c r="SCS210" s="111"/>
      <c r="SCT210" s="111"/>
      <c r="SCU210" s="111"/>
      <c r="SCV210" s="111"/>
      <c r="SCW210" s="111"/>
      <c r="SCX210" s="111"/>
      <c r="SCY210" s="111"/>
      <c r="SCZ210" s="111"/>
      <c r="SDA210" s="111"/>
      <c r="SDB210" s="111"/>
      <c r="SDC210" s="111"/>
      <c r="SDD210" s="111"/>
      <c r="SDE210" s="111"/>
      <c r="SDF210" s="111"/>
      <c r="SDG210" s="111"/>
      <c r="SDH210" s="111"/>
      <c r="SDI210" s="111"/>
      <c r="SDJ210" s="111"/>
      <c r="SDK210" s="111"/>
      <c r="SDL210" s="111"/>
      <c r="SDM210" s="111"/>
      <c r="SDN210" s="111"/>
      <c r="SDO210" s="111"/>
      <c r="SDP210" s="111"/>
      <c r="SDQ210" s="111"/>
      <c r="SDR210" s="111"/>
      <c r="SDS210" s="111"/>
      <c r="SDT210" s="111"/>
      <c r="SDU210" s="111"/>
      <c r="SDV210" s="111"/>
      <c r="SDW210" s="111"/>
      <c r="SDX210" s="111"/>
      <c r="SDY210" s="111"/>
      <c r="SDZ210" s="111"/>
      <c r="SEA210" s="111"/>
      <c r="SEB210" s="111"/>
      <c r="SEC210" s="111"/>
      <c r="SED210" s="111"/>
      <c r="SEE210" s="111"/>
      <c r="SEF210" s="111"/>
      <c r="SEG210" s="111"/>
      <c r="SEH210" s="111"/>
      <c r="SEI210" s="111"/>
      <c r="SEJ210" s="111"/>
      <c r="SEK210" s="111"/>
      <c r="SEL210" s="111"/>
      <c r="SEM210" s="111"/>
      <c r="SEN210" s="111"/>
      <c r="SEO210" s="111"/>
      <c r="SEP210" s="111"/>
      <c r="SEQ210" s="111"/>
      <c r="SER210" s="111"/>
      <c r="SES210" s="111"/>
      <c r="SET210" s="111"/>
      <c r="SEU210" s="111"/>
      <c r="SEV210" s="111"/>
      <c r="SEW210" s="111"/>
      <c r="SEX210" s="111"/>
      <c r="SEY210" s="111"/>
      <c r="SEZ210" s="111"/>
      <c r="SFA210" s="111"/>
      <c r="SFB210" s="111"/>
      <c r="SFC210" s="111"/>
      <c r="SFD210" s="111"/>
      <c r="SFE210" s="111"/>
      <c r="SFF210" s="111"/>
      <c r="SFG210" s="111"/>
      <c r="SFH210" s="111"/>
      <c r="SFI210" s="111"/>
      <c r="SFJ210" s="111"/>
      <c r="SFK210" s="111"/>
      <c r="SFL210" s="111"/>
      <c r="SFM210" s="111"/>
      <c r="SFN210" s="111"/>
      <c r="SFO210" s="111"/>
      <c r="SFP210" s="111"/>
      <c r="SFQ210" s="111"/>
      <c r="SFR210" s="111"/>
      <c r="SFS210" s="111"/>
      <c r="SFT210" s="111"/>
      <c r="SFU210" s="111"/>
      <c r="SFV210" s="111"/>
      <c r="SFW210" s="111"/>
      <c r="SFX210" s="111"/>
      <c r="SFY210" s="111"/>
      <c r="SFZ210" s="111"/>
      <c r="SGA210" s="111"/>
      <c r="SGB210" s="111"/>
      <c r="SGC210" s="111"/>
      <c r="SGD210" s="111"/>
      <c r="SGE210" s="111"/>
      <c r="SGF210" s="111"/>
      <c r="SGG210" s="111"/>
      <c r="SGH210" s="111"/>
      <c r="SGI210" s="111"/>
      <c r="SGJ210" s="111"/>
      <c r="SGK210" s="111"/>
      <c r="SGL210" s="111"/>
      <c r="SGM210" s="111"/>
      <c r="SGN210" s="111"/>
      <c r="SGO210" s="111"/>
      <c r="SGP210" s="111"/>
      <c r="SGQ210" s="111"/>
      <c r="SGR210" s="111"/>
      <c r="SGS210" s="111"/>
      <c r="SGT210" s="111"/>
      <c r="SGU210" s="111"/>
      <c r="SGV210" s="111"/>
      <c r="SGW210" s="111"/>
      <c r="SGX210" s="111"/>
      <c r="SGY210" s="111"/>
      <c r="SGZ210" s="111"/>
      <c r="SHA210" s="111"/>
      <c r="SHB210" s="111"/>
      <c r="SHC210" s="111"/>
      <c r="SHD210" s="111"/>
      <c r="SHE210" s="111"/>
      <c r="SHF210" s="111"/>
      <c r="SHG210" s="111"/>
      <c r="SHH210" s="111"/>
      <c r="SHI210" s="111"/>
      <c r="SHJ210" s="111"/>
      <c r="SHK210" s="111"/>
      <c r="SHL210" s="111"/>
      <c r="SHM210" s="111"/>
      <c r="SHN210" s="111"/>
      <c r="SHO210" s="111"/>
      <c r="SHP210" s="111"/>
      <c r="SHQ210" s="111"/>
      <c r="SHR210" s="111"/>
      <c r="SHS210" s="111"/>
      <c r="SHT210" s="111"/>
      <c r="SHU210" s="111"/>
      <c r="SHV210" s="111"/>
      <c r="SHW210" s="111"/>
      <c r="SHX210" s="111"/>
      <c r="SHY210" s="111"/>
      <c r="SHZ210" s="111"/>
      <c r="SIA210" s="111"/>
      <c r="SIB210" s="111"/>
      <c r="SIC210" s="111"/>
      <c r="SID210" s="111"/>
      <c r="SIE210" s="111"/>
      <c r="SIF210" s="111"/>
      <c r="SIG210" s="111"/>
      <c r="SIH210" s="111"/>
      <c r="SII210" s="111"/>
      <c r="SIJ210" s="111"/>
      <c r="SIK210" s="111"/>
      <c r="SIL210" s="111"/>
      <c r="SIM210" s="111"/>
      <c r="SIN210" s="111"/>
      <c r="SIO210" s="111"/>
      <c r="SIP210" s="111"/>
      <c r="SIQ210" s="111"/>
      <c r="SIR210" s="111"/>
      <c r="SIS210" s="111"/>
      <c r="SIT210" s="111"/>
      <c r="SIU210" s="111"/>
      <c r="SIV210" s="111"/>
      <c r="SIW210" s="111"/>
      <c r="SIX210" s="111"/>
      <c r="SIY210" s="111"/>
      <c r="SIZ210" s="111"/>
      <c r="SJA210" s="111"/>
      <c r="SJB210" s="111"/>
      <c r="SJC210" s="111"/>
      <c r="SJD210" s="111"/>
      <c r="SJE210" s="111"/>
      <c r="SJF210" s="111"/>
      <c r="SJG210" s="111"/>
      <c r="SJH210" s="111"/>
      <c r="SJI210" s="111"/>
      <c r="SJJ210" s="111"/>
      <c r="SJK210" s="111"/>
      <c r="SJL210" s="111"/>
      <c r="SJM210" s="111"/>
      <c r="SJN210" s="111"/>
      <c r="SJO210" s="111"/>
      <c r="SJP210" s="111"/>
      <c r="SJQ210" s="111"/>
      <c r="SJR210" s="111"/>
      <c r="SJS210" s="111"/>
      <c r="SJT210" s="111"/>
      <c r="SJU210" s="111"/>
      <c r="SJV210" s="111"/>
      <c r="SJW210" s="111"/>
      <c r="SJX210" s="111"/>
      <c r="SJY210" s="111"/>
      <c r="SJZ210" s="111"/>
      <c r="SKA210" s="111"/>
      <c r="SKB210" s="111"/>
      <c r="SKC210" s="111"/>
      <c r="SKD210" s="111"/>
      <c r="SKE210" s="111"/>
      <c r="SKF210" s="111"/>
      <c r="SKG210" s="111"/>
      <c r="SKH210" s="111"/>
      <c r="SKI210" s="111"/>
      <c r="SKJ210" s="111"/>
      <c r="SKK210" s="111"/>
      <c r="SKL210" s="111"/>
      <c r="SKM210" s="111"/>
      <c r="SKN210" s="111"/>
      <c r="SKO210" s="111"/>
      <c r="SKP210" s="111"/>
      <c r="SKQ210" s="111"/>
      <c r="SKR210" s="111"/>
      <c r="SKS210" s="111"/>
      <c r="SKT210" s="111"/>
      <c r="SKU210" s="111"/>
      <c r="SKV210" s="111"/>
      <c r="SKW210" s="111"/>
      <c r="SKX210" s="111"/>
      <c r="SKY210" s="111"/>
      <c r="SKZ210" s="111"/>
      <c r="SLA210" s="111"/>
      <c r="SLB210" s="111"/>
      <c r="SLC210" s="111"/>
      <c r="SLD210" s="111"/>
      <c r="SLE210" s="111"/>
      <c r="SLF210" s="111"/>
      <c r="SLG210" s="111"/>
      <c r="SLH210" s="111"/>
      <c r="SLI210" s="111"/>
      <c r="SLJ210" s="111"/>
      <c r="SLK210" s="111"/>
      <c r="SLL210" s="111"/>
      <c r="SLM210" s="111"/>
      <c r="SLN210" s="111"/>
      <c r="SLO210" s="111"/>
      <c r="SLP210" s="111"/>
      <c r="SLQ210" s="111"/>
      <c r="SLR210" s="111"/>
      <c r="SLS210" s="111"/>
      <c r="SLT210" s="111"/>
      <c r="SLU210" s="111"/>
      <c r="SLV210" s="111"/>
      <c r="SLW210" s="111"/>
      <c r="SLX210" s="111"/>
      <c r="SLY210" s="111"/>
      <c r="SLZ210" s="111"/>
      <c r="SMA210" s="111"/>
      <c r="SMB210" s="111"/>
      <c r="SMC210" s="111"/>
      <c r="SMD210" s="111"/>
      <c r="SME210" s="111"/>
      <c r="SMF210" s="111"/>
      <c r="SMG210" s="111"/>
      <c r="SMH210" s="111"/>
      <c r="SMI210" s="111"/>
      <c r="SMJ210" s="111"/>
      <c r="SMK210" s="111"/>
      <c r="SML210" s="111"/>
      <c r="SMM210" s="111"/>
      <c r="SMN210" s="111"/>
      <c r="SMO210" s="111"/>
      <c r="SMP210" s="111"/>
      <c r="SMQ210" s="111"/>
      <c r="SMR210" s="111"/>
      <c r="SMS210" s="111"/>
      <c r="SMT210" s="111"/>
      <c r="SMU210" s="111"/>
      <c r="SMV210" s="111"/>
      <c r="SMW210" s="111"/>
      <c r="SMX210" s="111"/>
      <c r="SMY210" s="111"/>
      <c r="SMZ210" s="111"/>
      <c r="SNA210" s="111"/>
      <c r="SNB210" s="111"/>
      <c r="SNC210" s="111"/>
      <c r="SND210" s="111"/>
      <c r="SNE210" s="111"/>
      <c r="SNF210" s="111"/>
      <c r="SNG210" s="111"/>
      <c r="SNH210" s="111"/>
      <c r="SNI210" s="111"/>
      <c r="SNJ210" s="111"/>
      <c r="SNK210" s="111"/>
      <c r="SNL210" s="111"/>
      <c r="SNM210" s="111"/>
      <c r="SNN210" s="111"/>
      <c r="SNO210" s="111"/>
      <c r="SNP210" s="111"/>
      <c r="SNQ210" s="111"/>
      <c r="SNR210" s="111"/>
      <c r="SNS210" s="111"/>
      <c r="SNT210" s="111"/>
      <c r="SNU210" s="111"/>
      <c r="SNV210" s="111"/>
      <c r="SNW210" s="111"/>
      <c r="SNX210" s="111"/>
      <c r="SNY210" s="111"/>
      <c r="SNZ210" s="111"/>
      <c r="SOA210" s="111"/>
      <c r="SOB210" s="111"/>
      <c r="SOC210" s="111"/>
      <c r="SOD210" s="111"/>
      <c r="SOE210" s="111"/>
      <c r="SOF210" s="111"/>
      <c r="SOG210" s="111"/>
      <c r="SOH210" s="111"/>
      <c r="SOI210" s="111"/>
      <c r="SOJ210" s="111"/>
      <c r="SOK210" s="111"/>
      <c r="SOL210" s="111"/>
      <c r="SOM210" s="111"/>
      <c r="SON210" s="111"/>
      <c r="SOO210" s="111"/>
      <c r="SOP210" s="111"/>
      <c r="SOQ210" s="111"/>
      <c r="SOR210" s="111"/>
      <c r="SOS210" s="111"/>
      <c r="SOT210" s="111"/>
      <c r="SOU210" s="111"/>
      <c r="SOV210" s="111"/>
      <c r="SOW210" s="111"/>
      <c r="SOX210" s="111"/>
      <c r="SOY210" s="111"/>
      <c r="SOZ210" s="111"/>
      <c r="SPA210" s="111"/>
      <c r="SPB210" s="111"/>
      <c r="SPC210" s="111"/>
      <c r="SPD210" s="111"/>
      <c r="SPE210" s="111"/>
      <c r="SPF210" s="111"/>
      <c r="SPG210" s="111"/>
      <c r="SPH210" s="111"/>
      <c r="SPI210" s="111"/>
      <c r="SPJ210" s="111"/>
      <c r="SPK210" s="111"/>
      <c r="SPL210" s="111"/>
      <c r="SPM210" s="111"/>
      <c r="SPN210" s="111"/>
      <c r="SPO210" s="111"/>
      <c r="SPP210" s="111"/>
      <c r="SPQ210" s="111"/>
      <c r="SPR210" s="111"/>
      <c r="SPS210" s="111"/>
      <c r="SPT210" s="111"/>
      <c r="SPU210" s="111"/>
      <c r="SPV210" s="111"/>
      <c r="SPW210" s="111"/>
      <c r="SPX210" s="111"/>
      <c r="SPY210" s="111"/>
      <c r="SPZ210" s="111"/>
      <c r="SQA210" s="111"/>
      <c r="SQB210" s="111"/>
      <c r="SQC210" s="111"/>
      <c r="SQD210" s="111"/>
      <c r="SQE210" s="111"/>
      <c r="SQF210" s="111"/>
      <c r="SQG210" s="111"/>
      <c r="SQH210" s="111"/>
      <c r="SQI210" s="111"/>
      <c r="SQJ210" s="111"/>
      <c r="SQK210" s="111"/>
      <c r="SQL210" s="111"/>
      <c r="SQM210" s="111"/>
      <c r="SQN210" s="111"/>
      <c r="SQO210" s="111"/>
      <c r="SQP210" s="111"/>
      <c r="SQQ210" s="111"/>
      <c r="SQR210" s="111"/>
      <c r="SQS210" s="111"/>
      <c r="SQT210" s="111"/>
      <c r="SQU210" s="111"/>
      <c r="SQV210" s="111"/>
      <c r="SQW210" s="111"/>
      <c r="SQX210" s="111"/>
      <c r="SQY210" s="111"/>
      <c r="SQZ210" s="111"/>
      <c r="SRA210" s="111"/>
      <c r="SRB210" s="111"/>
      <c r="SRC210" s="111"/>
      <c r="SRD210" s="111"/>
      <c r="SRE210" s="111"/>
      <c r="SRF210" s="111"/>
      <c r="SRG210" s="111"/>
      <c r="SRH210" s="111"/>
      <c r="SRI210" s="111"/>
      <c r="SRJ210" s="111"/>
      <c r="SRK210" s="111"/>
      <c r="SRL210" s="111"/>
      <c r="SRM210" s="111"/>
      <c r="SRN210" s="111"/>
      <c r="SRO210" s="111"/>
      <c r="SRP210" s="111"/>
      <c r="SRQ210" s="111"/>
      <c r="SRR210" s="111"/>
      <c r="SRS210" s="111"/>
      <c r="SRT210" s="111"/>
      <c r="SRU210" s="111"/>
      <c r="SRV210" s="111"/>
      <c r="SRW210" s="111"/>
      <c r="SRX210" s="111"/>
      <c r="SRY210" s="111"/>
      <c r="SRZ210" s="111"/>
      <c r="SSA210" s="111"/>
      <c r="SSB210" s="111"/>
      <c r="SSC210" s="111"/>
      <c r="SSD210" s="111"/>
      <c r="SSE210" s="111"/>
      <c r="SSF210" s="111"/>
      <c r="SSG210" s="111"/>
      <c r="SSH210" s="111"/>
      <c r="SSI210" s="111"/>
      <c r="SSJ210" s="111"/>
      <c r="SSK210" s="111"/>
      <c r="SSL210" s="111"/>
      <c r="SSM210" s="111"/>
      <c r="SSN210" s="111"/>
      <c r="SSO210" s="111"/>
      <c r="SSP210" s="111"/>
      <c r="SSQ210" s="111"/>
      <c r="SSR210" s="111"/>
      <c r="SSS210" s="111"/>
      <c r="SST210" s="111"/>
      <c r="SSU210" s="111"/>
      <c r="SSV210" s="111"/>
      <c r="SSW210" s="111"/>
      <c r="SSX210" s="111"/>
      <c r="SSY210" s="111"/>
      <c r="SSZ210" s="111"/>
      <c r="STA210" s="111"/>
      <c r="STB210" s="111"/>
      <c r="STC210" s="111"/>
      <c r="STD210" s="111"/>
      <c r="STE210" s="111"/>
      <c r="STF210" s="111"/>
      <c r="STG210" s="111"/>
      <c r="STH210" s="111"/>
      <c r="STI210" s="111"/>
      <c r="STJ210" s="111"/>
      <c r="STK210" s="111"/>
      <c r="STL210" s="111"/>
      <c r="STM210" s="111"/>
      <c r="STN210" s="111"/>
      <c r="STO210" s="111"/>
      <c r="STP210" s="111"/>
      <c r="STQ210" s="111"/>
      <c r="STR210" s="111"/>
      <c r="STS210" s="111"/>
      <c r="STT210" s="111"/>
      <c r="STU210" s="111"/>
      <c r="STV210" s="111"/>
      <c r="STW210" s="111"/>
      <c r="STX210" s="111"/>
      <c r="STY210" s="111"/>
      <c r="STZ210" s="111"/>
      <c r="SUA210" s="111"/>
      <c r="SUB210" s="111"/>
      <c r="SUC210" s="111"/>
      <c r="SUD210" s="111"/>
      <c r="SUE210" s="111"/>
      <c r="SUF210" s="111"/>
      <c r="SUG210" s="111"/>
      <c r="SUH210" s="111"/>
      <c r="SUI210" s="111"/>
      <c r="SUJ210" s="111"/>
      <c r="SUK210" s="111"/>
      <c r="SUL210" s="111"/>
      <c r="SUM210" s="111"/>
      <c r="SUN210" s="111"/>
      <c r="SUO210" s="111"/>
      <c r="SUP210" s="111"/>
      <c r="SUQ210" s="111"/>
      <c r="SUR210" s="111"/>
      <c r="SUS210" s="111"/>
      <c r="SUT210" s="111"/>
      <c r="SUU210" s="111"/>
      <c r="SUV210" s="111"/>
      <c r="SUW210" s="111"/>
      <c r="SUX210" s="111"/>
      <c r="SUY210" s="111"/>
      <c r="SUZ210" s="111"/>
      <c r="SVA210" s="111"/>
      <c r="SVB210" s="111"/>
      <c r="SVC210" s="111"/>
      <c r="SVD210" s="111"/>
      <c r="SVE210" s="111"/>
      <c r="SVF210" s="111"/>
      <c r="SVG210" s="111"/>
      <c r="SVH210" s="111"/>
      <c r="SVI210" s="111"/>
      <c r="SVJ210" s="111"/>
      <c r="SVK210" s="111"/>
      <c r="SVL210" s="111"/>
      <c r="SVM210" s="111"/>
      <c r="SVN210" s="111"/>
      <c r="SVO210" s="111"/>
      <c r="SVP210" s="111"/>
      <c r="SVQ210" s="111"/>
      <c r="SVR210" s="111"/>
      <c r="SVS210" s="111"/>
      <c r="SVT210" s="111"/>
      <c r="SVU210" s="111"/>
      <c r="SVV210" s="111"/>
      <c r="SVW210" s="111"/>
      <c r="SVX210" s="111"/>
      <c r="SVY210" s="111"/>
      <c r="SVZ210" s="111"/>
      <c r="SWA210" s="111"/>
      <c r="SWB210" s="111"/>
      <c r="SWC210" s="111"/>
      <c r="SWD210" s="111"/>
      <c r="SWE210" s="111"/>
      <c r="SWF210" s="111"/>
      <c r="SWG210" s="111"/>
      <c r="SWH210" s="111"/>
      <c r="SWI210" s="111"/>
      <c r="SWJ210" s="111"/>
      <c r="SWK210" s="111"/>
      <c r="SWL210" s="111"/>
      <c r="SWM210" s="111"/>
      <c r="SWN210" s="111"/>
      <c r="SWO210" s="111"/>
      <c r="SWP210" s="111"/>
      <c r="SWQ210" s="111"/>
      <c r="SWR210" s="111"/>
      <c r="SWS210" s="111"/>
      <c r="SWT210" s="111"/>
      <c r="SWU210" s="111"/>
      <c r="SWV210" s="111"/>
      <c r="SWW210" s="111"/>
      <c r="SWX210" s="111"/>
      <c r="SWY210" s="111"/>
      <c r="SWZ210" s="111"/>
      <c r="SXA210" s="111"/>
      <c r="SXB210" s="111"/>
      <c r="SXC210" s="111"/>
      <c r="SXD210" s="111"/>
      <c r="SXE210" s="111"/>
      <c r="SXF210" s="111"/>
      <c r="SXG210" s="111"/>
      <c r="SXH210" s="111"/>
      <c r="SXI210" s="111"/>
      <c r="SXJ210" s="111"/>
      <c r="SXK210" s="111"/>
      <c r="SXL210" s="111"/>
      <c r="SXM210" s="111"/>
      <c r="SXN210" s="111"/>
      <c r="SXO210" s="111"/>
      <c r="SXP210" s="111"/>
      <c r="SXQ210" s="111"/>
      <c r="SXR210" s="111"/>
      <c r="SXS210" s="111"/>
      <c r="SXT210" s="111"/>
      <c r="SXU210" s="111"/>
      <c r="SXV210" s="111"/>
      <c r="SXW210" s="111"/>
      <c r="SXX210" s="111"/>
      <c r="SXY210" s="111"/>
      <c r="SXZ210" s="111"/>
      <c r="SYA210" s="111"/>
      <c r="SYB210" s="111"/>
      <c r="SYC210" s="111"/>
      <c r="SYD210" s="111"/>
      <c r="SYE210" s="111"/>
      <c r="SYF210" s="111"/>
      <c r="SYG210" s="111"/>
      <c r="SYH210" s="111"/>
      <c r="SYI210" s="111"/>
      <c r="SYJ210" s="111"/>
      <c r="SYK210" s="111"/>
      <c r="SYL210" s="111"/>
      <c r="SYM210" s="111"/>
      <c r="SYN210" s="111"/>
      <c r="SYO210" s="111"/>
      <c r="SYP210" s="111"/>
      <c r="SYQ210" s="111"/>
      <c r="SYR210" s="111"/>
      <c r="SYS210" s="111"/>
      <c r="SYT210" s="111"/>
      <c r="SYU210" s="111"/>
      <c r="SYV210" s="111"/>
      <c r="SYW210" s="111"/>
      <c r="SYX210" s="111"/>
      <c r="SYY210" s="111"/>
      <c r="SYZ210" s="111"/>
      <c r="SZA210" s="111"/>
      <c r="SZB210" s="111"/>
      <c r="SZC210" s="111"/>
      <c r="SZD210" s="111"/>
      <c r="SZE210" s="111"/>
      <c r="SZF210" s="111"/>
      <c r="SZG210" s="111"/>
      <c r="SZH210" s="111"/>
      <c r="SZI210" s="111"/>
      <c r="SZJ210" s="111"/>
      <c r="SZK210" s="111"/>
      <c r="SZL210" s="111"/>
      <c r="SZM210" s="111"/>
      <c r="SZN210" s="111"/>
      <c r="SZO210" s="111"/>
      <c r="SZP210" s="111"/>
      <c r="SZQ210" s="111"/>
      <c r="SZR210" s="111"/>
      <c r="SZS210" s="111"/>
      <c r="SZT210" s="111"/>
      <c r="SZU210" s="111"/>
      <c r="SZV210" s="111"/>
      <c r="SZW210" s="111"/>
      <c r="SZX210" s="111"/>
      <c r="SZY210" s="111"/>
      <c r="SZZ210" s="111"/>
      <c r="TAA210" s="111"/>
      <c r="TAB210" s="111"/>
      <c r="TAC210" s="111"/>
      <c r="TAD210" s="111"/>
      <c r="TAE210" s="111"/>
      <c r="TAF210" s="111"/>
      <c r="TAG210" s="111"/>
      <c r="TAH210" s="111"/>
      <c r="TAI210" s="111"/>
      <c r="TAJ210" s="111"/>
      <c r="TAK210" s="111"/>
      <c r="TAL210" s="111"/>
      <c r="TAM210" s="111"/>
      <c r="TAN210" s="111"/>
      <c r="TAO210" s="111"/>
      <c r="TAP210" s="111"/>
      <c r="TAQ210" s="111"/>
      <c r="TAR210" s="111"/>
      <c r="TAS210" s="111"/>
      <c r="TAT210" s="111"/>
      <c r="TAU210" s="111"/>
      <c r="TAV210" s="111"/>
      <c r="TAW210" s="111"/>
      <c r="TAX210" s="111"/>
      <c r="TAY210" s="111"/>
      <c r="TAZ210" s="111"/>
      <c r="TBA210" s="111"/>
      <c r="TBB210" s="111"/>
      <c r="TBC210" s="111"/>
      <c r="TBD210" s="111"/>
      <c r="TBE210" s="111"/>
      <c r="TBF210" s="111"/>
      <c r="TBG210" s="111"/>
      <c r="TBH210" s="111"/>
      <c r="TBI210" s="111"/>
      <c r="TBJ210" s="111"/>
      <c r="TBK210" s="111"/>
      <c r="TBL210" s="111"/>
      <c r="TBM210" s="111"/>
      <c r="TBN210" s="111"/>
      <c r="TBO210" s="111"/>
      <c r="TBP210" s="111"/>
      <c r="TBQ210" s="111"/>
      <c r="TBR210" s="111"/>
      <c r="TBS210" s="111"/>
      <c r="TBT210" s="111"/>
      <c r="TBU210" s="111"/>
      <c r="TBV210" s="111"/>
      <c r="TBW210" s="111"/>
      <c r="TBX210" s="111"/>
      <c r="TBY210" s="111"/>
      <c r="TBZ210" s="111"/>
      <c r="TCA210" s="111"/>
      <c r="TCB210" s="111"/>
      <c r="TCC210" s="111"/>
      <c r="TCD210" s="111"/>
      <c r="TCE210" s="111"/>
      <c r="TCF210" s="111"/>
      <c r="TCG210" s="111"/>
      <c r="TCH210" s="111"/>
      <c r="TCI210" s="111"/>
      <c r="TCJ210" s="111"/>
      <c r="TCK210" s="111"/>
      <c r="TCL210" s="111"/>
      <c r="TCM210" s="111"/>
      <c r="TCN210" s="111"/>
      <c r="TCO210" s="111"/>
      <c r="TCP210" s="111"/>
      <c r="TCQ210" s="111"/>
      <c r="TCR210" s="111"/>
      <c r="TCS210" s="111"/>
      <c r="TCT210" s="111"/>
      <c r="TCU210" s="111"/>
      <c r="TCV210" s="111"/>
      <c r="TCW210" s="111"/>
      <c r="TCX210" s="111"/>
      <c r="TCY210" s="111"/>
      <c r="TCZ210" s="111"/>
      <c r="TDA210" s="111"/>
      <c r="TDB210" s="111"/>
      <c r="TDC210" s="111"/>
      <c r="TDD210" s="111"/>
      <c r="TDE210" s="111"/>
      <c r="TDF210" s="111"/>
      <c r="TDG210" s="111"/>
      <c r="TDH210" s="111"/>
      <c r="TDI210" s="111"/>
      <c r="TDJ210" s="111"/>
      <c r="TDK210" s="111"/>
      <c r="TDL210" s="111"/>
      <c r="TDM210" s="111"/>
      <c r="TDN210" s="111"/>
      <c r="TDO210" s="111"/>
      <c r="TDP210" s="111"/>
      <c r="TDQ210" s="111"/>
      <c r="TDR210" s="111"/>
      <c r="TDS210" s="111"/>
      <c r="TDT210" s="111"/>
      <c r="TDU210" s="111"/>
      <c r="TDV210" s="111"/>
      <c r="TDW210" s="111"/>
      <c r="TDX210" s="111"/>
      <c r="TDY210" s="111"/>
      <c r="TDZ210" s="111"/>
      <c r="TEA210" s="111"/>
      <c r="TEB210" s="111"/>
      <c r="TEC210" s="111"/>
      <c r="TED210" s="111"/>
      <c r="TEE210" s="111"/>
      <c r="TEF210" s="111"/>
      <c r="TEG210" s="111"/>
      <c r="TEH210" s="111"/>
      <c r="TEI210" s="111"/>
      <c r="TEJ210" s="111"/>
      <c r="TEK210" s="111"/>
      <c r="TEL210" s="111"/>
      <c r="TEM210" s="111"/>
      <c r="TEN210" s="111"/>
      <c r="TEO210" s="111"/>
      <c r="TEP210" s="111"/>
      <c r="TEQ210" s="111"/>
      <c r="TER210" s="111"/>
      <c r="TES210" s="111"/>
      <c r="TET210" s="111"/>
      <c r="TEU210" s="111"/>
      <c r="TEV210" s="111"/>
      <c r="TEW210" s="111"/>
      <c r="TEX210" s="111"/>
      <c r="TEY210" s="111"/>
      <c r="TEZ210" s="111"/>
      <c r="TFA210" s="111"/>
      <c r="TFB210" s="111"/>
      <c r="TFC210" s="111"/>
      <c r="TFD210" s="111"/>
      <c r="TFE210" s="111"/>
      <c r="TFF210" s="111"/>
      <c r="TFG210" s="111"/>
      <c r="TFH210" s="111"/>
      <c r="TFI210" s="111"/>
      <c r="TFJ210" s="111"/>
      <c r="TFK210" s="111"/>
      <c r="TFL210" s="111"/>
      <c r="TFM210" s="111"/>
      <c r="TFN210" s="111"/>
      <c r="TFO210" s="111"/>
      <c r="TFP210" s="111"/>
      <c r="TFQ210" s="111"/>
      <c r="TFR210" s="111"/>
      <c r="TFS210" s="111"/>
      <c r="TFT210" s="111"/>
      <c r="TFU210" s="111"/>
      <c r="TFV210" s="111"/>
      <c r="TFW210" s="111"/>
      <c r="TFX210" s="111"/>
      <c r="TFY210" s="111"/>
      <c r="TFZ210" s="111"/>
      <c r="TGA210" s="111"/>
      <c r="TGB210" s="111"/>
      <c r="TGC210" s="111"/>
      <c r="TGD210" s="111"/>
      <c r="TGE210" s="111"/>
      <c r="TGF210" s="111"/>
      <c r="TGG210" s="111"/>
      <c r="TGH210" s="111"/>
      <c r="TGI210" s="111"/>
      <c r="TGJ210" s="111"/>
      <c r="TGK210" s="111"/>
      <c r="TGL210" s="111"/>
      <c r="TGM210" s="111"/>
      <c r="TGN210" s="111"/>
      <c r="TGO210" s="111"/>
      <c r="TGP210" s="111"/>
      <c r="TGQ210" s="111"/>
      <c r="TGR210" s="111"/>
      <c r="TGS210" s="111"/>
      <c r="TGT210" s="111"/>
      <c r="TGU210" s="111"/>
      <c r="TGV210" s="111"/>
      <c r="TGW210" s="111"/>
      <c r="TGX210" s="111"/>
      <c r="TGY210" s="111"/>
      <c r="TGZ210" s="111"/>
      <c r="THA210" s="111"/>
      <c r="THB210" s="111"/>
      <c r="THC210" s="111"/>
      <c r="THD210" s="111"/>
      <c r="THE210" s="111"/>
      <c r="THF210" s="111"/>
      <c r="THG210" s="111"/>
      <c r="THH210" s="111"/>
      <c r="THI210" s="111"/>
      <c r="THJ210" s="111"/>
      <c r="THK210" s="111"/>
      <c r="THL210" s="111"/>
      <c r="THM210" s="111"/>
      <c r="THN210" s="111"/>
      <c r="THO210" s="111"/>
      <c r="THP210" s="111"/>
      <c r="THQ210" s="111"/>
      <c r="THR210" s="111"/>
      <c r="THS210" s="111"/>
      <c r="THT210" s="111"/>
      <c r="THU210" s="111"/>
      <c r="THV210" s="111"/>
      <c r="THW210" s="111"/>
      <c r="THX210" s="111"/>
      <c r="THY210" s="111"/>
      <c r="THZ210" s="111"/>
      <c r="TIA210" s="111"/>
      <c r="TIB210" s="111"/>
      <c r="TIC210" s="111"/>
      <c r="TID210" s="111"/>
      <c r="TIE210" s="111"/>
      <c r="TIF210" s="111"/>
      <c r="TIG210" s="111"/>
      <c r="TIH210" s="111"/>
      <c r="TII210" s="111"/>
      <c r="TIJ210" s="111"/>
      <c r="TIK210" s="111"/>
      <c r="TIL210" s="111"/>
      <c r="TIM210" s="111"/>
      <c r="TIN210" s="111"/>
      <c r="TIO210" s="111"/>
      <c r="TIP210" s="111"/>
      <c r="TIQ210" s="111"/>
      <c r="TIR210" s="111"/>
      <c r="TIS210" s="111"/>
      <c r="TIT210" s="111"/>
      <c r="TIU210" s="111"/>
      <c r="TIV210" s="111"/>
      <c r="TIW210" s="111"/>
      <c r="TIX210" s="111"/>
      <c r="TIY210" s="111"/>
      <c r="TIZ210" s="111"/>
      <c r="TJA210" s="111"/>
      <c r="TJB210" s="111"/>
      <c r="TJC210" s="111"/>
      <c r="TJD210" s="111"/>
      <c r="TJE210" s="111"/>
      <c r="TJF210" s="111"/>
      <c r="TJG210" s="111"/>
      <c r="TJH210" s="111"/>
      <c r="TJI210" s="111"/>
      <c r="TJJ210" s="111"/>
      <c r="TJK210" s="111"/>
      <c r="TJL210" s="111"/>
      <c r="TJM210" s="111"/>
      <c r="TJN210" s="111"/>
      <c r="TJO210" s="111"/>
      <c r="TJP210" s="111"/>
      <c r="TJQ210" s="111"/>
      <c r="TJR210" s="111"/>
      <c r="TJS210" s="111"/>
      <c r="TJT210" s="111"/>
      <c r="TJU210" s="111"/>
      <c r="TJV210" s="111"/>
      <c r="TJW210" s="111"/>
      <c r="TJX210" s="111"/>
      <c r="TJY210" s="111"/>
      <c r="TJZ210" s="111"/>
      <c r="TKA210" s="111"/>
      <c r="TKB210" s="111"/>
      <c r="TKC210" s="111"/>
      <c r="TKD210" s="111"/>
      <c r="TKE210" s="111"/>
      <c r="TKF210" s="111"/>
      <c r="TKG210" s="111"/>
      <c r="TKH210" s="111"/>
      <c r="TKI210" s="111"/>
      <c r="TKJ210" s="111"/>
      <c r="TKK210" s="111"/>
      <c r="TKL210" s="111"/>
      <c r="TKM210" s="111"/>
      <c r="TKN210" s="111"/>
      <c r="TKO210" s="111"/>
      <c r="TKP210" s="111"/>
      <c r="TKQ210" s="111"/>
      <c r="TKR210" s="111"/>
      <c r="TKS210" s="111"/>
      <c r="TKT210" s="111"/>
      <c r="TKU210" s="111"/>
      <c r="TKV210" s="111"/>
      <c r="TKW210" s="111"/>
      <c r="TKX210" s="111"/>
      <c r="TKY210" s="111"/>
      <c r="TKZ210" s="111"/>
      <c r="TLA210" s="111"/>
      <c r="TLB210" s="111"/>
      <c r="TLC210" s="111"/>
      <c r="TLD210" s="111"/>
      <c r="TLE210" s="111"/>
      <c r="TLF210" s="111"/>
      <c r="TLG210" s="111"/>
      <c r="TLH210" s="111"/>
      <c r="TLI210" s="111"/>
      <c r="TLJ210" s="111"/>
      <c r="TLK210" s="111"/>
      <c r="TLL210" s="111"/>
      <c r="TLM210" s="111"/>
      <c r="TLN210" s="111"/>
      <c r="TLO210" s="111"/>
      <c r="TLP210" s="111"/>
      <c r="TLQ210" s="111"/>
      <c r="TLR210" s="111"/>
      <c r="TLS210" s="111"/>
      <c r="TLT210" s="111"/>
      <c r="TLU210" s="111"/>
      <c r="TLV210" s="111"/>
      <c r="TLW210" s="111"/>
      <c r="TLX210" s="111"/>
      <c r="TLY210" s="111"/>
      <c r="TLZ210" s="111"/>
      <c r="TMA210" s="111"/>
      <c r="TMB210" s="111"/>
      <c r="TMC210" s="111"/>
      <c r="TMD210" s="111"/>
      <c r="TME210" s="111"/>
      <c r="TMF210" s="111"/>
      <c r="TMG210" s="111"/>
      <c r="TMH210" s="111"/>
      <c r="TMI210" s="111"/>
      <c r="TMJ210" s="111"/>
      <c r="TMK210" s="111"/>
      <c r="TML210" s="111"/>
      <c r="TMM210" s="111"/>
      <c r="TMN210" s="111"/>
      <c r="TMO210" s="111"/>
      <c r="TMP210" s="111"/>
      <c r="TMQ210" s="111"/>
      <c r="TMR210" s="111"/>
      <c r="TMS210" s="111"/>
      <c r="TMT210" s="111"/>
      <c r="TMU210" s="111"/>
      <c r="TMV210" s="111"/>
      <c r="TMW210" s="111"/>
      <c r="TMX210" s="111"/>
      <c r="TMY210" s="111"/>
      <c r="TMZ210" s="111"/>
      <c r="TNA210" s="111"/>
      <c r="TNB210" s="111"/>
      <c r="TNC210" s="111"/>
      <c r="TND210" s="111"/>
      <c r="TNE210" s="111"/>
      <c r="TNF210" s="111"/>
      <c r="TNG210" s="111"/>
      <c r="TNH210" s="111"/>
      <c r="TNI210" s="111"/>
      <c r="TNJ210" s="111"/>
      <c r="TNK210" s="111"/>
      <c r="TNL210" s="111"/>
      <c r="TNM210" s="111"/>
      <c r="TNN210" s="111"/>
      <c r="TNO210" s="111"/>
      <c r="TNP210" s="111"/>
      <c r="TNQ210" s="111"/>
      <c r="TNR210" s="111"/>
      <c r="TNS210" s="111"/>
      <c r="TNT210" s="111"/>
      <c r="TNU210" s="111"/>
      <c r="TNV210" s="111"/>
      <c r="TNW210" s="111"/>
      <c r="TNX210" s="111"/>
      <c r="TNY210" s="111"/>
      <c r="TNZ210" s="111"/>
      <c r="TOA210" s="111"/>
      <c r="TOB210" s="111"/>
      <c r="TOC210" s="111"/>
      <c r="TOD210" s="111"/>
      <c r="TOE210" s="111"/>
      <c r="TOF210" s="111"/>
      <c r="TOG210" s="111"/>
      <c r="TOH210" s="111"/>
      <c r="TOI210" s="111"/>
      <c r="TOJ210" s="111"/>
      <c r="TOK210" s="111"/>
      <c r="TOL210" s="111"/>
      <c r="TOM210" s="111"/>
      <c r="TON210" s="111"/>
      <c r="TOO210" s="111"/>
      <c r="TOP210" s="111"/>
      <c r="TOQ210" s="111"/>
      <c r="TOR210" s="111"/>
      <c r="TOS210" s="111"/>
      <c r="TOT210" s="111"/>
      <c r="TOU210" s="111"/>
      <c r="TOV210" s="111"/>
      <c r="TOW210" s="111"/>
      <c r="TOX210" s="111"/>
      <c r="TOY210" s="111"/>
      <c r="TOZ210" s="111"/>
      <c r="TPA210" s="111"/>
      <c r="TPB210" s="111"/>
      <c r="TPC210" s="111"/>
      <c r="TPD210" s="111"/>
      <c r="TPE210" s="111"/>
      <c r="TPF210" s="111"/>
      <c r="TPG210" s="111"/>
      <c r="TPH210" s="111"/>
      <c r="TPI210" s="111"/>
      <c r="TPJ210" s="111"/>
      <c r="TPK210" s="111"/>
      <c r="TPL210" s="111"/>
      <c r="TPM210" s="111"/>
      <c r="TPN210" s="111"/>
      <c r="TPO210" s="111"/>
      <c r="TPP210" s="111"/>
      <c r="TPQ210" s="111"/>
      <c r="TPR210" s="111"/>
      <c r="TPS210" s="111"/>
      <c r="TPT210" s="111"/>
      <c r="TPU210" s="111"/>
      <c r="TPV210" s="111"/>
      <c r="TPW210" s="111"/>
      <c r="TPX210" s="111"/>
      <c r="TPY210" s="111"/>
      <c r="TPZ210" s="111"/>
      <c r="TQA210" s="111"/>
      <c r="TQB210" s="111"/>
      <c r="TQC210" s="111"/>
      <c r="TQD210" s="111"/>
      <c r="TQE210" s="111"/>
      <c r="TQF210" s="111"/>
      <c r="TQG210" s="111"/>
      <c r="TQH210" s="111"/>
      <c r="TQI210" s="111"/>
      <c r="TQJ210" s="111"/>
      <c r="TQK210" s="111"/>
      <c r="TQL210" s="111"/>
      <c r="TQM210" s="111"/>
      <c r="TQN210" s="111"/>
      <c r="TQO210" s="111"/>
      <c r="TQP210" s="111"/>
      <c r="TQQ210" s="111"/>
      <c r="TQR210" s="111"/>
      <c r="TQS210" s="111"/>
      <c r="TQT210" s="111"/>
      <c r="TQU210" s="111"/>
      <c r="TQV210" s="111"/>
      <c r="TQW210" s="111"/>
      <c r="TQX210" s="111"/>
      <c r="TQY210" s="111"/>
      <c r="TQZ210" s="111"/>
      <c r="TRA210" s="111"/>
      <c r="TRB210" s="111"/>
      <c r="TRC210" s="111"/>
      <c r="TRD210" s="111"/>
      <c r="TRE210" s="111"/>
      <c r="TRF210" s="111"/>
      <c r="TRG210" s="111"/>
      <c r="TRH210" s="111"/>
      <c r="TRI210" s="111"/>
      <c r="TRJ210" s="111"/>
      <c r="TRK210" s="111"/>
      <c r="TRL210" s="111"/>
      <c r="TRM210" s="111"/>
      <c r="TRN210" s="111"/>
      <c r="TRO210" s="111"/>
      <c r="TRP210" s="111"/>
      <c r="TRQ210" s="111"/>
      <c r="TRR210" s="111"/>
      <c r="TRS210" s="111"/>
      <c r="TRT210" s="111"/>
      <c r="TRU210" s="111"/>
      <c r="TRV210" s="111"/>
      <c r="TRW210" s="111"/>
      <c r="TRX210" s="111"/>
      <c r="TRY210" s="111"/>
      <c r="TRZ210" s="111"/>
      <c r="TSA210" s="111"/>
      <c r="TSB210" s="111"/>
      <c r="TSC210" s="111"/>
      <c r="TSD210" s="111"/>
      <c r="TSE210" s="111"/>
      <c r="TSF210" s="111"/>
      <c r="TSG210" s="111"/>
      <c r="TSH210" s="111"/>
      <c r="TSI210" s="111"/>
      <c r="TSJ210" s="111"/>
      <c r="TSK210" s="111"/>
      <c r="TSL210" s="111"/>
      <c r="TSM210" s="111"/>
      <c r="TSN210" s="111"/>
      <c r="TSO210" s="111"/>
      <c r="TSP210" s="111"/>
      <c r="TSQ210" s="111"/>
      <c r="TSR210" s="111"/>
      <c r="TSS210" s="111"/>
      <c r="TST210" s="111"/>
      <c r="TSU210" s="111"/>
      <c r="TSV210" s="111"/>
      <c r="TSW210" s="111"/>
      <c r="TSX210" s="111"/>
      <c r="TSY210" s="111"/>
      <c r="TSZ210" s="111"/>
      <c r="TTA210" s="111"/>
      <c r="TTB210" s="111"/>
      <c r="TTC210" s="111"/>
      <c r="TTD210" s="111"/>
      <c r="TTE210" s="111"/>
      <c r="TTF210" s="111"/>
      <c r="TTG210" s="111"/>
      <c r="TTH210" s="111"/>
      <c r="TTI210" s="111"/>
      <c r="TTJ210" s="111"/>
      <c r="TTK210" s="111"/>
      <c r="TTL210" s="111"/>
      <c r="TTM210" s="111"/>
      <c r="TTN210" s="111"/>
      <c r="TTO210" s="111"/>
      <c r="TTP210" s="111"/>
      <c r="TTQ210" s="111"/>
      <c r="TTR210" s="111"/>
      <c r="TTS210" s="111"/>
      <c r="TTT210" s="111"/>
      <c r="TTU210" s="111"/>
      <c r="TTV210" s="111"/>
      <c r="TTW210" s="111"/>
      <c r="TTX210" s="111"/>
      <c r="TTY210" s="111"/>
      <c r="TTZ210" s="111"/>
      <c r="TUA210" s="111"/>
      <c r="TUB210" s="111"/>
      <c r="TUC210" s="111"/>
      <c r="TUD210" s="111"/>
      <c r="TUE210" s="111"/>
      <c r="TUF210" s="111"/>
      <c r="TUG210" s="111"/>
      <c r="TUH210" s="111"/>
      <c r="TUI210" s="111"/>
      <c r="TUJ210" s="111"/>
      <c r="TUK210" s="111"/>
      <c r="TUL210" s="111"/>
      <c r="TUM210" s="111"/>
      <c r="TUN210" s="111"/>
      <c r="TUO210" s="111"/>
      <c r="TUP210" s="111"/>
      <c r="TUQ210" s="111"/>
      <c r="TUR210" s="111"/>
      <c r="TUS210" s="111"/>
      <c r="TUT210" s="111"/>
      <c r="TUU210" s="111"/>
      <c r="TUV210" s="111"/>
      <c r="TUW210" s="111"/>
      <c r="TUX210" s="111"/>
      <c r="TUY210" s="111"/>
      <c r="TUZ210" s="111"/>
      <c r="TVA210" s="111"/>
      <c r="TVB210" s="111"/>
      <c r="TVC210" s="111"/>
      <c r="TVD210" s="111"/>
      <c r="TVE210" s="111"/>
      <c r="TVF210" s="111"/>
      <c r="TVG210" s="111"/>
      <c r="TVH210" s="111"/>
      <c r="TVI210" s="111"/>
      <c r="TVJ210" s="111"/>
      <c r="TVK210" s="111"/>
      <c r="TVL210" s="111"/>
      <c r="TVM210" s="111"/>
      <c r="TVN210" s="111"/>
      <c r="TVO210" s="111"/>
      <c r="TVP210" s="111"/>
      <c r="TVQ210" s="111"/>
      <c r="TVR210" s="111"/>
      <c r="TVS210" s="111"/>
      <c r="TVT210" s="111"/>
      <c r="TVU210" s="111"/>
      <c r="TVV210" s="111"/>
      <c r="TVW210" s="111"/>
      <c r="TVX210" s="111"/>
      <c r="TVY210" s="111"/>
      <c r="TVZ210" s="111"/>
      <c r="TWA210" s="111"/>
      <c r="TWB210" s="111"/>
      <c r="TWC210" s="111"/>
      <c r="TWD210" s="111"/>
      <c r="TWE210" s="111"/>
      <c r="TWF210" s="111"/>
      <c r="TWG210" s="111"/>
      <c r="TWH210" s="111"/>
      <c r="TWI210" s="111"/>
      <c r="TWJ210" s="111"/>
      <c r="TWK210" s="111"/>
      <c r="TWL210" s="111"/>
      <c r="TWM210" s="111"/>
      <c r="TWN210" s="111"/>
      <c r="TWO210" s="111"/>
      <c r="TWP210" s="111"/>
      <c r="TWQ210" s="111"/>
      <c r="TWR210" s="111"/>
      <c r="TWS210" s="111"/>
      <c r="TWT210" s="111"/>
      <c r="TWU210" s="111"/>
      <c r="TWV210" s="111"/>
      <c r="TWW210" s="111"/>
      <c r="TWX210" s="111"/>
      <c r="TWY210" s="111"/>
      <c r="TWZ210" s="111"/>
      <c r="TXA210" s="111"/>
      <c r="TXB210" s="111"/>
      <c r="TXC210" s="111"/>
      <c r="TXD210" s="111"/>
      <c r="TXE210" s="111"/>
      <c r="TXF210" s="111"/>
      <c r="TXG210" s="111"/>
      <c r="TXH210" s="111"/>
      <c r="TXI210" s="111"/>
      <c r="TXJ210" s="111"/>
      <c r="TXK210" s="111"/>
      <c r="TXL210" s="111"/>
      <c r="TXM210" s="111"/>
      <c r="TXN210" s="111"/>
      <c r="TXO210" s="111"/>
      <c r="TXP210" s="111"/>
      <c r="TXQ210" s="111"/>
      <c r="TXR210" s="111"/>
      <c r="TXS210" s="111"/>
      <c r="TXT210" s="111"/>
      <c r="TXU210" s="111"/>
      <c r="TXV210" s="111"/>
      <c r="TXW210" s="111"/>
      <c r="TXX210" s="111"/>
      <c r="TXY210" s="111"/>
      <c r="TXZ210" s="111"/>
      <c r="TYA210" s="111"/>
      <c r="TYB210" s="111"/>
      <c r="TYC210" s="111"/>
      <c r="TYD210" s="111"/>
      <c r="TYE210" s="111"/>
      <c r="TYF210" s="111"/>
      <c r="TYG210" s="111"/>
      <c r="TYH210" s="111"/>
      <c r="TYI210" s="111"/>
      <c r="TYJ210" s="111"/>
      <c r="TYK210" s="111"/>
      <c r="TYL210" s="111"/>
      <c r="TYM210" s="111"/>
      <c r="TYN210" s="111"/>
      <c r="TYO210" s="111"/>
      <c r="TYP210" s="111"/>
      <c r="TYQ210" s="111"/>
      <c r="TYR210" s="111"/>
      <c r="TYS210" s="111"/>
      <c r="TYT210" s="111"/>
      <c r="TYU210" s="111"/>
      <c r="TYV210" s="111"/>
      <c r="TYW210" s="111"/>
      <c r="TYX210" s="111"/>
      <c r="TYY210" s="111"/>
      <c r="TYZ210" s="111"/>
      <c r="TZA210" s="111"/>
      <c r="TZB210" s="111"/>
      <c r="TZC210" s="111"/>
      <c r="TZD210" s="111"/>
      <c r="TZE210" s="111"/>
      <c r="TZF210" s="111"/>
      <c r="TZG210" s="111"/>
      <c r="TZH210" s="111"/>
      <c r="TZI210" s="111"/>
      <c r="TZJ210" s="111"/>
      <c r="TZK210" s="111"/>
      <c r="TZL210" s="111"/>
      <c r="TZM210" s="111"/>
      <c r="TZN210" s="111"/>
      <c r="TZO210" s="111"/>
      <c r="TZP210" s="111"/>
      <c r="TZQ210" s="111"/>
      <c r="TZR210" s="111"/>
      <c r="TZS210" s="111"/>
      <c r="TZT210" s="111"/>
      <c r="TZU210" s="111"/>
      <c r="TZV210" s="111"/>
      <c r="TZW210" s="111"/>
      <c r="TZX210" s="111"/>
      <c r="TZY210" s="111"/>
      <c r="TZZ210" s="111"/>
      <c r="UAA210" s="111"/>
      <c r="UAB210" s="111"/>
      <c r="UAC210" s="111"/>
      <c r="UAD210" s="111"/>
      <c r="UAE210" s="111"/>
      <c r="UAF210" s="111"/>
      <c r="UAG210" s="111"/>
      <c r="UAH210" s="111"/>
      <c r="UAI210" s="111"/>
      <c r="UAJ210" s="111"/>
      <c r="UAK210" s="111"/>
      <c r="UAL210" s="111"/>
      <c r="UAM210" s="111"/>
      <c r="UAN210" s="111"/>
      <c r="UAO210" s="111"/>
      <c r="UAP210" s="111"/>
      <c r="UAQ210" s="111"/>
      <c r="UAR210" s="111"/>
      <c r="UAS210" s="111"/>
      <c r="UAT210" s="111"/>
      <c r="UAU210" s="111"/>
      <c r="UAV210" s="111"/>
      <c r="UAW210" s="111"/>
      <c r="UAX210" s="111"/>
      <c r="UAY210" s="111"/>
      <c r="UAZ210" s="111"/>
      <c r="UBA210" s="111"/>
      <c r="UBB210" s="111"/>
      <c r="UBC210" s="111"/>
      <c r="UBD210" s="111"/>
      <c r="UBE210" s="111"/>
      <c r="UBF210" s="111"/>
      <c r="UBG210" s="111"/>
      <c r="UBH210" s="111"/>
      <c r="UBI210" s="111"/>
      <c r="UBJ210" s="111"/>
      <c r="UBK210" s="111"/>
      <c r="UBL210" s="111"/>
      <c r="UBM210" s="111"/>
      <c r="UBN210" s="111"/>
      <c r="UBO210" s="111"/>
      <c r="UBP210" s="111"/>
      <c r="UBQ210" s="111"/>
      <c r="UBR210" s="111"/>
      <c r="UBS210" s="111"/>
      <c r="UBT210" s="111"/>
      <c r="UBU210" s="111"/>
      <c r="UBV210" s="111"/>
      <c r="UBW210" s="111"/>
      <c r="UBX210" s="111"/>
      <c r="UBY210" s="111"/>
      <c r="UBZ210" s="111"/>
      <c r="UCA210" s="111"/>
      <c r="UCB210" s="111"/>
      <c r="UCC210" s="111"/>
      <c r="UCD210" s="111"/>
      <c r="UCE210" s="111"/>
      <c r="UCF210" s="111"/>
      <c r="UCG210" s="111"/>
      <c r="UCH210" s="111"/>
      <c r="UCI210" s="111"/>
      <c r="UCJ210" s="111"/>
      <c r="UCK210" s="111"/>
      <c r="UCL210" s="111"/>
      <c r="UCM210" s="111"/>
      <c r="UCN210" s="111"/>
      <c r="UCO210" s="111"/>
      <c r="UCP210" s="111"/>
      <c r="UCQ210" s="111"/>
      <c r="UCR210" s="111"/>
      <c r="UCS210" s="111"/>
      <c r="UCT210" s="111"/>
      <c r="UCU210" s="111"/>
      <c r="UCV210" s="111"/>
      <c r="UCW210" s="111"/>
      <c r="UCX210" s="111"/>
      <c r="UCY210" s="111"/>
      <c r="UCZ210" s="111"/>
      <c r="UDA210" s="111"/>
      <c r="UDB210" s="111"/>
      <c r="UDC210" s="111"/>
      <c r="UDD210" s="111"/>
      <c r="UDE210" s="111"/>
      <c r="UDF210" s="111"/>
      <c r="UDG210" s="111"/>
      <c r="UDH210" s="111"/>
      <c r="UDI210" s="111"/>
      <c r="UDJ210" s="111"/>
      <c r="UDK210" s="111"/>
      <c r="UDL210" s="111"/>
      <c r="UDM210" s="111"/>
      <c r="UDN210" s="111"/>
      <c r="UDO210" s="111"/>
      <c r="UDP210" s="111"/>
      <c r="UDQ210" s="111"/>
      <c r="UDR210" s="111"/>
      <c r="UDS210" s="111"/>
      <c r="UDT210" s="111"/>
      <c r="UDU210" s="111"/>
      <c r="UDV210" s="111"/>
      <c r="UDW210" s="111"/>
      <c r="UDX210" s="111"/>
      <c r="UDY210" s="111"/>
      <c r="UDZ210" s="111"/>
      <c r="UEA210" s="111"/>
      <c r="UEB210" s="111"/>
      <c r="UEC210" s="111"/>
      <c r="UED210" s="111"/>
      <c r="UEE210" s="111"/>
      <c r="UEF210" s="111"/>
      <c r="UEG210" s="111"/>
      <c r="UEH210" s="111"/>
      <c r="UEI210" s="111"/>
      <c r="UEJ210" s="111"/>
      <c r="UEK210" s="111"/>
      <c r="UEL210" s="111"/>
      <c r="UEM210" s="111"/>
      <c r="UEN210" s="111"/>
      <c r="UEO210" s="111"/>
      <c r="UEP210" s="111"/>
      <c r="UEQ210" s="111"/>
      <c r="UER210" s="111"/>
      <c r="UES210" s="111"/>
      <c r="UET210" s="111"/>
      <c r="UEU210" s="111"/>
      <c r="UEV210" s="111"/>
      <c r="UEW210" s="111"/>
      <c r="UEX210" s="111"/>
      <c r="UEY210" s="111"/>
      <c r="UEZ210" s="111"/>
      <c r="UFA210" s="111"/>
      <c r="UFB210" s="111"/>
      <c r="UFC210" s="111"/>
      <c r="UFD210" s="111"/>
      <c r="UFE210" s="111"/>
      <c r="UFF210" s="111"/>
      <c r="UFG210" s="111"/>
      <c r="UFH210" s="111"/>
      <c r="UFI210" s="111"/>
      <c r="UFJ210" s="111"/>
      <c r="UFK210" s="111"/>
      <c r="UFL210" s="111"/>
      <c r="UFM210" s="111"/>
      <c r="UFN210" s="111"/>
      <c r="UFO210" s="111"/>
      <c r="UFP210" s="111"/>
      <c r="UFQ210" s="111"/>
      <c r="UFR210" s="111"/>
      <c r="UFS210" s="111"/>
      <c r="UFT210" s="111"/>
      <c r="UFU210" s="111"/>
      <c r="UFV210" s="111"/>
      <c r="UFW210" s="111"/>
      <c r="UFX210" s="111"/>
      <c r="UFY210" s="111"/>
      <c r="UFZ210" s="111"/>
      <c r="UGA210" s="111"/>
      <c r="UGB210" s="111"/>
      <c r="UGC210" s="111"/>
      <c r="UGD210" s="111"/>
      <c r="UGE210" s="111"/>
      <c r="UGF210" s="111"/>
      <c r="UGG210" s="111"/>
      <c r="UGH210" s="111"/>
      <c r="UGI210" s="111"/>
      <c r="UGJ210" s="111"/>
      <c r="UGK210" s="111"/>
      <c r="UGL210" s="111"/>
      <c r="UGM210" s="111"/>
      <c r="UGN210" s="111"/>
      <c r="UGO210" s="111"/>
      <c r="UGP210" s="111"/>
      <c r="UGQ210" s="111"/>
      <c r="UGR210" s="111"/>
      <c r="UGS210" s="111"/>
      <c r="UGT210" s="111"/>
      <c r="UGU210" s="111"/>
      <c r="UGV210" s="111"/>
      <c r="UGW210" s="111"/>
      <c r="UGX210" s="111"/>
      <c r="UGY210" s="111"/>
      <c r="UGZ210" s="111"/>
      <c r="UHA210" s="111"/>
      <c r="UHB210" s="111"/>
      <c r="UHC210" s="111"/>
      <c r="UHD210" s="111"/>
      <c r="UHE210" s="111"/>
      <c r="UHF210" s="111"/>
      <c r="UHG210" s="111"/>
      <c r="UHH210" s="111"/>
      <c r="UHI210" s="111"/>
      <c r="UHJ210" s="111"/>
      <c r="UHK210" s="111"/>
      <c r="UHL210" s="111"/>
      <c r="UHM210" s="111"/>
      <c r="UHN210" s="111"/>
      <c r="UHO210" s="111"/>
      <c r="UHP210" s="111"/>
      <c r="UHQ210" s="111"/>
      <c r="UHR210" s="111"/>
      <c r="UHS210" s="111"/>
      <c r="UHT210" s="111"/>
      <c r="UHU210" s="111"/>
      <c r="UHV210" s="111"/>
      <c r="UHW210" s="111"/>
      <c r="UHX210" s="111"/>
      <c r="UHY210" s="111"/>
      <c r="UHZ210" s="111"/>
      <c r="UIA210" s="111"/>
      <c r="UIB210" s="111"/>
      <c r="UIC210" s="111"/>
      <c r="UID210" s="111"/>
      <c r="UIE210" s="111"/>
      <c r="UIF210" s="111"/>
      <c r="UIG210" s="111"/>
      <c r="UIH210" s="111"/>
      <c r="UII210" s="111"/>
      <c r="UIJ210" s="111"/>
      <c r="UIK210" s="111"/>
      <c r="UIL210" s="111"/>
      <c r="UIM210" s="111"/>
      <c r="UIN210" s="111"/>
      <c r="UIO210" s="111"/>
      <c r="UIP210" s="111"/>
      <c r="UIQ210" s="111"/>
      <c r="UIR210" s="111"/>
      <c r="UIS210" s="111"/>
      <c r="UIT210" s="111"/>
      <c r="UIU210" s="111"/>
      <c r="UIV210" s="111"/>
      <c r="UIW210" s="111"/>
      <c r="UIX210" s="111"/>
      <c r="UIY210" s="111"/>
      <c r="UIZ210" s="111"/>
      <c r="UJA210" s="111"/>
      <c r="UJB210" s="111"/>
      <c r="UJC210" s="111"/>
      <c r="UJD210" s="111"/>
      <c r="UJE210" s="111"/>
      <c r="UJF210" s="111"/>
      <c r="UJG210" s="111"/>
      <c r="UJH210" s="111"/>
      <c r="UJI210" s="111"/>
      <c r="UJJ210" s="111"/>
      <c r="UJK210" s="111"/>
      <c r="UJL210" s="111"/>
      <c r="UJM210" s="111"/>
      <c r="UJN210" s="111"/>
      <c r="UJO210" s="111"/>
      <c r="UJP210" s="111"/>
      <c r="UJQ210" s="111"/>
      <c r="UJR210" s="111"/>
      <c r="UJS210" s="111"/>
      <c r="UJT210" s="111"/>
      <c r="UJU210" s="111"/>
      <c r="UJV210" s="111"/>
      <c r="UJW210" s="111"/>
      <c r="UJX210" s="111"/>
      <c r="UJY210" s="111"/>
      <c r="UJZ210" s="111"/>
      <c r="UKA210" s="111"/>
      <c r="UKB210" s="111"/>
      <c r="UKC210" s="111"/>
      <c r="UKD210" s="111"/>
      <c r="UKE210" s="111"/>
      <c r="UKF210" s="111"/>
      <c r="UKG210" s="111"/>
      <c r="UKH210" s="111"/>
      <c r="UKI210" s="111"/>
      <c r="UKJ210" s="111"/>
      <c r="UKK210" s="111"/>
      <c r="UKL210" s="111"/>
      <c r="UKM210" s="111"/>
      <c r="UKN210" s="111"/>
      <c r="UKO210" s="111"/>
      <c r="UKP210" s="111"/>
      <c r="UKQ210" s="111"/>
      <c r="UKR210" s="111"/>
      <c r="UKS210" s="111"/>
      <c r="UKT210" s="111"/>
      <c r="UKU210" s="111"/>
      <c r="UKV210" s="111"/>
      <c r="UKW210" s="111"/>
      <c r="UKX210" s="111"/>
      <c r="UKY210" s="111"/>
      <c r="UKZ210" s="111"/>
      <c r="ULA210" s="111"/>
      <c r="ULB210" s="111"/>
      <c r="ULC210" s="111"/>
      <c r="ULD210" s="111"/>
      <c r="ULE210" s="111"/>
      <c r="ULF210" s="111"/>
      <c r="ULG210" s="111"/>
      <c r="ULH210" s="111"/>
      <c r="ULI210" s="111"/>
      <c r="ULJ210" s="111"/>
      <c r="ULK210" s="111"/>
      <c r="ULL210" s="111"/>
      <c r="ULM210" s="111"/>
      <c r="ULN210" s="111"/>
      <c r="ULO210" s="111"/>
      <c r="ULP210" s="111"/>
      <c r="ULQ210" s="111"/>
      <c r="ULR210" s="111"/>
      <c r="ULS210" s="111"/>
      <c r="ULT210" s="111"/>
      <c r="ULU210" s="111"/>
      <c r="ULV210" s="111"/>
      <c r="ULW210" s="111"/>
      <c r="ULX210" s="111"/>
      <c r="ULY210" s="111"/>
      <c r="ULZ210" s="111"/>
      <c r="UMA210" s="111"/>
      <c r="UMB210" s="111"/>
      <c r="UMC210" s="111"/>
      <c r="UMD210" s="111"/>
      <c r="UME210" s="111"/>
      <c r="UMF210" s="111"/>
      <c r="UMG210" s="111"/>
      <c r="UMH210" s="111"/>
      <c r="UMI210" s="111"/>
      <c r="UMJ210" s="111"/>
      <c r="UMK210" s="111"/>
      <c r="UML210" s="111"/>
      <c r="UMM210" s="111"/>
      <c r="UMN210" s="111"/>
      <c r="UMO210" s="111"/>
      <c r="UMP210" s="111"/>
      <c r="UMQ210" s="111"/>
      <c r="UMR210" s="111"/>
      <c r="UMS210" s="111"/>
      <c r="UMT210" s="111"/>
      <c r="UMU210" s="111"/>
      <c r="UMV210" s="111"/>
      <c r="UMW210" s="111"/>
      <c r="UMX210" s="111"/>
      <c r="UMY210" s="111"/>
      <c r="UMZ210" s="111"/>
      <c r="UNA210" s="111"/>
      <c r="UNB210" s="111"/>
      <c r="UNC210" s="111"/>
      <c r="UND210" s="111"/>
      <c r="UNE210" s="111"/>
      <c r="UNF210" s="111"/>
      <c r="UNG210" s="111"/>
      <c r="UNH210" s="111"/>
      <c r="UNI210" s="111"/>
      <c r="UNJ210" s="111"/>
      <c r="UNK210" s="111"/>
      <c r="UNL210" s="111"/>
      <c r="UNM210" s="111"/>
      <c r="UNN210" s="111"/>
      <c r="UNO210" s="111"/>
      <c r="UNP210" s="111"/>
      <c r="UNQ210" s="111"/>
      <c r="UNR210" s="111"/>
      <c r="UNS210" s="111"/>
      <c r="UNT210" s="111"/>
      <c r="UNU210" s="111"/>
      <c r="UNV210" s="111"/>
      <c r="UNW210" s="111"/>
      <c r="UNX210" s="111"/>
      <c r="UNY210" s="111"/>
      <c r="UNZ210" s="111"/>
      <c r="UOA210" s="111"/>
      <c r="UOB210" s="111"/>
      <c r="UOC210" s="111"/>
      <c r="UOD210" s="111"/>
      <c r="UOE210" s="111"/>
      <c r="UOF210" s="111"/>
      <c r="UOG210" s="111"/>
      <c r="UOH210" s="111"/>
      <c r="UOI210" s="111"/>
      <c r="UOJ210" s="111"/>
      <c r="UOK210" s="111"/>
      <c r="UOL210" s="111"/>
      <c r="UOM210" s="111"/>
      <c r="UON210" s="111"/>
      <c r="UOO210" s="111"/>
      <c r="UOP210" s="111"/>
      <c r="UOQ210" s="111"/>
      <c r="UOR210" s="111"/>
      <c r="UOS210" s="111"/>
      <c r="UOT210" s="111"/>
      <c r="UOU210" s="111"/>
      <c r="UOV210" s="111"/>
      <c r="UOW210" s="111"/>
      <c r="UOX210" s="111"/>
      <c r="UOY210" s="111"/>
      <c r="UOZ210" s="111"/>
      <c r="UPA210" s="111"/>
      <c r="UPB210" s="111"/>
      <c r="UPC210" s="111"/>
      <c r="UPD210" s="111"/>
      <c r="UPE210" s="111"/>
      <c r="UPF210" s="111"/>
      <c r="UPG210" s="111"/>
      <c r="UPH210" s="111"/>
      <c r="UPI210" s="111"/>
      <c r="UPJ210" s="111"/>
      <c r="UPK210" s="111"/>
      <c r="UPL210" s="111"/>
      <c r="UPM210" s="111"/>
      <c r="UPN210" s="111"/>
      <c r="UPO210" s="111"/>
      <c r="UPP210" s="111"/>
      <c r="UPQ210" s="111"/>
      <c r="UPR210" s="111"/>
      <c r="UPS210" s="111"/>
      <c r="UPT210" s="111"/>
      <c r="UPU210" s="111"/>
      <c r="UPV210" s="111"/>
      <c r="UPW210" s="111"/>
      <c r="UPX210" s="111"/>
      <c r="UPY210" s="111"/>
      <c r="UPZ210" s="111"/>
      <c r="UQA210" s="111"/>
      <c r="UQB210" s="111"/>
      <c r="UQC210" s="111"/>
      <c r="UQD210" s="111"/>
      <c r="UQE210" s="111"/>
      <c r="UQF210" s="111"/>
      <c r="UQG210" s="111"/>
      <c r="UQH210" s="111"/>
      <c r="UQI210" s="111"/>
      <c r="UQJ210" s="111"/>
      <c r="UQK210" s="111"/>
      <c r="UQL210" s="111"/>
      <c r="UQM210" s="111"/>
      <c r="UQN210" s="111"/>
      <c r="UQO210" s="111"/>
      <c r="UQP210" s="111"/>
      <c r="UQQ210" s="111"/>
      <c r="UQR210" s="111"/>
      <c r="UQS210" s="111"/>
      <c r="UQT210" s="111"/>
      <c r="UQU210" s="111"/>
      <c r="UQV210" s="111"/>
      <c r="UQW210" s="111"/>
      <c r="UQX210" s="111"/>
      <c r="UQY210" s="111"/>
      <c r="UQZ210" s="111"/>
      <c r="URA210" s="111"/>
      <c r="URB210" s="111"/>
      <c r="URC210" s="111"/>
      <c r="URD210" s="111"/>
      <c r="URE210" s="111"/>
      <c r="URF210" s="111"/>
      <c r="URG210" s="111"/>
      <c r="URH210" s="111"/>
      <c r="URI210" s="111"/>
      <c r="URJ210" s="111"/>
      <c r="URK210" s="111"/>
      <c r="URL210" s="111"/>
      <c r="URM210" s="111"/>
      <c r="URN210" s="111"/>
      <c r="URO210" s="111"/>
      <c r="URP210" s="111"/>
      <c r="URQ210" s="111"/>
      <c r="URR210" s="111"/>
      <c r="URS210" s="111"/>
      <c r="URT210" s="111"/>
      <c r="URU210" s="111"/>
      <c r="URV210" s="111"/>
      <c r="URW210" s="111"/>
      <c r="URX210" s="111"/>
      <c r="URY210" s="111"/>
      <c r="URZ210" s="111"/>
      <c r="USA210" s="111"/>
      <c r="USB210" s="111"/>
      <c r="USC210" s="111"/>
      <c r="USD210" s="111"/>
      <c r="USE210" s="111"/>
      <c r="USF210" s="111"/>
      <c r="USG210" s="111"/>
      <c r="USH210" s="111"/>
      <c r="USI210" s="111"/>
      <c r="USJ210" s="111"/>
      <c r="USK210" s="111"/>
      <c r="USL210" s="111"/>
      <c r="USM210" s="111"/>
      <c r="USN210" s="111"/>
      <c r="USO210" s="111"/>
      <c r="USP210" s="111"/>
      <c r="USQ210" s="111"/>
      <c r="USR210" s="111"/>
      <c r="USS210" s="111"/>
      <c r="UST210" s="111"/>
      <c r="USU210" s="111"/>
      <c r="USV210" s="111"/>
      <c r="USW210" s="111"/>
      <c r="USX210" s="111"/>
      <c r="USY210" s="111"/>
      <c r="USZ210" s="111"/>
      <c r="UTA210" s="111"/>
      <c r="UTB210" s="111"/>
      <c r="UTC210" s="111"/>
      <c r="UTD210" s="111"/>
      <c r="UTE210" s="111"/>
      <c r="UTF210" s="111"/>
      <c r="UTG210" s="111"/>
      <c r="UTH210" s="111"/>
      <c r="UTI210" s="111"/>
      <c r="UTJ210" s="111"/>
      <c r="UTK210" s="111"/>
      <c r="UTL210" s="111"/>
      <c r="UTM210" s="111"/>
      <c r="UTN210" s="111"/>
      <c r="UTO210" s="111"/>
      <c r="UTP210" s="111"/>
      <c r="UTQ210" s="111"/>
      <c r="UTR210" s="111"/>
      <c r="UTS210" s="111"/>
      <c r="UTT210" s="111"/>
      <c r="UTU210" s="111"/>
      <c r="UTV210" s="111"/>
      <c r="UTW210" s="111"/>
      <c r="UTX210" s="111"/>
      <c r="UTY210" s="111"/>
      <c r="UTZ210" s="111"/>
      <c r="UUA210" s="111"/>
      <c r="UUB210" s="111"/>
      <c r="UUC210" s="111"/>
      <c r="UUD210" s="111"/>
      <c r="UUE210" s="111"/>
      <c r="UUF210" s="111"/>
      <c r="UUG210" s="111"/>
      <c r="UUH210" s="111"/>
      <c r="UUI210" s="111"/>
      <c r="UUJ210" s="111"/>
      <c r="UUK210" s="111"/>
      <c r="UUL210" s="111"/>
      <c r="UUM210" s="111"/>
      <c r="UUN210" s="111"/>
      <c r="UUO210" s="111"/>
      <c r="UUP210" s="111"/>
      <c r="UUQ210" s="111"/>
      <c r="UUR210" s="111"/>
      <c r="UUS210" s="111"/>
      <c r="UUT210" s="111"/>
      <c r="UUU210" s="111"/>
      <c r="UUV210" s="111"/>
      <c r="UUW210" s="111"/>
      <c r="UUX210" s="111"/>
      <c r="UUY210" s="111"/>
      <c r="UUZ210" s="111"/>
      <c r="UVA210" s="111"/>
      <c r="UVB210" s="111"/>
      <c r="UVC210" s="111"/>
      <c r="UVD210" s="111"/>
      <c r="UVE210" s="111"/>
      <c r="UVF210" s="111"/>
      <c r="UVG210" s="111"/>
      <c r="UVH210" s="111"/>
      <c r="UVI210" s="111"/>
      <c r="UVJ210" s="111"/>
      <c r="UVK210" s="111"/>
      <c r="UVL210" s="111"/>
      <c r="UVM210" s="111"/>
      <c r="UVN210" s="111"/>
      <c r="UVO210" s="111"/>
      <c r="UVP210" s="111"/>
      <c r="UVQ210" s="111"/>
      <c r="UVR210" s="111"/>
      <c r="UVS210" s="111"/>
      <c r="UVT210" s="111"/>
      <c r="UVU210" s="111"/>
      <c r="UVV210" s="111"/>
      <c r="UVW210" s="111"/>
      <c r="UVX210" s="111"/>
      <c r="UVY210" s="111"/>
      <c r="UVZ210" s="111"/>
      <c r="UWA210" s="111"/>
      <c r="UWB210" s="111"/>
      <c r="UWC210" s="111"/>
      <c r="UWD210" s="111"/>
      <c r="UWE210" s="111"/>
      <c r="UWF210" s="111"/>
      <c r="UWG210" s="111"/>
      <c r="UWH210" s="111"/>
      <c r="UWI210" s="111"/>
      <c r="UWJ210" s="111"/>
      <c r="UWK210" s="111"/>
      <c r="UWL210" s="111"/>
      <c r="UWM210" s="111"/>
      <c r="UWN210" s="111"/>
      <c r="UWO210" s="111"/>
      <c r="UWP210" s="111"/>
      <c r="UWQ210" s="111"/>
      <c r="UWR210" s="111"/>
      <c r="UWS210" s="111"/>
      <c r="UWT210" s="111"/>
      <c r="UWU210" s="111"/>
      <c r="UWV210" s="111"/>
      <c r="UWW210" s="111"/>
      <c r="UWX210" s="111"/>
      <c r="UWY210" s="111"/>
      <c r="UWZ210" s="111"/>
      <c r="UXA210" s="111"/>
      <c r="UXB210" s="111"/>
      <c r="UXC210" s="111"/>
      <c r="UXD210" s="111"/>
      <c r="UXE210" s="111"/>
      <c r="UXF210" s="111"/>
      <c r="UXG210" s="111"/>
      <c r="UXH210" s="111"/>
      <c r="UXI210" s="111"/>
      <c r="UXJ210" s="111"/>
      <c r="UXK210" s="111"/>
      <c r="UXL210" s="111"/>
      <c r="UXM210" s="111"/>
      <c r="UXN210" s="111"/>
      <c r="UXO210" s="111"/>
      <c r="UXP210" s="111"/>
      <c r="UXQ210" s="111"/>
      <c r="UXR210" s="111"/>
      <c r="UXS210" s="111"/>
      <c r="UXT210" s="111"/>
      <c r="UXU210" s="111"/>
      <c r="UXV210" s="111"/>
      <c r="UXW210" s="111"/>
      <c r="UXX210" s="111"/>
      <c r="UXY210" s="111"/>
      <c r="UXZ210" s="111"/>
      <c r="UYA210" s="111"/>
      <c r="UYB210" s="111"/>
      <c r="UYC210" s="111"/>
      <c r="UYD210" s="111"/>
      <c r="UYE210" s="111"/>
      <c r="UYF210" s="111"/>
      <c r="UYG210" s="111"/>
      <c r="UYH210" s="111"/>
      <c r="UYI210" s="111"/>
      <c r="UYJ210" s="111"/>
      <c r="UYK210" s="111"/>
      <c r="UYL210" s="111"/>
      <c r="UYM210" s="111"/>
      <c r="UYN210" s="111"/>
      <c r="UYO210" s="111"/>
      <c r="UYP210" s="111"/>
      <c r="UYQ210" s="111"/>
      <c r="UYR210" s="111"/>
      <c r="UYS210" s="111"/>
      <c r="UYT210" s="111"/>
      <c r="UYU210" s="111"/>
      <c r="UYV210" s="111"/>
      <c r="UYW210" s="111"/>
      <c r="UYX210" s="111"/>
      <c r="UYY210" s="111"/>
      <c r="UYZ210" s="111"/>
      <c r="UZA210" s="111"/>
      <c r="UZB210" s="111"/>
      <c r="UZC210" s="111"/>
      <c r="UZD210" s="111"/>
      <c r="UZE210" s="111"/>
      <c r="UZF210" s="111"/>
      <c r="UZG210" s="111"/>
      <c r="UZH210" s="111"/>
      <c r="UZI210" s="111"/>
      <c r="UZJ210" s="111"/>
      <c r="UZK210" s="111"/>
      <c r="UZL210" s="111"/>
      <c r="UZM210" s="111"/>
      <c r="UZN210" s="111"/>
      <c r="UZO210" s="111"/>
      <c r="UZP210" s="111"/>
      <c r="UZQ210" s="111"/>
      <c r="UZR210" s="111"/>
      <c r="UZS210" s="111"/>
      <c r="UZT210" s="111"/>
      <c r="UZU210" s="111"/>
      <c r="UZV210" s="111"/>
      <c r="UZW210" s="111"/>
      <c r="UZX210" s="111"/>
      <c r="UZY210" s="111"/>
      <c r="UZZ210" s="111"/>
      <c r="VAA210" s="111"/>
      <c r="VAB210" s="111"/>
      <c r="VAC210" s="111"/>
      <c r="VAD210" s="111"/>
      <c r="VAE210" s="111"/>
      <c r="VAF210" s="111"/>
      <c r="VAG210" s="111"/>
      <c r="VAH210" s="111"/>
      <c r="VAI210" s="111"/>
      <c r="VAJ210" s="111"/>
      <c r="VAK210" s="111"/>
      <c r="VAL210" s="111"/>
      <c r="VAM210" s="111"/>
      <c r="VAN210" s="111"/>
      <c r="VAO210" s="111"/>
      <c r="VAP210" s="111"/>
      <c r="VAQ210" s="111"/>
      <c r="VAR210" s="111"/>
      <c r="VAS210" s="111"/>
      <c r="VAT210" s="111"/>
      <c r="VAU210" s="111"/>
      <c r="VAV210" s="111"/>
      <c r="VAW210" s="111"/>
      <c r="VAX210" s="111"/>
      <c r="VAY210" s="111"/>
      <c r="VAZ210" s="111"/>
      <c r="VBA210" s="111"/>
      <c r="VBB210" s="111"/>
      <c r="VBC210" s="111"/>
      <c r="VBD210" s="111"/>
      <c r="VBE210" s="111"/>
      <c r="VBF210" s="111"/>
      <c r="VBG210" s="111"/>
      <c r="VBH210" s="111"/>
      <c r="VBI210" s="111"/>
      <c r="VBJ210" s="111"/>
      <c r="VBK210" s="111"/>
      <c r="VBL210" s="111"/>
      <c r="VBM210" s="111"/>
      <c r="VBN210" s="111"/>
      <c r="VBO210" s="111"/>
      <c r="VBP210" s="111"/>
      <c r="VBQ210" s="111"/>
      <c r="VBR210" s="111"/>
      <c r="VBS210" s="111"/>
      <c r="VBT210" s="111"/>
      <c r="VBU210" s="111"/>
      <c r="VBV210" s="111"/>
      <c r="VBW210" s="111"/>
      <c r="VBX210" s="111"/>
      <c r="VBY210" s="111"/>
      <c r="VBZ210" s="111"/>
      <c r="VCA210" s="111"/>
      <c r="VCB210" s="111"/>
      <c r="VCC210" s="111"/>
      <c r="VCD210" s="111"/>
      <c r="VCE210" s="111"/>
      <c r="VCF210" s="111"/>
      <c r="VCG210" s="111"/>
      <c r="VCH210" s="111"/>
      <c r="VCI210" s="111"/>
      <c r="VCJ210" s="111"/>
      <c r="VCK210" s="111"/>
      <c r="VCL210" s="111"/>
      <c r="VCM210" s="111"/>
      <c r="VCN210" s="111"/>
      <c r="VCO210" s="111"/>
      <c r="VCP210" s="111"/>
      <c r="VCQ210" s="111"/>
      <c r="VCR210" s="111"/>
      <c r="VCS210" s="111"/>
      <c r="VCT210" s="111"/>
      <c r="VCU210" s="111"/>
      <c r="VCV210" s="111"/>
      <c r="VCW210" s="111"/>
      <c r="VCX210" s="111"/>
      <c r="VCY210" s="111"/>
      <c r="VCZ210" s="111"/>
      <c r="VDA210" s="111"/>
      <c r="VDB210" s="111"/>
      <c r="VDC210" s="111"/>
      <c r="VDD210" s="111"/>
      <c r="VDE210" s="111"/>
      <c r="VDF210" s="111"/>
      <c r="VDG210" s="111"/>
      <c r="VDH210" s="111"/>
      <c r="VDI210" s="111"/>
      <c r="VDJ210" s="111"/>
      <c r="VDK210" s="111"/>
      <c r="VDL210" s="111"/>
      <c r="VDM210" s="111"/>
      <c r="VDN210" s="111"/>
      <c r="VDO210" s="111"/>
      <c r="VDP210" s="111"/>
      <c r="VDQ210" s="111"/>
      <c r="VDR210" s="111"/>
      <c r="VDS210" s="111"/>
      <c r="VDT210" s="111"/>
      <c r="VDU210" s="111"/>
      <c r="VDV210" s="111"/>
      <c r="VDW210" s="111"/>
      <c r="VDX210" s="111"/>
      <c r="VDY210" s="111"/>
      <c r="VDZ210" s="111"/>
      <c r="VEA210" s="111"/>
      <c r="VEB210" s="111"/>
      <c r="VEC210" s="111"/>
      <c r="VED210" s="111"/>
      <c r="VEE210" s="111"/>
      <c r="VEF210" s="111"/>
      <c r="VEG210" s="111"/>
      <c r="VEH210" s="111"/>
      <c r="VEI210" s="111"/>
      <c r="VEJ210" s="111"/>
      <c r="VEK210" s="111"/>
      <c r="VEL210" s="111"/>
      <c r="VEM210" s="111"/>
      <c r="VEN210" s="111"/>
      <c r="VEO210" s="111"/>
      <c r="VEP210" s="111"/>
      <c r="VEQ210" s="111"/>
      <c r="VER210" s="111"/>
      <c r="VES210" s="111"/>
      <c r="VET210" s="111"/>
      <c r="VEU210" s="111"/>
      <c r="VEV210" s="111"/>
      <c r="VEW210" s="111"/>
      <c r="VEX210" s="111"/>
      <c r="VEY210" s="111"/>
      <c r="VEZ210" s="111"/>
      <c r="VFA210" s="111"/>
      <c r="VFB210" s="111"/>
      <c r="VFC210" s="111"/>
      <c r="VFD210" s="111"/>
      <c r="VFE210" s="111"/>
      <c r="VFF210" s="111"/>
      <c r="VFG210" s="111"/>
      <c r="VFH210" s="111"/>
      <c r="VFI210" s="111"/>
      <c r="VFJ210" s="111"/>
      <c r="VFK210" s="111"/>
      <c r="VFL210" s="111"/>
      <c r="VFM210" s="111"/>
      <c r="VFN210" s="111"/>
      <c r="VFO210" s="111"/>
      <c r="VFP210" s="111"/>
      <c r="VFQ210" s="111"/>
      <c r="VFR210" s="111"/>
      <c r="VFS210" s="111"/>
      <c r="VFT210" s="111"/>
      <c r="VFU210" s="111"/>
      <c r="VFV210" s="111"/>
      <c r="VFW210" s="111"/>
      <c r="VFX210" s="111"/>
      <c r="VFY210" s="111"/>
      <c r="VFZ210" s="111"/>
      <c r="VGA210" s="111"/>
      <c r="VGB210" s="111"/>
      <c r="VGC210" s="111"/>
      <c r="VGD210" s="111"/>
      <c r="VGE210" s="111"/>
      <c r="VGF210" s="111"/>
      <c r="VGG210" s="111"/>
      <c r="VGH210" s="111"/>
      <c r="VGI210" s="111"/>
      <c r="VGJ210" s="111"/>
      <c r="VGK210" s="111"/>
      <c r="VGL210" s="111"/>
      <c r="VGM210" s="111"/>
      <c r="VGN210" s="111"/>
      <c r="VGO210" s="111"/>
      <c r="VGP210" s="111"/>
      <c r="VGQ210" s="111"/>
      <c r="VGR210" s="111"/>
      <c r="VGS210" s="111"/>
      <c r="VGT210" s="111"/>
      <c r="VGU210" s="111"/>
      <c r="VGV210" s="111"/>
      <c r="VGW210" s="111"/>
      <c r="VGX210" s="111"/>
      <c r="VGY210" s="111"/>
      <c r="VGZ210" s="111"/>
      <c r="VHA210" s="111"/>
      <c r="VHB210" s="111"/>
      <c r="VHC210" s="111"/>
      <c r="VHD210" s="111"/>
      <c r="VHE210" s="111"/>
      <c r="VHF210" s="111"/>
      <c r="VHG210" s="111"/>
      <c r="VHH210" s="111"/>
      <c r="VHI210" s="111"/>
      <c r="VHJ210" s="111"/>
      <c r="VHK210" s="111"/>
      <c r="VHL210" s="111"/>
      <c r="VHM210" s="111"/>
      <c r="VHN210" s="111"/>
      <c r="VHO210" s="111"/>
      <c r="VHP210" s="111"/>
      <c r="VHQ210" s="111"/>
      <c r="VHR210" s="111"/>
      <c r="VHS210" s="111"/>
      <c r="VHT210" s="111"/>
      <c r="VHU210" s="111"/>
      <c r="VHV210" s="111"/>
      <c r="VHW210" s="111"/>
      <c r="VHX210" s="111"/>
      <c r="VHY210" s="111"/>
      <c r="VHZ210" s="111"/>
      <c r="VIA210" s="111"/>
      <c r="VIB210" s="111"/>
      <c r="VIC210" s="111"/>
      <c r="VID210" s="111"/>
      <c r="VIE210" s="111"/>
      <c r="VIF210" s="111"/>
      <c r="VIG210" s="111"/>
      <c r="VIH210" s="111"/>
      <c r="VII210" s="111"/>
      <c r="VIJ210" s="111"/>
      <c r="VIK210" s="111"/>
      <c r="VIL210" s="111"/>
      <c r="VIM210" s="111"/>
      <c r="VIN210" s="111"/>
      <c r="VIO210" s="111"/>
      <c r="VIP210" s="111"/>
      <c r="VIQ210" s="111"/>
      <c r="VIR210" s="111"/>
      <c r="VIS210" s="111"/>
      <c r="VIT210" s="111"/>
      <c r="VIU210" s="111"/>
      <c r="VIV210" s="111"/>
      <c r="VIW210" s="111"/>
      <c r="VIX210" s="111"/>
      <c r="VIY210" s="111"/>
      <c r="VIZ210" s="111"/>
      <c r="VJA210" s="111"/>
      <c r="VJB210" s="111"/>
      <c r="VJC210" s="111"/>
      <c r="VJD210" s="111"/>
      <c r="VJE210" s="111"/>
      <c r="VJF210" s="111"/>
      <c r="VJG210" s="111"/>
      <c r="VJH210" s="111"/>
      <c r="VJI210" s="111"/>
      <c r="VJJ210" s="111"/>
      <c r="VJK210" s="111"/>
      <c r="VJL210" s="111"/>
      <c r="VJM210" s="111"/>
      <c r="VJN210" s="111"/>
      <c r="VJO210" s="111"/>
      <c r="VJP210" s="111"/>
      <c r="VJQ210" s="111"/>
      <c r="VJR210" s="111"/>
      <c r="VJS210" s="111"/>
      <c r="VJT210" s="111"/>
      <c r="VJU210" s="111"/>
      <c r="VJV210" s="111"/>
      <c r="VJW210" s="111"/>
      <c r="VJX210" s="111"/>
      <c r="VJY210" s="111"/>
      <c r="VJZ210" s="111"/>
      <c r="VKA210" s="111"/>
      <c r="VKB210" s="111"/>
      <c r="VKC210" s="111"/>
      <c r="VKD210" s="111"/>
      <c r="VKE210" s="111"/>
      <c r="VKF210" s="111"/>
      <c r="VKG210" s="111"/>
      <c r="VKH210" s="111"/>
      <c r="VKI210" s="111"/>
      <c r="VKJ210" s="111"/>
      <c r="VKK210" s="111"/>
      <c r="VKL210" s="111"/>
      <c r="VKM210" s="111"/>
      <c r="VKN210" s="111"/>
      <c r="VKO210" s="111"/>
      <c r="VKP210" s="111"/>
      <c r="VKQ210" s="111"/>
      <c r="VKR210" s="111"/>
      <c r="VKS210" s="111"/>
      <c r="VKT210" s="111"/>
      <c r="VKU210" s="111"/>
      <c r="VKV210" s="111"/>
      <c r="VKW210" s="111"/>
      <c r="VKX210" s="111"/>
      <c r="VKY210" s="111"/>
      <c r="VKZ210" s="111"/>
      <c r="VLA210" s="111"/>
      <c r="VLB210" s="111"/>
      <c r="VLC210" s="111"/>
      <c r="VLD210" s="111"/>
      <c r="VLE210" s="111"/>
      <c r="VLF210" s="111"/>
      <c r="VLG210" s="111"/>
      <c r="VLH210" s="111"/>
      <c r="VLI210" s="111"/>
      <c r="VLJ210" s="111"/>
      <c r="VLK210" s="111"/>
      <c r="VLL210" s="111"/>
      <c r="VLM210" s="111"/>
      <c r="VLN210" s="111"/>
      <c r="VLO210" s="111"/>
      <c r="VLP210" s="111"/>
      <c r="VLQ210" s="111"/>
      <c r="VLR210" s="111"/>
      <c r="VLS210" s="111"/>
      <c r="VLT210" s="111"/>
      <c r="VLU210" s="111"/>
      <c r="VLV210" s="111"/>
      <c r="VLW210" s="111"/>
      <c r="VLX210" s="111"/>
      <c r="VLY210" s="111"/>
      <c r="VLZ210" s="111"/>
      <c r="VMA210" s="111"/>
      <c r="VMB210" s="111"/>
      <c r="VMC210" s="111"/>
      <c r="VMD210" s="111"/>
      <c r="VME210" s="111"/>
      <c r="VMF210" s="111"/>
      <c r="VMG210" s="111"/>
      <c r="VMH210" s="111"/>
      <c r="VMI210" s="111"/>
      <c r="VMJ210" s="111"/>
      <c r="VMK210" s="111"/>
      <c r="VML210" s="111"/>
      <c r="VMM210" s="111"/>
      <c r="VMN210" s="111"/>
      <c r="VMO210" s="111"/>
      <c r="VMP210" s="111"/>
      <c r="VMQ210" s="111"/>
      <c r="VMR210" s="111"/>
      <c r="VMS210" s="111"/>
      <c r="VMT210" s="111"/>
      <c r="VMU210" s="111"/>
      <c r="VMV210" s="111"/>
      <c r="VMW210" s="111"/>
      <c r="VMX210" s="111"/>
      <c r="VMY210" s="111"/>
      <c r="VMZ210" s="111"/>
      <c r="VNA210" s="111"/>
      <c r="VNB210" s="111"/>
      <c r="VNC210" s="111"/>
      <c r="VND210" s="111"/>
      <c r="VNE210" s="111"/>
      <c r="VNF210" s="111"/>
      <c r="VNG210" s="111"/>
      <c r="VNH210" s="111"/>
      <c r="VNI210" s="111"/>
      <c r="VNJ210" s="111"/>
      <c r="VNK210" s="111"/>
      <c r="VNL210" s="111"/>
      <c r="VNM210" s="111"/>
      <c r="VNN210" s="111"/>
      <c r="VNO210" s="111"/>
      <c r="VNP210" s="111"/>
      <c r="VNQ210" s="111"/>
      <c r="VNR210" s="111"/>
      <c r="VNS210" s="111"/>
      <c r="VNT210" s="111"/>
      <c r="VNU210" s="111"/>
      <c r="VNV210" s="111"/>
      <c r="VNW210" s="111"/>
      <c r="VNX210" s="111"/>
      <c r="VNY210" s="111"/>
      <c r="VNZ210" s="111"/>
      <c r="VOA210" s="111"/>
      <c r="VOB210" s="111"/>
      <c r="VOC210" s="111"/>
      <c r="VOD210" s="111"/>
      <c r="VOE210" s="111"/>
      <c r="VOF210" s="111"/>
      <c r="VOG210" s="111"/>
      <c r="VOH210" s="111"/>
      <c r="VOI210" s="111"/>
      <c r="VOJ210" s="111"/>
      <c r="VOK210" s="111"/>
      <c r="VOL210" s="111"/>
      <c r="VOM210" s="111"/>
      <c r="VON210" s="111"/>
      <c r="VOO210" s="111"/>
      <c r="VOP210" s="111"/>
      <c r="VOQ210" s="111"/>
      <c r="VOR210" s="111"/>
      <c r="VOS210" s="111"/>
      <c r="VOT210" s="111"/>
      <c r="VOU210" s="111"/>
      <c r="VOV210" s="111"/>
      <c r="VOW210" s="111"/>
      <c r="VOX210" s="111"/>
      <c r="VOY210" s="111"/>
      <c r="VOZ210" s="111"/>
      <c r="VPA210" s="111"/>
      <c r="VPB210" s="111"/>
      <c r="VPC210" s="111"/>
      <c r="VPD210" s="111"/>
      <c r="VPE210" s="111"/>
      <c r="VPF210" s="111"/>
      <c r="VPG210" s="111"/>
      <c r="VPH210" s="111"/>
      <c r="VPI210" s="111"/>
      <c r="VPJ210" s="111"/>
      <c r="VPK210" s="111"/>
      <c r="VPL210" s="111"/>
      <c r="VPM210" s="111"/>
      <c r="VPN210" s="111"/>
      <c r="VPO210" s="111"/>
      <c r="VPP210" s="111"/>
      <c r="VPQ210" s="111"/>
      <c r="VPR210" s="111"/>
      <c r="VPS210" s="111"/>
      <c r="VPT210" s="111"/>
      <c r="VPU210" s="111"/>
      <c r="VPV210" s="111"/>
      <c r="VPW210" s="111"/>
      <c r="VPX210" s="111"/>
      <c r="VPY210" s="111"/>
      <c r="VPZ210" s="111"/>
      <c r="VQA210" s="111"/>
      <c r="VQB210" s="111"/>
      <c r="VQC210" s="111"/>
      <c r="VQD210" s="111"/>
      <c r="VQE210" s="111"/>
      <c r="VQF210" s="111"/>
      <c r="VQG210" s="111"/>
      <c r="VQH210" s="111"/>
      <c r="VQI210" s="111"/>
      <c r="VQJ210" s="111"/>
      <c r="VQK210" s="111"/>
      <c r="VQL210" s="111"/>
      <c r="VQM210" s="111"/>
      <c r="VQN210" s="111"/>
      <c r="VQO210" s="111"/>
      <c r="VQP210" s="111"/>
      <c r="VQQ210" s="111"/>
      <c r="VQR210" s="111"/>
      <c r="VQS210" s="111"/>
      <c r="VQT210" s="111"/>
      <c r="VQU210" s="111"/>
      <c r="VQV210" s="111"/>
      <c r="VQW210" s="111"/>
      <c r="VQX210" s="111"/>
      <c r="VQY210" s="111"/>
      <c r="VQZ210" s="111"/>
      <c r="VRA210" s="111"/>
      <c r="VRB210" s="111"/>
      <c r="VRC210" s="111"/>
      <c r="VRD210" s="111"/>
      <c r="VRE210" s="111"/>
      <c r="VRF210" s="111"/>
      <c r="VRG210" s="111"/>
      <c r="VRH210" s="111"/>
      <c r="VRI210" s="111"/>
      <c r="VRJ210" s="111"/>
      <c r="VRK210" s="111"/>
      <c r="VRL210" s="111"/>
      <c r="VRM210" s="111"/>
      <c r="VRN210" s="111"/>
      <c r="VRO210" s="111"/>
      <c r="VRP210" s="111"/>
      <c r="VRQ210" s="111"/>
      <c r="VRR210" s="111"/>
      <c r="VRS210" s="111"/>
      <c r="VRT210" s="111"/>
      <c r="VRU210" s="111"/>
      <c r="VRV210" s="111"/>
      <c r="VRW210" s="111"/>
      <c r="VRX210" s="111"/>
      <c r="VRY210" s="111"/>
      <c r="VRZ210" s="111"/>
      <c r="VSA210" s="111"/>
      <c r="VSB210" s="111"/>
      <c r="VSC210" s="111"/>
      <c r="VSD210" s="111"/>
      <c r="VSE210" s="111"/>
      <c r="VSF210" s="111"/>
      <c r="VSG210" s="111"/>
      <c r="VSH210" s="111"/>
      <c r="VSI210" s="111"/>
      <c r="VSJ210" s="111"/>
      <c r="VSK210" s="111"/>
      <c r="VSL210" s="111"/>
      <c r="VSM210" s="111"/>
      <c r="VSN210" s="111"/>
      <c r="VSO210" s="111"/>
      <c r="VSP210" s="111"/>
      <c r="VSQ210" s="111"/>
      <c r="VSR210" s="111"/>
      <c r="VSS210" s="111"/>
      <c r="VST210" s="111"/>
      <c r="VSU210" s="111"/>
      <c r="VSV210" s="111"/>
      <c r="VSW210" s="111"/>
      <c r="VSX210" s="111"/>
      <c r="VSY210" s="111"/>
      <c r="VSZ210" s="111"/>
      <c r="VTA210" s="111"/>
      <c r="VTB210" s="111"/>
      <c r="VTC210" s="111"/>
      <c r="VTD210" s="111"/>
      <c r="VTE210" s="111"/>
      <c r="VTF210" s="111"/>
      <c r="VTG210" s="111"/>
      <c r="VTH210" s="111"/>
      <c r="VTI210" s="111"/>
      <c r="VTJ210" s="111"/>
      <c r="VTK210" s="111"/>
      <c r="VTL210" s="111"/>
      <c r="VTM210" s="111"/>
      <c r="VTN210" s="111"/>
      <c r="VTO210" s="111"/>
      <c r="VTP210" s="111"/>
      <c r="VTQ210" s="111"/>
      <c r="VTR210" s="111"/>
      <c r="VTS210" s="111"/>
      <c r="VTT210" s="111"/>
      <c r="VTU210" s="111"/>
      <c r="VTV210" s="111"/>
      <c r="VTW210" s="111"/>
      <c r="VTX210" s="111"/>
      <c r="VTY210" s="111"/>
      <c r="VTZ210" s="111"/>
      <c r="VUA210" s="111"/>
      <c r="VUB210" s="111"/>
      <c r="VUC210" s="111"/>
      <c r="VUD210" s="111"/>
      <c r="VUE210" s="111"/>
      <c r="VUF210" s="111"/>
      <c r="VUG210" s="111"/>
      <c r="VUH210" s="111"/>
      <c r="VUI210" s="111"/>
      <c r="VUJ210" s="111"/>
      <c r="VUK210" s="111"/>
      <c r="VUL210" s="111"/>
      <c r="VUM210" s="111"/>
      <c r="VUN210" s="111"/>
      <c r="VUO210" s="111"/>
      <c r="VUP210" s="111"/>
      <c r="VUQ210" s="111"/>
      <c r="VUR210" s="111"/>
      <c r="VUS210" s="111"/>
      <c r="VUT210" s="111"/>
      <c r="VUU210" s="111"/>
      <c r="VUV210" s="111"/>
      <c r="VUW210" s="111"/>
      <c r="VUX210" s="111"/>
      <c r="VUY210" s="111"/>
      <c r="VUZ210" s="111"/>
      <c r="VVA210" s="111"/>
      <c r="VVB210" s="111"/>
      <c r="VVC210" s="111"/>
      <c r="VVD210" s="111"/>
      <c r="VVE210" s="111"/>
      <c r="VVF210" s="111"/>
      <c r="VVG210" s="111"/>
      <c r="VVH210" s="111"/>
      <c r="VVI210" s="111"/>
      <c r="VVJ210" s="111"/>
      <c r="VVK210" s="111"/>
      <c r="VVL210" s="111"/>
      <c r="VVM210" s="111"/>
      <c r="VVN210" s="111"/>
      <c r="VVO210" s="111"/>
      <c r="VVP210" s="111"/>
      <c r="VVQ210" s="111"/>
      <c r="VVR210" s="111"/>
      <c r="VVS210" s="111"/>
      <c r="VVT210" s="111"/>
      <c r="VVU210" s="111"/>
      <c r="VVV210" s="111"/>
      <c r="VVW210" s="111"/>
      <c r="VVX210" s="111"/>
      <c r="VVY210" s="111"/>
      <c r="VVZ210" s="111"/>
      <c r="VWA210" s="111"/>
      <c r="VWB210" s="111"/>
      <c r="VWC210" s="111"/>
      <c r="VWD210" s="111"/>
      <c r="VWE210" s="111"/>
      <c r="VWF210" s="111"/>
      <c r="VWG210" s="111"/>
      <c r="VWH210" s="111"/>
      <c r="VWI210" s="111"/>
      <c r="VWJ210" s="111"/>
      <c r="VWK210" s="111"/>
      <c r="VWL210" s="111"/>
      <c r="VWM210" s="111"/>
      <c r="VWN210" s="111"/>
      <c r="VWO210" s="111"/>
      <c r="VWP210" s="111"/>
      <c r="VWQ210" s="111"/>
      <c r="VWR210" s="111"/>
      <c r="VWS210" s="111"/>
      <c r="VWT210" s="111"/>
      <c r="VWU210" s="111"/>
      <c r="VWV210" s="111"/>
      <c r="VWW210" s="111"/>
      <c r="VWX210" s="111"/>
      <c r="VWY210" s="111"/>
      <c r="VWZ210" s="111"/>
      <c r="VXA210" s="111"/>
      <c r="VXB210" s="111"/>
      <c r="VXC210" s="111"/>
      <c r="VXD210" s="111"/>
      <c r="VXE210" s="111"/>
      <c r="VXF210" s="111"/>
      <c r="VXG210" s="111"/>
      <c r="VXH210" s="111"/>
      <c r="VXI210" s="111"/>
      <c r="VXJ210" s="111"/>
      <c r="VXK210" s="111"/>
      <c r="VXL210" s="111"/>
      <c r="VXM210" s="111"/>
      <c r="VXN210" s="111"/>
      <c r="VXO210" s="111"/>
      <c r="VXP210" s="111"/>
      <c r="VXQ210" s="111"/>
      <c r="VXR210" s="111"/>
      <c r="VXS210" s="111"/>
      <c r="VXT210" s="111"/>
      <c r="VXU210" s="111"/>
      <c r="VXV210" s="111"/>
      <c r="VXW210" s="111"/>
      <c r="VXX210" s="111"/>
      <c r="VXY210" s="111"/>
      <c r="VXZ210" s="111"/>
      <c r="VYA210" s="111"/>
      <c r="VYB210" s="111"/>
      <c r="VYC210" s="111"/>
      <c r="VYD210" s="111"/>
      <c r="VYE210" s="111"/>
      <c r="VYF210" s="111"/>
      <c r="VYG210" s="111"/>
      <c r="VYH210" s="111"/>
      <c r="VYI210" s="111"/>
      <c r="VYJ210" s="111"/>
      <c r="VYK210" s="111"/>
      <c r="VYL210" s="111"/>
      <c r="VYM210" s="111"/>
      <c r="VYN210" s="111"/>
      <c r="VYO210" s="111"/>
      <c r="VYP210" s="111"/>
      <c r="VYQ210" s="111"/>
      <c r="VYR210" s="111"/>
      <c r="VYS210" s="111"/>
      <c r="VYT210" s="111"/>
      <c r="VYU210" s="111"/>
      <c r="VYV210" s="111"/>
      <c r="VYW210" s="111"/>
      <c r="VYX210" s="111"/>
      <c r="VYY210" s="111"/>
      <c r="VYZ210" s="111"/>
      <c r="VZA210" s="111"/>
      <c r="VZB210" s="111"/>
      <c r="VZC210" s="111"/>
      <c r="VZD210" s="111"/>
      <c r="VZE210" s="111"/>
      <c r="VZF210" s="111"/>
      <c r="VZG210" s="111"/>
      <c r="VZH210" s="111"/>
      <c r="VZI210" s="111"/>
      <c r="VZJ210" s="111"/>
      <c r="VZK210" s="111"/>
      <c r="VZL210" s="111"/>
      <c r="VZM210" s="111"/>
      <c r="VZN210" s="111"/>
      <c r="VZO210" s="111"/>
      <c r="VZP210" s="111"/>
      <c r="VZQ210" s="111"/>
      <c r="VZR210" s="111"/>
      <c r="VZS210" s="111"/>
      <c r="VZT210" s="111"/>
      <c r="VZU210" s="111"/>
      <c r="VZV210" s="111"/>
      <c r="VZW210" s="111"/>
      <c r="VZX210" s="111"/>
      <c r="VZY210" s="111"/>
      <c r="VZZ210" s="111"/>
      <c r="WAA210" s="111"/>
      <c r="WAB210" s="111"/>
      <c r="WAC210" s="111"/>
      <c r="WAD210" s="111"/>
      <c r="WAE210" s="111"/>
      <c r="WAF210" s="111"/>
      <c r="WAG210" s="111"/>
      <c r="WAH210" s="111"/>
      <c r="WAI210" s="111"/>
      <c r="WAJ210" s="111"/>
      <c r="WAK210" s="111"/>
      <c r="WAL210" s="111"/>
      <c r="WAM210" s="111"/>
      <c r="WAN210" s="111"/>
      <c r="WAO210" s="111"/>
      <c r="WAP210" s="111"/>
      <c r="WAQ210" s="111"/>
      <c r="WAR210" s="111"/>
      <c r="WAS210" s="111"/>
      <c r="WAT210" s="111"/>
      <c r="WAU210" s="111"/>
      <c r="WAV210" s="111"/>
      <c r="WAW210" s="111"/>
      <c r="WAX210" s="111"/>
      <c r="WAY210" s="111"/>
      <c r="WAZ210" s="111"/>
      <c r="WBA210" s="111"/>
      <c r="WBB210" s="111"/>
      <c r="WBC210" s="111"/>
      <c r="WBD210" s="111"/>
      <c r="WBE210" s="111"/>
      <c r="WBF210" s="111"/>
      <c r="WBG210" s="111"/>
      <c r="WBH210" s="111"/>
      <c r="WBI210" s="111"/>
      <c r="WBJ210" s="111"/>
      <c r="WBK210" s="111"/>
      <c r="WBL210" s="111"/>
      <c r="WBM210" s="111"/>
      <c r="WBN210" s="111"/>
      <c r="WBO210" s="111"/>
      <c r="WBP210" s="111"/>
      <c r="WBQ210" s="111"/>
      <c r="WBR210" s="111"/>
      <c r="WBS210" s="111"/>
      <c r="WBT210" s="111"/>
      <c r="WBU210" s="111"/>
      <c r="WBV210" s="111"/>
      <c r="WBW210" s="111"/>
      <c r="WBX210" s="111"/>
      <c r="WBY210" s="111"/>
      <c r="WBZ210" s="111"/>
      <c r="WCA210" s="111"/>
      <c r="WCB210" s="111"/>
      <c r="WCC210" s="111"/>
      <c r="WCD210" s="111"/>
      <c r="WCE210" s="111"/>
      <c r="WCF210" s="111"/>
      <c r="WCG210" s="111"/>
      <c r="WCH210" s="111"/>
      <c r="WCI210" s="111"/>
      <c r="WCJ210" s="111"/>
      <c r="WCK210" s="111"/>
      <c r="WCL210" s="111"/>
      <c r="WCM210" s="111"/>
      <c r="WCN210" s="111"/>
      <c r="WCO210" s="111"/>
      <c r="WCP210" s="111"/>
      <c r="WCQ210" s="111"/>
      <c r="WCR210" s="111"/>
      <c r="WCS210" s="111"/>
      <c r="WCT210" s="111"/>
      <c r="WCU210" s="111"/>
      <c r="WCV210" s="111"/>
      <c r="WCW210" s="111"/>
      <c r="WCX210" s="111"/>
      <c r="WCY210" s="111"/>
      <c r="WCZ210" s="111"/>
      <c r="WDA210" s="111"/>
      <c r="WDB210" s="111"/>
      <c r="WDC210" s="111"/>
      <c r="WDD210" s="111"/>
      <c r="WDE210" s="111"/>
      <c r="WDF210" s="111"/>
      <c r="WDG210" s="111"/>
      <c r="WDH210" s="111"/>
      <c r="WDI210" s="111"/>
      <c r="WDJ210" s="111"/>
      <c r="WDK210" s="111"/>
      <c r="WDL210" s="111"/>
      <c r="WDM210" s="111"/>
      <c r="WDN210" s="111"/>
      <c r="WDO210" s="111"/>
      <c r="WDP210" s="111"/>
      <c r="WDQ210" s="111"/>
      <c r="WDR210" s="111"/>
      <c r="WDS210" s="111"/>
      <c r="WDT210" s="111"/>
      <c r="WDU210" s="111"/>
      <c r="WDV210" s="111"/>
      <c r="WDW210" s="111"/>
      <c r="WDX210" s="111"/>
      <c r="WDY210" s="111"/>
      <c r="WDZ210" s="111"/>
      <c r="WEA210" s="111"/>
      <c r="WEB210" s="111"/>
      <c r="WEC210" s="111"/>
      <c r="WED210" s="111"/>
      <c r="WEE210" s="111"/>
      <c r="WEF210" s="111"/>
      <c r="WEG210" s="111"/>
      <c r="WEH210" s="111"/>
      <c r="WEI210" s="111"/>
      <c r="WEJ210" s="111"/>
      <c r="WEK210" s="111"/>
      <c r="WEL210" s="111"/>
      <c r="WEM210" s="111"/>
      <c r="WEN210" s="111"/>
      <c r="WEO210" s="111"/>
      <c r="WEP210" s="111"/>
      <c r="WEQ210" s="111"/>
      <c r="WER210" s="111"/>
      <c r="WES210" s="111"/>
      <c r="WET210" s="111"/>
      <c r="WEU210" s="111"/>
      <c r="WEV210" s="111"/>
      <c r="WEW210" s="111"/>
      <c r="WEX210" s="111"/>
      <c r="WEY210" s="111"/>
      <c r="WEZ210" s="111"/>
      <c r="WFA210" s="111"/>
      <c r="WFB210" s="111"/>
      <c r="WFC210" s="111"/>
      <c r="WFD210" s="111"/>
      <c r="WFE210" s="111"/>
      <c r="WFF210" s="111"/>
      <c r="WFG210" s="111"/>
      <c r="WFH210" s="111"/>
      <c r="WFI210" s="111"/>
      <c r="WFJ210" s="111"/>
      <c r="WFK210" s="111"/>
      <c r="WFL210" s="111"/>
      <c r="WFM210" s="111"/>
      <c r="WFN210" s="111"/>
      <c r="WFO210" s="111"/>
      <c r="WFP210" s="111"/>
      <c r="WFQ210" s="111"/>
      <c r="WFR210" s="111"/>
      <c r="WFS210" s="111"/>
      <c r="WFT210" s="111"/>
      <c r="WFU210" s="111"/>
      <c r="WFV210" s="111"/>
      <c r="WFW210" s="111"/>
      <c r="WFX210" s="111"/>
      <c r="WFY210" s="111"/>
      <c r="WFZ210" s="111"/>
      <c r="WGA210" s="111"/>
      <c r="WGB210" s="111"/>
      <c r="WGC210" s="111"/>
      <c r="WGD210" s="111"/>
      <c r="WGE210" s="111"/>
      <c r="WGF210" s="111"/>
      <c r="WGG210" s="111"/>
      <c r="WGH210" s="111"/>
      <c r="WGI210" s="111"/>
      <c r="WGJ210" s="111"/>
      <c r="WGK210" s="111"/>
      <c r="WGL210" s="111"/>
      <c r="WGM210" s="111"/>
      <c r="WGN210" s="111"/>
      <c r="WGO210" s="111"/>
      <c r="WGP210" s="111"/>
      <c r="WGQ210" s="111"/>
      <c r="WGR210" s="111"/>
      <c r="WGS210" s="111"/>
      <c r="WGT210" s="111"/>
      <c r="WGU210" s="111"/>
      <c r="WGV210" s="111"/>
      <c r="WGW210" s="111"/>
      <c r="WGX210" s="111"/>
      <c r="WGY210" s="111"/>
      <c r="WGZ210" s="111"/>
      <c r="WHA210" s="111"/>
      <c r="WHB210" s="111"/>
      <c r="WHC210" s="111"/>
      <c r="WHD210" s="111"/>
      <c r="WHE210" s="111"/>
      <c r="WHF210" s="111"/>
      <c r="WHG210" s="111"/>
      <c r="WHH210" s="111"/>
      <c r="WHI210" s="111"/>
      <c r="WHJ210" s="111"/>
      <c r="WHK210" s="111"/>
      <c r="WHL210" s="111"/>
      <c r="WHM210" s="111"/>
      <c r="WHN210" s="111"/>
      <c r="WHO210" s="111"/>
      <c r="WHP210" s="111"/>
      <c r="WHQ210" s="111"/>
      <c r="WHR210" s="111"/>
      <c r="WHS210" s="111"/>
      <c r="WHT210" s="111"/>
      <c r="WHU210" s="111"/>
      <c r="WHV210" s="111"/>
      <c r="WHW210" s="111"/>
      <c r="WHX210" s="111"/>
      <c r="WHY210" s="111"/>
      <c r="WHZ210" s="111"/>
      <c r="WIA210" s="111"/>
      <c r="WIB210" s="111"/>
      <c r="WIC210" s="111"/>
      <c r="WID210" s="111"/>
      <c r="WIE210" s="111"/>
      <c r="WIF210" s="111"/>
      <c r="WIG210" s="111"/>
      <c r="WIH210" s="111"/>
      <c r="WII210" s="111"/>
      <c r="WIJ210" s="111"/>
      <c r="WIK210" s="111"/>
      <c r="WIL210" s="111"/>
      <c r="WIM210" s="111"/>
      <c r="WIN210" s="111"/>
      <c r="WIO210" s="111"/>
      <c r="WIP210" s="111"/>
      <c r="WIQ210" s="111"/>
      <c r="WIR210" s="111"/>
      <c r="WIS210" s="111"/>
      <c r="WIT210" s="111"/>
      <c r="WIU210" s="111"/>
      <c r="WIV210" s="111"/>
      <c r="WIW210" s="111"/>
      <c r="WIX210" s="111"/>
      <c r="WIY210" s="111"/>
      <c r="WIZ210" s="111"/>
      <c r="WJA210" s="111"/>
      <c r="WJB210" s="111"/>
      <c r="WJC210" s="111"/>
      <c r="WJD210" s="111"/>
      <c r="WJE210" s="111"/>
      <c r="WJF210" s="111"/>
      <c r="WJG210" s="111"/>
      <c r="WJH210" s="111"/>
      <c r="WJI210" s="111"/>
      <c r="WJJ210" s="111"/>
      <c r="WJK210" s="111"/>
      <c r="WJL210" s="111"/>
      <c r="WJM210" s="111"/>
      <c r="WJN210" s="111"/>
      <c r="WJO210" s="111"/>
      <c r="WJP210" s="111"/>
      <c r="WJQ210" s="111"/>
      <c r="WJR210" s="111"/>
      <c r="WJS210" s="111"/>
      <c r="WJT210" s="111"/>
      <c r="WJU210" s="111"/>
      <c r="WJV210" s="111"/>
      <c r="WJW210" s="111"/>
      <c r="WJX210" s="111"/>
      <c r="WJY210" s="111"/>
      <c r="WJZ210" s="111"/>
      <c r="WKA210" s="111"/>
      <c r="WKB210" s="111"/>
      <c r="WKC210" s="111"/>
      <c r="WKD210" s="111"/>
      <c r="WKE210" s="111"/>
      <c r="WKF210" s="111"/>
      <c r="WKG210" s="111"/>
      <c r="WKH210" s="111"/>
      <c r="WKI210" s="111"/>
      <c r="WKJ210" s="111"/>
      <c r="WKK210" s="111"/>
      <c r="WKL210" s="111"/>
      <c r="WKM210" s="111"/>
      <c r="WKN210" s="111"/>
      <c r="WKO210" s="111"/>
      <c r="WKP210" s="111"/>
      <c r="WKQ210" s="111"/>
      <c r="WKR210" s="111"/>
      <c r="WKS210" s="111"/>
      <c r="WKT210" s="111"/>
      <c r="WKU210" s="111"/>
      <c r="WKV210" s="111"/>
      <c r="WKW210" s="111"/>
      <c r="WKX210" s="111"/>
      <c r="WKY210" s="111"/>
      <c r="WKZ210" s="111"/>
      <c r="WLA210" s="111"/>
      <c r="WLB210" s="111"/>
      <c r="WLC210" s="111"/>
      <c r="WLD210" s="111"/>
      <c r="WLE210" s="111"/>
      <c r="WLF210" s="111"/>
      <c r="WLG210" s="111"/>
      <c r="WLH210" s="111"/>
      <c r="WLI210" s="111"/>
      <c r="WLJ210" s="111"/>
      <c r="WLK210" s="111"/>
      <c r="WLL210" s="111"/>
      <c r="WLM210" s="111"/>
      <c r="WLN210" s="111"/>
      <c r="WLO210" s="111"/>
      <c r="WLP210" s="111"/>
      <c r="WLQ210" s="111"/>
      <c r="WLR210" s="111"/>
      <c r="WLS210" s="111"/>
      <c r="WLT210" s="111"/>
      <c r="WLU210" s="111"/>
      <c r="WLV210" s="111"/>
      <c r="WLW210" s="111"/>
      <c r="WLX210" s="111"/>
      <c r="WLY210" s="111"/>
      <c r="WLZ210" s="111"/>
      <c r="WMA210" s="111"/>
      <c r="WMB210" s="111"/>
      <c r="WMC210" s="111"/>
      <c r="WMD210" s="111"/>
      <c r="WME210" s="111"/>
      <c r="WMF210" s="111"/>
      <c r="WMG210" s="111"/>
      <c r="WMH210" s="111"/>
      <c r="WMI210" s="111"/>
      <c r="WMJ210" s="111"/>
      <c r="WMK210" s="111"/>
      <c r="WML210" s="111"/>
      <c r="WMM210" s="111"/>
      <c r="WMN210" s="111"/>
      <c r="WMO210" s="111"/>
      <c r="WMP210" s="111"/>
      <c r="WMQ210" s="111"/>
      <c r="WMR210" s="111"/>
      <c r="WMS210" s="111"/>
      <c r="WMT210" s="111"/>
      <c r="WMU210" s="111"/>
      <c r="WMV210" s="111"/>
      <c r="WMW210" s="111"/>
      <c r="WMX210" s="111"/>
      <c r="WMY210" s="111"/>
      <c r="WMZ210" s="111"/>
      <c r="WNA210" s="111"/>
      <c r="WNB210" s="111"/>
      <c r="WNC210" s="111"/>
      <c r="WND210" s="111"/>
      <c r="WNE210" s="111"/>
      <c r="WNF210" s="111"/>
      <c r="WNG210" s="111"/>
      <c r="WNH210" s="111"/>
      <c r="WNI210" s="111"/>
      <c r="WNJ210" s="111"/>
      <c r="WNK210" s="111"/>
      <c r="WNL210" s="111"/>
      <c r="WNM210" s="111"/>
      <c r="WNN210" s="111"/>
      <c r="WNO210" s="111"/>
      <c r="WNP210" s="111"/>
      <c r="WNQ210" s="111"/>
      <c r="WNR210" s="111"/>
      <c r="WNS210" s="111"/>
      <c r="WNT210" s="111"/>
      <c r="WNU210" s="111"/>
      <c r="WNV210" s="111"/>
      <c r="WNW210" s="111"/>
      <c r="WNX210" s="111"/>
      <c r="WNY210" s="111"/>
      <c r="WNZ210" s="111"/>
      <c r="WOA210" s="111"/>
      <c r="WOB210" s="111"/>
      <c r="WOC210" s="111"/>
      <c r="WOD210" s="111"/>
      <c r="WOE210" s="111"/>
      <c r="WOF210" s="111"/>
      <c r="WOG210" s="111"/>
      <c r="WOH210" s="111"/>
      <c r="WOI210" s="111"/>
      <c r="WOJ210" s="111"/>
      <c r="WOK210" s="111"/>
      <c r="WOL210" s="111"/>
      <c r="WOM210" s="111"/>
      <c r="WON210" s="111"/>
      <c r="WOO210" s="111"/>
      <c r="WOP210" s="111"/>
      <c r="WOQ210" s="111"/>
      <c r="WOR210" s="111"/>
      <c r="WOS210" s="111"/>
      <c r="WOT210" s="111"/>
      <c r="WOU210" s="111"/>
      <c r="WOV210" s="111"/>
      <c r="WOW210" s="111"/>
      <c r="WOX210" s="111"/>
      <c r="WOY210" s="111"/>
      <c r="WOZ210" s="111"/>
      <c r="WPA210" s="111"/>
      <c r="WPB210" s="111"/>
      <c r="WPC210" s="111"/>
      <c r="WPD210" s="111"/>
      <c r="WPE210" s="111"/>
      <c r="WPF210" s="111"/>
      <c r="WPG210" s="111"/>
      <c r="WPH210" s="111"/>
      <c r="WPI210" s="111"/>
      <c r="WPJ210" s="111"/>
      <c r="WPK210" s="111"/>
      <c r="WPL210" s="111"/>
      <c r="WPM210" s="111"/>
      <c r="WPN210" s="111"/>
      <c r="WPO210" s="111"/>
      <c r="WPP210" s="111"/>
      <c r="WPQ210" s="111"/>
      <c r="WPR210" s="111"/>
      <c r="WPS210" s="111"/>
      <c r="WPT210" s="111"/>
      <c r="WPU210" s="111"/>
      <c r="WPV210" s="111"/>
      <c r="WPW210" s="111"/>
      <c r="WPX210" s="111"/>
      <c r="WPY210" s="111"/>
      <c r="WPZ210" s="111"/>
      <c r="WQA210" s="111"/>
      <c r="WQB210" s="111"/>
      <c r="WQC210" s="111"/>
      <c r="WQD210" s="111"/>
      <c r="WQE210" s="111"/>
      <c r="WQF210" s="111"/>
      <c r="WQG210" s="111"/>
      <c r="WQH210" s="111"/>
      <c r="WQI210" s="111"/>
      <c r="WQJ210" s="111"/>
      <c r="WQK210" s="111"/>
      <c r="WQL210" s="111"/>
      <c r="WQM210" s="111"/>
      <c r="WQN210" s="111"/>
      <c r="WQO210" s="111"/>
      <c r="WQP210" s="111"/>
      <c r="WQQ210" s="111"/>
      <c r="WQR210" s="111"/>
      <c r="WQS210" s="111"/>
      <c r="WQT210" s="111"/>
      <c r="WQU210" s="111"/>
      <c r="WQV210" s="111"/>
      <c r="WQW210" s="111"/>
      <c r="WQX210" s="111"/>
      <c r="WQY210" s="111"/>
      <c r="WQZ210" s="111"/>
      <c r="WRA210" s="111"/>
      <c r="WRB210" s="111"/>
      <c r="WRC210" s="111"/>
      <c r="WRD210" s="111"/>
      <c r="WRE210" s="111"/>
      <c r="WRF210" s="111"/>
      <c r="WRG210" s="111"/>
      <c r="WRH210" s="111"/>
      <c r="WRI210" s="111"/>
      <c r="WRJ210" s="111"/>
      <c r="WRK210" s="111"/>
      <c r="WRL210" s="111"/>
      <c r="WRM210" s="111"/>
      <c r="WRN210" s="111"/>
      <c r="WRO210" s="111"/>
      <c r="WRP210" s="111"/>
      <c r="WRQ210" s="111"/>
      <c r="WRR210" s="111"/>
      <c r="WRS210" s="111"/>
      <c r="WRT210" s="111"/>
      <c r="WRU210" s="111"/>
      <c r="WRV210" s="111"/>
      <c r="WRW210" s="111"/>
      <c r="WRX210" s="111"/>
      <c r="WRY210" s="111"/>
      <c r="WRZ210" s="111"/>
      <c r="WSA210" s="111"/>
      <c r="WSB210" s="111"/>
      <c r="WSC210" s="111"/>
      <c r="WSD210" s="111"/>
      <c r="WSE210" s="111"/>
      <c r="WSF210" s="111"/>
      <c r="WSG210" s="111"/>
      <c r="WSH210" s="111"/>
      <c r="WSI210" s="111"/>
      <c r="WSJ210" s="111"/>
      <c r="WSK210" s="111"/>
      <c r="WSL210" s="111"/>
      <c r="WSM210" s="111"/>
      <c r="WSN210" s="111"/>
      <c r="WSO210" s="111"/>
      <c r="WSP210" s="111"/>
      <c r="WSQ210" s="111"/>
      <c r="WSR210" s="111"/>
      <c r="WSS210" s="111"/>
      <c r="WST210" s="111"/>
      <c r="WSU210" s="111"/>
      <c r="WSV210" s="111"/>
      <c r="WSW210" s="111"/>
      <c r="WSX210" s="111"/>
      <c r="WSY210" s="111"/>
      <c r="WSZ210" s="111"/>
      <c r="WTA210" s="111"/>
      <c r="WTB210" s="111"/>
      <c r="WTC210" s="111"/>
      <c r="WTD210" s="111"/>
      <c r="WTE210" s="111"/>
      <c r="WTF210" s="111"/>
      <c r="WTG210" s="111"/>
      <c r="WTH210" s="111"/>
      <c r="WTI210" s="111"/>
      <c r="WTJ210" s="111"/>
      <c r="WTK210" s="111"/>
      <c r="WTL210" s="111"/>
      <c r="WTM210" s="111"/>
      <c r="WTN210" s="111"/>
      <c r="WTO210" s="111"/>
      <c r="WTP210" s="111"/>
      <c r="WTQ210" s="111"/>
      <c r="WTR210" s="111"/>
      <c r="WTS210" s="111"/>
      <c r="WTT210" s="111"/>
      <c r="WTU210" s="111"/>
      <c r="WTV210" s="111"/>
      <c r="WTW210" s="111"/>
      <c r="WTX210" s="111"/>
      <c r="WTY210" s="111"/>
      <c r="WTZ210" s="111"/>
      <c r="WUA210" s="111"/>
      <c r="WUB210" s="111"/>
      <c r="WUC210" s="111"/>
      <c r="WUD210" s="111"/>
      <c r="WUE210" s="111"/>
      <c r="WUF210" s="111"/>
      <c r="WUG210" s="111"/>
      <c r="WUH210" s="111"/>
      <c r="WUI210" s="111"/>
      <c r="WUJ210" s="111"/>
      <c r="WUK210" s="111"/>
      <c r="WUL210" s="111"/>
      <c r="WUM210" s="111"/>
      <c r="WUN210" s="111"/>
      <c r="WUO210" s="111"/>
      <c r="WUP210" s="111"/>
      <c r="WUQ210" s="111"/>
      <c r="WUR210" s="111"/>
      <c r="WUS210" s="111"/>
      <c r="WUT210" s="111"/>
      <c r="WUU210" s="111"/>
      <c r="WUV210" s="111"/>
      <c r="WUW210" s="111"/>
      <c r="WUX210" s="111"/>
      <c r="WUY210" s="111"/>
      <c r="WUZ210" s="111"/>
      <c r="WVA210" s="111"/>
      <c r="WVB210" s="111"/>
      <c r="WVC210" s="111"/>
      <c r="WVD210" s="111"/>
      <c r="WVE210" s="111"/>
      <c r="WVF210" s="111"/>
      <c r="WVG210" s="111"/>
      <c r="WVH210" s="111"/>
      <c r="WVI210" s="111"/>
      <c r="WVJ210" s="111"/>
      <c r="WVK210" s="111"/>
      <c r="WVL210" s="111"/>
      <c r="WVM210" s="111"/>
      <c r="WVN210" s="111"/>
      <c r="WVO210" s="111"/>
      <c r="WVP210" s="111"/>
      <c r="WVQ210" s="111"/>
      <c r="WVR210" s="111"/>
      <c r="WVS210" s="111"/>
      <c r="WVT210" s="111"/>
      <c r="WVU210" s="111"/>
      <c r="WVV210" s="111"/>
      <c r="WVW210" s="111"/>
      <c r="WVX210" s="111"/>
      <c r="WVY210" s="111"/>
      <c r="WVZ210" s="111"/>
      <c r="WWA210" s="111"/>
      <c r="WWB210" s="111"/>
      <c r="WWC210" s="111"/>
      <c r="WWD210" s="111"/>
      <c r="WWE210" s="111"/>
      <c r="WWF210" s="111"/>
      <c r="WWG210" s="111"/>
      <c r="WWH210" s="111"/>
      <c r="WWI210" s="111"/>
      <c r="WWJ210" s="111"/>
      <c r="WWK210" s="111"/>
      <c r="WWL210" s="111"/>
      <c r="WWM210" s="111"/>
      <c r="WWN210" s="111"/>
      <c r="WWO210" s="111"/>
      <c r="WWP210" s="111"/>
      <c r="WWQ210" s="111"/>
      <c r="WWR210" s="111"/>
      <c r="WWS210" s="111"/>
      <c r="WWT210" s="111"/>
      <c r="WWU210" s="111"/>
      <c r="WWV210" s="111"/>
      <c r="WWW210" s="111"/>
      <c r="WWX210" s="111"/>
      <c r="WWY210" s="111"/>
      <c r="WWZ210" s="111"/>
      <c r="WXA210" s="111"/>
      <c r="WXB210" s="111"/>
      <c r="WXC210" s="111"/>
      <c r="WXD210" s="111"/>
      <c r="WXE210" s="111"/>
      <c r="WXF210" s="111"/>
      <c r="WXG210" s="111"/>
      <c r="WXH210" s="111"/>
      <c r="WXI210" s="111"/>
      <c r="WXJ210" s="111"/>
      <c r="WXK210" s="111"/>
      <c r="WXL210" s="111"/>
      <c r="WXM210" s="111"/>
      <c r="WXN210" s="111"/>
      <c r="WXO210" s="111"/>
      <c r="WXP210" s="111"/>
      <c r="WXQ210" s="111"/>
      <c r="WXR210" s="111"/>
      <c r="WXS210" s="111"/>
      <c r="WXT210" s="111"/>
      <c r="WXU210" s="111"/>
      <c r="WXV210" s="111"/>
      <c r="WXW210" s="111"/>
      <c r="WXX210" s="111"/>
      <c r="WXY210" s="111"/>
      <c r="WXZ210" s="111"/>
      <c r="WYA210" s="111"/>
      <c r="WYB210" s="111"/>
      <c r="WYC210" s="111"/>
      <c r="WYD210" s="111"/>
      <c r="WYE210" s="111"/>
      <c r="WYF210" s="111"/>
      <c r="WYG210" s="111"/>
      <c r="WYH210" s="111"/>
      <c r="WYI210" s="111"/>
      <c r="WYJ210" s="111"/>
      <c r="WYK210" s="111"/>
      <c r="WYL210" s="111"/>
      <c r="WYM210" s="111"/>
      <c r="WYN210" s="111"/>
      <c r="WYO210" s="111"/>
      <c r="WYP210" s="111"/>
      <c r="WYQ210" s="111"/>
      <c r="WYR210" s="111"/>
      <c r="WYS210" s="111"/>
      <c r="WYT210" s="111"/>
      <c r="WYU210" s="111"/>
      <c r="WYV210" s="111"/>
      <c r="WYW210" s="111"/>
      <c r="WYX210" s="111"/>
      <c r="WYY210" s="111"/>
      <c r="WYZ210" s="111"/>
      <c r="WZA210" s="111"/>
      <c r="WZB210" s="111"/>
      <c r="WZC210" s="111"/>
      <c r="WZD210" s="111"/>
      <c r="WZE210" s="111"/>
      <c r="WZF210" s="111"/>
      <c r="WZG210" s="111"/>
      <c r="WZH210" s="111"/>
      <c r="WZI210" s="111"/>
      <c r="WZJ210" s="111"/>
      <c r="WZK210" s="111"/>
      <c r="WZL210" s="111"/>
      <c r="WZM210" s="111"/>
      <c r="WZN210" s="111"/>
      <c r="WZO210" s="111"/>
      <c r="WZP210" s="111"/>
      <c r="WZQ210" s="111"/>
      <c r="WZR210" s="111"/>
      <c r="WZS210" s="111"/>
      <c r="WZT210" s="111"/>
      <c r="WZU210" s="111"/>
      <c r="WZV210" s="111"/>
      <c r="WZW210" s="111"/>
      <c r="WZX210" s="111"/>
      <c r="WZY210" s="111"/>
      <c r="WZZ210" s="111"/>
      <c r="XAA210" s="111"/>
      <c r="XAB210" s="111"/>
      <c r="XAC210" s="111"/>
      <c r="XAD210" s="111"/>
      <c r="XAE210" s="111"/>
      <c r="XAF210" s="111"/>
      <c r="XAG210" s="111"/>
      <c r="XAH210" s="111"/>
      <c r="XAI210" s="111"/>
      <c r="XAJ210" s="111"/>
      <c r="XAK210" s="111"/>
      <c r="XAL210" s="111"/>
      <c r="XAM210" s="111"/>
      <c r="XAN210" s="111"/>
      <c r="XAO210" s="111"/>
      <c r="XAP210" s="111"/>
      <c r="XAQ210" s="111"/>
      <c r="XAR210" s="111"/>
      <c r="XAS210" s="111"/>
      <c r="XAT210" s="111"/>
      <c r="XAU210" s="111"/>
      <c r="XAV210" s="111"/>
      <c r="XAW210" s="111"/>
      <c r="XAX210" s="111"/>
      <c r="XAY210" s="111"/>
      <c r="XAZ210" s="111"/>
      <c r="XBA210" s="111"/>
      <c r="XBB210" s="111"/>
      <c r="XBC210" s="111"/>
      <c r="XBD210" s="111"/>
      <c r="XBE210" s="111"/>
      <c r="XBF210" s="111"/>
      <c r="XBG210" s="111"/>
      <c r="XBH210" s="111"/>
      <c r="XBI210" s="111"/>
      <c r="XBJ210" s="111"/>
      <c r="XBK210" s="111"/>
      <c r="XBL210" s="111"/>
      <c r="XBM210" s="111"/>
      <c r="XBN210" s="111"/>
      <c r="XBO210" s="111"/>
      <c r="XBP210" s="111"/>
      <c r="XBQ210" s="111"/>
      <c r="XBR210" s="111"/>
      <c r="XBS210" s="111"/>
      <c r="XBT210" s="111"/>
      <c r="XBU210" s="111"/>
      <c r="XBV210" s="111"/>
      <c r="XBW210" s="111"/>
      <c r="XBX210" s="111"/>
      <c r="XBY210" s="111"/>
      <c r="XBZ210" s="111"/>
      <c r="XCA210" s="111"/>
      <c r="XCB210" s="111"/>
      <c r="XCC210" s="111"/>
      <c r="XCD210" s="111"/>
      <c r="XCE210" s="111"/>
      <c r="XCF210" s="111"/>
      <c r="XCG210" s="111"/>
      <c r="XCH210" s="111"/>
      <c r="XCI210" s="111"/>
      <c r="XCJ210" s="111"/>
      <c r="XCK210" s="111"/>
      <c r="XCL210" s="111"/>
      <c r="XCM210" s="111"/>
      <c r="XCN210" s="111"/>
      <c r="XCO210" s="111"/>
      <c r="XCP210" s="111"/>
      <c r="XCQ210" s="111"/>
      <c r="XCR210" s="111"/>
      <c r="XCS210" s="111"/>
      <c r="XCT210" s="111"/>
      <c r="XCU210" s="111"/>
      <c r="XCV210" s="111"/>
      <c r="XCW210" s="111"/>
      <c r="XCX210" s="111"/>
      <c r="XCY210" s="111"/>
      <c r="XCZ210" s="111"/>
      <c r="XDA210" s="111"/>
      <c r="XDB210" s="111"/>
      <c r="XDC210" s="111"/>
      <c r="XDD210" s="111"/>
      <c r="XDE210" s="111"/>
      <c r="XDF210" s="111"/>
      <c r="XDG210" s="111"/>
      <c r="XDH210" s="111"/>
      <c r="XDI210" s="111"/>
      <c r="XDJ210" s="111"/>
      <c r="XDK210" s="111"/>
      <c r="XDL210" s="111"/>
      <c r="XDM210" s="111"/>
      <c r="XDN210" s="111"/>
      <c r="XDO210" s="111"/>
      <c r="XDP210" s="111"/>
      <c r="XDQ210" s="111"/>
      <c r="XDR210" s="111"/>
      <c r="XDS210" s="111"/>
      <c r="XDT210" s="111"/>
      <c r="XDU210" s="111"/>
      <c r="XDV210" s="111"/>
      <c r="XDW210" s="111"/>
      <c r="XDX210" s="111"/>
      <c r="XDY210" s="111"/>
      <c r="XDZ210" s="111"/>
      <c r="XEA210" s="111"/>
      <c r="XEB210" s="111"/>
      <c r="XEC210" s="111"/>
      <c r="XED210" s="111"/>
      <c r="XEE210" s="111"/>
      <c r="XEF210" s="111"/>
      <c r="XEG210" s="111"/>
      <c r="XEH210" s="111"/>
      <c r="XEI210" s="111"/>
      <c r="XEJ210" s="111"/>
      <c r="XEK210" s="111"/>
      <c r="XEL210" s="111"/>
      <c r="XEM210" s="111"/>
      <c r="XEN210" s="111"/>
      <c r="XEO210" s="111"/>
      <c r="XEP210" s="111"/>
      <c r="XEQ210" s="111"/>
      <c r="XER210" s="111"/>
      <c r="XES210" s="111"/>
      <c r="XET210" s="111"/>
      <c r="XEU210" s="111"/>
      <c r="XEV210" s="111"/>
      <c r="XEW210" s="111"/>
      <c r="XEX210" s="111"/>
      <c r="XEY210" s="111"/>
      <c r="XEZ210" s="111"/>
      <c r="XFA210" s="111"/>
      <c r="XFB210" s="111"/>
      <c r="XFC210" s="111"/>
      <c r="XFD210" s="111"/>
    </row>
    <row r="211" spans="1:16384" ht="12" customHeight="1">
      <c r="A211" s="131"/>
      <c r="B211" s="169"/>
      <c r="C211" s="169"/>
      <c r="D211" s="135"/>
      <c r="E211" s="135"/>
      <c r="F211" s="135"/>
      <c r="G211" s="136"/>
      <c r="H211" s="136"/>
      <c r="I211" s="136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11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72"/>
      <c r="AJ211" s="210"/>
      <c r="AK211" s="210"/>
      <c r="AL211" s="210"/>
      <c r="AM211" s="210"/>
    </row>
    <row r="212" spans="1:16384" ht="12" customHeight="1">
      <c r="A212" s="131"/>
      <c r="B212" s="163" t="s">
        <v>172</v>
      </c>
      <c r="C212" s="163" t="s">
        <v>172</v>
      </c>
      <c r="D212" s="148"/>
      <c r="E212" s="148"/>
      <c r="F212" s="148"/>
      <c r="G212" s="136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3"/>
      <c r="AJ212" s="210"/>
      <c r="AK212" s="210"/>
      <c r="AL212" s="210"/>
      <c r="AM212" s="210"/>
    </row>
    <row r="213" spans="1:16384" ht="12" customHeight="1">
      <c r="A213" s="131"/>
      <c r="B213" s="173"/>
      <c r="C213" s="173"/>
      <c r="D213" s="148"/>
      <c r="E213" s="148"/>
      <c r="F213" s="148"/>
      <c r="G213" s="136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74"/>
      <c r="AJ213" s="210"/>
      <c r="AK213" s="210"/>
      <c r="AL213" s="210"/>
      <c r="AM213" s="210"/>
    </row>
    <row r="214" spans="1:16384" ht="12" customHeight="1">
      <c r="A214" s="131"/>
      <c r="B214" s="175" t="s">
        <v>173</v>
      </c>
      <c r="C214" s="175" t="s">
        <v>173</v>
      </c>
      <c r="D214" s="148"/>
      <c r="E214" s="148"/>
      <c r="F214" s="148"/>
      <c r="G214" s="136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3"/>
      <c r="AJ214" s="210"/>
      <c r="AK214" s="210"/>
      <c r="AL214" s="210"/>
      <c r="AM214" s="210"/>
    </row>
    <row r="215" spans="1:16384" ht="12" customHeight="1">
      <c r="A215" s="131">
        <v>260</v>
      </c>
      <c r="B215" s="140" t="s">
        <v>174</v>
      </c>
      <c r="C215" s="132" t="str">
        <f>+VLOOKUP(B215,'[30]Clallam Regulated Price Out'!A:B,2,FALSE)</f>
        <v>20YD ROLL OFF-HAUL</v>
      </c>
      <c r="D215" s="134">
        <f>IFERROR(VLOOKUP(B215,'[31]Clallam Rates'!$F$1:$H$500, 3, FALSE),0)</f>
        <v>106.48</v>
      </c>
      <c r="E215" s="157">
        <v>106.48</v>
      </c>
      <c r="F215" s="148" t="s">
        <v>14</v>
      </c>
      <c r="G215" s="136">
        <f>IFERROR(VLOOKUP($B215,'[31]Clallam Revenue'!$B:$O,3,0),0)</f>
        <v>638.88</v>
      </c>
      <c r="H215" s="136">
        <f>IFERROR(VLOOKUP($B215,'[31]Clallam Revenue'!$B:$O,4,0),0)</f>
        <v>638.88</v>
      </c>
      <c r="I215" s="136">
        <f>IFERROR(VLOOKUP($B215,'[31]Clallam Revenue'!$B:$O,5,0),0)</f>
        <v>958.32</v>
      </c>
      <c r="J215" s="136">
        <f>IFERROR(VLOOKUP($B215,'[31]Clallam Revenue'!$B:$O,6,0),0)</f>
        <v>958.32</v>
      </c>
      <c r="K215" s="136">
        <f>IFERROR(VLOOKUP($B215,'[31]Clallam Revenue'!$B:$O,7,0),0)</f>
        <v>851.84</v>
      </c>
      <c r="L215" s="136">
        <f>IFERROR(VLOOKUP($B215,'[31]Clallam Revenue'!$B:$O,8,0),0)</f>
        <v>745.36</v>
      </c>
      <c r="M215" s="136">
        <f>IFERROR(VLOOKUP($B215,'[31]Clallam Revenue'!$B:$O,9,0),0)</f>
        <v>958.32</v>
      </c>
      <c r="N215" s="136">
        <f>IFERROR(VLOOKUP($B215,'[31]Clallam Revenue'!$B:$O,10,0),0)</f>
        <v>958.32</v>
      </c>
      <c r="O215" s="136">
        <f>IFERROR(VLOOKUP($B215,'[31]Clallam Revenue'!$B:$O,11,0),0)</f>
        <v>745.36</v>
      </c>
      <c r="P215" s="136">
        <f>IFERROR(VLOOKUP($B215,'[31]Clallam Revenue'!$B:$O,12,0),0)</f>
        <v>638.88</v>
      </c>
      <c r="Q215" s="136">
        <f>IFERROR(VLOOKUP($B215,'[31]Clallam Revenue'!$B:$O,13,0),0)</f>
        <v>638.88</v>
      </c>
      <c r="R215" s="136">
        <f>IFERROR(VLOOKUP($B215,'[31]Clallam Revenue'!$B:$O,14,0),0)</f>
        <v>851.84</v>
      </c>
      <c r="S215" s="136">
        <f t="shared" ref="S215:S257" si="103">SUM(G215:R215)</f>
        <v>9583.1999999999989</v>
      </c>
      <c r="U215" s="137">
        <f t="shared" ref="U215:U244" si="104">IFERROR(G215/$D215,0)</f>
        <v>6</v>
      </c>
      <c r="V215" s="137">
        <f t="shared" ref="V215:V244" si="105">IFERROR(H215/$D215,0)</f>
        <v>6</v>
      </c>
      <c r="W215" s="137">
        <f t="shared" ref="W215:W244" si="106">IFERROR(I215/$D215,0)</f>
        <v>9</v>
      </c>
      <c r="X215" s="137">
        <f t="shared" ref="X215:X244" si="107">IFERROR(J215/$D215,0)</f>
        <v>9</v>
      </c>
      <c r="Y215" s="137">
        <f t="shared" ref="Y215:Y244" si="108">IFERROR(K215/$D215,0)</f>
        <v>8</v>
      </c>
      <c r="Z215" s="137">
        <f t="shared" ref="Z215:Z244" si="109">IFERROR(L215/$D215,0)</f>
        <v>7</v>
      </c>
      <c r="AA215" s="137">
        <f t="shared" ref="AA215:AA244" si="110">IFERROR(M215/$D215,0)</f>
        <v>9</v>
      </c>
      <c r="AB215" s="137">
        <f t="shared" ref="AB215:AB244" si="111">IFERROR(N215/$D215,0)</f>
        <v>9</v>
      </c>
      <c r="AC215" s="137">
        <f t="shared" ref="AC215:AC244" si="112">IFERROR(O215/$D215,0)</f>
        <v>7</v>
      </c>
      <c r="AD215" s="137">
        <f t="shared" ref="AD215:AD244" si="113">IFERROR(P215/$D215,0)</f>
        <v>6</v>
      </c>
      <c r="AE215" s="137">
        <f t="shared" ref="AE215:AE244" si="114">IFERROR(Q215/$D215,0)</f>
        <v>6</v>
      </c>
      <c r="AF215" s="137">
        <f t="shared" ref="AF215:AF244" si="115">IFERROR(R215/$D215,0)</f>
        <v>8</v>
      </c>
      <c r="AG215" s="138">
        <f t="shared" ref="AG215:AG244" si="116">AVERAGE(U215:AF215)</f>
        <v>7.5</v>
      </c>
      <c r="AJ215" s="214">
        <f t="shared" ref="AJ215:AJ244" si="117">+E215*(1+$AK$5)</f>
        <v>106.77680143039632</v>
      </c>
      <c r="AK215" s="215">
        <f t="shared" ref="AK215:AK244" si="118">+AJ215-E215</f>
        <v>0.29680143039631446</v>
      </c>
      <c r="AL215" s="215">
        <f t="shared" ref="AL215:AL244" si="119">+AK215*AG215*12</f>
        <v>26.712128735668301</v>
      </c>
      <c r="AM215" s="216">
        <f t="shared" ref="AM215:AM244" si="120">+S215+AL215</f>
        <v>9609.9121287356666</v>
      </c>
      <c r="AN215" s="222">
        <f t="shared" ref="AN215" si="121">+AK215/E215</f>
        <v>2.7873913448188811E-3</v>
      </c>
      <c r="AO215" s="222">
        <f t="shared" ref="AO215" si="122">+AL215/S215</f>
        <v>2.7873913448188815E-3</v>
      </c>
    </row>
    <row r="216" spans="1:16384" ht="12" customHeight="1">
      <c r="A216" s="131">
        <v>260</v>
      </c>
      <c r="B216" s="140" t="s">
        <v>437</v>
      </c>
      <c r="C216" s="132" t="str">
        <f>+VLOOKUP(B216,'[30]Clallam Regulated Price Out'!A:B,2,FALSE)</f>
        <v>25YD ROLL OFF - HAUL</v>
      </c>
      <c r="D216" s="134">
        <f>IFERROR(VLOOKUP(B216,'[31]Clallam Rates'!$F$1:$H$500, 3, FALSE),0)</f>
        <v>109.79</v>
      </c>
      <c r="E216" s="157">
        <v>109.79</v>
      </c>
      <c r="F216" s="148" t="s">
        <v>14</v>
      </c>
      <c r="G216" s="136">
        <f>IFERROR(VLOOKUP($B216,'[31]Clallam Revenue'!$B:$O,3,0),0)</f>
        <v>0</v>
      </c>
      <c r="H216" s="136">
        <f>IFERROR(VLOOKUP($B216,'[31]Clallam Revenue'!$B:$O,4,0),0)</f>
        <v>0</v>
      </c>
      <c r="I216" s="136">
        <f>IFERROR(VLOOKUP($B216,'[31]Clallam Revenue'!$B:$O,5,0),0)</f>
        <v>0</v>
      </c>
      <c r="J216" s="136">
        <f>IFERROR(VLOOKUP($B216,'[31]Clallam Revenue'!$B:$O,6,0),0)</f>
        <v>0</v>
      </c>
      <c r="K216" s="136">
        <f>IFERROR(VLOOKUP($B216,'[31]Clallam Revenue'!$B:$O,7,0),0)</f>
        <v>0</v>
      </c>
      <c r="L216" s="136">
        <f>IFERROR(VLOOKUP($B216,'[31]Clallam Revenue'!$B:$O,8,0),0)</f>
        <v>0</v>
      </c>
      <c r="M216" s="136">
        <f>IFERROR(VLOOKUP($B216,'[31]Clallam Revenue'!$B:$O,9,0),0)</f>
        <v>0</v>
      </c>
      <c r="N216" s="136">
        <f>IFERROR(VLOOKUP($B216,'[31]Clallam Revenue'!$B:$O,10,0),0)</f>
        <v>0</v>
      </c>
      <c r="O216" s="136">
        <f>IFERROR(VLOOKUP($B216,'[31]Clallam Revenue'!$B:$O,11,0),0)</f>
        <v>0</v>
      </c>
      <c r="P216" s="136">
        <f>IFERROR(VLOOKUP($B216,'[31]Clallam Revenue'!$B:$O,12,0),0)</f>
        <v>0</v>
      </c>
      <c r="Q216" s="136">
        <f>IFERROR(VLOOKUP($B216,'[31]Clallam Revenue'!$B:$O,13,0),0)</f>
        <v>0</v>
      </c>
      <c r="R216" s="136">
        <f>IFERROR(VLOOKUP($B216,'[31]Clallam Revenue'!$B:$O,14,0),0)</f>
        <v>0</v>
      </c>
      <c r="S216" s="136">
        <f t="shared" si="103"/>
        <v>0</v>
      </c>
      <c r="U216" s="137">
        <f t="shared" si="104"/>
        <v>0</v>
      </c>
      <c r="V216" s="137">
        <f t="shared" si="105"/>
        <v>0</v>
      </c>
      <c r="W216" s="137">
        <f t="shared" si="106"/>
        <v>0</v>
      </c>
      <c r="X216" s="137">
        <f t="shared" si="107"/>
        <v>0</v>
      </c>
      <c r="Y216" s="137">
        <f t="shared" si="108"/>
        <v>0</v>
      </c>
      <c r="Z216" s="137">
        <f t="shared" si="109"/>
        <v>0</v>
      </c>
      <c r="AA216" s="137">
        <f t="shared" si="110"/>
        <v>0</v>
      </c>
      <c r="AB216" s="137">
        <f t="shared" si="111"/>
        <v>0</v>
      </c>
      <c r="AC216" s="137">
        <f t="shared" si="112"/>
        <v>0</v>
      </c>
      <c r="AD216" s="137">
        <f t="shared" si="113"/>
        <v>0</v>
      </c>
      <c r="AE216" s="137">
        <f t="shared" si="114"/>
        <v>0</v>
      </c>
      <c r="AF216" s="137">
        <f t="shared" si="115"/>
        <v>0</v>
      </c>
      <c r="AG216" s="138">
        <f t="shared" si="116"/>
        <v>0</v>
      </c>
      <c r="AJ216" s="214">
        <f t="shared" si="117"/>
        <v>110.09602769574767</v>
      </c>
      <c r="AK216" s="215">
        <f t="shared" si="118"/>
        <v>0.30602769574765887</v>
      </c>
      <c r="AL216" s="215">
        <f t="shared" si="119"/>
        <v>0</v>
      </c>
      <c r="AM216" s="216">
        <f t="shared" si="120"/>
        <v>0</v>
      </c>
      <c r="AN216" s="222">
        <f t="shared" ref="AN216:AN244" si="123">+AK216/E216</f>
        <v>2.7873913448188256E-3</v>
      </c>
      <c r="AO216" s="222" t="e">
        <f t="shared" ref="AO216:AO244" si="124">+AL216/S216</f>
        <v>#DIV/0!</v>
      </c>
    </row>
    <row r="217" spans="1:16384" ht="12" customHeight="1">
      <c r="A217" s="131">
        <v>260</v>
      </c>
      <c r="B217" s="140" t="s">
        <v>175</v>
      </c>
      <c r="C217" s="132" t="str">
        <f>+VLOOKUP(B217,'[30]Clallam Regulated Price Out'!A:B,2,FALSE)</f>
        <v>30YD ROLL OFF-HAUL</v>
      </c>
      <c r="D217" s="134">
        <f>IFERROR(VLOOKUP(B217,'[31]Clallam Rates'!$F$1:$H$500, 3, FALSE),0)</f>
        <v>113.09</v>
      </c>
      <c r="E217" s="157">
        <v>113.09</v>
      </c>
      <c r="F217" s="148" t="s">
        <v>14</v>
      </c>
      <c r="G217" s="136">
        <f>IFERROR(VLOOKUP($B217,'[31]Clallam Revenue'!$B:$O,3,0),0)</f>
        <v>5541.41</v>
      </c>
      <c r="H217" s="136">
        <f>IFERROR(VLOOKUP($B217,'[31]Clallam Revenue'!$B:$O,4,0),0)</f>
        <v>4071.24</v>
      </c>
      <c r="I217" s="136">
        <f>IFERROR(VLOOKUP($B217,'[31]Clallam Revenue'!$B:$O,5,0),0)</f>
        <v>5202.1400000000003</v>
      </c>
      <c r="J217" s="136">
        <f>IFERROR(VLOOKUP($B217,'[31]Clallam Revenue'!$B:$O,6,0),0)</f>
        <v>5541.41</v>
      </c>
      <c r="K217" s="136">
        <f>IFERROR(VLOOKUP($B217,'[31]Clallam Revenue'!$B:$O,7,0),0)</f>
        <v>5428.32</v>
      </c>
      <c r="L217" s="136">
        <f>IFERROR(VLOOKUP($B217,'[31]Clallam Revenue'!$B:$O,8,0),0)</f>
        <v>5315.23</v>
      </c>
      <c r="M217" s="136">
        <f>IFERROR(VLOOKUP($B217,'[31]Clallam Revenue'!$B:$O,9,0),0)</f>
        <v>6672.31</v>
      </c>
      <c r="N217" s="136">
        <f>IFERROR(VLOOKUP($B217,'[31]Clallam Revenue'!$B:$O,10,0),0)</f>
        <v>14023.16</v>
      </c>
      <c r="O217" s="136">
        <f>IFERROR(VLOOKUP($B217,'[31]Clallam Revenue'!$B:$O,11,0),0)</f>
        <v>6898.49</v>
      </c>
      <c r="P217" s="136">
        <f>IFERROR(VLOOKUP($B217,'[31]Clallam Revenue'!$B:$O,12,0),0)</f>
        <v>7577.03</v>
      </c>
      <c r="Q217" s="136">
        <f>IFERROR(VLOOKUP($B217,'[31]Clallam Revenue'!$B:$O,13,0),0)</f>
        <v>6106.86</v>
      </c>
      <c r="R217" s="136">
        <f>IFERROR(VLOOKUP($B217,'[31]Clallam Revenue'!$B:$O,14,0),0)</f>
        <v>5315.23</v>
      </c>
      <c r="S217" s="136">
        <f t="shared" si="103"/>
        <v>77692.83</v>
      </c>
      <c r="U217" s="137">
        <f t="shared" si="104"/>
        <v>49</v>
      </c>
      <c r="V217" s="137">
        <f t="shared" si="105"/>
        <v>36</v>
      </c>
      <c r="W217" s="137">
        <f t="shared" si="106"/>
        <v>46</v>
      </c>
      <c r="X217" s="137">
        <f t="shared" si="107"/>
        <v>49</v>
      </c>
      <c r="Y217" s="137">
        <f t="shared" si="108"/>
        <v>47.999999999999993</v>
      </c>
      <c r="Z217" s="137">
        <f t="shared" si="109"/>
        <v>46.999999999999993</v>
      </c>
      <c r="AA217" s="137">
        <f t="shared" si="110"/>
        <v>59</v>
      </c>
      <c r="AB217" s="137">
        <f t="shared" si="111"/>
        <v>124</v>
      </c>
      <c r="AC217" s="137">
        <f t="shared" si="112"/>
        <v>60.999999999999993</v>
      </c>
      <c r="AD217" s="137">
        <f t="shared" si="113"/>
        <v>67</v>
      </c>
      <c r="AE217" s="137">
        <f t="shared" si="114"/>
        <v>53.999999999999993</v>
      </c>
      <c r="AF217" s="137">
        <f t="shared" si="115"/>
        <v>46.999999999999993</v>
      </c>
      <c r="AG217" s="138">
        <f t="shared" si="116"/>
        <v>57.25</v>
      </c>
      <c r="AJ217" s="214">
        <f t="shared" si="117"/>
        <v>113.40522608718557</v>
      </c>
      <c r="AK217" s="215">
        <f t="shared" si="118"/>
        <v>0.31522608718556455</v>
      </c>
      <c r="AL217" s="215">
        <f t="shared" si="119"/>
        <v>216.56032189648283</v>
      </c>
      <c r="AM217" s="216">
        <f t="shared" si="120"/>
        <v>77909.390321896484</v>
      </c>
      <c r="AN217" s="222">
        <f t="shared" si="123"/>
        <v>2.7873913448188572E-3</v>
      </c>
      <c r="AO217" s="222">
        <f t="shared" si="124"/>
        <v>2.7873913448188568E-3</v>
      </c>
    </row>
    <row r="218" spans="1:16384" ht="12" customHeight="1">
      <c r="A218" s="131">
        <v>260</v>
      </c>
      <c r="B218" s="140" t="s">
        <v>176</v>
      </c>
      <c r="C218" s="132" t="str">
        <f>+VLOOKUP(B218,'[30]Clallam Regulated Price Out'!A:B,2,FALSE)</f>
        <v>40YD ROLL OFF-HAUL</v>
      </c>
      <c r="D218" s="134">
        <f>IFERROR(VLOOKUP(B218,'[31]Clallam Rates'!$F$1:$H$500, 3, FALSE),0)</f>
        <v>131.05000000000001</v>
      </c>
      <c r="E218" s="157">
        <v>131.05000000000001</v>
      </c>
      <c r="F218" s="148" t="s">
        <v>14</v>
      </c>
      <c r="G218" s="136">
        <f>IFERROR(VLOOKUP($B218,'[31]Clallam Revenue'!$B:$O,3,0),0)</f>
        <v>0</v>
      </c>
      <c r="H218" s="136">
        <f>IFERROR(VLOOKUP($B218,'[31]Clallam Revenue'!$B:$O,4,0),0)</f>
        <v>0</v>
      </c>
      <c r="I218" s="136">
        <f>IFERROR(VLOOKUP($B218,'[31]Clallam Revenue'!$B:$O,5,0),0)</f>
        <v>0</v>
      </c>
      <c r="J218" s="136">
        <f>IFERROR(VLOOKUP($B218,'[31]Clallam Revenue'!$B:$O,6,0),0)</f>
        <v>0</v>
      </c>
      <c r="K218" s="136">
        <f>IFERROR(VLOOKUP($B218,'[31]Clallam Revenue'!$B:$O,7,0),0)</f>
        <v>0</v>
      </c>
      <c r="L218" s="136">
        <f>IFERROR(VLOOKUP($B218,'[31]Clallam Revenue'!$B:$O,8,0),0)</f>
        <v>0</v>
      </c>
      <c r="M218" s="136">
        <f>IFERROR(VLOOKUP($B218,'[31]Clallam Revenue'!$B:$O,9,0),0)</f>
        <v>0</v>
      </c>
      <c r="N218" s="136">
        <f>IFERROR(VLOOKUP($B218,'[31]Clallam Revenue'!$B:$O,10,0),0)</f>
        <v>0</v>
      </c>
      <c r="O218" s="136">
        <f>IFERROR(VLOOKUP($B218,'[31]Clallam Revenue'!$B:$O,11,0),0)</f>
        <v>0</v>
      </c>
      <c r="P218" s="136">
        <f>IFERROR(VLOOKUP($B218,'[31]Clallam Revenue'!$B:$O,12,0),0)</f>
        <v>0</v>
      </c>
      <c r="Q218" s="136">
        <f>IFERROR(VLOOKUP($B218,'[31]Clallam Revenue'!$B:$O,13,0),0)</f>
        <v>0</v>
      </c>
      <c r="R218" s="136">
        <f>IFERROR(VLOOKUP($B218,'[31]Clallam Revenue'!$B:$O,14,0),0)</f>
        <v>0</v>
      </c>
      <c r="S218" s="136">
        <f t="shared" si="103"/>
        <v>0</v>
      </c>
      <c r="U218" s="137">
        <f t="shared" si="104"/>
        <v>0</v>
      </c>
      <c r="V218" s="137">
        <f t="shared" si="105"/>
        <v>0</v>
      </c>
      <c r="W218" s="137">
        <f t="shared" si="106"/>
        <v>0</v>
      </c>
      <c r="X218" s="137">
        <f t="shared" si="107"/>
        <v>0</v>
      </c>
      <c r="Y218" s="137">
        <f t="shared" si="108"/>
        <v>0</v>
      </c>
      <c r="Z218" s="137">
        <f t="shared" si="109"/>
        <v>0</v>
      </c>
      <c r="AA218" s="137">
        <f t="shared" si="110"/>
        <v>0</v>
      </c>
      <c r="AB218" s="137">
        <f t="shared" si="111"/>
        <v>0</v>
      </c>
      <c r="AC218" s="137">
        <f t="shared" si="112"/>
        <v>0</v>
      </c>
      <c r="AD218" s="137">
        <f t="shared" si="113"/>
        <v>0</v>
      </c>
      <c r="AE218" s="137">
        <f t="shared" si="114"/>
        <v>0</v>
      </c>
      <c r="AF218" s="137">
        <f t="shared" si="115"/>
        <v>0</v>
      </c>
      <c r="AG218" s="138">
        <f t="shared" si="116"/>
        <v>0</v>
      </c>
      <c r="AJ218" s="214">
        <f t="shared" si="117"/>
        <v>131.41528763573854</v>
      </c>
      <c r="AK218" s="215">
        <f t="shared" si="118"/>
        <v>0.3652876357385253</v>
      </c>
      <c r="AL218" s="215">
        <f t="shared" si="119"/>
        <v>0</v>
      </c>
      <c r="AM218" s="216">
        <f t="shared" si="120"/>
        <v>0</v>
      </c>
      <c r="AN218" s="222">
        <f t="shared" si="123"/>
        <v>2.7873913448189644E-3</v>
      </c>
      <c r="AO218" s="222" t="e">
        <f t="shared" si="124"/>
        <v>#DIV/0!</v>
      </c>
    </row>
    <row r="219" spans="1:16384" ht="12" customHeight="1">
      <c r="A219" s="131">
        <v>260</v>
      </c>
      <c r="B219" s="140" t="s">
        <v>177</v>
      </c>
      <c r="C219" s="132" t="str">
        <f>+VLOOKUP(B219,'[30]Clallam Regulated Price Out'!A:B,2,FALSE)</f>
        <v>ROHAUL10T</v>
      </c>
      <c r="D219" s="134">
        <f>IFERROR(VLOOKUP(B219,'[31]Clallam Rates'!$F$1:$H$500, 3, FALSE),0)</f>
        <v>144.85</v>
      </c>
      <c r="E219" s="157">
        <v>144.85</v>
      </c>
      <c r="F219" s="148" t="s">
        <v>14</v>
      </c>
      <c r="G219" s="136">
        <f>IFERROR(VLOOKUP($B219,'[31]Clallam Revenue'!$B:$O,3,0),0)</f>
        <v>0</v>
      </c>
      <c r="H219" s="136">
        <f>IFERROR(VLOOKUP($B219,'[31]Clallam Revenue'!$B:$O,4,0),0)</f>
        <v>0</v>
      </c>
      <c r="I219" s="136">
        <f>IFERROR(VLOOKUP($B219,'[31]Clallam Revenue'!$B:$O,5,0),0)</f>
        <v>0</v>
      </c>
      <c r="J219" s="136">
        <f>IFERROR(VLOOKUP($B219,'[31]Clallam Revenue'!$B:$O,6,0),0)</f>
        <v>0</v>
      </c>
      <c r="K219" s="136">
        <f>IFERROR(VLOOKUP($B219,'[31]Clallam Revenue'!$B:$O,7,0),0)</f>
        <v>0</v>
      </c>
      <c r="L219" s="136">
        <f>IFERROR(VLOOKUP($B219,'[31]Clallam Revenue'!$B:$O,8,0),0)</f>
        <v>0</v>
      </c>
      <c r="M219" s="136">
        <f>IFERROR(VLOOKUP($B219,'[31]Clallam Revenue'!$B:$O,9,0),0)</f>
        <v>0</v>
      </c>
      <c r="N219" s="136">
        <f>IFERROR(VLOOKUP($B219,'[31]Clallam Revenue'!$B:$O,10,0),0)</f>
        <v>144.85</v>
      </c>
      <c r="O219" s="136">
        <f>IFERROR(VLOOKUP($B219,'[31]Clallam Revenue'!$B:$O,11,0),0)</f>
        <v>434.55</v>
      </c>
      <c r="P219" s="136">
        <f>IFERROR(VLOOKUP($B219,'[31]Clallam Revenue'!$B:$O,12,0),0)</f>
        <v>0</v>
      </c>
      <c r="Q219" s="136">
        <f>IFERROR(VLOOKUP($B219,'[31]Clallam Revenue'!$B:$O,13,0),0)</f>
        <v>0</v>
      </c>
      <c r="R219" s="136">
        <f>IFERROR(VLOOKUP($B219,'[31]Clallam Revenue'!$B:$O,14,0),0)</f>
        <v>0</v>
      </c>
      <c r="S219" s="136">
        <f t="shared" si="103"/>
        <v>579.4</v>
      </c>
      <c r="U219" s="137">
        <f t="shared" si="104"/>
        <v>0</v>
      </c>
      <c r="V219" s="137">
        <f t="shared" si="105"/>
        <v>0</v>
      </c>
      <c r="W219" s="137">
        <f t="shared" si="106"/>
        <v>0</v>
      </c>
      <c r="X219" s="137">
        <f t="shared" si="107"/>
        <v>0</v>
      </c>
      <c r="Y219" s="137">
        <f t="shared" si="108"/>
        <v>0</v>
      </c>
      <c r="Z219" s="137">
        <f t="shared" si="109"/>
        <v>0</v>
      </c>
      <c r="AA219" s="137">
        <f t="shared" si="110"/>
        <v>0</v>
      </c>
      <c r="AB219" s="137">
        <f t="shared" si="111"/>
        <v>1</v>
      </c>
      <c r="AC219" s="137">
        <f t="shared" si="112"/>
        <v>3</v>
      </c>
      <c r="AD219" s="137">
        <f t="shared" si="113"/>
        <v>0</v>
      </c>
      <c r="AE219" s="137">
        <f t="shared" si="114"/>
        <v>0</v>
      </c>
      <c r="AF219" s="137">
        <f t="shared" si="115"/>
        <v>0</v>
      </c>
      <c r="AG219" s="138">
        <f t="shared" si="116"/>
        <v>0.33333333333333331</v>
      </c>
      <c r="AJ219" s="214">
        <f t="shared" si="117"/>
        <v>145.25375363629701</v>
      </c>
      <c r="AK219" s="215">
        <f t="shared" si="118"/>
        <v>0.40375363629701155</v>
      </c>
      <c r="AL219" s="215">
        <f t="shared" si="119"/>
        <v>1.615014545188046</v>
      </c>
      <c r="AM219" s="216">
        <f t="shared" si="120"/>
        <v>581.01501454518802</v>
      </c>
      <c r="AN219" s="222">
        <f t="shared" si="123"/>
        <v>2.7873913448188581E-3</v>
      </c>
      <c r="AO219" s="222">
        <f t="shared" si="124"/>
        <v>2.7873913448188577E-3</v>
      </c>
    </row>
    <row r="220" spans="1:16384" ht="12" customHeight="1">
      <c r="A220" s="131">
        <v>260</v>
      </c>
      <c r="B220" s="140" t="s">
        <v>178</v>
      </c>
      <c r="C220" s="132" t="str">
        <f>+VLOOKUP(B220,'[30]Clallam Regulated Price Out'!A:B,2,FALSE)</f>
        <v>20YD ROLL OFF TEMP HAUL</v>
      </c>
      <c r="D220" s="134">
        <f>IFERROR(VLOOKUP(B220,'[31]Clallam Rates'!$F$1:$H$500, 3, FALSE),0)</f>
        <v>152.9</v>
      </c>
      <c r="E220" s="157">
        <v>152.9</v>
      </c>
      <c r="F220" s="148" t="s">
        <v>14</v>
      </c>
      <c r="G220" s="136">
        <f>IFERROR(VLOOKUP($B220,'[31]Clallam Revenue'!$B:$O,3,0),0)</f>
        <v>1223.2</v>
      </c>
      <c r="H220" s="136">
        <f>IFERROR(VLOOKUP($B220,'[31]Clallam Revenue'!$B:$O,4,0),0)</f>
        <v>1223.2</v>
      </c>
      <c r="I220" s="136">
        <f>IFERROR(VLOOKUP($B220,'[31]Clallam Revenue'!$B:$O,5,0),0)</f>
        <v>1223.2</v>
      </c>
      <c r="J220" s="136">
        <f>IFERROR(VLOOKUP($B220,'[31]Clallam Revenue'!$B:$O,6,0),0)</f>
        <v>2293.5</v>
      </c>
      <c r="K220" s="136">
        <f>IFERROR(VLOOKUP($B220,'[31]Clallam Revenue'!$B:$O,7,0),0)</f>
        <v>1529</v>
      </c>
      <c r="L220" s="136">
        <f>IFERROR(VLOOKUP($B220,'[31]Clallam Revenue'!$B:$O,8,0),0)</f>
        <v>1987.7</v>
      </c>
      <c r="M220" s="136">
        <f>IFERROR(VLOOKUP($B220,'[31]Clallam Revenue'!$B:$O,9,0),0)</f>
        <v>1987.7</v>
      </c>
      <c r="N220" s="136">
        <f>IFERROR(VLOOKUP($B220,'[31]Clallam Revenue'!$B:$O,10,0),0)</f>
        <v>2293.5</v>
      </c>
      <c r="O220" s="136">
        <f>IFERROR(VLOOKUP($B220,'[31]Clallam Revenue'!$B:$O,11,0),0)</f>
        <v>1987.7</v>
      </c>
      <c r="P220" s="136">
        <f>IFERROR(VLOOKUP($B220,'[31]Clallam Revenue'!$B:$O,12,0),0)</f>
        <v>3058</v>
      </c>
      <c r="Q220" s="136">
        <f>IFERROR(VLOOKUP($B220,'[31]Clallam Revenue'!$B:$O,13,0),0)</f>
        <v>1223.2</v>
      </c>
      <c r="R220" s="136">
        <f>IFERROR(VLOOKUP($B220,'[31]Clallam Revenue'!$B:$O,14,0),0)</f>
        <v>1223.2</v>
      </c>
      <c r="S220" s="136">
        <f t="shared" si="103"/>
        <v>21253.100000000006</v>
      </c>
      <c r="U220" s="137">
        <f t="shared" si="104"/>
        <v>8</v>
      </c>
      <c r="V220" s="137">
        <f t="shared" si="105"/>
        <v>8</v>
      </c>
      <c r="W220" s="137">
        <f t="shared" si="106"/>
        <v>8</v>
      </c>
      <c r="X220" s="137">
        <f t="shared" si="107"/>
        <v>15</v>
      </c>
      <c r="Y220" s="137">
        <f t="shared" si="108"/>
        <v>10</v>
      </c>
      <c r="Z220" s="137">
        <f t="shared" si="109"/>
        <v>13</v>
      </c>
      <c r="AA220" s="137">
        <f t="shared" si="110"/>
        <v>13</v>
      </c>
      <c r="AB220" s="137">
        <f t="shared" si="111"/>
        <v>15</v>
      </c>
      <c r="AC220" s="137">
        <f t="shared" si="112"/>
        <v>13</v>
      </c>
      <c r="AD220" s="137">
        <f t="shared" si="113"/>
        <v>20</v>
      </c>
      <c r="AE220" s="137">
        <f t="shared" si="114"/>
        <v>8</v>
      </c>
      <c r="AF220" s="137">
        <f t="shared" si="115"/>
        <v>8</v>
      </c>
      <c r="AG220" s="138">
        <f t="shared" si="116"/>
        <v>11.583333333333334</v>
      </c>
      <c r="AJ220" s="214">
        <f t="shared" si="117"/>
        <v>153.32619213662281</v>
      </c>
      <c r="AK220" s="215">
        <f t="shared" si="118"/>
        <v>0.42619213662280231</v>
      </c>
      <c r="AL220" s="215">
        <f t="shared" si="119"/>
        <v>59.240706990569521</v>
      </c>
      <c r="AM220" s="216">
        <f t="shared" si="120"/>
        <v>21312.340706990577</v>
      </c>
      <c r="AN220" s="222">
        <f t="shared" si="123"/>
        <v>2.7873913448188507E-3</v>
      </c>
      <c r="AO220" s="222">
        <f t="shared" si="124"/>
        <v>2.7873913448188503E-3</v>
      </c>
    </row>
    <row r="221" spans="1:16384" ht="12" customHeight="1">
      <c r="A221" s="131">
        <v>260</v>
      </c>
      <c r="B221" s="140" t="s">
        <v>438</v>
      </c>
      <c r="C221" s="132" t="str">
        <f>+VLOOKUP(B221,'[30]Clallam Regulated Price Out'!A:B,2,FALSE)</f>
        <v>30YD ROLL OFF TEMP HAUL</v>
      </c>
      <c r="D221" s="134">
        <f>IFERROR(VLOOKUP(B221,'[31]Clallam Rates'!$F$1:$H$500, 3, FALSE),0)</f>
        <v>241.4</v>
      </c>
      <c r="E221" s="157">
        <v>241.4</v>
      </c>
      <c r="F221" s="148" t="s">
        <v>14</v>
      </c>
      <c r="G221" s="136">
        <f>IFERROR(VLOOKUP($B221,'[31]Clallam Revenue'!$B:$O,3,0),0)</f>
        <v>4103.8</v>
      </c>
      <c r="H221" s="136">
        <f>IFERROR(VLOOKUP($B221,'[31]Clallam Revenue'!$B:$O,4,0),0)</f>
        <v>4828</v>
      </c>
      <c r="I221" s="136">
        <f>IFERROR(VLOOKUP($B221,'[31]Clallam Revenue'!$B:$O,5,0),0)</f>
        <v>4586.6000000000004</v>
      </c>
      <c r="J221" s="136">
        <f>IFERROR(VLOOKUP($B221,'[31]Clallam Revenue'!$B:$O,6,0),0)</f>
        <v>6276.4</v>
      </c>
      <c r="K221" s="136">
        <f>IFERROR(VLOOKUP($B221,'[31]Clallam Revenue'!$B:$O,7,0),0)</f>
        <v>5069.3999999999996</v>
      </c>
      <c r="L221" s="136">
        <f>IFERROR(VLOOKUP($B221,'[31]Clallam Revenue'!$B:$O,8,0),0)</f>
        <v>6517.7999999999993</v>
      </c>
      <c r="M221" s="136">
        <f>IFERROR(VLOOKUP($B221,'[31]Clallam Revenue'!$B:$O,9,0),0)</f>
        <v>2655.4</v>
      </c>
      <c r="N221" s="136">
        <f>IFERROR(VLOOKUP($B221,'[31]Clallam Revenue'!$B:$O,10,0),0)</f>
        <v>-11587.2</v>
      </c>
      <c r="O221" s="136">
        <f>IFERROR(VLOOKUP($B221,'[31]Clallam Revenue'!$B:$O,11,0),0)</f>
        <v>1207</v>
      </c>
      <c r="P221" s="136">
        <f>IFERROR(VLOOKUP($B221,'[31]Clallam Revenue'!$B:$O,12,0),0)</f>
        <v>4828</v>
      </c>
      <c r="Q221" s="136">
        <f>IFERROR(VLOOKUP($B221,'[31]Clallam Revenue'!$B:$O,13,0),0)</f>
        <v>1448.4</v>
      </c>
      <c r="R221" s="136">
        <f>IFERROR(VLOOKUP($B221,'[31]Clallam Revenue'!$B:$O,14,0),0)</f>
        <v>724.2</v>
      </c>
      <c r="S221" s="136">
        <f t="shared" si="103"/>
        <v>30657.799999999996</v>
      </c>
      <c r="U221" s="137">
        <f t="shared" si="104"/>
        <v>17</v>
      </c>
      <c r="V221" s="137">
        <f t="shared" si="105"/>
        <v>20</v>
      </c>
      <c r="W221" s="137">
        <f t="shared" si="106"/>
        <v>19</v>
      </c>
      <c r="X221" s="137">
        <f t="shared" si="107"/>
        <v>25.999999999999996</v>
      </c>
      <c r="Y221" s="137">
        <f t="shared" si="108"/>
        <v>20.999999999999996</v>
      </c>
      <c r="Z221" s="137">
        <f t="shared" si="109"/>
        <v>26.999999999999996</v>
      </c>
      <c r="AA221" s="137">
        <f t="shared" si="110"/>
        <v>11</v>
      </c>
      <c r="AB221" s="137">
        <f t="shared" si="111"/>
        <v>-48</v>
      </c>
      <c r="AC221" s="137">
        <f t="shared" si="112"/>
        <v>5</v>
      </c>
      <c r="AD221" s="137">
        <f t="shared" si="113"/>
        <v>20</v>
      </c>
      <c r="AE221" s="137">
        <f t="shared" si="114"/>
        <v>6</v>
      </c>
      <c r="AF221" s="137">
        <f t="shared" si="115"/>
        <v>3</v>
      </c>
      <c r="AG221" s="138">
        <f t="shared" si="116"/>
        <v>10.583333333333334</v>
      </c>
      <c r="AJ221" s="214">
        <f t="shared" si="117"/>
        <v>242.07287627063928</v>
      </c>
      <c r="AK221" s="215">
        <f t="shared" si="118"/>
        <v>0.67287627063927857</v>
      </c>
      <c r="AL221" s="215">
        <f t="shared" si="119"/>
        <v>85.455286371188379</v>
      </c>
      <c r="AM221" s="216">
        <f t="shared" si="120"/>
        <v>30743.255286371183</v>
      </c>
      <c r="AN221" s="222">
        <f t="shared" si="123"/>
        <v>2.7873913448188837E-3</v>
      </c>
      <c r="AO221" s="222">
        <f t="shared" si="124"/>
        <v>2.7873913448188841E-3</v>
      </c>
    </row>
    <row r="222" spans="1:16384" ht="12" customHeight="1">
      <c r="A222" s="131">
        <v>265</v>
      </c>
      <c r="B222" s="140" t="s">
        <v>439</v>
      </c>
      <c r="C222" s="132" t="str">
        <f>+VLOOKUP(B222,'[30]Clallam Regulated Price Out'!A:B,2,FALSE)</f>
        <v>30YD CUST OWNED R/O HAUL</v>
      </c>
      <c r="D222" s="134">
        <f>IFERROR(VLOOKUP(B222,'[31]Clallam Rates'!$F$1:$H$500, 3, FALSE),0)</f>
        <v>114.65</v>
      </c>
      <c r="E222" s="157">
        <v>114.65</v>
      </c>
      <c r="F222" s="148" t="s">
        <v>14</v>
      </c>
      <c r="G222" s="136">
        <f>IFERROR(VLOOKUP($B222,'[31]Clallam Revenue'!$B:$O,3,0),0)</f>
        <v>0</v>
      </c>
      <c r="H222" s="136">
        <f>IFERROR(VLOOKUP($B222,'[31]Clallam Revenue'!$B:$O,4,0),0)</f>
        <v>0</v>
      </c>
      <c r="I222" s="136">
        <f>IFERROR(VLOOKUP($B222,'[31]Clallam Revenue'!$B:$O,5,0),0)</f>
        <v>0</v>
      </c>
      <c r="J222" s="136">
        <f>IFERROR(VLOOKUP($B222,'[31]Clallam Revenue'!$B:$O,6,0),0)</f>
        <v>0</v>
      </c>
      <c r="K222" s="136">
        <f>IFERROR(VLOOKUP($B222,'[31]Clallam Revenue'!$B:$O,7,0),0)</f>
        <v>0</v>
      </c>
      <c r="L222" s="136">
        <f>IFERROR(VLOOKUP($B222,'[31]Clallam Revenue'!$B:$O,8,0),0)</f>
        <v>0</v>
      </c>
      <c r="M222" s="136">
        <f>IFERROR(VLOOKUP($B222,'[31]Clallam Revenue'!$B:$O,9,0),0)</f>
        <v>0</v>
      </c>
      <c r="N222" s="136">
        <f>IFERROR(VLOOKUP($B222,'[31]Clallam Revenue'!$B:$O,10,0),0)</f>
        <v>0</v>
      </c>
      <c r="O222" s="136">
        <f>IFERROR(VLOOKUP($B222,'[31]Clallam Revenue'!$B:$O,11,0),0)</f>
        <v>0</v>
      </c>
      <c r="P222" s="136">
        <f>IFERROR(VLOOKUP($B222,'[31]Clallam Revenue'!$B:$O,12,0),0)</f>
        <v>0</v>
      </c>
      <c r="Q222" s="136">
        <f>IFERROR(VLOOKUP($B222,'[31]Clallam Revenue'!$B:$O,13,0),0)</f>
        <v>0</v>
      </c>
      <c r="R222" s="136">
        <f>IFERROR(VLOOKUP($B222,'[31]Clallam Revenue'!$B:$O,14,0),0)</f>
        <v>0</v>
      </c>
      <c r="S222" s="136">
        <f t="shared" si="103"/>
        <v>0</v>
      </c>
      <c r="U222" s="137">
        <f t="shared" si="104"/>
        <v>0</v>
      </c>
      <c r="V222" s="137">
        <f t="shared" si="105"/>
        <v>0</v>
      </c>
      <c r="W222" s="137">
        <f t="shared" si="106"/>
        <v>0</v>
      </c>
      <c r="X222" s="137">
        <f t="shared" si="107"/>
        <v>0</v>
      </c>
      <c r="Y222" s="137">
        <f t="shared" si="108"/>
        <v>0</v>
      </c>
      <c r="Z222" s="137">
        <f t="shared" si="109"/>
        <v>0</v>
      </c>
      <c r="AA222" s="137">
        <f t="shared" si="110"/>
        <v>0</v>
      </c>
      <c r="AB222" s="137">
        <f t="shared" si="111"/>
        <v>0</v>
      </c>
      <c r="AC222" s="137">
        <f t="shared" si="112"/>
        <v>0</v>
      </c>
      <c r="AD222" s="137">
        <f t="shared" si="113"/>
        <v>0</v>
      </c>
      <c r="AE222" s="137">
        <f t="shared" si="114"/>
        <v>0</v>
      </c>
      <c r="AF222" s="137">
        <f t="shared" si="115"/>
        <v>0</v>
      </c>
      <c r="AG222" s="138">
        <f t="shared" si="116"/>
        <v>0</v>
      </c>
      <c r="AJ222" s="214">
        <f t="shared" si="117"/>
        <v>114.96957441768349</v>
      </c>
      <c r="AK222" s="215">
        <f t="shared" si="118"/>
        <v>0.3195744176834836</v>
      </c>
      <c r="AL222" s="215">
        <f t="shared" si="119"/>
        <v>0</v>
      </c>
      <c r="AM222" s="216">
        <f t="shared" si="120"/>
        <v>0</v>
      </c>
      <c r="AN222" s="222">
        <f t="shared" si="123"/>
        <v>2.7873913448188711E-3</v>
      </c>
      <c r="AO222" s="222" t="e">
        <f t="shared" si="124"/>
        <v>#DIV/0!</v>
      </c>
    </row>
    <row r="223" spans="1:16384" ht="12" customHeight="1">
      <c r="A223" s="131">
        <v>265</v>
      </c>
      <c r="B223" s="140" t="s">
        <v>179</v>
      </c>
      <c r="C223" s="132" t="str">
        <f>+VLOOKUP(B223,'[30]Clallam Regulated Price Out'!A:B,2,FALSE)</f>
        <v>15YD COMPACTOR-HAUL</v>
      </c>
      <c r="D223" s="145">
        <f>IFERROR(VLOOKUP(B223,'[31]Clallam Rates'!$F$1:$H$500, 3, FALSE),0)</f>
        <v>108.3</v>
      </c>
      <c r="E223" s="176">
        <v>113.5</v>
      </c>
      <c r="F223" s="148" t="s">
        <v>14</v>
      </c>
      <c r="G223" s="136">
        <f>IFERROR(VLOOKUP($B223,'[31]Clallam Revenue'!$B:$O,3,0),0)</f>
        <v>0</v>
      </c>
      <c r="H223" s="136">
        <f>IFERROR(VLOOKUP($B223,'[31]Clallam Revenue'!$B:$O,4,0),0)</f>
        <v>0</v>
      </c>
      <c r="I223" s="136">
        <f>IFERROR(VLOOKUP($B223,'[31]Clallam Revenue'!$B:$O,5,0),0)</f>
        <v>0</v>
      </c>
      <c r="J223" s="136">
        <f>IFERROR(VLOOKUP($B223,'[31]Clallam Revenue'!$B:$O,6,0),0)</f>
        <v>0</v>
      </c>
      <c r="K223" s="136">
        <f>IFERROR(VLOOKUP($B223,'[31]Clallam Revenue'!$B:$O,7,0),0)</f>
        <v>0</v>
      </c>
      <c r="L223" s="136">
        <f>IFERROR(VLOOKUP($B223,'[31]Clallam Revenue'!$B:$O,8,0),0)</f>
        <v>0</v>
      </c>
      <c r="M223" s="136">
        <f>IFERROR(VLOOKUP($B223,'[31]Clallam Revenue'!$B:$O,9,0),0)</f>
        <v>0</v>
      </c>
      <c r="N223" s="136">
        <f>IFERROR(VLOOKUP($B223,'[31]Clallam Revenue'!$B:$O,10,0),0)</f>
        <v>0</v>
      </c>
      <c r="O223" s="136">
        <f>IFERROR(VLOOKUP($B223,'[31]Clallam Revenue'!$B:$O,11,0),0)</f>
        <v>0</v>
      </c>
      <c r="P223" s="136">
        <f>IFERROR(VLOOKUP($B223,'[31]Clallam Revenue'!$B:$O,12,0),0)</f>
        <v>0</v>
      </c>
      <c r="Q223" s="136">
        <f>IFERROR(VLOOKUP($B223,'[31]Clallam Revenue'!$B:$O,13,0),0)</f>
        <v>0</v>
      </c>
      <c r="R223" s="136">
        <f>IFERROR(VLOOKUP($B223,'[31]Clallam Revenue'!$B:$O,14,0),0)</f>
        <v>0</v>
      </c>
      <c r="S223" s="136">
        <f t="shared" si="103"/>
        <v>0</v>
      </c>
      <c r="U223" s="137">
        <f t="shared" si="104"/>
        <v>0</v>
      </c>
      <c r="V223" s="137">
        <f t="shared" si="105"/>
        <v>0</v>
      </c>
      <c r="W223" s="137">
        <f t="shared" si="106"/>
        <v>0</v>
      </c>
      <c r="X223" s="137">
        <f t="shared" si="107"/>
        <v>0</v>
      </c>
      <c r="Y223" s="137">
        <f t="shared" si="108"/>
        <v>0</v>
      </c>
      <c r="Z223" s="137">
        <f t="shared" si="109"/>
        <v>0</v>
      </c>
      <c r="AA223" s="137">
        <f t="shared" si="110"/>
        <v>0</v>
      </c>
      <c r="AB223" s="137">
        <f t="shared" si="111"/>
        <v>0</v>
      </c>
      <c r="AC223" s="137">
        <f t="shared" si="112"/>
        <v>0</v>
      </c>
      <c r="AD223" s="137">
        <f t="shared" si="113"/>
        <v>0</v>
      </c>
      <c r="AE223" s="137">
        <f t="shared" si="114"/>
        <v>0</v>
      </c>
      <c r="AF223" s="137">
        <f t="shared" si="115"/>
        <v>0</v>
      </c>
      <c r="AG223" s="138">
        <f t="shared" si="116"/>
        <v>0</v>
      </c>
      <c r="AJ223" s="214">
        <f t="shared" si="117"/>
        <v>113.81636891763694</v>
      </c>
      <c r="AK223" s="215">
        <f t="shared" si="118"/>
        <v>0.31636891763693598</v>
      </c>
      <c r="AL223" s="215">
        <f t="shared" si="119"/>
        <v>0</v>
      </c>
      <c r="AM223" s="216">
        <f t="shared" si="120"/>
        <v>0</v>
      </c>
      <c r="AN223" s="222">
        <f t="shared" si="123"/>
        <v>2.7873913448188191E-3</v>
      </c>
      <c r="AO223" s="222" t="e">
        <f t="shared" si="124"/>
        <v>#DIV/0!</v>
      </c>
    </row>
    <row r="224" spans="1:16384" ht="12" customHeight="1">
      <c r="A224" s="131">
        <v>265</v>
      </c>
      <c r="B224" s="140" t="s">
        <v>181</v>
      </c>
      <c r="C224" s="132" t="str">
        <f>+VLOOKUP(B224,'[30]Clallam Regulated Price Out'!A:B,2,FALSE)</f>
        <v>25YD COMPACTOR-HAUL</v>
      </c>
      <c r="D224" s="134">
        <f>IFERROR(VLOOKUP(B224,'[31]Clallam Rates'!$F$1:$H$500, 3, FALSE),0)</f>
        <v>166.7</v>
      </c>
      <c r="E224" s="157">
        <v>166.7</v>
      </c>
      <c r="F224" s="148" t="s">
        <v>14</v>
      </c>
      <c r="G224" s="136">
        <f>IFERROR(VLOOKUP($B224,'[31]Clallam Revenue'!$B:$O,3,0),0)</f>
        <v>0</v>
      </c>
      <c r="H224" s="136">
        <f>IFERROR(VLOOKUP($B224,'[31]Clallam Revenue'!$B:$O,4,0),0)</f>
        <v>0</v>
      </c>
      <c r="I224" s="136">
        <f>IFERROR(VLOOKUP($B224,'[31]Clallam Revenue'!$B:$O,5,0),0)</f>
        <v>0</v>
      </c>
      <c r="J224" s="136">
        <f>IFERROR(VLOOKUP($B224,'[31]Clallam Revenue'!$B:$O,6,0),0)</f>
        <v>0</v>
      </c>
      <c r="K224" s="136">
        <f>IFERROR(VLOOKUP($B224,'[31]Clallam Revenue'!$B:$O,7,0),0)</f>
        <v>0</v>
      </c>
      <c r="L224" s="136">
        <f>IFERROR(VLOOKUP($B224,'[31]Clallam Revenue'!$B:$O,8,0),0)</f>
        <v>0</v>
      </c>
      <c r="M224" s="136">
        <f>IFERROR(VLOOKUP($B224,'[31]Clallam Revenue'!$B:$O,9,0),0)</f>
        <v>0</v>
      </c>
      <c r="N224" s="136">
        <f>IFERROR(VLOOKUP($B224,'[31]Clallam Revenue'!$B:$O,10,0),0)</f>
        <v>0</v>
      </c>
      <c r="O224" s="136">
        <f>IFERROR(VLOOKUP($B224,'[31]Clallam Revenue'!$B:$O,11,0),0)</f>
        <v>0</v>
      </c>
      <c r="P224" s="136">
        <f>IFERROR(VLOOKUP($B224,'[31]Clallam Revenue'!$B:$O,12,0),0)</f>
        <v>0</v>
      </c>
      <c r="Q224" s="136">
        <f>IFERROR(VLOOKUP($B224,'[31]Clallam Revenue'!$B:$O,13,0),0)</f>
        <v>0</v>
      </c>
      <c r="R224" s="136">
        <f>IFERROR(VLOOKUP($B224,'[31]Clallam Revenue'!$B:$O,14,0),0)</f>
        <v>0</v>
      </c>
      <c r="S224" s="136">
        <f t="shared" si="103"/>
        <v>0</v>
      </c>
      <c r="U224" s="137">
        <f t="shared" si="104"/>
        <v>0</v>
      </c>
      <c r="V224" s="137">
        <f t="shared" si="105"/>
        <v>0</v>
      </c>
      <c r="W224" s="137">
        <f t="shared" si="106"/>
        <v>0</v>
      </c>
      <c r="X224" s="137">
        <f t="shared" si="107"/>
        <v>0</v>
      </c>
      <c r="Y224" s="137">
        <f t="shared" si="108"/>
        <v>0</v>
      </c>
      <c r="Z224" s="137">
        <f t="shared" si="109"/>
        <v>0</v>
      </c>
      <c r="AA224" s="137">
        <f t="shared" si="110"/>
        <v>0</v>
      </c>
      <c r="AB224" s="137">
        <f t="shared" si="111"/>
        <v>0</v>
      </c>
      <c r="AC224" s="137">
        <f t="shared" si="112"/>
        <v>0</v>
      </c>
      <c r="AD224" s="137">
        <f t="shared" si="113"/>
        <v>0</v>
      </c>
      <c r="AE224" s="137">
        <f t="shared" si="114"/>
        <v>0</v>
      </c>
      <c r="AF224" s="137">
        <f t="shared" si="115"/>
        <v>0</v>
      </c>
      <c r="AG224" s="138">
        <f t="shared" si="116"/>
        <v>0</v>
      </c>
      <c r="AJ224" s="214">
        <f t="shared" si="117"/>
        <v>167.16465813718131</v>
      </c>
      <c r="AK224" s="215">
        <f t="shared" si="118"/>
        <v>0.46465813718131699</v>
      </c>
      <c r="AL224" s="215">
        <f t="shared" si="119"/>
        <v>0</v>
      </c>
      <c r="AM224" s="216">
        <f t="shared" si="120"/>
        <v>0</v>
      </c>
      <c r="AN224" s="222">
        <f t="shared" si="123"/>
        <v>2.7873913448189383E-3</v>
      </c>
      <c r="AO224" s="222" t="e">
        <f t="shared" si="124"/>
        <v>#DIV/0!</v>
      </c>
    </row>
    <row r="225" spans="1:16384" ht="12" customHeight="1">
      <c r="A225" s="131">
        <v>265</v>
      </c>
      <c r="B225" s="140" t="s">
        <v>180</v>
      </c>
      <c r="C225" s="132" t="str">
        <f>+VLOOKUP(B225,'[30]Clallam Regulated Price Out'!A:B,2,FALSE)</f>
        <v>20YD COMPACTOR-HAUL</v>
      </c>
      <c r="D225" s="134">
        <f>IFERROR(VLOOKUP(B225,'[31]Clallam Rates'!$F$1:$H$500, 3, FALSE),0)</f>
        <v>144.4</v>
      </c>
      <c r="E225" s="157">
        <v>144.4</v>
      </c>
      <c r="F225" s="148" t="s">
        <v>14</v>
      </c>
      <c r="G225" s="136">
        <f>IFERROR(VLOOKUP($B225,'[31]Clallam Revenue'!$B:$O,3,0),0)</f>
        <v>1299.5999999999999</v>
      </c>
      <c r="H225" s="136">
        <f>IFERROR(VLOOKUP($B225,'[31]Clallam Revenue'!$B:$O,4,0),0)</f>
        <v>1010.8</v>
      </c>
      <c r="I225" s="136">
        <f>IFERROR(VLOOKUP($B225,'[31]Clallam Revenue'!$B:$O,5,0),0)</f>
        <v>1155.2</v>
      </c>
      <c r="J225" s="136">
        <f>IFERROR(VLOOKUP($B225,'[31]Clallam Revenue'!$B:$O,6,0),0)</f>
        <v>1155.2</v>
      </c>
      <c r="K225" s="136">
        <f>IFERROR(VLOOKUP($B225,'[31]Clallam Revenue'!$B:$O,7,0),0)</f>
        <v>1155.2</v>
      </c>
      <c r="L225" s="136">
        <f>IFERROR(VLOOKUP($B225,'[31]Clallam Revenue'!$B:$O,8,0),0)</f>
        <v>1155.2</v>
      </c>
      <c r="M225" s="136">
        <f>IFERROR(VLOOKUP($B225,'[31]Clallam Revenue'!$B:$O,9,0),0)</f>
        <v>1444</v>
      </c>
      <c r="N225" s="136">
        <f>IFERROR(VLOOKUP($B225,'[31]Clallam Revenue'!$B:$O,10,0),0)</f>
        <v>1010.8</v>
      </c>
      <c r="O225" s="136">
        <f>IFERROR(VLOOKUP($B225,'[31]Clallam Revenue'!$B:$O,11,0),0)</f>
        <v>1155.2</v>
      </c>
      <c r="P225" s="136">
        <f>IFERROR(VLOOKUP($B225,'[31]Clallam Revenue'!$B:$O,12,0),0)</f>
        <v>1299.5999999999999</v>
      </c>
      <c r="Q225" s="136">
        <f>IFERROR(VLOOKUP($B225,'[31]Clallam Revenue'!$B:$O,13,0),0)</f>
        <v>1155.2</v>
      </c>
      <c r="R225" s="136">
        <f>IFERROR(VLOOKUP($B225,'[31]Clallam Revenue'!$B:$O,14,0),0)</f>
        <v>1444</v>
      </c>
      <c r="S225" s="136">
        <f t="shared" si="103"/>
        <v>14440</v>
      </c>
      <c r="U225" s="137">
        <f t="shared" si="104"/>
        <v>8.9999999999999982</v>
      </c>
      <c r="V225" s="137">
        <f t="shared" si="105"/>
        <v>6.9999999999999991</v>
      </c>
      <c r="W225" s="137">
        <f t="shared" si="106"/>
        <v>8</v>
      </c>
      <c r="X225" s="137">
        <f t="shared" si="107"/>
        <v>8</v>
      </c>
      <c r="Y225" s="137">
        <f t="shared" si="108"/>
        <v>8</v>
      </c>
      <c r="Z225" s="137">
        <f t="shared" si="109"/>
        <v>8</v>
      </c>
      <c r="AA225" s="137">
        <f t="shared" si="110"/>
        <v>10</v>
      </c>
      <c r="AB225" s="137">
        <f t="shared" si="111"/>
        <v>6.9999999999999991</v>
      </c>
      <c r="AC225" s="137">
        <f t="shared" si="112"/>
        <v>8</v>
      </c>
      <c r="AD225" s="137">
        <f t="shared" si="113"/>
        <v>8.9999999999999982</v>
      </c>
      <c r="AE225" s="137">
        <f t="shared" si="114"/>
        <v>8</v>
      </c>
      <c r="AF225" s="137">
        <f t="shared" si="115"/>
        <v>10</v>
      </c>
      <c r="AG225" s="138">
        <f t="shared" si="116"/>
        <v>8.3333333333333339</v>
      </c>
      <c r="AJ225" s="214">
        <f t="shared" si="117"/>
        <v>144.80249931019185</v>
      </c>
      <c r="AK225" s="215">
        <f t="shared" si="118"/>
        <v>0.4024993101918426</v>
      </c>
      <c r="AL225" s="215">
        <f t="shared" si="119"/>
        <v>40.24993101918426</v>
      </c>
      <c r="AM225" s="216">
        <f t="shared" si="120"/>
        <v>14480.249931019185</v>
      </c>
      <c r="AN225" s="222">
        <f t="shared" si="123"/>
        <v>2.7873913448188546E-3</v>
      </c>
      <c r="AO225" s="222">
        <f t="shared" si="124"/>
        <v>2.7873913448188546E-3</v>
      </c>
    </row>
    <row r="226" spans="1:16384" ht="12" customHeight="1">
      <c r="A226" s="131">
        <v>265</v>
      </c>
      <c r="B226" s="140" t="s">
        <v>182</v>
      </c>
      <c r="C226" s="132" t="str">
        <f>+VLOOKUP(B226,'[30]Clallam Regulated Price Out'!A:B,2,FALSE)</f>
        <v>30YD COMPACTOR-HAUL</v>
      </c>
      <c r="D226" s="134">
        <f>IFERROR(VLOOKUP(B226,'[31]Clallam Rates'!$F$1:$H$500, 3, FALSE),0)</f>
        <v>206.25</v>
      </c>
      <c r="E226" s="157">
        <v>206.25</v>
      </c>
      <c r="F226" s="148" t="s">
        <v>14</v>
      </c>
      <c r="G226" s="136">
        <f>IFERROR(VLOOKUP($B226,'[31]Clallam Revenue'!$B:$O,3,0),0)</f>
        <v>412.5</v>
      </c>
      <c r="H226" s="136">
        <f>IFERROR(VLOOKUP($B226,'[31]Clallam Revenue'!$B:$O,4,0),0)</f>
        <v>206.25</v>
      </c>
      <c r="I226" s="136">
        <f>IFERROR(VLOOKUP($B226,'[31]Clallam Revenue'!$B:$O,5,0),0)</f>
        <v>412.5</v>
      </c>
      <c r="J226" s="136">
        <f>IFERROR(VLOOKUP($B226,'[31]Clallam Revenue'!$B:$O,6,0),0)</f>
        <v>206.25</v>
      </c>
      <c r="K226" s="136">
        <f>IFERROR(VLOOKUP($B226,'[31]Clallam Revenue'!$B:$O,7,0),0)</f>
        <v>206.25</v>
      </c>
      <c r="L226" s="136">
        <f>IFERROR(VLOOKUP($B226,'[31]Clallam Revenue'!$B:$O,8,0),0)</f>
        <v>412.5</v>
      </c>
      <c r="M226" s="136">
        <f>IFERROR(VLOOKUP($B226,'[31]Clallam Revenue'!$B:$O,9,0),0)</f>
        <v>206.25</v>
      </c>
      <c r="N226" s="136">
        <f>IFERROR(VLOOKUP($B226,'[31]Clallam Revenue'!$B:$O,10,0),0)</f>
        <v>412.5</v>
      </c>
      <c r="O226" s="136">
        <f>IFERROR(VLOOKUP($B226,'[31]Clallam Revenue'!$B:$O,11,0),0)</f>
        <v>206.25</v>
      </c>
      <c r="P226" s="136">
        <f>IFERROR(VLOOKUP($B226,'[31]Clallam Revenue'!$B:$O,12,0),0)</f>
        <v>412.5</v>
      </c>
      <c r="Q226" s="136">
        <f>IFERROR(VLOOKUP($B226,'[31]Clallam Revenue'!$B:$O,13,0),0)</f>
        <v>206.25</v>
      </c>
      <c r="R226" s="136">
        <f>IFERROR(VLOOKUP($B226,'[31]Clallam Revenue'!$B:$O,14,0),0)</f>
        <v>206.25</v>
      </c>
      <c r="S226" s="136">
        <f t="shared" si="103"/>
        <v>3506.25</v>
      </c>
      <c r="U226" s="137">
        <f t="shared" si="104"/>
        <v>2</v>
      </c>
      <c r="V226" s="137">
        <f t="shared" si="105"/>
        <v>1</v>
      </c>
      <c r="W226" s="137">
        <f t="shared" si="106"/>
        <v>2</v>
      </c>
      <c r="X226" s="137">
        <f t="shared" si="107"/>
        <v>1</v>
      </c>
      <c r="Y226" s="137">
        <f t="shared" si="108"/>
        <v>1</v>
      </c>
      <c r="Z226" s="137">
        <f t="shared" si="109"/>
        <v>2</v>
      </c>
      <c r="AA226" s="137">
        <f t="shared" si="110"/>
        <v>1</v>
      </c>
      <c r="AB226" s="137">
        <f t="shared" si="111"/>
        <v>2</v>
      </c>
      <c r="AC226" s="137">
        <f t="shared" si="112"/>
        <v>1</v>
      </c>
      <c r="AD226" s="137">
        <f t="shared" si="113"/>
        <v>2</v>
      </c>
      <c r="AE226" s="137">
        <f t="shared" si="114"/>
        <v>1</v>
      </c>
      <c r="AF226" s="137">
        <f t="shared" si="115"/>
        <v>1</v>
      </c>
      <c r="AG226" s="138">
        <f t="shared" si="116"/>
        <v>1.4166666666666667</v>
      </c>
      <c r="AJ226" s="214">
        <f t="shared" si="117"/>
        <v>206.82489946486888</v>
      </c>
      <c r="AK226" s="215">
        <f t="shared" si="118"/>
        <v>0.57489946486887789</v>
      </c>
      <c r="AL226" s="215">
        <f t="shared" si="119"/>
        <v>9.773290902770924</v>
      </c>
      <c r="AM226" s="216">
        <f t="shared" si="120"/>
        <v>3516.0232909027709</v>
      </c>
      <c r="AN226" s="222">
        <f t="shared" si="123"/>
        <v>2.7873913448188017E-3</v>
      </c>
      <c r="AO226" s="222">
        <f t="shared" si="124"/>
        <v>2.7873913448188017E-3</v>
      </c>
    </row>
    <row r="227" spans="1:16384" ht="12" customHeight="1">
      <c r="A227" s="131">
        <v>260</v>
      </c>
      <c r="B227" s="140" t="s">
        <v>187</v>
      </c>
      <c r="C227" s="132" t="str">
        <f>+VLOOKUP(B227,'[30]Clallam Regulated Price Out'!A:B,2,FALSE)</f>
        <v>ROLL OFF-DELIVERY</v>
      </c>
      <c r="D227" s="134">
        <f>IFERROR(VLOOKUP(B227,'[31]Clallam Rates'!$F$1:$H$500, 3, FALSE),0)</f>
        <v>166.2</v>
      </c>
      <c r="E227" s="157">
        <v>166.7</v>
      </c>
      <c r="F227" s="148"/>
      <c r="G227" s="136">
        <f>IFERROR(VLOOKUP($B227,'[31]Clallam Revenue'!$B:$O,3,0),0)</f>
        <v>2493</v>
      </c>
      <c r="H227" s="136">
        <f>IFERROR(VLOOKUP($B227,'[31]Clallam Revenue'!$B:$O,4,0),0)</f>
        <v>1662</v>
      </c>
      <c r="I227" s="136">
        <f>IFERROR(VLOOKUP($B227,'[31]Clallam Revenue'!$B:$O,5,0),0)</f>
        <v>2659.2</v>
      </c>
      <c r="J227" s="136">
        <f>IFERROR(VLOOKUP($B227,'[31]Clallam Revenue'!$B:$O,6,0),0)</f>
        <v>3656.3999999999996</v>
      </c>
      <c r="K227" s="136">
        <f>IFERROR(VLOOKUP($B227,'[31]Clallam Revenue'!$B:$O,7,0),0)</f>
        <v>3822.6</v>
      </c>
      <c r="L227" s="136">
        <f>IFERROR(VLOOKUP($B227,'[31]Clallam Revenue'!$B:$O,8,0),0)</f>
        <v>3656.3999999999996</v>
      </c>
      <c r="M227" s="136">
        <f>IFERROR(VLOOKUP($B227,'[31]Clallam Revenue'!$B:$O,9,0),0)</f>
        <v>3656.3999999999996</v>
      </c>
      <c r="N227" s="136">
        <f>IFERROR(VLOOKUP($B227,'[31]Clallam Revenue'!$B:$O,10,0),0)</f>
        <v>2991.6</v>
      </c>
      <c r="O227" s="136">
        <f>IFERROR(VLOOKUP($B227,'[31]Clallam Revenue'!$B:$O,11,0),0)</f>
        <v>2991.6</v>
      </c>
      <c r="P227" s="136">
        <f>IFERROR(VLOOKUP($B227,'[31]Clallam Revenue'!$B:$O,12,0),0)</f>
        <v>2659.2</v>
      </c>
      <c r="Q227" s="136">
        <f>IFERROR(VLOOKUP($B227,'[31]Clallam Revenue'!$B:$O,13,0),0)</f>
        <v>997.2</v>
      </c>
      <c r="R227" s="136">
        <f>IFERROR(VLOOKUP($B227,'[31]Clallam Revenue'!$B:$O,14,0),0)</f>
        <v>997.2</v>
      </c>
      <c r="S227" s="136">
        <f t="shared" si="103"/>
        <v>32242.799999999999</v>
      </c>
      <c r="U227" s="137">
        <f t="shared" si="104"/>
        <v>15.000000000000002</v>
      </c>
      <c r="V227" s="137">
        <f t="shared" si="105"/>
        <v>10</v>
      </c>
      <c r="W227" s="137">
        <f t="shared" si="106"/>
        <v>16</v>
      </c>
      <c r="X227" s="137">
        <f t="shared" si="107"/>
        <v>22</v>
      </c>
      <c r="Y227" s="137">
        <f t="shared" si="108"/>
        <v>23</v>
      </c>
      <c r="Z227" s="137">
        <f t="shared" si="109"/>
        <v>22</v>
      </c>
      <c r="AA227" s="137">
        <f t="shared" si="110"/>
        <v>22</v>
      </c>
      <c r="AB227" s="137">
        <f t="shared" si="111"/>
        <v>18</v>
      </c>
      <c r="AC227" s="137">
        <f t="shared" si="112"/>
        <v>18</v>
      </c>
      <c r="AD227" s="137">
        <f t="shared" si="113"/>
        <v>16</v>
      </c>
      <c r="AE227" s="137">
        <f t="shared" si="114"/>
        <v>6.0000000000000009</v>
      </c>
      <c r="AF227" s="137">
        <f t="shared" si="115"/>
        <v>6.0000000000000009</v>
      </c>
      <c r="AG227" s="138">
        <f t="shared" si="116"/>
        <v>16.166666666666668</v>
      </c>
      <c r="AJ227" s="214">
        <f t="shared" si="117"/>
        <v>167.16465813718131</v>
      </c>
      <c r="AK227" s="215">
        <f t="shared" si="118"/>
        <v>0.46465813718131699</v>
      </c>
      <c r="AL227" s="215">
        <f t="shared" si="119"/>
        <v>90.143678613175496</v>
      </c>
      <c r="AM227" s="216">
        <f t="shared" si="120"/>
        <v>32332.943678613174</v>
      </c>
      <c r="AN227" s="222">
        <f t="shared" si="123"/>
        <v>2.7873913448189383E-3</v>
      </c>
      <c r="AO227" s="222">
        <f t="shared" si="124"/>
        <v>2.7957769986842176E-3</v>
      </c>
    </row>
    <row r="228" spans="1:16384" s="178" customFormat="1" ht="12" customHeight="1">
      <c r="A228" s="177">
        <v>260265</v>
      </c>
      <c r="B228" s="140" t="s">
        <v>188</v>
      </c>
      <c r="C228" s="132" t="str">
        <f>+VLOOKUP(B228,'[30]Clallam Regulated Price Out'!A:B,2,FALSE)</f>
        <v>ROLL OFF-MILEAGE</v>
      </c>
      <c r="D228" s="134">
        <f>IFERROR(VLOOKUP(B228,'[31]Clallam Rates'!$F$1:$H$500, 3, FALSE),0)</f>
        <v>3.83</v>
      </c>
      <c r="E228" s="157">
        <v>3.83</v>
      </c>
      <c r="F228" s="148" t="s">
        <v>14</v>
      </c>
      <c r="G228" s="136">
        <f>IFERROR(VLOOKUP($B228,'[31]Clallam Revenue'!$B:$O,3,0),0)</f>
        <v>2378.4299999999998</v>
      </c>
      <c r="H228" s="136">
        <f>IFERROR(VLOOKUP($B228,'[31]Clallam Revenue'!$B:$O,4,0),0)</f>
        <v>2481.84</v>
      </c>
      <c r="I228" s="136">
        <f>IFERROR(VLOOKUP($B228,'[31]Clallam Revenue'!$B:$O,5,0),0)</f>
        <v>2550.7800000000002</v>
      </c>
      <c r="J228" s="136">
        <f>IFERROR(VLOOKUP($B228,'[31]Clallam Revenue'!$B:$O,6,0),0)</f>
        <v>3914.2599999999998</v>
      </c>
      <c r="K228" s="136">
        <f>IFERROR(VLOOKUP($B228,'[31]Clallam Revenue'!$B:$O,7,0),0)</f>
        <v>3431.68</v>
      </c>
      <c r="L228" s="136">
        <f>IFERROR(VLOOKUP($B228,'[31]Clallam Revenue'!$B:$O,8,0),0)</f>
        <v>3087.75</v>
      </c>
      <c r="M228" s="136">
        <f>IFERROR(VLOOKUP($B228,'[31]Clallam Revenue'!$B:$O,9,0),0)</f>
        <v>4213</v>
      </c>
      <c r="N228" s="136">
        <f>IFERROR(VLOOKUP($B228,'[31]Clallam Revenue'!$B:$O,10,0),0)</f>
        <v>4258.96</v>
      </c>
      <c r="O228" s="136">
        <f>IFERROR(VLOOKUP($B228,'[31]Clallam Revenue'!$B:$O,11,0),0)</f>
        <v>3627.01</v>
      </c>
      <c r="P228" s="136">
        <f>IFERROR(VLOOKUP($B228,'[31]Clallam Revenue'!$B:$O,12,0),0)</f>
        <v>5105.3899999999994</v>
      </c>
      <c r="Q228" s="136">
        <f>IFERROR(VLOOKUP($B228,'[31]Clallam Revenue'!$B:$O,13,0),0)</f>
        <v>3554.24</v>
      </c>
      <c r="R228" s="136">
        <f>IFERROR(VLOOKUP($B228,'[31]Clallam Revenue'!$B:$O,14,0),0)</f>
        <v>2328.64</v>
      </c>
      <c r="S228" s="136">
        <f t="shared" si="103"/>
        <v>40931.979999999996</v>
      </c>
      <c r="T228" s="106"/>
      <c r="U228" s="137">
        <f t="shared" si="104"/>
        <v>621</v>
      </c>
      <c r="V228" s="137">
        <f t="shared" si="105"/>
        <v>648</v>
      </c>
      <c r="W228" s="137">
        <f t="shared" si="106"/>
        <v>666</v>
      </c>
      <c r="X228" s="137">
        <f t="shared" si="107"/>
        <v>1021.9999999999999</v>
      </c>
      <c r="Y228" s="137">
        <f t="shared" si="108"/>
        <v>895.99999999999989</v>
      </c>
      <c r="Z228" s="137">
        <f t="shared" si="109"/>
        <v>806.20104438642295</v>
      </c>
      <c r="AA228" s="137">
        <f t="shared" si="110"/>
        <v>1100</v>
      </c>
      <c r="AB228" s="137">
        <f t="shared" si="111"/>
        <v>1112</v>
      </c>
      <c r="AC228" s="137">
        <f t="shared" si="112"/>
        <v>947</v>
      </c>
      <c r="AD228" s="137">
        <f t="shared" si="113"/>
        <v>1332.9999999999998</v>
      </c>
      <c r="AE228" s="137">
        <f t="shared" si="114"/>
        <v>927.99999999999989</v>
      </c>
      <c r="AF228" s="137">
        <f t="shared" si="115"/>
        <v>608</v>
      </c>
      <c r="AG228" s="138">
        <f t="shared" si="116"/>
        <v>890.60008703220183</v>
      </c>
      <c r="AJ228" s="214">
        <f t="shared" si="117"/>
        <v>3.8406757088506565</v>
      </c>
      <c r="AK228" s="215">
        <f t="shared" si="118"/>
        <v>1.0675708850656385E-2</v>
      </c>
      <c r="AL228" s="215">
        <f t="shared" si="119"/>
        <v>114.09344677830029</v>
      </c>
      <c r="AM228" s="216">
        <f t="shared" si="120"/>
        <v>41046.073446778297</v>
      </c>
      <c r="AN228" s="222">
        <f t="shared" si="123"/>
        <v>2.7873913448188993E-3</v>
      </c>
      <c r="AO228" s="222">
        <f t="shared" si="124"/>
        <v>2.7873913448188997E-3</v>
      </c>
    </row>
    <row r="229" spans="1:16384" s="178" customFormat="1" ht="12" customHeight="1">
      <c r="A229" s="131">
        <v>260</v>
      </c>
      <c r="B229" s="140" t="s">
        <v>440</v>
      </c>
      <c r="C229" s="132" t="str">
        <f>+VLOOKUP(B229,'[30]Clallam Regulated Price Out'!A:B,2,FALSE)</f>
        <v>ROLL OFF RENT</v>
      </c>
      <c r="D229" s="134">
        <f>IFERROR(VLOOKUP(B229,'[31]Clallam Rates'!$F$1:$H$500, 3, FALSE),0)</f>
        <v>0</v>
      </c>
      <c r="E229" s="157"/>
      <c r="F229" s="148"/>
      <c r="G229" s="136">
        <f>IFERROR(VLOOKUP($B229,'[31]Clallam Revenue'!$B:$O,3,0),0)</f>
        <v>0</v>
      </c>
      <c r="H229" s="136">
        <f>IFERROR(VLOOKUP($B229,'[31]Clallam Revenue'!$B:$O,4,0),0)</f>
        <v>0</v>
      </c>
      <c r="I229" s="136">
        <f>IFERROR(VLOOKUP($B229,'[31]Clallam Revenue'!$B:$O,5,0),0)</f>
        <v>0</v>
      </c>
      <c r="J229" s="136">
        <f>IFERROR(VLOOKUP($B229,'[31]Clallam Revenue'!$B:$O,6,0),0)</f>
        <v>0</v>
      </c>
      <c r="K229" s="136">
        <f>IFERROR(VLOOKUP($B229,'[31]Clallam Revenue'!$B:$O,7,0),0)</f>
        <v>0</v>
      </c>
      <c r="L229" s="136">
        <f>IFERROR(VLOOKUP($B229,'[31]Clallam Revenue'!$B:$O,8,0),0)</f>
        <v>-139.13999999999999</v>
      </c>
      <c r="M229" s="136">
        <f>IFERROR(VLOOKUP($B229,'[31]Clallam Revenue'!$B:$O,9,0),0)</f>
        <v>0</v>
      </c>
      <c r="N229" s="136">
        <f>IFERROR(VLOOKUP($B229,'[31]Clallam Revenue'!$B:$O,10,0),0)</f>
        <v>0</v>
      </c>
      <c r="O229" s="136">
        <f>IFERROR(VLOOKUP($B229,'[31]Clallam Revenue'!$B:$O,11,0),0)</f>
        <v>0</v>
      </c>
      <c r="P229" s="136">
        <f>IFERROR(VLOOKUP($B229,'[31]Clallam Revenue'!$B:$O,12,0),0)</f>
        <v>0</v>
      </c>
      <c r="Q229" s="136">
        <f>IFERROR(VLOOKUP($B229,'[31]Clallam Revenue'!$B:$O,13,0),0)</f>
        <v>0</v>
      </c>
      <c r="R229" s="136">
        <f>IFERROR(VLOOKUP($B229,'[31]Clallam Revenue'!$B:$O,14,0),0)</f>
        <v>0</v>
      </c>
      <c r="S229" s="136">
        <f t="shared" si="103"/>
        <v>-139.13999999999999</v>
      </c>
      <c r="U229" s="137">
        <f t="shared" si="104"/>
        <v>0</v>
      </c>
      <c r="V229" s="137">
        <f t="shared" si="105"/>
        <v>0</v>
      </c>
      <c r="W229" s="137">
        <f t="shared" si="106"/>
        <v>0</v>
      </c>
      <c r="X229" s="137">
        <f t="shared" si="107"/>
        <v>0</v>
      </c>
      <c r="Y229" s="137">
        <f t="shared" si="108"/>
        <v>0</v>
      </c>
      <c r="Z229" s="137">
        <f t="shared" si="109"/>
        <v>0</v>
      </c>
      <c r="AA229" s="137">
        <f t="shared" si="110"/>
        <v>0</v>
      </c>
      <c r="AB229" s="137">
        <f t="shared" si="111"/>
        <v>0</v>
      </c>
      <c r="AC229" s="137">
        <f t="shared" si="112"/>
        <v>0</v>
      </c>
      <c r="AD229" s="137">
        <f t="shared" si="113"/>
        <v>0</v>
      </c>
      <c r="AE229" s="137">
        <f t="shared" si="114"/>
        <v>0</v>
      </c>
      <c r="AF229" s="137">
        <f t="shared" si="115"/>
        <v>0</v>
      </c>
      <c r="AG229" s="138">
        <f t="shared" si="116"/>
        <v>0</v>
      </c>
      <c r="AJ229" s="214"/>
      <c r="AK229" s="215"/>
      <c r="AL229" s="215">
        <f t="shared" si="119"/>
        <v>0</v>
      </c>
      <c r="AM229" s="216">
        <f t="shared" si="120"/>
        <v>-139.13999999999999</v>
      </c>
      <c r="AN229" s="222" t="e">
        <f t="shared" si="123"/>
        <v>#DIV/0!</v>
      </c>
      <c r="AO229" s="222">
        <f t="shared" si="124"/>
        <v>0</v>
      </c>
      <c r="AP229" s="178" t="s">
        <v>535</v>
      </c>
    </row>
    <row r="230" spans="1:16384" s="178" customFormat="1" ht="12" customHeight="1">
      <c r="A230" s="131">
        <v>260</v>
      </c>
      <c r="B230" s="140" t="s">
        <v>183</v>
      </c>
      <c r="C230" s="132" t="str">
        <f>+VLOOKUP(B230,'[30]Clallam Regulated Price Out'!A:B,2,FALSE)</f>
        <v>10YD ROLL OFF DAILY RENT</v>
      </c>
      <c r="D230" s="134">
        <f>IFERROR(VLOOKUP(B230,'[31]Clallam Rates'!$F$1:$H$500, 3, FALSE),0)</f>
        <v>8</v>
      </c>
      <c r="E230" s="157">
        <v>8</v>
      </c>
      <c r="F230" s="148" t="s">
        <v>14</v>
      </c>
      <c r="G230" s="136">
        <f>IFERROR(VLOOKUP($B230,'[31]Clallam Revenue'!$B:$O,3,0),0)</f>
        <v>0</v>
      </c>
      <c r="H230" s="136">
        <f>IFERROR(VLOOKUP($B230,'[31]Clallam Revenue'!$B:$O,4,0),0)</f>
        <v>0</v>
      </c>
      <c r="I230" s="136">
        <f>IFERROR(VLOOKUP($B230,'[31]Clallam Revenue'!$B:$O,5,0),0)</f>
        <v>0</v>
      </c>
      <c r="J230" s="136">
        <f>IFERROR(VLOOKUP($B230,'[31]Clallam Revenue'!$B:$O,6,0),0)</f>
        <v>0</v>
      </c>
      <c r="K230" s="136">
        <f>IFERROR(VLOOKUP($B230,'[31]Clallam Revenue'!$B:$O,7,0),0)</f>
        <v>0</v>
      </c>
      <c r="L230" s="136">
        <f>IFERROR(VLOOKUP($B230,'[31]Clallam Revenue'!$B:$O,8,0),0)</f>
        <v>0</v>
      </c>
      <c r="M230" s="136">
        <f>IFERROR(VLOOKUP($B230,'[31]Clallam Revenue'!$B:$O,9,0),0)</f>
        <v>48</v>
      </c>
      <c r="N230" s="136">
        <f>IFERROR(VLOOKUP($B230,'[31]Clallam Revenue'!$B:$O,10,0),0)</f>
        <v>56</v>
      </c>
      <c r="O230" s="136">
        <f>IFERROR(VLOOKUP($B230,'[31]Clallam Revenue'!$B:$O,11,0),0)</f>
        <v>96</v>
      </c>
      <c r="P230" s="136">
        <f>IFERROR(VLOOKUP($B230,'[31]Clallam Revenue'!$B:$O,12,0),0)</f>
        <v>0</v>
      </c>
      <c r="Q230" s="136">
        <f>IFERROR(VLOOKUP($B230,'[31]Clallam Revenue'!$B:$O,13,0),0)</f>
        <v>0</v>
      </c>
      <c r="R230" s="136">
        <f>IFERROR(VLOOKUP($B230,'[31]Clallam Revenue'!$B:$O,14,0),0)</f>
        <v>0</v>
      </c>
      <c r="S230" s="136">
        <f t="shared" si="103"/>
        <v>200</v>
      </c>
      <c r="U230" s="137">
        <f t="shared" si="104"/>
        <v>0</v>
      </c>
      <c r="V230" s="137">
        <f t="shared" si="105"/>
        <v>0</v>
      </c>
      <c r="W230" s="137">
        <f t="shared" si="106"/>
        <v>0</v>
      </c>
      <c r="X230" s="137">
        <f t="shared" si="107"/>
        <v>0</v>
      </c>
      <c r="Y230" s="137">
        <f t="shared" si="108"/>
        <v>0</v>
      </c>
      <c r="Z230" s="137">
        <f t="shared" si="109"/>
        <v>0</v>
      </c>
      <c r="AA230" s="137">
        <f t="shared" si="110"/>
        <v>6</v>
      </c>
      <c r="AB230" s="137">
        <f t="shared" si="111"/>
        <v>7</v>
      </c>
      <c r="AC230" s="137">
        <f t="shared" si="112"/>
        <v>12</v>
      </c>
      <c r="AD230" s="137">
        <f t="shared" si="113"/>
        <v>0</v>
      </c>
      <c r="AE230" s="137">
        <f t="shared" si="114"/>
        <v>0</v>
      </c>
      <c r="AF230" s="137">
        <f t="shared" si="115"/>
        <v>0</v>
      </c>
      <c r="AG230" s="138">
        <f t="shared" si="116"/>
        <v>2.0833333333333335</v>
      </c>
      <c r="AJ230" s="214"/>
      <c r="AK230" s="215"/>
      <c r="AL230" s="215">
        <f t="shared" si="119"/>
        <v>0</v>
      </c>
      <c r="AM230" s="216">
        <f t="shared" si="120"/>
        <v>200</v>
      </c>
      <c r="AN230" s="222">
        <f t="shared" si="123"/>
        <v>0</v>
      </c>
      <c r="AO230" s="222">
        <f t="shared" si="124"/>
        <v>0</v>
      </c>
      <c r="AP230" s="178" t="s">
        <v>535</v>
      </c>
    </row>
    <row r="231" spans="1:16384" s="178" customFormat="1" ht="12" customHeight="1">
      <c r="A231" s="131">
        <v>260</v>
      </c>
      <c r="B231" s="140" t="s">
        <v>184</v>
      </c>
      <c r="C231" s="132" t="str">
        <f>+VLOOKUP(B231,'[30]Clallam Regulated Price Out'!A:B,2,FALSE)</f>
        <v>20YD ROLL OFF-DAILY RENT</v>
      </c>
      <c r="D231" s="134">
        <f>IFERROR(VLOOKUP(B231,'[31]Clallam Rates'!$F$1:$H$500, 3, FALSE),0)</f>
        <v>9.6</v>
      </c>
      <c r="E231" s="157">
        <v>9.6</v>
      </c>
      <c r="F231" s="148" t="s">
        <v>14</v>
      </c>
      <c r="G231" s="136">
        <f>IFERROR(VLOOKUP($B231,'[31]Clallam Revenue'!$B:$O,3,0),0)</f>
        <v>1526.4</v>
      </c>
      <c r="H231" s="136">
        <f>IFERROR(VLOOKUP($B231,'[31]Clallam Revenue'!$B:$O,4,0),0)</f>
        <v>1056</v>
      </c>
      <c r="I231" s="136">
        <f>IFERROR(VLOOKUP($B231,'[31]Clallam Revenue'!$B:$O,5,0),0)</f>
        <v>1401.6</v>
      </c>
      <c r="J231" s="136">
        <f>IFERROR(VLOOKUP($B231,'[31]Clallam Revenue'!$B:$O,6,0),0)</f>
        <v>1545.6000000000001</v>
      </c>
      <c r="K231" s="136">
        <f>IFERROR(VLOOKUP($B231,'[31]Clallam Revenue'!$B:$O,7,0),0)</f>
        <v>1152</v>
      </c>
      <c r="L231" s="136">
        <f>IFERROR(VLOOKUP($B231,'[31]Clallam Revenue'!$B:$O,8,0),0)</f>
        <v>1776</v>
      </c>
      <c r="M231" s="136">
        <f>IFERROR(VLOOKUP($B231,'[31]Clallam Revenue'!$B:$O,9,0),0)</f>
        <v>1939.1999999999998</v>
      </c>
      <c r="N231" s="136">
        <f>IFERROR(VLOOKUP($B231,'[31]Clallam Revenue'!$B:$O,10,0),0)</f>
        <v>2179.1999999999998</v>
      </c>
      <c r="O231" s="136">
        <f>IFERROR(VLOOKUP($B231,'[31]Clallam Revenue'!$B:$O,11,0),0)</f>
        <v>2188.8000000000002</v>
      </c>
      <c r="P231" s="136">
        <f>IFERROR(VLOOKUP($B231,'[31]Clallam Revenue'!$B:$O,12,0),0)</f>
        <v>2131.1999999999998</v>
      </c>
      <c r="Q231" s="136">
        <f>IFERROR(VLOOKUP($B231,'[31]Clallam Revenue'!$B:$O,13,0),0)</f>
        <v>1238.4000000000001</v>
      </c>
      <c r="R231" s="136">
        <f>IFERROR(VLOOKUP($B231,'[31]Clallam Revenue'!$B:$O,14,0),0)</f>
        <v>1017.6</v>
      </c>
      <c r="S231" s="136">
        <f t="shared" si="103"/>
        <v>19152</v>
      </c>
      <c r="U231" s="137">
        <f t="shared" si="104"/>
        <v>159.00000000000003</v>
      </c>
      <c r="V231" s="137">
        <f t="shared" si="105"/>
        <v>110</v>
      </c>
      <c r="W231" s="137">
        <f t="shared" si="106"/>
        <v>146</v>
      </c>
      <c r="X231" s="137">
        <f t="shared" si="107"/>
        <v>161.00000000000003</v>
      </c>
      <c r="Y231" s="137">
        <f t="shared" si="108"/>
        <v>120</v>
      </c>
      <c r="Z231" s="137">
        <f t="shared" si="109"/>
        <v>185</v>
      </c>
      <c r="AA231" s="137">
        <f t="shared" si="110"/>
        <v>202</v>
      </c>
      <c r="AB231" s="137">
        <f t="shared" si="111"/>
        <v>227</v>
      </c>
      <c r="AC231" s="137">
        <f t="shared" si="112"/>
        <v>228.00000000000003</v>
      </c>
      <c r="AD231" s="137">
        <f t="shared" si="113"/>
        <v>222</v>
      </c>
      <c r="AE231" s="137">
        <f t="shared" si="114"/>
        <v>129.00000000000003</v>
      </c>
      <c r="AF231" s="137">
        <f t="shared" si="115"/>
        <v>106</v>
      </c>
      <c r="AG231" s="138">
        <f t="shared" si="116"/>
        <v>166.25</v>
      </c>
      <c r="AJ231" s="214"/>
      <c r="AK231" s="215"/>
      <c r="AL231" s="215">
        <f t="shared" si="119"/>
        <v>0</v>
      </c>
      <c r="AM231" s="216">
        <f t="shared" si="120"/>
        <v>19152</v>
      </c>
      <c r="AN231" s="222">
        <f t="shared" si="123"/>
        <v>0</v>
      </c>
      <c r="AO231" s="222">
        <f t="shared" si="124"/>
        <v>0</v>
      </c>
      <c r="AP231" s="178" t="s">
        <v>535</v>
      </c>
    </row>
    <row r="232" spans="1:16384" s="178" customFormat="1" ht="12" customHeight="1">
      <c r="A232" s="131">
        <v>260</v>
      </c>
      <c r="B232" s="140" t="s">
        <v>185</v>
      </c>
      <c r="C232" s="132" t="str">
        <f>+VLOOKUP(B232,'[30]Clallam Regulated Price Out'!A:B,2,FALSE)</f>
        <v>20YD ROLL OFF-MNTHLY RENT</v>
      </c>
      <c r="D232" s="134">
        <f>IFERROR(VLOOKUP(B232,'[31]Clallam Rates'!$F$1:$H$500, 3, FALSE),0)</f>
        <v>78.650000000000006</v>
      </c>
      <c r="E232" s="157">
        <v>78.650000000000006</v>
      </c>
      <c r="F232" s="148" t="s">
        <v>14</v>
      </c>
      <c r="G232" s="136">
        <f>IFERROR(VLOOKUP($B232,'[31]Clallam Revenue'!$B:$O,3,0),0)</f>
        <v>393.25</v>
      </c>
      <c r="H232" s="136">
        <f>IFERROR(VLOOKUP($B232,'[31]Clallam Revenue'!$B:$O,4,0),0)</f>
        <v>533.70000000000005</v>
      </c>
      <c r="I232" s="136">
        <f>IFERROR(VLOOKUP($B232,'[31]Clallam Revenue'!$B:$O,5,0),0)</f>
        <v>484.59</v>
      </c>
      <c r="J232" s="136">
        <f>IFERROR(VLOOKUP($B232,'[31]Clallam Revenue'!$B:$O,6,0),0)</f>
        <v>471.9</v>
      </c>
      <c r="K232" s="136">
        <f>IFERROR(VLOOKUP($B232,'[31]Clallam Revenue'!$B:$O,7,0),0)</f>
        <v>378.03</v>
      </c>
      <c r="L232" s="136">
        <f>IFERROR(VLOOKUP($B232,'[31]Clallam Revenue'!$B:$O,8,0),0)</f>
        <v>393.25</v>
      </c>
      <c r="M232" s="136">
        <f>IFERROR(VLOOKUP($B232,'[31]Clallam Revenue'!$B:$O,9,0),0)</f>
        <v>388.18</v>
      </c>
      <c r="N232" s="136">
        <f>IFERROR(VLOOKUP($B232,'[31]Clallam Revenue'!$B:$O,10,0),0)</f>
        <v>312.06</v>
      </c>
      <c r="O232" s="136">
        <f>IFERROR(VLOOKUP($B232,'[31]Clallam Revenue'!$B:$O,11,0),0)</f>
        <v>235.95</v>
      </c>
      <c r="P232" s="136">
        <f>IFERROR(VLOOKUP($B232,'[31]Clallam Revenue'!$B:$O,12,0),0)</f>
        <v>235.95</v>
      </c>
      <c r="Q232" s="136">
        <f>IFERROR(VLOOKUP($B232,'[31]Clallam Revenue'!$B:$O,13,0),0)</f>
        <v>235.95</v>
      </c>
      <c r="R232" s="136">
        <f>IFERROR(VLOOKUP($B232,'[31]Clallam Revenue'!$B:$O,14,0),0)</f>
        <v>271.47000000000003</v>
      </c>
      <c r="S232" s="136">
        <f t="shared" si="103"/>
        <v>4334.28</v>
      </c>
      <c r="U232" s="137">
        <f t="shared" si="104"/>
        <v>5</v>
      </c>
      <c r="V232" s="137">
        <f t="shared" si="105"/>
        <v>6.7857596948506043</v>
      </c>
      <c r="W232" s="137">
        <f t="shared" si="106"/>
        <v>6.1613477431659245</v>
      </c>
      <c r="X232" s="137">
        <f t="shared" si="107"/>
        <v>5.9999999999999991</v>
      </c>
      <c r="Y232" s="137">
        <f t="shared" si="108"/>
        <v>4.8064844246662419</v>
      </c>
      <c r="Z232" s="137">
        <f t="shared" si="109"/>
        <v>5</v>
      </c>
      <c r="AA232" s="137">
        <f t="shared" si="110"/>
        <v>4.9355371900826448</v>
      </c>
      <c r="AB232" s="137">
        <f t="shared" si="111"/>
        <v>3.9677050222504766</v>
      </c>
      <c r="AC232" s="137">
        <f t="shared" si="112"/>
        <v>2.9999999999999996</v>
      </c>
      <c r="AD232" s="137">
        <f t="shared" si="113"/>
        <v>2.9999999999999996</v>
      </c>
      <c r="AE232" s="137">
        <f t="shared" si="114"/>
        <v>2.9999999999999996</v>
      </c>
      <c r="AF232" s="137">
        <f t="shared" si="115"/>
        <v>3.4516211061665607</v>
      </c>
      <c r="AG232" s="138">
        <f t="shared" si="116"/>
        <v>4.5923712650985378</v>
      </c>
      <c r="AJ232" s="214"/>
      <c r="AK232" s="215"/>
      <c r="AL232" s="215">
        <f t="shared" si="119"/>
        <v>0</v>
      </c>
      <c r="AM232" s="216">
        <f t="shared" si="120"/>
        <v>4334.28</v>
      </c>
      <c r="AN232" s="222">
        <f t="shared" si="123"/>
        <v>0</v>
      </c>
      <c r="AO232" s="222">
        <f t="shared" si="124"/>
        <v>0</v>
      </c>
      <c r="AP232" s="178" t="s">
        <v>535</v>
      </c>
    </row>
    <row r="233" spans="1:16384" s="164" customFormat="1" ht="12" customHeight="1">
      <c r="A233" s="131">
        <v>260</v>
      </c>
      <c r="B233" s="140" t="s">
        <v>441</v>
      </c>
      <c r="C233" s="132" t="str">
        <f>+VLOOKUP(B233,'[30]Clallam Regulated Price Out'!A:B,2,FALSE)</f>
        <v>25YD ROLL OFF MNTHLY RENT</v>
      </c>
      <c r="D233" s="134">
        <f>IFERROR(VLOOKUP(B233,'[31]Clallam Rates'!$F$1:$H$500, 3, FALSE),0)</f>
        <v>81.900000000000006</v>
      </c>
      <c r="E233" s="157">
        <v>81.900000000000006</v>
      </c>
      <c r="F233" s="148" t="s">
        <v>14</v>
      </c>
      <c r="G233" s="136">
        <f>IFERROR(VLOOKUP($B233,'[31]Clallam Revenue'!$B:$O,3,0),0)</f>
        <v>0</v>
      </c>
      <c r="H233" s="136">
        <f>IFERROR(VLOOKUP($B233,'[31]Clallam Revenue'!$B:$O,4,0),0)</f>
        <v>0</v>
      </c>
      <c r="I233" s="136">
        <f>IFERROR(VLOOKUP($B233,'[31]Clallam Revenue'!$B:$O,5,0),0)</f>
        <v>0</v>
      </c>
      <c r="J233" s="136">
        <f>IFERROR(VLOOKUP($B233,'[31]Clallam Revenue'!$B:$O,6,0),0)</f>
        <v>0</v>
      </c>
      <c r="K233" s="136">
        <f>IFERROR(VLOOKUP($B233,'[31]Clallam Revenue'!$B:$O,7,0),0)</f>
        <v>0</v>
      </c>
      <c r="L233" s="136">
        <f>IFERROR(VLOOKUP($B233,'[31]Clallam Revenue'!$B:$O,8,0),0)</f>
        <v>0</v>
      </c>
      <c r="M233" s="136">
        <f>IFERROR(VLOOKUP($B233,'[31]Clallam Revenue'!$B:$O,9,0),0)</f>
        <v>0</v>
      </c>
      <c r="N233" s="136">
        <f>IFERROR(VLOOKUP($B233,'[31]Clallam Revenue'!$B:$O,10,0),0)</f>
        <v>0</v>
      </c>
      <c r="O233" s="136">
        <f>IFERROR(VLOOKUP($B233,'[31]Clallam Revenue'!$B:$O,11,0),0)</f>
        <v>0</v>
      </c>
      <c r="P233" s="136">
        <f>IFERROR(VLOOKUP($B233,'[31]Clallam Revenue'!$B:$O,12,0),0)</f>
        <v>0</v>
      </c>
      <c r="Q233" s="136">
        <f>IFERROR(VLOOKUP($B233,'[31]Clallam Revenue'!$B:$O,13,0),0)</f>
        <v>0</v>
      </c>
      <c r="R233" s="136">
        <f>IFERROR(VLOOKUP($B233,'[31]Clallam Revenue'!$B:$O,14,0),0)</f>
        <v>0</v>
      </c>
      <c r="S233" s="136">
        <f t="shared" si="103"/>
        <v>0</v>
      </c>
      <c r="T233" s="178"/>
      <c r="U233" s="137">
        <f t="shared" si="104"/>
        <v>0</v>
      </c>
      <c r="V233" s="137">
        <f t="shared" si="105"/>
        <v>0</v>
      </c>
      <c r="W233" s="137">
        <f t="shared" si="106"/>
        <v>0</v>
      </c>
      <c r="X233" s="137">
        <f t="shared" si="107"/>
        <v>0</v>
      </c>
      <c r="Y233" s="137">
        <f t="shared" si="108"/>
        <v>0</v>
      </c>
      <c r="Z233" s="137">
        <f t="shared" si="109"/>
        <v>0</v>
      </c>
      <c r="AA233" s="137">
        <f t="shared" si="110"/>
        <v>0</v>
      </c>
      <c r="AB233" s="137">
        <f t="shared" si="111"/>
        <v>0</v>
      </c>
      <c r="AC233" s="137">
        <f t="shared" si="112"/>
        <v>0</v>
      </c>
      <c r="AD233" s="137">
        <f t="shared" si="113"/>
        <v>0</v>
      </c>
      <c r="AE233" s="137">
        <f t="shared" si="114"/>
        <v>0</v>
      </c>
      <c r="AF233" s="137">
        <f t="shared" si="115"/>
        <v>0</v>
      </c>
      <c r="AG233" s="138">
        <f t="shared" si="116"/>
        <v>0</v>
      </c>
      <c r="AH233" s="178"/>
      <c r="AI233" s="178"/>
      <c r="AJ233" s="214"/>
      <c r="AK233" s="215"/>
      <c r="AL233" s="215">
        <f t="shared" si="119"/>
        <v>0</v>
      </c>
      <c r="AM233" s="216">
        <f t="shared" si="120"/>
        <v>0</v>
      </c>
      <c r="AN233" s="222">
        <f t="shared" si="123"/>
        <v>0</v>
      </c>
      <c r="AO233" s="222" t="e">
        <f t="shared" si="124"/>
        <v>#DIV/0!</v>
      </c>
      <c r="AP233" s="178" t="s">
        <v>535</v>
      </c>
      <c r="AQ233" s="178"/>
      <c r="AR233" s="178"/>
      <c r="AS233" s="178"/>
      <c r="AT233" s="178"/>
      <c r="AU233" s="178"/>
      <c r="AV233" s="178"/>
      <c r="AW233" s="178"/>
      <c r="AX233" s="178"/>
      <c r="AY233" s="178"/>
      <c r="AZ233" s="178"/>
      <c r="BA233" s="178"/>
      <c r="BB233" s="178"/>
      <c r="BC233" s="178"/>
      <c r="BD233" s="178"/>
      <c r="BE233" s="178"/>
      <c r="BF233" s="178"/>
      <c r="BG233" s="178"/>
      <c r="BH233" s="178"/>
      <c r="BI233" s="178"/>
      <c r="BJ233" s="178"/>
      <c r="BK233" s="178"/>
      <c r="BL233" s="178"/>
      <c r="BM233" s="178"/>
      <c r="BN233" s="178"/>
      <c r="BO233" s="178"/>
      <c r="BP233" s="178"/>
      <c r="BQ233" s="178"/>
      <c r="BR233" s="178"/>
      <c r="BS233" s="178"/>
      <c r="BT233" s="178"/>
      <c r="BU233" s="178"/>
      <c r="BV233" s="178"/>
      <c r="BW233" s="178"/>
      <c r="BX233" s="178"/>
      <c r="BY233" s="178"/>
      <c r="BZ233" s="178"/>
      <c r="CA233" s="178"/>
      <c r="CB233" s="178"/>
      <c r="CC233" s="178"/>
      <c r="CD233" s="178"/>
      <c r="CE233" s="178"/>
      <c r="CF233" s="178"/>
      <c r="CG233" s="178"/>
      <c r="CH233" s="178"/>
      <c r="CI233" s="178"/>
      <c r="CJ233" s="178"/>
      <c r="CK233" s="178"/>
      <c r="CL233" s="178"/>
      <c r="CM233" s="178"/>
      <c r="CN233" s="178"/>
      <c r="CO233" s="178"/>
      <c r="CP233" s="178"/>
      <c r="CQ233" s="178"/>
      <c r="CR233" s="178"/>
      <c r="CS233" s="178"/>
      <c r="CT233" s="178"/>
      <c r="CU233" s="178"/>
      <c r="CV233" s="178"/>
      <c r="CW233" s="178"/>
      <c r="CX233" s="178"/>
      <c r="CY233" s="178"/>
      <c r="CZ233" s="178"/>
      <c r="DA233" s="178"/>
      <c r="DB233" s="178"/>
      <c r="DC233" s="178"/>
      <c r="DD233" s="178"/>
      <c r="DE233" s="178"/>
      <c r="DF233" s="178"/>
      <c r="DG233" s="178"/>
      <c r="DH233" s="178"/>
      <c r="DI233" s="178"/>
      <c r="DJ233" s="178"/>
      <c r="DK233" s="178"/>
      <c r="DL233" s="178"/>
      <c r="DM233" s="178"/>
      <c r="DN233" s="178"/>
      <c r="DO233" s="178"/>
      <c r="DP233" s="178"/>
      <c r="DQ233" s="178"/>
      <c r="DR233" s="178"/>
      <c r="DS233" s="178"/>
      <c r="DT233" s="178"/>
      <c r="DU233" s="178"/>
      <c r="DV233" s="178"/>
      <c r="DW233" s="178"/>
      <c r="DX233" s="178"/>
      <c r="DY233" s="178"/>
      <c r="DZ233" s="178"/>
      <c r="EA233" s="178"/>
      <c r="EB233" s="178"/>
      <c r="EC233" s="178"/>
      <c r="ED233" s="178"/>
      <c r="EE233" s="178"/>
      <c r="EF233" s="178"/>
      <c r="EG233" s="178"/>
      <c r="EH233" s="178"/>
      <c r="EI233" s="178"/>
      <c r="EJ233" s="178"/>
      <c r="EK233" s="178"/>
      <c r="EL233" s="178"/>
      <c r="EM233" s="178"/>
      <c r="EN233" s="178"/>
      <c r="EO233" s="178"/>
      <c r="EP233" s="178"/>
      <c r="EQ233" s="178"/>
      <c r="ER233" s="178"/>
      <c r="ES233" s="178"/>
      <c r="ET233" s="178"/>
      <c r="EU233" s="178"/>
      <c r="EV233" s="178"/>
      <c r="EW233" s="178"/>
      <c r="EX233" s="178"/>
      <c r="EY233" s="178"/>
      <c r="EZ233" s="178"/>
      <c r="FA233" s="178"/>
      <c r="FB233" s="178"/>
      <c r="FC233" s="178"/>
      <c r="FD233" s="178"/>
      <c r="FE233" s="178"/>
      <c r="FF233" s="178"/>
      <c r="FG233" s="178"/>
      <c r="FH233" s="178"/>
      <c r="FI233" s="178"/>
      <c r="FJ233" s="178"/>
      <c r="FK233" s="178"/>
      <c r="FL233" s="178"/>
      <c r="FM233" s="178"/>
      <c r="FN233" s="178"/>
      <c r="FO233" s="178"/>
      <c r="FP233" s="178"/>
      <c r="FQ233" s="178"/>
      <c r="FR233" s="178"/>
      <c r="FS233" s="178"/>
      <c r="FT233" s="178"/>
      <c r="FU233" s="178"/>
      <c r="FV233" s="178"/>
      <c r="FW233" s="178"/>
      <c r="FX233" s="178"/>
      <c r="FY233" s="178"/>
      <c r="FZ233" s="178"/>
      <c r="GA233" s="178"/>
      <c r="GB233" s="178"/>
      <c r="GC233" s="178"/>
      <c r="GD233" s="178"/>
      <c r="GE233" s="178"/>
      <c r="GF233" s="178"/>
      <c r="GG233" s="178"/>
      <c r="GH233" s="178"/>
      <c r="GI233" s="178"/>
      <c r="GJ233" s="178"/>
      <c r="GK233" s="178"/>
      <c r="GL233" s="178"/>
      <c r="GM233" s="178"/>
      <c r="GN233" s="178"/>
      <c r="GO233" s="178"/>
      <c r="GP233" s="178"/>
      <c r="GQ233" s="178"/>
      <c r="GR233" s="178"/>
      <c r="GS233" s="178"/>
      <c r="GT233" s="178"/>
      <c r="GU233" s="178"/>
      <c r="GV233" s="178"/>
      <c r="GW233" s="178"/>
      <c r="GX233" s="178"/>
      <c r="GY233" s="178"/>
      <c r="GZ233" s="178"/>
      <c r="HA233" s="178"/>
      <c r="HB233" s="178"/>
      <c r="HC233" s="178"/>
      <c r="HD233" s="178"/>
      <c r="HE233" s="178"/>
      <c r="HF233" s="178"/>
      <c r="HG233" s="178"/>
      <c r="HH233" s="178"/>
      <c r="HI233" s="178"/>
      <c r="HJ233" s="178"/>
      <c r="HK233" s="178"/>
      <c r="HL233" s="178"/>
      <c r="HM233" s="178"/>
      <c r="HN233" s="178"/>
      <c r="HO233" s="178"/>
      <c r="HP233" s="178"/>
      <c r="HQ233" s="178"/>
      <c r="HR233" s="178"/>
      <c r="HS233" s="178"/>
      <c r="HT233" s="178"/>
      <c r="HU233" s="178"/>
      <c r="HV233" s="178"/>
      <c r="HW233" s="178"/>
      <c r="HX233" s="178"/>
      <c r="HY233" s="178"/>
      <c r="HZ233" s="178"/>
      <c r="IA233" s="178"/>
      <c r="IB233" s="178"/>
      <c r="IC233" s="178"/>
      <c r="ID233" s="178"/>
      <c r="IE233" s="178"/>
      <c r="IF233" s="178"/>
      <c r="IG233" s="178"/>
      <c r="IH233" s="178"/>
      <c r="II233" s="178"/>
      <c r="IJ233" s="178"/>
      <c r="IK233" s="178"/>
      <c r="IL233" s="178"/>
      <c r="IM233" s="178"/>
      <c r="IN233" s="178"/>
      <c r="IO233" s="178"/>
      <c r="IP233" s="178"/>
      <c r="IQ233" s="178"/>
      <c r="IR233" s="178"/>
      <c r="IS233" s="178"/>
      <c r="IT233" s="178"/>
      <c r="IU233" s="178"/>
      <c r="IV233" s="178"/>
      <c r="IW233" s="178"/>
      <c r="IX233" s="178"/>
      <c r="IY233" s="178"/>
      <c r="IZ233" s="178"/>
      <c r="JA233" s="178"/>
      <c r="JB233" s="178"/>
      <c r="JC233" s="178"/>
      <c r="JD233" s="178"/>
      <c r="JE233" s="178"/>
      <c r="JF233" s="178"/>
      <c r="JG233" s="178"/>
      <c r="JH233" s="178"/>
      <c r="JI233" s="178"/>
      <c r="JJ233" s="178"/>
      <c r="JK233" s="178"/>
      <c r="JL233" s="178"/>
      <c r="JM233" s="178"/>
      <c r="JN233" s="178"/>
      <c r="JO233" s="178"/>
      <c r="JP233" s="178"/>
      <c r="JQ233" s="178"/>
      <c r="JR233" s="178"/>
      <c r="JS233" s="178"/>
      <c r="JT233" s="178"/>
      <c r="JU233" s="178"/>
      <c r="JV233" s="178"/>
      <c r="JW233" s="178"/>
      <c r="JX233" s="178"/>
      <c r="JY233" s="178"/>
      <c r="JZ233" s="178"/>
      <c r="KA233" s="178"/>
      <c r="KB233" s="178"/>
      <c r="KC233" s="178"/>
      <c r="KD233" s="178"/>
      <c r="KE233" s="178"/>
      <c r="KF233" s="178"/>
      <c r="KG233" s="178"/>
      <c r="KH233" s="178"/>
      <c r="KI233" s="178"/>
      <c r="KJ233" s="178"/>
      <c r="KK233" s="178"/>
      <c r="KL233" s="178"/>
      <c r="KM233" s="178"/>
      <c r="KN233" s="178"/>
      <c r="KO233" s="178"/>
      <c r="KP233" s="178"/>
      <c r="KQ233" s="178"/>
      <c r="KR233" s="178"/>
      <c r="KS233" s="178"/>
      <c r="KT233" s="178"/>
      <c r="KU233" s="178"/>
      <c r="KV233" s="178"/>
      <c r="KW233" s="178"/>
      <c r="KX233" s="178"/>
      <c r="KY233" s="178"/>
      <c r="KZ233" s="178"/>
      <c r="LA233" s="178"/>
      <c r="LB233" s="178"/>
      <c r="LC233" s="178"/>
      <c r="LD233" s="178"/>
      <c r="LE233" s="178"/>
      <c r="LF233" s="178"/>
      <c r="LG233" s="178"/>
      <c r="LH233" s="178"/>
      <c r="LI233" s="178"/>
      <c r="LJ233" s="178"/>
      <c r="LK233" s="178"/>
      <c r="LL233" s="178"/>
      <c r="LM233" s="178"/>
      <c r="LN233" s="178"/>
      <c r="LO233" s="178"/>
      <c r="LP233" s="178"/>
      <c r="LQ233" s="178"/>
      <c r="LR233" s="178"/>
      <c r="LS233" s="178"/>
      <c r="LT233" s="178"/>
      <c r="LU233" s="178"/>
      <c r="LV233" s="178"/>
      <c r="LW233" s="178"/>
      <c r="LX233" s="178"/>
      <c r="LY233" s="178"/>
      <c r="LZ233" s="178"/>
      <c r="MA233" s="178"/>
      <c r="MB233" s="178"/>
      <c r="MC233" s="178"/>
      <c r="MD233" s="178"/>
      <c r="ME233" s="178"/>
      <c r="MF233" s="178"/>
      <c r="MG233" s="178"/>
      <c r="MH233" s="178"/>
      <c r="MI233" s="178"/>
      <c r="MJ233" s="178"/>
      <c r="MK233" s="178"/>
      <c r="ML233" s="178"/>
      <c r="MM233" s="178"/>
      <c r="MN233" s="178"/>
      <c r="MO233" s="178"/>
      <c r="MP233" s="178"/>
      <c r="MQ233" s="178"/>
      <c r="MR233" s="178"/>
      <c r="MS233" s="178"/>
      <c r="MT233" s="178"/>
      <c r="MU233" s="178"/>
      <c r="MV233" s="178"/>
      <c r="MW233" s="178"/>
      <c r="MX233" s="178"/>
      <c r="MY233" s="178"/>
      <c r="MZ233" s="178"/>
      <c r="NA233" s="178"/>
      <c r="NB233" s="178"/>
      <c r="NC233" s="178"/>
      <c r="ND233" s="178"/>
      <c r="NE233" s="178"/>
      <c r="NF233" s="178"/>
      <c r="NG233" s="178"/>
      <c r="NH233" s="178"/>
      <c r="NI233" s="178"/>
      <c r="NJ233" s="178"/>
      <c r="NK233" s="178"/>
      <c r="NL233" s="178"/>
      <c r="NM233" s="178"/>
      <c r="NN233" s="178"/>
      <c r="NO233" s="178"/>
      <c r="NP233" s="178"/>
      <c r="NQ233" s="178"/>
      <c r="NR233" s="178"/>
      <c r="NS233" s="178"/>
      <c r="NT233" s="178"/>
      <c r="NU233" s="178"/>
      <c r="NV233" s="178"/>
      <c r="NW233" s="178"/>
      <c r="NX233" s="178"/>
      <c r="NY233" s="178"/>
      <c r="NZ233" s="178"/>
      <c r="OA233" s="178"/>
      <c r="OB233" s="178"/>
      <c r="OC233" s="178"/>
      <c r="OD233" s="178"/>
      <c r="OE233" s="178"/>
      <c r="OF233" s="178"/>
      <c r="OG233" s="178"/>
      <c r="OH233" s="178"/>
      <c r="OI233" s="178"/>
      <c r="OJ233" s="178"/>
      <c r="OK233" s="178"/>
      <c r="OL233" s="178"/>
      <c r="OM233" s="178"/>
      <c r="ON233" s="178"/>
      <c r="OO233" s="178"/>
      <c r="OP233" s="178"/>
      <c r="OQ233" s="178"/>
      <c r="OR233" s="178"/>
      <c r="OS233" s="178"/>
      <c r="OT233" s="178"/>
      <c r="OU233" s="178"/>
      <c r="OV233" s="178"/>
      <c r="OW233" s="178"/>
      <c r="OX233" s="178"/>
      <c r="OY233" s="178"/>
      <c r="OZ233" s="178"/>
      <c r="PA233" s="178"/>
      <c r="PB233" s="178"/>
      <c r="PC233" s="178"/>
      <c r="PD233" s="178"/>
      <c r="PE233" s="178"/>
      <c r="PF233" s="178"/>
      <c r="PG233" s="178"/>
      <c r="PH233" s="178"/>
      <c r="PI233" s="178"/>
      <c r="PJ233" s="178"/>
      <c r="PK233" s="178"/>
      <c r="PL233" s="178"/>
      <c r="PM233" s="178"/>
      <c r="PN233" s="178"/>
      <c r="PO233" s="178"/>
      <c r="PP233" s="178"/>
      <c r="PQ233" s="178"/>
      <c r="PR233" s="178"/>
      <c r="PS233" s="178"/>
      <c r="PT233" s="178"/>
      <c r="PU233" s="178"/>
      <c r="PV233" s="178"/>
      <c r="PW233" s="178"/>
      <c r="PX233" s="178"/>
      <c r="PY233" s="178"/>
      <c r="PZ233" s="178"/>
      <c r="QA233" s="178"/>
      <c r="QB233" s="178"/>
      <c r="QC233" s="178"/>
      <c r="QD233" s="178"/>
      <c r="QE233" s="178"/>
      <c r="QF233" s="178"/>
      <c r="QG233" s="178"/>
      <c r="QH233" s="178"/>
      <c r="QI233" s="178"/>
      <c r="QJ233" s="178"/>
      <c r="QK233" s="178"/>
      <c r="QL233" s="178"/>
      <c r="QM233" s="178"/>
      <c r="QN233" s="178"/>
      <c r="QO233" s="178"/>
      <c r="QP233" s="178"/>
      <c r="QQ233" s="178"/>
      <c r="QR233" s="178"/>
      <c r="QS233" s="178"/>
      <c r="QT233" s="178"/>
      <c r="QU233" s="178"/>
      <c r="QV233" s="178"/>
      <c r="QW233" s="178"/>
      <c r="QX233" s="178"/>
      <c r="QY233" s="178"/>
      <c r="QZ233" s="178"/>
      <c r="RA233" s="178"/>
      <c r="RB233" s="178"/>
      <c r="RC233" s="178"/>
      <c r="RD233" s="178"/>
      <c r="RE233" s="178"/>
      <c r="RF233" s="178"/>
      <c r="RG233" s="178"/>
      <c r="RH233" s="178"/>
      <c r="RI233" s="178"/>
      <c r="RJ233" s="178"/>
      <c r="RK233" s="178"/>
      <c r="RL233" s="178"/>
      <c r="RM233" s="178"/>
      <c r="RN233" s="178"/>
      <c r="RO233" s="178"/>
      <c r="RP233" s="178"/>
      <c r="RQ233" s="178"/>
      <c r="RR233" s="178"/>
      <c r="RS233" s="178"/>
      <c r="RT233" s="178"/>
      <c r="RU233" s="178"/>
      <c r="RV233" s="178"/>
      <c r="RW233" s="178"/>
      <c r="RX233" s="178"/>
      <c r="RY233" s="178"/>
      <c r="RZ233" s="178"/>
      <c r="SA233" s="178"/>
      <c r="SB233" s="178"/>
      <c r="SC233" s="178"/>
      <c r="SD233" s="178"/>
      <c r="SE233" s="178"/>
      <c r="SF233" s="178"/>
      <c r="SG233" s="178"/>
      <c r="SH233" s="178"/>
      <c r="SI233" s="178"/>
      <c r="SJ233" s="178"/>
      <c r="SK233" s="178"/>
      <c r="SL233" s="178"/>
      <c r="SM233" s="178"/>
      <c r="SN233" s="178"/>
      <c r="SO233" s="178"/>
      <c r="SP233" s="178"/>
      <c r="SQ233" s="178"/>
      <c r="SR233" s="178"/>
      <c r="SS233" s="178"/>
      <c r="ST233" s="178"/>
      <c r="SU233" s="178"/>
      <c r="SV233" s="178"/>
      <c r="SW233" s="178"/>
      <c r="SX233" s="178"/>
      <c r="SY233" s="178"/>
      <c r="SZ233" s="178"/>
      <c r="TA233" s="178"/>
      <c r="TB233" s="178"/>
      <c r="TC233" s="178"/>
      <c r="TD233" s="178"/>
      <c r="TE233" s="178"/>
      <c r="TF233" s="178"/>
      <c r="TG233" s="178"/>
      <c r="TH233" s="178"/>
      <c r="TI233" s="178"/>
      <c r="TJ233" s="178"/>
      <c r="TK233" s="178"/>
      <c r="TL233" s="178"/>
      <c r="TM233" s="178"/>
      <c r="TN233" s="178"/>
      <c r="TO233" s="178"/>
      <c r="TP233" s="178"/>
      <c r="TQ233" s="178"/>
      <c r="TR233" s="178"/>
      <c r="TS233" s="178"/>
      <c r="TT233" s="178"/>
      <c r="TU233" s="178"/>
      <c r="TV233" s="178"/>
      <c r="TW233" s="178"/>
      <c r="TX233" s="178"/>
      <c r="TY233" s="178"/>
      <c r="TZ233" s="178"/>
      <c r="UA233" s="178"/>
      <c r="UB233" s="178"/>
      <c r="UC233" s="178"/>
      <c r="UD233" s="178"/>
      <c r="UE233" s="178"/>
      <c r="UF233" s="178"/>
      <c r="UG233" s="178"/>
      <c r="UH233" s="178"/>
      <c r="UI233" s="178"/>
      <c r="UJ233" s="178"/>
      <c r="UK233" s="178"/>
      <c r="UL233" s="178"/>
      <c r="UM233" s="178"/>
      <c r="UN233" s="178"/>
      <c r="UO233" s="178"/>
      <c r="UP233" s="178"/>
      <c r="UQ233" s="178"/>
      <c r="UR233" s="178"/>
      <c r="US233" s="178"/>
      <c r="UT233" s="178"/>
      <c r="UU233" s="178"/>
      <c r="UV233" s="178"/>
      <c r="UW233" s="178"/>
      <c r="UX233" s="178"/>
      <c r="UY233" s="178"/>
      <c r="UZ233" s="178"/>
      <c r="VA233" s="178"/>
      <c r="VB233" s="178"/>
      <c r="VC233" s="178"/>
      <c r="VD233" s="178"/>
      <c r="VE233" s="178"/>
      <c r="VF233" s="178"/>
      <c r="VG233" s="178"/>
      <c r="VH233" s="178"/>
      <c r="VI233" s="178"/>
      <c r="VJ233" s="178"/>
      <c r="VK233" s="178"/>
      <c r="VL233" s="178"/>
      <c r="VM233" s="178"/>
      <c r="VN233" s="178"/>
      <c r="VO233" s="178"/>
      <c r="VP233" s="178"/>
      <c r="VQ233" s="178"/>
      <c r="VR233" s="178"/>
      <c r="VS233" s="178"/>
      <c r="VT233" s="178"/>
      <c r="VU233" s="178"/>
      <c r="VV233" s="178"/>
      <c r="VW233" s="178"/>
      <c r="VX233" s="178"/>
      <c r="VY233" s="178"/>
      <c r="VZ233" s="178"/>
      <c r="WA233" s="178"/>
      <c r="WB233" s="178"/>
      <c r="WC233" s="178"/>
      <c r="WD233" s="178"/>
      <c r="WE233" s="178"/>
      <c r="WF233" s="178"/>
      <c r="WG233" s="178"/>
      <c r="WH233" s="178"/>
      <c r="WI233" s="178"/>
      <c r="WJ233" s="178"/>
      <c r="WK233" s="178"/>
      <c r="WL233" s="178"/>
      <c r="WM233" s="178"/>
      <c r="WN233" s="178"/>
      <c r="WO233" s="178"/>
      <c r="WP233" s="178"/>
      <c r="WQ233" s="178"/>
      <c r="WR233" s="178"/>
      <c r="WS233" s="178"/>
      <c r="WT233" s="178"/>
      <c r="WU233" s="178"/>
      <c r="WV233" s="178"/>
      <c r="WW233" s="178"/>
      <c r="WX233" s="178"/>
      <c r="WY233" s="178"/>
      <c r="WZ233" s="178"/>
      <c r="XA233" s="178"/>
      <c r="XB233" s="178"/>
      <c r="XC233" s="178"/>
      <c r="XD233" s="178"/>
      <c r="XE233" s="178"/>
      <c r="XF233" s="178"/>
      <c r="XG233" s="178"/>
      <c r="XH233" s="178"/>
      <c r="XI233" s="178"/>
      <c r="XJ233" s="178"/>
      <c r="XK233" s="178"/>
      <c r="XL233" s="178"/>
      <c r="XM233" s="178"/>
      <c r="XN233" s="178"/>
      <c r="XO233" s="178"/>
      <c r="XP233" s="178"/>
      <c r="XQ233" s="178"/>
      <c r="XR233" s="178"/>
      <c r="XS233" s="178"/>
      <c r="XT233" s="178"/>
      <c r="XU233" s="178"/>
      <c r="XV233" s="178"/>
      <c r="XW233" s="178"/>
      <c r="XX233" s="178"/>
      <c r="XY233" s="178"/>
      <c r="XZ233" s="178"/>
      <c r="YA233" s="178"/>
      <c r="YB233" s="178"/>
      <c r="YC233" s="178"/>
      <c r="YD233" s="178"/>
      <c r="YE233" s="178"/>
      <c r="YF233" s="178"/>
      <c r="YG233" s="178"/>
      <c r="YH233" s="178"/>
      <c r="YI233" s="178"/>
      <c r="YJ233" s="178"/>
      <c r="YK233" s="178"/>
      <c r="YL233" s="178"/>
      <c r="YM233" s="178"/>
      <c r="YN233" s="178"/>
      <c r="YO233" s="178"/>
      <c r="YP233" s="178"/>
      <c r="YQ233" s="178"/>
      <c r="YR233" s="178"/>
      <c r="YS233" s="178"/>
      <c r="YT233" s="178"/>
      <c r="YU233" s="178"/>
      <c r="YV233" s="178"/>
      <c r="YW233" s="178"/>
      <c r="YX233" s="178"/>
      <c r="YY233" s="178"/>
      <c r="YZ233" s="178"/>
      <c r="ZA233" s="178"/>
      <c r="ZB233" s="178"/>
      <c r="ZC233" s="178"/>
      <c r="ZD233" s="178"/>
      <c r="ZE233" s="178"/>
      <c r="ZF233" s="178"/>
      <c r="ZG233" s="178"/>
      <c r="ZH233" s="178"/>
      <c r="ZI233" s="178"/>
      <c r="ZJ233" s="178"/>
      <c r="ZK233" s="178"/>
      <c r="ZL233" s="178"/>
      <c r="ZM233" s="178"/>
      <c r="ZN233" s="178"/>
      <c r="ZO233" s="178"/>
      <c r="ZP233" s="178"/>
      <c r="ZQ233" s="178"/>
      <c r="ZR233" s="178"/>
      <c r="ZS233" s="178"/>
      <c r="ZT233" s="178"/>
      <c r="ZU233" s="178"/>
      <c r="ZV233" s="178"/>
      <c r="ZW233" s="178"/>
      <c r="ZX233" s="178"/>
      <c r="ZY233" s="178"/>
      <c r="ZZ233" s="178"/>
      <c r="AAA233" s="178"/>
      <c r="AAB233" s="178"/>
      <c r="AAC233" s="178"/>
      <c r="AAD233" s="178"/>
      <c r="AAE233" s="178"/>
      <c r="AAF233" s="178"/>
      <c r="AAG233" s="178"/>
      <c r="AAH233" s="178"/>
      <c r="AAI233" s="178"/>
      <c r="AAJ233" s="178"/>
      <c r="AAK233" s="178"/>
      <c r="AAL233" s="178"/>
      <c r="AAM233" s="178"/>
      <c r="AAN233" s="178"/>
      <c r="AAO233" s="178"/>
      <c r="AAP233" s="178"/>
      <c r="AAQ233" s="178"/>
      <c r="AAR233" s="178"/>
      <c r="AAS233" s="178"/>
      <c r="AAT233" s="178"/>
      <c r="AAU233" s="178"/>
      <c r="AAV233" s="178"/>
      <c r="AAW233" s="178"/>
      <c r="AAX233" s="178"/>
      <c r="AAY233" s="178"/>
      <c r="AAZ233" s="178"/>
      <c r="ABA233" s="178"/>
      <c r="ABB233" s="178"/>
      <c r="ABC233" s="178"/>
      <c r="ABD233" s="178"/>
      <c r="ABE233" s="178"/>
      <c r="ABF233" s="178"/>
      <c r="ABG233" s="178"/>
      <c r="ABH233" s="178"/>
      <c r="ABI233" s="178"/>
      <c r="ABJ233" s="178"/>
      <c r="ABK233" s="178"/>
      <c r="ABL233" s="178"/>
      <c r="ABM233" s="178"/>
      <c r="ABN233" s="178"/>
      <c r="ABO233" s="178"/>
      <c r="ABP233" s="178"/>
      <c r="ABQ233" s="178"/>
      <c r="ABR233" s="178"/>
      <c r="ABS233" s="178"/>
      <c r="ABT233" s="178"/>
      <c r="ABU233" s="178"/>
      <c r="ABV233" s="178"/>
      <c r="ABW233" s="178"/>
      <c r="ABX233" s="178"/>
      <c r="ABY233" s="178"/>
      <c r="ABZ233" s="178"/>
      <c r="ACA233" s="178"/>
      <c r="ACB233" s="178"/>
      <c r="ACC233" s="178"/>
      <c r="ACD233" s="178"/>
      <c r="ACE233" s="178"/>
      <c r="ACF233" s="178"/>
      <c r="ACG233" s="178"/>
      <c r="ACH233" s="178"/>
      <c r="ACI233" s="178"/>
      <c r="ACJ233" s="178"/>
      <c r="ACK233" s="178"/>
      <c r="ACL233" s="178"/>
      <c r="ACM233" s="178"/>
      <c r="ACN233" s="178"/>
      <c r="ACO233" s="178"/>
      <c r="ACP233" s="178"/>
      <c r="ACQ233" s="178"/>
      <c r="ACR233" s="178"/>
      <c r="ACS233" s="178"/>
      <c r="ACT233" s="178"/>
      <c r="ACU233" s="178"/>
      <c r="ACV233" s="178"/>
      <c r="ACW233" s="178"/>
      <c r="ACX233" s="178"/>
      <c r="ACY233" s="178"/>
      <c r="ACZ233" s="178"/>
      <c r="ADA233" s="178"/>
      <c r="ADB233" s="178"/>
      <c r="ADC233" s="178"/>
      <c r="ADD233" s="178"/>
      <c r="ADE233" s="178"/>
      <c r="ADF233" s="178"/>
      <c r="ADG233" s="178"/>
      <c r="ADH233" s="178"/>
      <c r="ADI233" s="178"/>
      <c r="ADJ233" s="178"/>
      <c r="ADK233" s="178"/>
      <c r="ADL233" s="178"/>
      <c r="ADM233" s="178"/>
      <c r="ADN233" s="178"/>
      <c r="ADO233" s="178"/>
      <c r="ADP233" s="178"/>
      <c r="ADQ233" s="178"/>
      <c r="ADR233" s="178"/>
      <c r="ADS233" s="178"/>
      <c r="ADT233" s="178"/>
      <c r="ADU233" s="178"/>
      <c r="ADV233" s="178"/>
      <c r="ADW233" s="178"/>
      <c r="ADX233" s="178"/>
      <c r="ADY233" s="178"/>
      <c r="ADZ233" s="178"/>
      <c r="AEA233" s="178"/>
      <c r="AEB233" s="178"/>
      <c r="AEC233" s="178"/>
      <c r="AED233" s="178"/>
      <c r="AEE233" s="178"/>
      <c r="AEF233" s="178"/>
      <c r="AEG233" s="178"/>
      <c r="AEH233" s="178"/>
      <c r="AEI233" s="178"/>
      <c r="AEJ233" s="178"/>
      <c r="AEK233" s="178"/>
      <c r="AEL233" s="178"/>
      <c r="AEM233" s="178"/>
      <c r="AEN233" s="178"/>
      <c r="AEO233" s="178"/>
      <c r="AEP233" s="178"/>
      <c r="AEQ233" s="178"/>
      <c r="AER233" s="178"/>
      <c r="AES233" s="178"/>
      <c r="AET233" s="178"/>
      <c r="AEU233" s="178"/>
      <c r="AEV233" s="178"/>
      <c r="AEW233" s="178"/>
      <c r="AEX233" s="178"/>
      <c r="AEY233" s="178"/>
      <c r="AEZ233" s="178"/>
      <c r="AFA233" s="178"/>
      <c r="AFB233" s="178"/>
      <c r="AFC233" s="178"/>
      <c r="AFD233" s="178"/>
      <c r="AFE233" s="178"/>
      <c r="AFF233" s="178"/>
      <c r="AFG233" s="178"/>
      <c r="AFH233" s="178"/>
      <c r="AFI233" s="178"/>
      <c r="AFJ233" s="178"/>
      <c r="AFK233" s="178"/>
      <c r="AFL233" s="178"/>
      <c r="AFM233" s="178"/>
      <c r="AFN233" s="178"/>
      <c r="AFO233" s="178"/>
      <c r="AFP233" s="178"/>
      <c r="AFQ233" s="178"/>
      <c r="AFR233" s="178"/>
      <c r="AFS233" s="178"/>
      <c r="AFT233" s="178"/>
      <c r="AFU233" s="178"/>
      <c r="AFV233" s="178"/>
      <c r="AFW233" s="178"/>
      <c r="AFX233" s="178"/>
      <c r="AFY233" s="178"/>
      <c r="AFZ233" s="178"/>
      <c r="AGA233" s="178"/>
      <c r="AGB233" s="178"/>
      <c r="AGC233" s="178"/>
      <c r="AGD233" s="178"/>
      <c r="AGE233" s="178"/>
      <c r="AGF233" s="178"/>
      <c r="AGG233" s="178"/>
      <c r="AGH233" s="178"/>
      <c r="AGI233" s="178"/>
      <c r="AGJ233" s="178"/>
      <c r="AGK233" s="178"/>
      <c r="AGL233" s="178"/>
      <c r="AGM233" s="178"/>
      <c r="AGN233" s="178"/>
      <c r="AGO233" s="178"/>
      <c r="AGP233" s="178"/>
      <c r="AGQ233" s="178"/>
      <c r="AGR233" s="178"/>
      <c r="AGS233" s="178"/>
      <c r="AGT233" s="178"/>
      <c r="AGU233" s="178"/>
      <c r="AGV233" s="178"/>
      <c r="AGW233" s="178"/>
      <c r="AGX233" s="178"/>
      <c r="AGY233" s="178"/>
      <c r="AGZ233" s="178"/>
      <c r="AHA233" s="178"/>
      <c r="AHB233" s="178"/>
      <c r="AHC233" s="178"/>
      <c r="AHD233" s="178"/>
      <c r="AHE233" s="178"/>
      <c r="AHF233" s="178"/>
      <c r="AHG233" s="178"/>
      <c r="AHH233" s="178"/>
      <c r="AHI233" s="178"/>
      <c r="AHJ233" s="178"/>
      <c r="AHK233" s="178"/>
      <c r="AHL233" s="178"/>
      <c r="AHM233" s="178"/>
      <c r="AHN233" s="178"/>
      <c r="AHO233" s="178"/>
      <c r="AHP233" s="178"/>
      <c r="AHQ233" s="178"/>
      <c r="AHR233" s="178"/>
      <c r="AHS233" s="178"/>
      <c r="AHT233" s="178"/>
      <c r="AHU233" s="178"/>
      <c r="AHV233" s="178"/>
      <c r="AHW233" s="178"/>
      <c r="AHX233" s="178"/>
      <c r="AHY233" s="178"/>
      <c r="AHZ233" s="178"/>
      <c r="AIA233" s="178"/>
      <c r="AIB233" s="178"/>
      <c r="AIC233" s="178"/>
      <c r="AID233" s="178"/>
      <c r="AIE233" s="178"/>
      <c r="AIF233" s="178"/>
      <c r="AIG233" s="178"/>
      <c r="AIH233" s="178"/>
      <c r="AII233" s="178"/>
      <c r="AIJ233" s="178"/>
      <c r="AIK233" s="178"/>
      <c r="AIL233" s="178"/>
      <c r="AIM233" s="178"/>
      <c r="AIN233" s="178"/>
      <c r="AIO233" s="178"/>
      <c r="AIP233" s="178"/>
      <c r="AIQ233" s="178"/>
      <c r="AIR233" s="178"/>
      <c r="AIS233" s="178"/>
      <c r="AIT233" s="178"/>
      <c r="AIU233" s="178"/>
      <c r="AIV233" s="178"/>
      <c r="AIW233" s="178"/>
      <c r="AIX233" s="178"/>
      <c r="AIY233" s="178"/>
      <c r="AIZ233" s="178"/>
      <c r="AJA233" s="178"/>
      <c r="AJB233" s="178"/>
      <c r="AJC233" s="178"/>
      <c r="AJD233" s="178"/>
      <c r="AJE233" s="178"/>
      <c r="AJF233" s="178"/>
      <c r="AJG233" s="178"/>
      <c r="AJH233" s="178"/>
      <c r="AJI233" s="178"/>
      <c r="AJJ233" s="178"/>
      <c r="AJK233" s="178"/>
      <c r="AJL233" s="178"/>
      <c r="AJM233" s="178"/>
      <c r="AJN233" s="178"/>
      <c r="AJO233" s="178"/>
      <c r="AJP233" s="178"/>
      <c r="AJQ233" s="178"/>
      <c r="AJR233" s="178"/>
      <c r="AJS233" s="178"/>
      <c r="AJT233" s="178"/>
      <c r="AJU233" s="178"/>
      <c r="AJV233" s="178"/>
      <c r="AJW233" s="178"/>
      <c r="AJX233" s="178"/>
      <c r="AJY233" s="178"/>
      <c r="AJZ233" s="178"/>
      <c r="AKA233" s="178"/>
      <c r="AKB233" s="178"/>
      <c r="AKC233" s="178"/>
      <c r="AKD233" s="178"/>
      <c r="AKE233" s="178"/>
      <c r="AKF233" s="178"/>
      <c r="AKG233" s="178"/>
      <c r="AKH233" s="178"/>
      <c r="AKI233" s="178"/>
      <c r="AKJ233" s="178"/>
      <c r="AKK233" s="178"/>
      <c r="AKL233" s="178"/>
      <c r="AKM233" s="178"/>
      <c r="AKN233" s="178"/>
      <c r="AKO233" s="178"/>
      <c r="AKP233" s="178"/>
      <c r="AKQ233" s="178"/>
      <c r="AKR233" s="178"/>
      <c r="AKS233" s="178"/>
      <c r="AKT233" s="178"/>
      <c r="AKU233" s="178"/>
      <c r="AKV233" s="178"/>
      <c r="AKW233" s="178"/>
      <c r="AKX233" s="178"/>
      <c r="AKY233" s="178"/>
      <c r="AKZ233" s="178"/>
      <c r="ALA233" s="178"/>
      <c r="ALB233" s="178"/>
      <c r="ALC233" s="178"/>
      <c r="ALD233" s="178"/>
      <c r="ALE233" s="178"/>
      <c r="ALF233" s="178"/>
      <c r="ALG233" s="178"/>
      <c r="ALH233" s="178"/>
      <c r="ALI233" s="178"/>
      <c r="ALJ233" s="178"/>
      <c r="ALK233" s="178"/>
      <c r="ALL233" s="178"/>
      <c r="ALM233" s="178"/>
      <c r="ALN233" s="178"/>
      <c r="ALO233" s="178"/>
      <c r="ALP233" s="178"/>
      <c r="ALQ233" s="178"/>
      <c r="ALR233" s="178"/>
      <c r="ALS233" s="178"/>
      <c r="ALT233" s="178"/>
      <c r="ALU233" s="178"/>
      <c r="ALV233" s="178"/>
      <c r="ALW233" s="178"/>
      <c r="ALX233" s="178"/>
      <c r="ALY233" s="178"/>
      <c r="ALZ233" s="178"/>
      <c r="AMA233" s="178"/>
      <c r="AMB233" s="178"/>
      <c r="AMC233" s="178"/>
      <c r="AMD233" s="178"/>
      <c r="AME233" s="178"/>
      <c r="AMF233" s="178"/>
      <c r="AMG233" s="178"/>
      <c r="AMH233" s="178"/>
      <c r="AMI233" s="178"/>
      <c r="AMJ233" s="178"/>
      <c r="AMK233" s="178"/>
      <c r="AML233" s="178"/>
      <c r="AMM233" s="178"/>
      <c r="AMN233" s="178"/>
      <c r="AMO233" s="178"/>
      <c r="AMP233" s="178"/>
      <c r="AMQ233" s="178"/>
      <c r="AMR233" s="178"/>
      <c r="AMS233" s="178"/>
      <c r="AMT233" s="178"/>
      <c r="AMU233" s="178"/>
      <c r="AMV233" s="178"/>
      <c r="AMW233" s="178"/>
      <c r="AMX233" s="178"/>
      <c r="AMY233" s="178"/>
      <c r="AMZ233" s="178"/>
      <c r="ANA233" s="178"/>
      <c r="ANB233" s="178"/>
      <c r="ANC233" s="178"/>
      <c r="AND233" s="178"/>
      <c r="ANE233" s="178"/>
      <c r="ANF233" s="178"/>
      <c r="ANG233" s="178"/>
      <c r="ANH233" s="178"/>
      <c r="ANI233" s="178"/>
      <c r="ANJ233" s="178"/>
      <c r="ANK233" s="178"/>
      <c r="ANL233" s="178"/>
      <c r="ANM233" s="178"/>
      <c r="ANN233" s="178"/>
      <c r="ANO233" s="178"/>
      <c r="ANP233" s="178"/>
      <c r="ANQ233" s="178"/>
      <c r="ANR233" s="178"/>
      <c r="ANS233" s="178"/>
      <c r="ANT233" s="178"/>
      <c r="ANU233" s="178"/>
      <c r="ANV233" s="178"/>
      <c r="ANW233" s="178"/>
      <c r="ANX233" s="178"/>
      <c r="ANY233" s="178"/>
      <c r="ANZ233" s="178"/>
      <c r="AOA233" s="178"/>
      <c r="AOB233" s="178"/>
      <c r="AOC233" s="178"/>
      <c r="AOD233" s="178"/>
      <c r="AOE233" s="178"/>
      <c r="AOF233" s="178"/>
      <c r="AOG233" s="178"/>
      <c r="AOH233" s="178"/>
      <c r="AOI233" s="178"/>
      <c r="AOJ233" s="178"/>
      <c r="AOK233" s="178"/>
      <c r="AOL233" s="178"/>
      <c r="AOM233" s="178"/>
      <c r="AON233" s="178"/>
      <c r="AOO233" s="178"/>
      <c r="AOP233" s="178"/>
      <c r="AOQ233" s="178"/>
      <c r="AOR233" s="178"/>
      <c r="AOS233" s="178"/>
      <c r="AOT233" s="178"/>
      <c r="AOU233" s="178"/>
      <c r="AOV233" s="178"/>
      <c r="AOW233" s="178"/>
      <c r="AOX233" s="178"/>
      <c r="AOY233" s="178"/>
      <c r="AOZ233" s="178"/>
      <c r="APA233" s="178"/>
      <c r="APB233" s="178"/>
      <c r="APC233" s="178"/>
      <c r="APD233" s="178"/>
      <c r="APE233" s="178"/>
      <c r="APF233" s="178"/>
      <c r="APG233" s="178"/>
      <c r="APH233" s="178"/>
      <c r="API233" s="178"/>
      <c r="APJ233" s="178"/>
      <c r="APK233" s="178"/>
      <c r="APL233" s="178"/>
      <c r="APM233" s="178"/>
      <c r="APN233" s="178"/>
      <c r="APO233" s="178"/>
      <c r="APP233" s="178"/>
      <c r="APQ233" s="178"/>
      <c r="APR233" s="178"/>
      <c r="APS233" s="178"/>
      <c r="APT233" s="178"/>
      <c r="APU233" s="178"/>
      <c r="APV233" s="178"/>
      <c r="APW233" s="178"/>
      <c r="APX233" s="178"/>
      <c r="APY233" s="178"/>
      <c r="APZ233" s="178"/>
      <c r="AQA233" s="178"/>
      <c r="AQB233" s="178"/>
      <c r="AQC233" s="178"/>
      <c r="AQD233" s="178"/>
      <c r="AQE233" s="178"/>
      <c r="AQF233" s="178"/>
      <c r="AQG233" s="178"/>
      <c r="AQH233" s="178"/>
      <c r="AQI233" s="178"/>
      <c r="AQJ233" s="178"/>
      <c r="AQK233" s="178"/>
      <c r="AQL233" s="178"/>
      <c r="AQM233" s="178"/>
      <c r="AQN233" s="178"/>
      <c r="AQO233" s="178"/>
      <c r="AQP233" s="178"/>
      <c r="AQQ233" s="178"/>
      <c r="AQR233" s="178"/>
      <c r="AQS233" s="178"/>
      <c r="AQT233" s="178"/>
      <c r="AQU233" s="178"/>
      <c r="AQV233" s="178"/>
      <c r="AQW233" s="178"/>
      <c r="AQX233" s="178"/>
      <c r="AQY233" s="178"/>
      <c r="AQZ233" s="178"/>
      <c r="ARA233" s="178"/>
      <c r="ARB233" s="178"/>
      <c r="ARC233" s="178"/>
      <c r="ARD233" s="178"/>
      <c r="ARE233" s="178"/>
      <c r="ARF233" s="178"/>
      <c r="ARG233" s="178"/>
      <c r="ARH233" s="178"/>
      <c r="ARI233" s="178"/>
      <c r="ARJ233" s="178"/>
      <c r="ARK233" s="178"/>
      <c r="ARL233" s="178"/>
      <c r="ARM233" s="178"/>
      <c r="ARN233" s="178"/>
      <c r="ARO233" s="178"/>
      <c r="ARP233" s="178"/>
      <c r="ARQ233" s="178"/>
      <c r="ARR233" s="178"/>
      <c r="ARS233" s="178"/>
      <c r="ART233" s="178"/>
      <c r="ARU233" s="178"/>
      <c r="ARV233" s="178"/>
      <c r="ARW233" s="178"/>
      <c r="ARX233" s="178"/>
      <c r="ARY233" s="178"/>
      <c r="ARZ233" s="178"/>
      <c r="ASA233" s="178"/>
      <c r="ASB233" s="178"/>
      <c r="ASC233" s="178"/>
      <c r="ASD233" s="178"/>
      <c r="ASE233" s="178"/>
      <c r="ASF233" s="178"/>
      <c r="ASG233" s="178"/>
      <c r="ASH233" s="178"/>
      <c r="ASI233" s="178"/>
      <c r="ASJ233" s="178"/>
      <c r="ASK233" s="178"/>
      <c r="ASL233" s="178"/>
      <c r="ASM233" s="178"/>
      <c r="ASN233" s="178"/>
      <c r="ASO233" s="178"/>
      <c r="ASP233" s="178"/>
      <c r="ASQ233" s="178"/>
      <c r="ASR233" s="178"/>
      <c r="ASS233" s="178"/>
      <c r="AST233" s="178"/>
      <c r="ASU233" s="178"/>
      <c r="ASV233" s="178"/>
      <c r="ASW233" s="178"/>
      <c r="ASX233" s="178"/>
      <c r="ASY233" s="178"/>
      <c r="ASZ233" s="178"/>
      <c r="ATA233" s="178"/>
      <c r="ATB233" s="178"/>
      <c r="ATC233" s="178"/>
      <c r="ATD233" s="178"/>
      <c r="ATE233" s="178"/>
      <c r="ATF233" s="178"/>
      <c r="ATG233" s="178"/>
      <c r="ATH233" s="178"/>
      <c r="ATI233" s="178"/>
      <c r="ATJ233" s="178"/>
      <c r="ATK233" s="178"/>
      <c r="ATL233" s="178"/>
      <c r="ATM233" s="178"/>
      <c r="ATN233" s="178"/>
      <c r="ATO233" s="178"/>
      <c r="ATP233" s="178"/>
      <c r="ATQ233" s="178"/>
      <c r="ATR233" s="178"/>
      <c r="ATS233" s="178"/>
      <c r="ATT233" s="178"/>
      <c r="ATU233" s="178"/>
      <c r="ATV233" s="178"/>
      <c r="ATW233" s="178"/>
      <c r="ATX233" s="178"/>
      <c r="ATY233" s="178"/>
      <c r="ATZ233" s="178"/>
      <c r="AUA233" s="178"/>
      <c r="AUB233" s="178"/>
      <c r="AUC233" s="178"/>
      <c r="AUD233" s="178"/>
      <c r="AUE233" s="178"/>
      <c r="AUF233" s="178"/>
      <c r="AUG233" s="178"/>
      <c r="AUH233" s="178"/>
      <c r="AUI233" s="178"/>
      <c r="AUJ233" s="178"/>
      <c r="AUK233" s="178"/>
      <c r="AUL233" s="178"/>
      <c r="AUM233" s="178"/>
      <c r="AUN233" s="178"/>
      <c r="AUO233" s="178"/>
      <c r="AUP233" s="178"/>
      <c r="AUQ233" s="178"/>
      <c r="AUR233" s="178"/>
      <c r="AUS233" s="178"/>
      <c r="AUT233" s="178"/>
      <c r="AUU233" s="178"/>
      <c r="AUV233" s="178"/>
      <c r="AUW233" s="178"/>
      <c r="AUX233" s="178"/>
      <c r="AUY233" s="178"/>
      <c r="AUZ233" s="178"/>
      <c r="AVA233" s="178"/>
      <c r="AVB233" s="178"/>
      <c r="AVC233" s="178"/>
      <c r="AVD233" s="178"/>
      <c r="AVE233" s="178"/>
      <c r="AVF233" s="178"/>
      <c r="AVG233" s="178"/>
      <c r="AVH233" s="178"/>
      <c r="AVI233" s="178"/>
      <c r="AVJ233" s="178"/>
      <c r="AVK233" s="178"/>
      <c r="AVL233" s="178"/>
      <c r="AVM233" s="178"/>
      <c r="AVN233" s="178"/>
      <c r="AVO233" s="178"/>
      <c r="AVP233" s="178"/>
      <c r="AVQ233" s="178"/>
      <c r="AVR233" s="178"/>
      <c r="AVS233" s="178"/>
      <c r="AVT233" s="178"/>
      <c r="AVU233" s="178"/>
      <c r="AVV233" s="178"/>
      <c r="AVW233" s="178"/>
      <c r="AVX233" s="178"/>
      <c r="AVY233" s="178"/>
      <c r="AVZ233" s="178"/>
      <c r="AWA233" s="178"/>
      <c r="AWB233" s="178"/>
      <c r="AWC233" s="178"/>
      <c r="AWD233" s="178"/>
      <c r="AWE233" s="178"/>
      <c r="AWF233" s="178"/>
      <c r="AWG233" s="178"/>
      <c r="AWH233" s="178"/>
      <c r="AWI233" s="178"/>
      <c r="AWJ233" s="178"/>
      <c r="AWK233" s="178"/>
      <c r="AWL233" s="178"/>
      <c r="AWM233" s="178"/>
      <c r="AWN233" s="178"/>
      <c r="AWO233" s="178"/>
      <c r="AWP233" s="178"/>
      <c r="AWQ233" s="178"/>
      <c r="AWR233" s="178"/>
      <c r="AWS233" s="178"/>
      <c r="AWT233" s="178"/>
      <c r="AWU233" s="178"/>
      <c r="AWV233" s="178"/>
      <c r="AWW233" s="178"/>
      <c r="AWX233" s="178"/>
      <c r="AWY233" s="178"/>
      <c r="AWZ233" s="178"/>
      <c r="AXA233" s="178"/>
      <c r="AXB233" s="178"/>
      <c r="AXC233" s="178"/>
      <c r="AXD233" s="178"/>
      <c r="AXE233" s="178"/>
      <c r="AXF233" s="178"/>
      <c r="AXG233" s="178"/>
      <c r="AXH233" s="178"/>
      <c r="AXI233" s="178"/>
      <c r="AXJ233" s="178"/>
      <c r="AXK233" s="178"/>
      <c r="AXL233" s="178"/>
      <c r="AXM233" s="178"/>
      <c r="AXN233" s="178"/>
      <c r="AXO233" s="178"/>
      <c r="AXP233" s="178"/>
      <c r="AXQ233" s="178"/>
      <c r="AXR233" s="178"/>
      <c r="AXS233" s="178"/>
      <c r="AXT233" s="178"/>
      <c r="AXU233" s="178"/>
      <c r="AXV233" s="178"/>
      <c r="AXW233" s="178"/>
      <c r="AXX233" s="178"/>
      <c r="AXY233" s="178"/>
      <c r="AXZ233" s="178"/>
      <c r="AYA233" s="178"/>
      <c r="AYB233" s="178"/>
      <c r="AYC233" s="178"/>
      <c r="AYD233" s="178"/>
      <c r="AYE233" s="178"/>
      <c r="AYF233" s="178"/>
      <c r="AYG233" s="178"/>
      <c r="AYH233" s="178"/>
      <c r="AYI233" s="178"/>
      <c r="AYJ233" s="178"/>
      <c r="AYK233" s="178"/>
      <c r="AYL233" s="178"/>
      <c r="AYM233" s="178"/>
      <c r="AYN233" s="178"/>
      <c r="AYO233" s="178"/>
      <c r="AYP233" s="178"/>
      <c r="AYQ233" s="178"/>
      <c r="AYR233" s="178"/>
      <c r="AYS233" s="178"/>
      <c r="AYT233" s="178"/>
      <c r="AYU233" s="178"/>
      <c r="AYV233" s="178"/>
      <c r="AYW233" s="178"/>
      <c r="AYX233" s="178"/>
      <c r="AYY233" s="178"/>
      <c r="AYZ233" s="178"/>
      <c r="AZA233" s="178"/>
      <c r="AZB233" s="178"/>
      <c r="AZC233" s="178"/>
      <c r="AZD233" s="178"/>
      <c r="AZE233" s="178"/>
      <c r="AZF233" s="178"/>
      <c r="AZG233" s="178"/>
      <c r="AZH233" s="178"/>
      <c r="AZI233" s="178"/>
      <c r="AZJ233" s="178"/>
      <c r="AZK233" s="178"/>
      <c r="AZL233" s="178"/>
      <c r="AZM233" s="178"/>
      <c r="AZN233" s="178"/>
      <c r="AZO233" s="178"/>
      <c r="AZP233" s="178"/>
      <c r="AZQ233" s="178"/>
      <c r="AZR233" s="178"/>
      <c r="AZS233" s="178"/>
      <c r="AZT233" s="178"/>
      <c r="AZU233" s="178"/>
      <c r="AZV233" s="178"/>
      <c r="AZW233" s="178"/>
      <c r="AZX233" s="178"/>
      <c r="AZY233" s="178"/>
      <c r="AZZ233" s="178"/>
      <c r="BAA233" s="178"/>
      <c r="BAB233" s="178"/>
      <c r="BAC233" s="178"/>
      <c r="BAD233" s="178"/>
      <c r="BAE233" s="178"/>
      <c r="BAF233" s="178"/>
      <c r="BAG233" s="178"/>
      <c r="BAH233" s="178"/>
      <c r="BAI233" s="178"/>
      <c r="BAJ233" s="178"/>
      <c r="BAK233" s="178"/>
      <c r="BAL233" s="178"/>
      <c r="BAM233" s="178"/>
      <c r="BAN233" s="178"/>
      <c r="BAO233" s="178"/>
      <c r="BAP233" s="178"/>
      <c r="BAQ233" s="178"/>
      <c r="BAR233" s="178"/>
      <c r="BAS233" s="178"/>
      <c r="BAT233" s="178"/>
      <c r="BAU233" s="178"/>
      <c r="BAV233" s="178"/>
      <c r="BAW233" s="178"/>
      <c r="BAX233" s="178"/>
      <c r="BAY233" s="178"/>
      <c r="BAZ233" s="178"/>
      <c r="BBA233" s="178"/>
      <c r="BBB233" s="178"/>
      <c r="BBC233" s="178"/>
      <c r="BBD233" s="178"/>
      <c r="BBE233" s="178"/>
      <c r="BBF233" s="178"/>
      <c r="BBG233" s="178"/>
      <c r="BBH233" s="178"/>
      <c r="BBI233" s="178"/>
      <c r="BBJ233" s="178"/>
      <c r="BBK233" s="178"/>
      <c r="BBL233" s="178"/>
      <c r="BBM233" s="178"/>
      <c r="BBN233" s="178"/>
      <c r="BBO233" s="178"/>
      <c r="BBP233" s="178"/>
      <c r="BBQ233" s="178"/>
      <c r="BBR233" s="178"/>
      <c r="BBS233" s="178"/>
      <c r="BBT233" s="178"/>
      <c r="BBU233" s="178"/>
      <c r="BBV233" s="178"/>
      <c r="BBW233" s="178"/>
      <c r="BBX233" s="178"/>
      <c r="BBY233" s="178"/>
      <c r="BBZ233" s="178"/>
      <c r="BCA233" s="178"/>
      <c r="BCB233" s="178"/>
      <c r="BCC233" s="178"/>
      <c r="BCD233" s="178"/>
      <c r="BCE233" s="178"/>
      <c r="BCF233" s="178"/>
      <c r="BCG233" s="178"/>
      <c r="BCH233" s="178"/>
      <c r="BCI233" s="178"/>
      <c r="BCJ233" s="178"/>
      <c r="BCK233" s="178"/>
      <c r="BCL233" s="178"/>
      <c r="BCM233" s="178"/>
      <c r="BCN233" s="178"/>
      <c r="BCO233" s="178"/>
      <c r="BCP233" s="178"/>
      <c r="BCQ233" s="178"/>
      <c r="BCR233" s="178"/>
      <c r="BCS233" s="178"/>
      <c r="BCT233" s="178"/>
      <c r="BCU233" s="178"/>
      <c r="BCV233" s="178"/>
      <c r="BCW233" s="178"/>
      <c r="BCX233" s="178"/>
      <c r="BCY233" s="178"/>
      <c r="BCZ233" s="178"/>
      <c r="BDA233" s="178"/>
      <c r="BDB233" s="178"/>
      <c r="BDC233" s="178"/>
      <c r="BDD233" s="178"/>
      <c r="BDE233" s="178"/>
      <c r="BDF233" s="178"/>
      <c r="BDG233" s="178"/>
      <c r="BDH233" s="178"/>
      <c r="BDI233" s="178"/>
      <c r="BDJ233" s="178"/>
      <c r="BDK233" s="178"/>
      <c r="BDL233" s="178"/>
      <c r="BDM233" s="178"/>
      <c r="BDN233" s="178"/>
      <c r="BDO233" s="178"/>
      <c r="BDP233" s="178"/>
      <c r="BDQ233" s="178"/>
      <c r="BDR233" s="178"/>
      <c r="BDS233" s="178"/>
      <c r="BDT233" s="178"/>
      <c r="BDU233" s="178"/>
      <c r="BDV233" s="178"/>
      <c r="BDW233" s="178"/>
      <c r="BDX233" s="178"/>
      <c r="BDY233" s="178"/>
      <c r="BDZ233" s="178"/>
      <c r="BEA233" s="178"/>
      <c r="BEB233" s="178"/>
      <c r="BEC233" s="178"/>
      <c r="BED233" s="178"/>
      <c r="BEE233" s="178"/>
      <c r="BEF233" s="178"/>
      <c r="BEG233" s="178"/>
      <c r="BEH233" s="178"/>
      <c r="BEI233" s="178"/>
      <c r="BEJ233" s="178"/>
      <c r="BEK233" s="178"/>
      <c r="BEL233" s="178"/>
      <c r="BEM233" s="178"/>
      <c r="BEN233" s="178"/>
      <c r="BEO233" s="178"/>
      <c r="BEP233" s="178"/>
      <c r="BEQ233" s="178"/>
      <c r="BER233" s="178"/>
      <c r="BES233" s="178"/>
      <c r="BET233" s="178"/>
      <c r="BEU233" s="178"/>
      <c r="BEV233" s="178"/>
      <c r="BEW233" s="178"/>
      <c r="BEX233" s="178"/>
      <c r="BEY233" s="178"/>
      <c r="BEZ233" s="178"/>
      <c r="BFA233" s="178"/>
      <c r="BFB233" s="178"/>
      <c r="BFC233" s="178"/>
      <c r="BFD233" s="178"/>
      <c r="BFE233" s="178"/>
      <c r="BFF233" s="178"/>
      <c r="BFG233" s="178"/>
      <c r="BFH233" s="178"/>
      <c r="BFI233" s="178"/>
      <c r="BFJ233" s="178"/>
      <c r="BFK233" s="178"/>
      <c r="BFL233" s="178"/>
      <c r="BFM233" s="178"/>
      <c r="BFN233" s="178"/>
      <c r="BFO233" s="178"/>
      <c r="BFP233" s="178"/>
      <c r="BFQ233" s="178"/>
      <c r="BFR233" s="178"/>
      <c r="BFS233" s="178"/>
      <c r="BFT233" s="178"/>
      <c r="BFU233" s="178"/>
      <c r="BFV233" s="178"/>
      <c r="BFW233" s="178"/>
      <c r="BFX233" s="178"/>
      <c r="BFY233" s="178"/>
      <c r="BFZ233" s="178"/>
      <c r="BGA233" s="178"/>
      <c r="BGB233" s="178"/>
      <c r="BGC233" s="178"/>
      <c r="BGD233" s="178"/>
      <c r="BGE233" s="178"/>
      <c r="BGF233" s="178"/>
      <c r="BGG233" s="178"/>
      <c r="BGH233" s="178"/>
      <c r="BGI233" s="178"/>
      <c r="BGJ233" s="178"/>
      <c r="BGK233" s="178"/>
      <c r="BGL233" s="178"/>
      <c r="BGM233" s="178"/>
      <c r="BGN233" s="178"/>
      <c r="BGO233" s="178"/>
      <c r="BGP233" s="178"/>
      <c r="BGQ233" s="178"/>
      <c r="BGR233" s="178"/>
      <c r="BGS233" s="178"/>
      <c r="BGT233" s="178"/>
      <c r="BGU233" s="178"/>
      <c r="BGV233" s="178"/>
      <c r="BGW233" s="178"/>
      <c r="BGX233" s="178"/>
      <c r="BGY233" s="178"/>
      <c r="BGZ233" s="178"/>
      <c r="BHA233" s="178"/>
      <c r="BHB233" s="178"/>
      <c r="BHC233" s="178"/>
      <c r="BHD233" s="178"/>
      <c r="BHE233" s="178"/>
      <c r="BHF233" s="178"/>
      <c r="BHG233" s="178"/>
      <c r="BHH233" s="178"/>
      <c r="BHI233" s="178"/>
      <c r="BHJ233" s="178"/>
      <c r="BHK233" s="178"/>
      <c r="BHL233" s="178"/>
      <c r="BHM233" s="178"/>
      <c r="BHN233" s="178"/>
      <c r="BHO233" s="178"/>
      <c r="BHP233" s="178"/>
      <c r="BHQ233" s="178"/>
      <c r="BHR233" s="178"/>
      <c r="BHS233" s="178"/>
      <c r="BHT233" s="178"/>
      <c r="BHU233" s="178"/>
      <c r="BHV233" s="178"/>
      <c r="BHW233" s="178"/>
      <c r="BHX233" s="178"/>
      <c r="BHY233" s="178"/>
      <c r="BHZ233" s="178"/>
      <c r="BIA233" s="178"/>
      <c r="BIB233" s="178"/>
      <c r="BIC233" s="178"/>
      <c r="BID233" s="178"/>
      <c r="BIE233" s="178"/>
      <c r="BIF233" s="178"/>
      <c r="BIG233" s="178"/>
      <c r="BIH233" s="178"/>
      <c r="BII233" s="178"/>
      <c r="BIJ233" s="178"/>
      <c r="BIK233" s="178"/>
      <c r="BIL233" s="178"/>
      <c r="BIM233" s="178"/>
      <c r="BIN233" s="178"/>
      <c r="BIO233" s="178"/>
      <c r="BIP233" s="178"/>
      <c r="BIQ233" s="178"/>
      <c r="BIR233" s="178"/>
      <c r="BIS233" s="178"/>
      <c r="BIT233" s="178"/>
      <c r="BIU233" s="178"/>
      <c r="BIV233" s="178"/>
      <c r="BIW233" s="178"/>
      <c r="BIX233" s="178"/>
      <c r="BIY233" s="178"/>
      <c r="BIZ233" s="178"/>
      <c r="BJA233" s="178"/>
      <c r="BJB233" s="178"/>
      <c r="BJC233" s="178"/>
      <c r="BJD233" s="178"/>
      <c r="BJE233" s="178"/>
      <c r="BJF233" s="178"/>
      <c r="BJG233" s="178"/>
      <c r="BJH233" s="178"/>
      <c r="BJI233" s="178"/>
      <c r="BJJ233" s="178"/>
      <c r="BJK233" s="178"/>
      <c r="BJL233" s="178"/>
      <c r="BJM233" s="178"/>
      <c r="BJN233" s="178"/>
      <c r="BJO233" s="178"/>
      <c r="BJP233" s="178"/>
      <c r="BJQ233" s="178"/>
      <c r="BJR233" s="178"/>
      <c r="BJS233" s="178"/>
      <c r="BJT233" s="178"/>
      <c r="BJU233" s="178"/>
      <c r="BJV233" s="178"/>
      <c r="BJW233" s="178"/>
      <c r="BJX233" s="178"/>
      <c r="BJY233" s="178"/>
      <c r="BJZ233" s="178"/>
      <c r="BKA233" s="178"/>
      <c r="BKB233" s="178"/>
      <c r="BKC233" s="178"/>
      <c r="BKD233" s="178"/>
      <c r="BKE233" s="178"/>
      <c r="BKF233" s="178"/>
      <c r="BKG233" s="178"/>
      <c r="BKH233" s="178"/>
      <c r="BKI233" s="178"/>
      <c r="BKJ233" s="178"/>
      <c r="BKK233" s="178"/>
      <c r="BKL233" s="178"/>
      <c r="BKM233" s="178"/>
      <c r="BKN233" s="178"/>
      <c r="BKO233" s="178"/>
      <c r="BKP233" s="178"/>
      <c r="BKQ233" s="178"/>
      <c r="BKR233" s="178"/>
      <c r="BKS233" s="178"/>
      <c r="BKT233" s="178"/>
      <c r="BKU233" s="178"/>
      <c r="BKV233" s="178"/>
      <c r="BKW233" s="178"/>
      <c r="BKX233" s="178"/>
      <c r="BKY233" s="178"/>
      <c r="BKZ233" s="178"/>
      <c r="BLA233" s="178"/>
      <c r="BLB233" s="178"/>
      <c r="BLC233" s="178"/>
      <c r="BLD233" s="178"/>
      <c r="BLE233" s="178"/>
      <c r="BLF233" s="178"/>
      <c r="BLG233" s="178"/>
      <c r="BLH233" s="178"/>
      <c r="BLI233" s="178"/>
      <c r="BLJ233" s="178"/>
      <c r="BLK233" s="178"/>
      <c r="BLL233" s="178"/>
      <c r="BLM233" s="178"/>
      <c r="BLN233" s="178"/>
      <c r="BLO233" s="178"/>
      <c r="BLP233" s="178"/>
      <c r="BLQ233" s="178"/>
      <c r="BLR233" s="178"/>
      <c r="BLS233" s="178"/>
      <c r="BLT233" s="178"/>
      <c r="BLU233" s="178"/>
      <c r="BLV233" s="178"/>
      <c r="BLW233" s="178"/>
      <c r="BLX233" s="178"/>
      <c r="BLY233" s="178"/>
      <c r="BLZ233" s="178"/>
      <c r="BMA233" s="178"/>
      <c r="BMB233" s="178"/>
      <c r="BMC233" s="178"/>
      <c r="BMD233" s="178"/>
      <c r="BME233" s="178"/>
      <c r="BMF233" s="178"/>
      <c r="BMG233" s="178"/>
      <c r="BMH233" s="178"/>
      <c r="BMI233" s="178"/>
      <c r="BMJ233" s="178"/>
      <c r="BMK233" s="178"/>
      <c r="BML233" s="178"/>
      <c r="BMM233" s="178"/>
      <c r="BMN233" s="178"/>
      <c r="BMO233" s="178"/>
      <c r="BMP233" s="178"/>
      <c r="BMQ233" s="178"/>
      <c r="BMR233" s="178"/>
      <c r="BMS233" s="178"/>
      <c r="BMT233" s="178"/>
      <c r="BMU233" s="178"/>
      <c r="BMV233" s="178"/>
      <c r="BMW233" s="178"/>
      <c r="BMX233" s="178"/>
      <c r="BMY233" s="178"/>
      <c r="BMZ233" s="178"/>
      <c r="BNA233" s="178"/>
      <c r="BNB233" s="178"/>
      <c r="BNC233" s="178"/>
      <c r="BND233" s="178"/>
      <c r="BNE233" s="178"/>
      <c r="BNF233" s="178"/>
      <c r="BNG233" s="178"/>
      <c r="BNH233" s="178"/>
      <c r="BNI233" s="178"/>
      <c r="BNJ233" s="178"/>
      <c r="BNK233" s="178"/>
      <c r="BNL233" s="178"/>
      <c r="BNM233" s="178"/>
      <c r="BNN233" s="178"/>
      <c r="BNO233" s="178"/>
      <c r="BNP233" s="178"/>
      <c r="BNQ233" s="178"/>
      <c r="BNR233" s="178"/>
      <c r="BNS233" s="178"/>
      <c r="BNT233" s="178"/>
      <c r="BNU233" s="178"/>
      <c r="BNV233" s="178"/>
      <c r="BNW233" s="178"/>
      <c r="BNX233" s="178"/>
      <c r="BNY233" s="178"/>
      <c r="BNZ233" s="178"/>
      <c r="BOA233" s="178"/>
      <c r="BOB233" s="178"/>
      <c r="BOC233" s="178"/>
      <c r="BOD233" s="178"/>
      <c r="BOE233" s="178"/>
      <c r="BOF233" s="178"/>
      <c r="BOG233" s="178"/>
      <c r="BOH233" s="178"/>
      <c r="BOI233" s="178"/>
      <c r="BOJ233" s="178"/>
      <c r="BOK233" s="178"/>
      <c r="BOL233" s="178"/>
      <c r="BOM233" s="178"/>
      <c r="BON233" s="178"/>
      <c r="BOO233" s="178"/>
      <c r="BOP233" s="178"/>
      <c r="BOQ233" s="178"/>
      <c r="BOR233" s="178"/>
      <c r="BOS233" s="178"/>
      <c r="BOT233" s="178"/>
      <c r="BOU233" s="178"/>
      <c r="BOV233" s="178"/>
      <c r="BOW233" s="178"/>
      <c r="BOX233" s="178"/>
      <c r="BOY233" s="178"/>
      <c r="BOZ233" s="178"/>
      <c r="BPA233" s="178"/>
      <c r="BPB233" s="178"/>
      <c r="BPC233" s="178"/>
      <c r="BPD233" s="178"/>
      <c r="BPE233" s="178"/>
      <c r="BPF233" s="178"/>
      <c r="BPG233" s="178"/>
      <c r="BPH233" s="178"/>
      <c r="BPI233" s="178"/>
      <c r="BPJ233" s="178"/>
      <c r="BPK233" s="178"/>
      <c r="BPL233" s="178"/>
      <c r="BPM233" s="178"/>
      <c r="BPN233" s="178"/>
      <c r="BPO233" s="178"/>
      <c r="BPP233" s="178"/>
      <c r="BPQ233" s="178"/>
      <c r="BPR233" s="178"/>
      <c r="BPS233" s="178"/>
      <c r="BPT233" s="178"/>
      <c r="BPU233" s="178"/>
      <c r="BPV233" s="178"/>
      <c r="BPW233" s="178"/>
      <c r="BPX233" s="178"/>
      <c r="BPY233" s="178"/>
      <c r="BPZ233" s="178"/>
      <c r="BQA233" s="178"/>
      <c r="BQB233" s="178"/>
      <c r="BQC233" s="178"/>
      <c r="BQD233" s="178"/>
      <c r="BQE233" s="178"/>
      <c r="BQF233" s="178"/>
      <c r="BQG233" s="178"/>
      <c r="BQH233" s="178"/>
      <c r="BQI233" s="178"/>
      <c r="BQJ233" s="178"/>
      <c r="BQK233" s="178"/>
      <c r="BQL233" s="178"/>
      <c r="BQM233" s="178"/>
      <c r="BQN233" s="178"/>
      <c r="BQO233" s="178"/>
      <c r="BQP233" s="178"/>
      <c r="BQQ233" s="178"/>
      <c r="BQR233" s="178"/>
      <c r="BQS233" s="178"/>
      <c r="BQT233" s="178"/>
      <c r="BQU233" s="178"/>
      <c r="BQV233" s="178"/>
      <c r="BQW233" s="178"/>
      <c r="BQX233" s="178"/>
      <c r="BQY233" s="178"/>
      <c r="BQZ233" s="178"/>
      <c r="BRA233" s="178"/>
      <c r="BRB233" s="178"/>
      <c r="BRC233" s="178"/>
      <c r="BRD233" s="178"/>
      <c r="BRE233" s="178"/>
      <c r="BRF233" s="178"/>
      <c r="BRG233" s="178"/>
      <c r="BRH233" s="178"/>
      <c r="BRI233" s="178"/>
      <c r="BRJ233" s="178"/>
      <c r="BRK233" s="178"/>
      <c r="BRL233" s="178"/>
      <c r="BRM233" s="178"/>
      <c r="BRN233" s="178"/>
      <c r="BRO233" s="178"/>
      <c r="BRP233" s="178"/>
      <c r="BRQ233" s="178"/>
      <c r="BRR233" s="178"/>
      <c r="BRS233" s="178"/>
      <c r="BRT233" s="178"/>
      <c r="BRU233" s="178"/>
      <c r="BRV233" s="178"/>
      <c r="BRW233" s="178"/>
      <c r="BRX233" s="178"/>
      <c r="BRY233" s="178"/>
      <c r="BRZ233" s="178"/>
      <c r="BSA233" s="178"/>
      <c r="BSB233" s="178"/>
      <c r="BSC233" s="178"/>
      <c r="BSD233" s="178"/>
      <c r="BSE233" s="178"/>
      <c r="BSF233" s="178"/>
      <c r="BSG233" s="178"/>
      <c r="BSH233" s="178"/>
      <c r="BSI233" s="178"/>
      <c r="BSJ233" s="178"/>
      <c r="BSK233" s="178"/>
      <c r="BSL233" s="178"/>
      <c r="BSM233" s="178"/>
      <c r="BSN233" s="178"/>
      <c r="BSO233" s="178"/>
      <c r="BSP233" s="178"/>
      <c r="BSQ233" s="178"/>
      <c r="BSR233" s="178"/>
      <c r="BSS233" s="178"/>
      <c r="BST233" s="178"/>
      <c r="BSU233" s="178"/>
      <c r="BSV233" s="178"/>
      <c r="BSW233" s="178"/>
      <c r="BSX233" s="178"/>
      <c r="BSY233" s="178"/>
      <c r="BSZ233" s="178"/>
      <c r="BTA233" s="178"/>
      <c r="BTB233" s="178"/>
      <c r="BTC233" s="178"/>
      <c r="BTD233" s="178"/>
      <c r="BTE233" s="178"/>
      <c r="BTF233" s="178"/>
      <c r="BTG233" s="178"/>
      <c r="BTH233" s="178"/>
      <c r="BTI233" s="178"/>
      <c r="BTJ233" s="178"/>
      <c r="BTK233" s="178"/>
      <c r="BTL233" s="178"/>
      <c r="BTM233" s="178"/>
      <c r="BTN233" s="178"/>
      <c r="BTO233" s="178"/>
      <c r="BTP233" s="178"/>
      <c r="BTQ233" s="178"/>
      <c r="BTR233" s="178"/>
      <c r="BTS233" s="178"/>
      <c r="BTT233" s="178"/>
      <c r="BTU233" s="178"/>
      <c r="BTV233" s="178"/>
      <c r="BTW233" s="178"/>
      <c r="BTX233" s="178"/>
      <c r="BTY233" s="178"/>
      <c r="BTZ233" s="178"/>
      <c r="BUA233" s="178"/>
      <c r="BUB233" s="178"/>
      <c r="BUC233" s="178"/>
      <c r="BUD233" s="178"/>
      <c r="BUE233" s="178"/>
      <c r="BUF233" s="178"/>
      <c r="BUG233" s="178"/>
      <c r="BUH233" s="178"/>
      <c r="BUI233" s="178"/>
      <c r="BUJ233" s="178"/>
      <c r="BUK233" s="178"/>
      <c r="BUL233" s="178"/>
      <c r="BUM233" s="178"/>
      <c r="BUN233" s="178"/>
      <c r="BUO233" s="178"/>
      <c r="BUP233" s="178"/>
      <c r="BUQ233" s="178"/>
      <c r="BUR233" s="178"/>
      <c r="BUS233" s="178"/>
      <c r="BUT233" s="178"/>
      <c r="BUU233" s="178"/>
      <c r="BUV233" s="178"/>
      <c r="BUW233" s="178"/>
      <c r="BUX233" s="178"/>
      <c r="BUY233" s="178"/>
      <c r="BUZ233" s="178"/>
      <c r="BVA233" s="178"/>
      <c r="BVB233" s="178"/>
      <c r="BVC233" s="178"/>
      <c r="BVD233" s="178"/>
      <c r="BVE233" s="178"/>
      <c r="BVF233" s="178"/>
      <c r="BVG233" s="178"/>
      <c r="BVH233" s="178"/>
      <c r="BVI233" s="178"/>
      <c r="BVJ233" s="178"/>
      <c r="BVK233" s="178"/>
      <c r="BVL233" s="178"/>
      <c r="BVM233" s="178"/>
      <c r="BVN233" s="178"/>
      <c r="BVO233" s="178"/>
      <c r="BVP233" s="178"/>
      <c r="BVQ233" s="178"/>
      <c r="BVR233" s="178"/>
      <c r="BVS233" s="178"/>
      <c r="BVT233" s="178"/>
      <c r="BVU233" s="178"/>
      <c r="BVV233" s="178"/>
      <c r="BVW233" s="178"/>
      <c r="BVX233" s="178"/>
      <c r="BVY233" s="178"/>
      <c r="BVZ233" s="178"/>
      <c r="BWA233" s="178"/>
      <c r="BWB233" s="178"/>
      <c r="BWC233" s="178"/>
      <c r="BWD233" s="178"/>
      <c r="BWE233" s="178"/>
      <c r="BWF233" s="178"/>
      <c r="BWG233" s="178"/>
      <c r="BWH233" s="178"/>
      <c r="BWI233" s="178"/>
      <c r="BWJ233" s="178"/>
      <c r="BWK233" s="178"/>
      <c r="BWL233" s="178"/>
      <c r="BWM233" s="178"/>
      <c r="BWN233" s="178"/>
      <c r="BWO233" s="178"/>
      <c r="BWP233" s="178"/>
      <c r="BWQ233" s="178"/>
      <c r="BWR233" s="178"/>
      <c r="BWS233" s="178"/>
      <c r="BWT233" s="178"/>
      <c r="BWU233" s="178"/>
      <c r="BWV233" s="178"/>
      <c r="BWW233" s="178"/>
      <c r="BWX233" s="178"/>
      <c r="BWY233" s="178"/>
      <c r="BWZ233" s="178"/>
      <c r="BXA233" s="178"/>
      <c r="BXB233" s="178"/>
      <c r="BXC233" s="178"/>
      <c r="BXD233" s="178"/>
      <c r="BXE233" s="178"/>
      <c r="BXF233" s="178"/>
      <c r="BXG233" s="178"/>
      <c r="BXH233" s="178"/>
      <c r="BXI233" s="178"/>
      <c r="BXJ233" s="178"/>
      <c r="BXK233" s="178"/>
      <c r="BXL233" s="178"/>
      <c r="BXM233" s="178"/>
      <c r="BXN233" s="178"/>
      <c r="BXO233" s="178"/>
      <c r="BXP233" s="178"/>
      <c r="BXQ233" s="178"/>
      <c r="BXR233" s="178"/>
      <c r="BXS233" s="178"/>
      <c r="BXT233" s="178"/>
      <c r="BXU233" s="178"/>
      <c r="BXV233" s="178"/>
      <c r="BXW233" s="178"/>
      <c r="BXX233" s="178"/>
      <c r="BXY233" s="178"/>
      <c r="BXZ233" s="178"/>
      <c r="BYA233" s="178"/>
      <c r="BYB233" s="178"/>
      <c r="BYC233" s="178"/>
      <c r="BYD233" s="178"/>
      <c r="BYE233" s="178"/>
      <c r="BYF233" s="178"/>
      <c r="BYG233" s="178"/>
      <c r="BYH233" s="178"/>
      <c r="BYI233" s="178"/>
      <c r="BYJ233" s="178"/>
      <c r="BYK233" s="178"/>
      <c r="BYL233" s="178"/>
      <c r="BYM233" s="178"/>
      <c r="BYN233" s="178"/>
      <c r="BYO233" s="178"/>
      <c r="BYP233" s="178"/>
      <c r="BYQ233" s="178"/>
      <c r="BYR233" s="178"/>
      <c r="BYS233" s="178"/>
      <c r="BYT233" s="178"/>
      <c r="BYU233" s="178"/>
      <c r="BYV233" s="178"/>
      <c r="BYW233" s="178"/>
      <c r="BYX233" s="178"/>
      <c r="BYY233" s="178"/>
      <c r="BYZ233" s="178"/>
      <c r="BZA233" s="178"/>
      <c r="BZB233" s="178"/>
      <c r="BZC233" s="178"/>
      <c r="BZD233" s="178"/>
      <c r="BZE233" s="178"/>
      <c r="BZF233" s="178"/>
      <c r="BZG233" s="178"/>
      <c r="BZH233" s="178"/>
      <c r="BZI233" s="178"/>
      <c r="BZJ233" s="178"/>
      <c r="BZK233" s="178"/>
      <c r="BZL233" s="178"/>
      <c r="BZM233" s="178"/>
      <c r="BZN233" s="178"/>
      <c r="BZO233" s="178"/>
      <c r="BZP233" s="178"/>
      <c r="BZQ233" s="178"/>
      <c r="BZR233" s="178"/>
      <c r="BZS233" s="178"/>
      <c r="BZT233" s="178"/>
      <c r="BZU233" s="178"/>
      <c r="BZV233" s="178"/>
      <c r="BZW233" s="178"/>
      <c r="BZX233" s="178"/>
      <c r="BZY233" s="178"/>
      <c r="BZZ233" s="178"/>
      <c r="CAA233" s="178"/>
      <c r="CAB233" s="178"/>
      <c r="CAC233" s="178"/>
      <c r="CAD233" s="178"/>
      <c r="CAE233" s="178"/>
      <c r="CAF233" s="178"/>
      <c r="CAG233" s="178"/>
      <c r="CAH233" s="178"/>
      <c r="CAI233" s="178"/>
      <c r="CAJ233" s="178"/>
      <c r="CAK233" s="178"/>
      <c r="CAL233" s="178"/>
      <c r="CAM233" s="178"/>
      <c r="CAN233" s="178"/>
      <c r="CAO233" s="178"/>
      <c r="CAP233" s="178"/>
      <c r="CAQ233" s="178"/>
      <c r="CAR233" s="178"/>
      <c r="CAS233" s="178"/>
      <c r="CAT233" s="178"/>
      <c r="CAU233" s="178"/>
      <c r="CAV233" s="178"/>
      <c r="CAW233" s="178"/>
      <c r="CAX233" s="178"/>
      <c r="CAY233" s="178"/>
      <c r="CAZ233" s="178"/>
      <c r="CBA233" s="178"/>
      <c r="CBB233" s="178"/>
      <c r="CBC233" s="178"/>
      <c r="CBD233" s="178"/>
      <c r="CBE233" s="178"/>
      <c r="CBF233" s="178"/>
      <c r="CBG233" s="178"/>
      <c r="CBH233" s="178"/>
      <c r="CBI233" s="178"/>
      <c r="CBJ233" s="178"/>
      <c r="CBK233" s="178"/>
      <c r="CBL233" s="178"/>
      <c r="CBM233" s="178"/>
      <c r="CBN233" s="178"/>
      <c r="CBO233" s="178"/>
      <c r="CBP233" s="178"/>
      <c r="CBQ233" s="178"/>
      <c r="CBR233" s="178"/>
      <c r="CBS233" s="178"/>
      <c r="CBT233" s="178"/>
      <c r="CBU233" s="178"/>
      <c r="CBV233" s="178"/>
      <c r="CBW233" s="178"/>
      <c r="CBX233" s="178"/>
      <c r="CBY233" s="178"/>
      <c r="CBZ233" s="178"/>
      <c r="CCA233" s="178"/>
      <c r="CCB233" s="178"/>
      <c r="CCC233" s="178"/>
      <c r="CCD233" s="178"/>
      <c r="CCE233" s="178"/>
      <c r="CCF233" s="178"/>
      <c r="CCG233" s="178"/>
      <c r="CCH233" s="178"/>
      <c r="CCI233" s="178"/>
      <c r="CCJ233" s="178"/>
      <c r="CCK233" s="178"/>
      <c r="CCL233" s="178"/>
      <c r="CCM233" s="178"/>
      <c r="CCN233" s="178"/>
      <c r="CCO233" s="178"/>
      <c r="CCP233" s="178"/>
      <c r="CCQ233" s="178"/>
      <c r="CCR233" s="178"/>
      <c r="CCS233" s="178"/>
      <c r="CCT233" s="178"/>
      <c r="CCU233" s="178"/>
      <c r="CCV233" s="178"/>
      <c r="CCW233" s="178"/>
      <c r="CCX233" s="178"/>
      <c r="CCY233" s="178"/>
      <c r="CCZ233" s="178"/>
      <c r="CDA233" s="178"/>
      <c r="CDB233" s="178"/>
      <c r="CDC233" s="178"/>
      <c r="CDD233" s="178"/>
      <c r="CDE233" s="178"/>
      <c r="CDF233" s="178"/>
      <c r="CDG233" s="178"/>
      <c r="CDH233" s="178"/>
      <c r="CDI233" s="178"/>
      <c r="CDJ233" s="178"/>
      <c r="CDK233" s="178"/>
      <c r="CDL233" s="178"/>
      <c r="CDM233" s="178"/>
      <c r="CDN233" s="178"/>
      <c r="CDO233" s="178"/>
      <c r="CDP233" s="178"/>
      <c r="CDQ233" s="178"/>
      <c r="CDR233" s="178"/>
      <c r="CDS233" s="178"/>
      <c r="CDT233" s="178"/>
      <c r="CDU233" s="178"/>
      <c r="CDV233" s="178"/>
      <c r="CDW233" s="178"/>
      <c r="CDX233" s="178"/>
      <c r="CDY233" s="178"/>
      <c r="CDZ233" s="178"/>
      <c r="CEA233" s="178"/>
      <c r="CEB233" s="178"/>
      <c r="CEC233" s="178"/>
      <c r="CED233" s="178"/>
      <c r="CEE233" s="178"/>
      <c r="CEF233" s="178"/>
      <c r="CEG233" s="178"/>
      <c r="CEH233" s="178"/>
      <c r="CEI233" s="178"/>
      <c r="CEJ233" s="178"/>
      <c r="CEK233" s="178"/>
      <c r="CEL233" s="178"/>
      <c r="CEM233" s="178"/>
      <c r="CEN233" s="178"/>
      <c r="CEO233" s="178"/>
      <c r="CEP233" s="178"/>
      <c r="CEQ233" s="178"/>
      <c r="CER233" s="178"/>
      <c r="CES233" s="178"/>
      <c r="CET233" s="178"/>
      <c r="CEU233" s="178"/>
      <c r="CEV233" s="178"/>
      <c r="CEW233" s="178"/>
      <c r="CEX233" s="178"/>
      <c r="CEY233" s="178"/>
      <c r="CEZ233" s="178"/>
      <c r="CFA233" s="178"/>
      <c r="CFB233" s="178"/>
      <c r="CFC233" s="178"/>
      <c r="CFD233" s="178"/>
      <c r="CFE233" s="178"/>
      <c r="CFF233" s="178"/>
      <c r="CFG233" s="178"/>
      <c r="CFH233" s="178"/>
      <c r="CFI233" s="178"/>
      <c r="CFJ233" s="178"/>
      <c r="CFK233" s="178"/>
      <c r="CFL233" s="178"/>
      <c r="CFM233" s="178"/>
      <c r="CFN233" s="178"/>
      <c r="CFO233" s="178"/>
      <c r="CFP233" s="178"/>
      <c r="CFQ233" s="178"/>
      <c r="CFR233" s="178"/>
      <c r="CFS233" s="178"/>
      <c r="CFT233" s="178"/>
      <c r="CFU233" s="178"/>
      <c r="CFV233" s="178"/>
      <c r="CFW233" s="178"/>
      <c r="CFX233" s="178"/>
      <c r="CFY233" s="178"/>
      <c r="CFZ233" s="178"/>
      <c r="CGA233" s="178"/>
      <c r="CGB233" s="178"/>
      <c r="CGC233" s="178"/>
      <c r="CGD233" s="178"/>
      <c r="CGE233" s="178"/>
      <c r="CGF233" s="178"/>
      <c r="CGG233" s="178"/>
      <c r="CGH233" s="178"/>
      <c r="CGI233" s="178"/>
      <c r="CGJ233" s="178"/>
      <c r="CGK233" s="178"/>
      <c r="CGL233" s="178"/>
      <c r="CGM233" s="178"/>
      <c r="CGN233" s="178"/>
      <c r="CGO233" s="178"/>
      <c r="CGP233" s="178"/>
      <c r="CGQ233" s="178"/>
      <c r="CGR233" s="178"/>
      <c r="CGS233" s="178"/>
      <c r="CGT233" s="178"/>
      <c r="CGU233" s="178"/>
      <c r="CGV233" s="178"/>
      <c r="CGW233" s="178"/>
      <c r="CGX233" s="178"/>
      <c r="CGY233" s="178"/>
      <c r="CGZ233" s="178"/>
      <c r="CHA233" s="178"/>
      <c r="CHB233" s="178"/>
      <c r="CHC233" s="178"/>
      <c r="CHD233" s="178"/>
      <c r="CHE233" s="178"/>
      <c r="CHF233" s="178"/>
      <c r="CHG233" s="178"/>
      <c r="CHH233" s="178"/>
      <c r="CHI233" s="178"/>
      <c r="CHJ233" s="178"/>
      <c r="CHK233" s="178"/>
      <c r="CHL233" s="178"/>
      <c r="CHM233" s="178"/>
      <c r="CHN233" s="178"/>
      <c r="CHO233" s="178"/>
      <c r="CHP233" s="178"/>
      <c r="CHQ233" s="178"/>
      <c r="CHR233" s="178"/>
      <c r="CHS233" s="178"/>
      <c r="CHT233" s="178"/>
      <c r="CHU233" s="178"/>
      <c r="CHV233" s="178"/>
      <c r="CHW233" s="178"/>
      <c r="CHX233" s="178"/>
      <c r="CHY233" s="178"/>
      <c r="CHZ233" s="178"/>
      <c r="CIA233" s="178"/>
      <c r="CIB233" s="178"/>
      <c r="CIC233" s="178"/>
      <c r="CID233" s="178"/>
      <c r="CIE233" s="178"/>
      <c r="CIF233" s="178"/>
      <c r="CIG233" s="178"/>
      <c r="CIH233" s="178"/>
      <c r="CII233" s="178"/>
      <c r="CIJ233" s="178"/>
      <c r="CIK233" s="178"/>
      <c r="CIL233" s="178"/>
      <c r="CIM233" s="178"/>
      <c r="CIN233" s="178"/>
      <c r="CIO233" s="178"/>
      <c r="CIP233" s="178"/>
      <c r="CIQ233" s="178"/>
      <c r="CIR233" s="178"/>
      <c r="CIS233" s="178"/>
      <c r="CIT233" s="178"/>
      <c r="CIU233" s="178"/>
      <c r="CIV233" s="178"/>
      <c r="CIW233" s="178"/>
      <c r="CIX233" s="178"/>
      <c r="CIY233" s="178"/>
      <c r="CIZ233" s="178"/>
      <c r="CJA233" s="178"/>
      <c r="CJB233" s="178"/>
      <c r="CJC233" s="178"/>
      <c r="CJD233" s="178"/>
      <c r="CJE233" s="178"/>
      <c r="CJF233" s="178"/>
      <c r="CJG233" s="178"/>
      <c r="CJH233" s="178"/>
      <c r="CJI233" s="178"/>
      <c r="CJJ233" s="178"/>
      <c r="CJK233" s="178"/>
      <c r="CJL233" s="178"/>
      <c r="CJM233" s="178"/>
      <c r="CJN233" s="178"/>
      <c r="CJO233" s="178"/>
      <c r="CJP233" s="178"/>
      <c r="CJQ233" s="178"/>
      <c r="CJR233" s="178"/>
      <c r="CJS233" s="178"/>
      <c r="CJT233" s="178"/>
      <c r="CJU233" s="178"/>
      <c r="CJV233" s="178"/>
      <c r="CJW233" s="178"/>
      <c r="CJX233" s="178"/>
      <c r="CJY233" s="178"/>
      <c r="CJZ233" s="178"/>
      <c r="CKA233" s="178"/>
      <c r="CKB233" s="178"/>
      <c r="CKC233" s="178"/>
      <c r="CKD233" s="178"/>
      <c r="CKE233" s="178"/>
      <c r="CKF233" s="178"/>
      <c r="CKG233" s="178"/>
      <c r="CKH233" s="178"/>
      <c r="CKI233" s="178"/>
      <c r="CKJ233" s="178"/>
      <c r="CKK233" s="178"/>
      <c r="CKL233" s="178"/>
      <c r="CKM233" s="178"/>
      <c r="CKN233" s="178"/>
      <c r="CKO233" s="178"/>
      <c r="CKP233" s="178"/>
      <c r="CKQ233" s="178"/>
      <c r="CKR233" s="178"/>
      <c r="CKS233" s="178"/>
      <c r="CKT233" s="178"/>
      <c r="CKU233" s="178"/>
      <c r="CKV233" s="178"/>
      <c r="CKW233" s="178"/>
      <c r="CKX233" s="178"/>
      <c r="CKY233" s="178"/>
      <c r="CKZ233" s="178"/>
      <c r="CLA233" s="178"/>
      <c r="CLB233" s="178"/>
      <c r="CLC233" s="178"/>
      <c r="CLD233" s="178"/>
      <c r="CLE233" s="178"/>
      <c r="CLF233" s="178"/>
      <c r="CLG233" s="178"/>
      <c r="CLH233" s="178"/>
      <c r="CLI233" s="178"/>
      <c r="CLJ233" s="178"/>
      <c r="CLK233" s="178"/>
      <c r="CLL233" s="178"/>
      <c r="CLM233" s="178"/>
      <c r="CLN233" s="178"/>
      <c r="CLO233" s="178"/>
      <c r="CLP233" s="178"/>
      <c r="CLQ233" s="178"/>
      <c r="CLR233" s="178"/>
      <c r="CLS233" s="178"/>
      <c r="CLT233" s="178"/>
      <c r="CLU233" s="178"/>
      <c r="CLV233" s="178"/>
      <c r="CLW233" s="178"/>
      <c r="CLX233" s="178"/>
      <c r="CLY233" s="178"/>
      <c r="CLZ233" s="178"/>
      <c r="CMA233" s="178"/>
      <c r="CMB233" s="178"/>
      <c r="CMC233" s="178"/>
      <c r="CMD233" s="178"/>
      <c r="CME233" s="178"/>
      <c r="CMF233" s="178"/>
      <c r="CMG233" s="178"/>
      <c r="CMH233" s="178"/>
      <c r="CMI233" s="178"/>
      <c r="CMJ233" s="178"/>
      <c r="CMK233" s="178"/>
      <c r="CML233" s="178"/>
      <c r="CMM233" s="178"/>
      <c r="CMN233" s="178"/>
      <c r="CMO233" s="178"/>
      <c r="CMP233" s="178"/>
      <c r="CMQ233" s="178"/>
      <c r="CMR233" s="178"/>
      <c r="CMS233" s="178"/>
      <c r="CMT233" s="178"/>
      <c r="CMU233" s="178"/>
      <c r="CMV233" s="178"/>
      <c r="CMW233" s="178"/>
      <c r="CMX233" s="178"/>
      <c r="CMY233" s="178"/>
      <c r="CMZ233" s="178"/>
      <c r="CNA233" s="178"/>
      <c r="CNB233" s="178"/>
      <c r="CNC233" s="178"/>
      <c r="CND233" s="178"/>
      <c r="CNE233" s="178"/>
      <c r="CNF233" s="178"/>
      <c r="CNG233" s="178"/>
      <c r="CNH233" s="178"/>
      <c r="CNI233" s="178"/>
      <c r="CNJ233" s="178"/>
      <c r="CNK233" s="178"/>
      <c r="CNL233" s="178"/>
      <c r="CNM233" s="178"/>
      <c r="CNN233" s="178"/>
      <c r="CNO233" s="178"/>
      <c r="CNP233" s="178"/>
      <c r="CNQ233" s="178"/>
      <c r="CNR233" s="178"/>
      <c r="CNS233" s="178"/>
      <c r="CNT233" s="178"/>
      <c r="CNU233" s="178"/>
      <c r="CNV233" s="178"/>
      <c r="CNW233" s="178"/>
      <c r="CNX233" s="178"/>
      <c r="CNY233" s="178"/>
      <c r="CNZ233" s="178"/>
      <c r="COA233" s="178"/>
      <c r="COB233" s="178"/>
      <c r="COC233" s="178"/>
      <c r="COD233" s="178"/>
      <c r="COE233" s="178"/>
      <c r="COF233" s="178"/>
      <c r="COG233" s="178"/>
      <c r="COH233" s="178"/>
      <c r="COI233" s="178"/>
      <c r="COJ233" s="178"/>
      <c r="COK233" s="178"/>
      <c r="COL233" s="178"/>
      <c r="COM233" s="178"/>
      <c r="CON233" s="178"/>
      <c r="COO233" s="178"/>
      <c r="COP233" s="178"/>
      <c r="COQ233" s="178"/>
      <c r="COR233" s="178"/>
      <c r="COS233" s="178"/>
      <c r="COT233" s="178"/>
      <c r="COU233" s="178"/>
      <c r="COV233" s="178"/>
      <c r="COW233" s="178"/>
      <c r="COX233" s="178"/>
      <c r="COY233" s="178"/>
      <c r="COZ233" s="178"/>
      <c r="CPA233" s="178"/>
      <c r="CPB233" s="178"/>
      <c r="CPC233" s="178"/>
      <c r="CPD233" s="178"/>
      <c r="CPE233" s="178"/>
      <c r="CPF233" s="178"/>
      <c r="CPG233" s="178"/>
      <c r="CPH233" s="178"/>
      <c r="CPI233" s="178"/>
      <c r="CPJ233" s="178"/>
      <c r="CPK233" s="178"/>
      <c r="CPL233" s="178"/>
      <c r="CPM233" s="178"/>
      <c r="CPN233" s="178"/>
      <c r="CPO233" s="178"/>
      <c r="CPP233" s="178"/>
      <c r="CPQ233" s="178"/>
      <c r="CPR233" s="178"/>
      <c r="CPS233" s="178"/>
      <c r="CPT233" s="178"/>
      <c r="CPU233" s="178"/>
      <c r="CPV233" s="178"/>
      <c r="CPW233" s="178"/>
      <c r="CPX233" s="178"/>
      <c r="CPY233" s="178"/>
      <c r="CPZ233" s="178"/>
      <c r="CQA233" s="178"/>
      <c r="CQB233" s="178"/>
      <c r="CQC233" s="178"/>
      <c r="CQD233" s="178"/>
      <c r="CQE233" s="178"/>
      <c r="CQF233" s="178"/>
      <c r="CQG233" s="178"/>
      <c r="CQH233" s="178"/>
      <c r="CQI233" s="178"/>
      <c r="CQJ233" s="178"/>
      <c r="CQK233" s="178"/>
      <c r="CQL233" s="178"/>
      <c r="CQM233" s="178"/>
      <c r="CQN233" s="178"/>
      <c r="CQO233" s="178"/>
      <c r="CQP233" s="178"/>
      <c r="CQQ233" s="178"/>
      <c r="CQR233" s="178"/>
      <c r="CQS233" s="178"/>
      <c r="CQT233" s="178"/>
      <c r="CQU233" s="178"/>
      <c r="CQV233" s="178"/>
      <c r="CQW233" s="178"/>
      <c r="CQX233" s="178"/>
      <c r="CQY233" s="178"/>
      <c r="CQZ233" s="178"/>
      <c r="CRA233" s="178"/>
      <c r="CRB233" s="178"/>
      <c r="CRC233" s="178"/>
      <c r="CRD233" s="178"/>
      <c r="CRE233" s="178"/>
      <c r="CRF233" s="178"/>
      <c r="CRG233" s="178"/>
      <c r="CRH233" s="178"/>
      <c r="CRI233" s="178"/>
      <c r="CRJ233" s="178"/>
      <c r="CRK233" s="178"/>
      <c r="CRL233" s="178"/>
      <c r="CRM233" s="178"/>
      <c r="CRN233" s="178"/>
      <c r="CRO233" s="178"/>
      <c r="CRP233" s="178"/>
      <c r="CRQ233" s="178"/>
      <c r="CRR233" s="178"/>
      <c r="CRS233" s="178"/>
      <c r="CRT233" s="178"/>
      <c r="CRU233" s="178"/>
      <c r="CRV233" s="178"/>
      <c r="CRW233" s="178"/>
      <c r="CRX233" s="178"/>
      <c r="CRY233" s="178"/>
      <c r="CRZ233" s="178"/>
      <c r="CSA233" s="178"/>
      <c r="CSB233" s="178"/>
      <c r="CSC233" s="178"/>
      <c r="CSD233" s="178"/>
      <c r="CSE233" s="178"/>
      <c r="CSF233" s="178"/>
      <c r="CSG233" s="178"/>
      <c r="CSH233" s="178"/>
      <c r="CSI233" s="178"/>
      <c r="CSJ233" s="178"/>
      <c r="CSK233" s="178"/>
      <c r="CSL233" s="178"/>
      <c r="CSM233" s="178"/>
      <c r="CSN233" s="178"/>
      <c r="CSO233" s="178"/>
      <c r="CSP233" s="178"/>
      <c r="CSQ233" s="178"/>
      <c r="CSR233" s="178"/>
      <c r="CSS233" s="178"/>
      <c r="CST233" s="178"/>
      <c r="CSU233" s="178"/>
      <c r="CSV233" s="178"/>
      <c r="CSW233" s="178"/>
      <c r="CSX233" s="178"/>
      <c r="CSY233" s="178"/>
      <c r="CSZ233" s="178"/>
      <c r="CTA233" s="178"/>
      <c r="CTB233" s="178"/>
      <c r="CTC233" s="178"/>
      <c r="CTD233" s="178"/>
      <c r="CTE233" s="178"/>
      <c r="CTF233" s="178"/>
      <c r="CTG233" s="178"/>
      <c r="CTH233" s="178"/>
      <c r="CTI233" s="178"/>
      <c r="CTJ233" s="178"/>
      <c r="CTK233" s="178"/>
      <c r="CTL233" s="178"/>
      <c r="CTM233" s="178"/>
      <c r="CTN233" s="178"/>
      <c r="CTO233" s="178"/>
      <c r="CTP233" s="178"/>
      <c r="CTQ233" s="178"/>
      <c r="CTR233" s="178"/>
      <c r="CTS233" s="178"/>
      <c r="CTT233" s="178"/>
      <c r="CTU233" s="178"/>
      <c r="CTV233" s="178"/>
      <c r="CTW233" s="178"/>
      <c r="CTX233" s="178"/>
      <c r="CTY233" s="178"/>
      <c r="CTZ233" s="178"/>
      <c r="CUA233" s="178"/>
      <c r="CUB233" s="178"/>
      <c r="CUC233" s="178"/>
      <c r="CUD233" s="178"/>
      <c r="CUE233" s="178"/>
      <c r="CUF233" s="178"/>
      <c r="CUG233" s="178"/>
      <c r="CUH233" s="178"/>
      <c r="CUI233" s="178"/>
      <c r="CUJ233" s="178"/>
      <c r="CUK233" s="178"/>
      <c r="CUL233" s="178"/>
      <c r="CUM233" s="178"/>
      <c r="CUN233" s="178"/>
      <c r="CUO233" s="178"/>
      <c r="CUP233" s="178"/>
      <c r="CUQ233" s="178"/>
      <c r="CUR233" s="178"/>
      <c r="CUS233" s="178"/>
      <c r="CUT233" s="178"/>
      <c r="CUU233" s="178"/>
      <c r="CUV233" s="178"/>
      <c r="CUW233" s="178"/>
      <c r="CUX233" s="178"/>
      <c r="CUY233" s="178"/>
      <c r="CUZ233" s="178"/>
      <c r="CVA233" s="178"/>
      <c r="CVB233" s="178"/>
      <c r="CVC233" s="178"/>
      <c r="CVD233" s="178"/>
      <c r="CVE233" s="178"/>
      <c r="CVF233" s="178"/>
      <c r="CVG233" s="178"/>
      <c r="CVH233" s="178"/>
      <c r="CVI233" s="178"/>
      <c r="CVJ233" s="178"/>
      <c r="CVK233" s="178"/>
      <c r="CVL233" s="178"/>
      <c r="CVM233" s="178"/>
      <c r="CVN233" s="178"/>
      <c r="CVO233" s="178"/>
      <c r="CVP233" s="178"/>
      <c r="CVQ233" s="178"/>
      <c r="CVR233" s="178"/>
      <c r="CVS233" s="178"/>
      <c r="CVT233" s="178"/>
      <c r="CVU233" s="178"/>
      <c r="CVV233" s="178"/>
      <c r="CVW233" s="178"/>
      <c r="CVX233" s="178"/>
      <c r="CVY233" s="178"/>
      <c r="CVZ233" s="178"/>
      <c r="CWA233" s="178"/>
      <c r="CWB233" s="178"/>
      <c r="CWC233" s="178"/>
      <c r="CWD233" s="178"/>
      <c r="CWE233" s="178"/>
      <c r="CWF233" s="178"/>
      <c r="CWG233" s="178"/>
      <c r="CWH233" s="178"/>
      <c r="CWI233" s="178"/>
      <c r="CWJ233" s="178"/>
      <c r="CWK233" s="178"/>
      <c r="CWL233" s="178"/>
      <c r="CWM233" s="178"/>
      <c r="CWN233" s="178"/>
      <c r="CWO233" s="178"/>
      <c r="CWP233" s="178"/>
      <c r="CWQ233" s="178"/>
      <c r="CWR233" s="178"/>
      <c r="CWS233" s="178"/>
      <c r="CWT233" s="178"/>
      <c r="CWU233" s="178"/>
      <c r="CWV233" s="178"/>
      <c r="CWW233" s="178"/>
      <c r="CWX233" s="178"/>
      <c r="CWY233" s="178"/>
      <c r="CWZ233" s="178"/>
      <c r="CXA233" s="178"/>
      <c r="CXB233" s="178"/>
      <c r="CXC233" s="178"/>
      <c r="CXD233" s="178"/>
      <c r="CXE233" s="178"/>
      <c r="CXF233" s="178"/>
      <c r="CXG233" s="178"/>
      <c r="CXH233" s="178"/>
      <c r="CXI233" s="178"/>
      <c r="CXJ233" s="178"/>
      <c r="CXK233" s="178"/>
      <c r="CXL233" s="178"/>
      <c r="CXM233" s="178"/>
      <c r="CXN233" s="178"/>
      <c r="CXO233" s="178"/>
      <c r="CXP233" s="178"/>
      <c r="CXQ233" s="178"/>
      <c r="CXR233" s="178"/>
      <c r="CXS233" s="178"/>
      <c r="CXT233" s="178"/>
      <c r="CXU233" s="178"/>
      <c r="CXV233" s="178"/>
      <c r="CXW233" s="178"/>
      <c r="CXX233" s="178"/>
      <c r="CXY233" s="178"/>
      <c r="CXZ233" s="178"/>
      <c r="CYA233" s="178"/>
      <c r="CYB233" s="178"/>
      <c r="CYC233" s="178"/>
      <c r="CYD233" s="178"/>
      <c r="CYE233" s="178"/>
      <c r="CYF233" s="178"/>
      <c r="CYG233" s="178"/>
      <c r="CYH233" s="178"/>
      <c r="CYI233" s="178"/>
      <c r="CYJ233" s="178"/>
      <c r="CYK233" s="178"/>
      <c r="CYL233" s="178"/>
      <c r="CYM233" s="178"/>
      <c r="CYN233" s="178"/>
      <c r="CYO233" s="178"/>
      <c r="CYP233" s="178"/>
      <c r="CYQ233" s="178"/>
      <c r="CYR233" s="178"/>
      <c r="CYS233" s="178"/>
      <c r="CYT233" s="178"/>
      <c r="CYU233" s="178"/>
      <c r="CYV233" s="178"/>
      <c r="CYW233" s="178"/>
      <c r="CYX233" s="178"/>
      <c r="CYY233" s="178"/>
      <c r="CYZ233" s="178"/>
      <c r="CZA233" s="178"/>
      <c r="CZB233" s="178"/>
      <c r="CZC233" s="178"/>
      <c r="CZD233" s="178"/>
      <c r="CZE233" s="178"/>
      <c r="CZF233" s="178"/>
      <c r="CZG233" s="178"/>
      <c r="CZH233" s="178"/>
      <c r="CZI233" s="178"/>
      <c r="CZJ233" s="178"/>
      <c r="CZK233" s="178"/>
      <c r="CZL233" s="178"/>
      <c r="CZM233" s="178"/>
      <c r="CZN233" s="178"/>
      <c r="CZO233" s="178"/>
      <c r="CZP233" s="178"/>
      <c r="CZQ233" s="178"/>
      <c r="CZR233" s="178"/>
      <c r="CZS233" s="178"/>
      <c r="CZT233" s="178"/>
      <c r="CZU233" s="178"/>
      <c r="CZV233" s="178"/>
      <c r="CZW233" s="178"/>
      <c r="CZX233" s="178"/>
      <c r="CZY233" s="178"/>
      <c r="CZZ233" s="178"/>
      <c r="DAA233" s="178"/>
      <c r="DAB233" s="178"/>
      <c r="DAC233" s="178"/>
      <c r="DAD233" s="178"/>
      <c r="DAE233" s="178"/>
      <c r="DAF233" s="178"/>
      <c r="DAG233" s="178"/>
      <c r="DAH233" s="178"/>
      <c r="DAI233" s="178"/>
      <c r="DAJ233" s="178"/>
      <c r="DAK233" s="178"/>
      <c r="DAL233" s="178"/>
      <c r="DAM233" s="178"/>
      <c r="DAN233" s="178"/>
      <c r="DAO233" s="178"/>
      <c r="DAP233" s="178"/>
      <c r="DAQ233" s="178"/>
      <c r="DAR233" s="178"/>
      <c r="DAS233" s="178"/>
      <c r="DAT233" s="178"/>
      <c r="DAU233" s="178"/>
      <c r="DAV233" s="178"/>
      <c r="DAW233" s="178"/>
      <c r="DAX233" s="178"/>
      <c r="DAY233" s="178"/>
      <c r="DAZ233" s="178"/>
      <c r="DBA233" s="178"/>
      <c r="DBB233" s="178"/>
      <c r="DBC233" s="178"/>
      <c r="DBD233" s="178"/>
      <c r="DBE233" s="178"/>
      <c r="DBF233" s="178"/>
      <c r="DBG233" s="178"/>
      <c r="DBH233" s="178"/>
      <c r="DBI233" s="178"/>
      <c r="DBJ233" s="178"/>
      <c r="DBK233" s="178"/>
      <c r="DBL233" s="178"/>
      <c r="DBM233" s="178"/>
      <c r="DBN233" s="178"/>
      <c r="DBO233" s="178"/>
      <c r="DBP233" s="178"/>
      <c r="DBQ233" s="178"/>
      <c r="DBR233" s="178"/>
      <c r="DBS233" s="178"/>
      <c r="DBT233" s="178"/>
      <c r="DBU233" s="178"/>
      <c r="DBV233" s="178"/>
      <c r="DBW233" s="178"/>
      <c r="DBX233" s="178"/>
      <c r="DBY233" s="178"/>
      <c r="DBZ233" s="178"/>
      <c r="DCA233" s="178"/>
      <c r="DCB233" s="178"/>
      <c r="DCC233" s="178"/>
      <c r="DCD233" s="178"/>
      <c r="DCE233" s="178"/>
      <c r="DCF233" s="178"/>
      <c r="DCG233" s="178"/>
      <c r="DCH233" s="178"/>
      <c r="DCI233" s="178"/>
      <c r="DCJ233" s="178"/>
      <c r="DCK233" s="178"/>
      <c r="DCL233" s="178"/>
      <c r="DCM233" s="178"/>
      <c r="DCN233" s="178"/>
      <c r="DCO233" s="178"/>
      <c r="DCP233" s="178"/>
      <c r="DCQ233" s="178"/>
      <c r="DCR233" s="178"/>
      <c r="DCS233" s="178"/>
      <c r="DCT233" s="178"/>
      <c r="DCU233" s="178"/>
      <c r="DCV233" s="178"/>
      <c r="DCW233" s="178"/>
      <c r="DCX233" s="178"/>
      <c r="DCY233" s="178"/>
      <c r="DCZ233" s="178"/>
      <c r="DDA233" s="178"/>
      <c r="DDB233" s="178"/>
      <c r="DDC233" s="178"/>
      <c r="DDD233" s="178"/>
      <c r="DDE233" s="178"/>
      <c r="DDF233" s="178"/>
      <c r="DDG233" s="178"/>
      <c r="DDH233" s="178"/>
      <c r="DDI233" s="178"/>
      <c r="DDJ233" s="178"/>
      <c r="DDK233" s="178"/>
      <c r="DDL233" s="178"/>
      <c r="DDM233" s="178"/>
      <c r="DDN233" s="178"/>
      <c r="DDO233" s="178"/>
      <c r="DDP233" s="178"/>
      <c r="DDQ233" s="178"/>
      <c r="DDR233" s="178"/>
      <c r="DDS233" s="178"/>
      <c r="DDT233" s="178"/>
      <c r="DDU233" s="178"/>
      <c r="DDV233" s="178"/>
      <c r="DDW233" s="178"/>
      <c r="DDX233" s="178"/>
      <c r="DDY233" s="178"/>
      <c r="DDZ233" s="178"/>
      <c r="DEA233" s="178"/>
      <c r="DEB233" s="178"/>
      <c r="DEC233" s="178"/>
      <c r="DED233" s="178"/>
      <c r="DEE233" s="178"/>
      <c r="DEF233" s="178"/>
      <c r="DEG233" s="178"/>
      <c r="DEH233" s="178"/>
      <c r="DEI233" s="178"/>
      <c r="DEJ233" s="178"/>
      <c r="DEK233" s="178"/>
      <c r="DEL233" s="178"/>
      <c r="DEM233" s="178"/>
      <c r="DEN233" s="178"/>
      <c r="DEO233" s="178"/>
      <c r="DEP233" s="178"/>
      <c r="DEQ233" s="178"/>
      <c r="DER233" s="178"/>
      <c r="DES233" s="178"/>
      <c r="DET233" s="178"/>
      <c r="DEU233" s="178"/>
      <c r="DEV233" s="178"/>
      <c r="DEW233" s="178"/>
      <c r="DEX233" s="178"/>
      <c r="DEY233" s="178"/>
      <c r="DEZ233" s="178"/>
      <c r="DFA233" s="178"/>
      <c r="DFB233" s="178"/>
      <c r="DFC233" s="178"/>
      <c r="DFD233" s="178"/>
      <c r="DFE233" s="178"/>
      <c r="DFF233" s="178"/>
      <c r="DFG233" s="178"/>
      <c r="DFH233" s="178"/>
      <c r="DFI233" s="178"/>
      <c r="DFJ233" s="178"/>
      <c r="DFK233" s="178"/>
      <c r="DFL233" s="178"/>
      <c r="DFM233" s="178"/>
      <c r="DFN233" s="178"/>
      <c r="DFO233" s="178"/>
      <c r="DFP233" s="178"/>
      <c r="DFQ233" s="178"/>
      <c r="DFR233" s="178"/>
      <c r="DFS233" s="178"/>
      <c r="DFT233" s="178"/>
      <c r="DFU233" s="178"/>
      <c r="DFV233" s="178"/>
      <c r="DFW233" s="178"/>
      <c r="DFX233" s="178"/>
      <c r="DFY233" s="178"/>
      <c r="DFZ233" s="178"/>
      <c r="DGA233" s="178"/>
      <c r="DGB233" s="178"/>
      <c r="DGC233" s="178"/>
      <c r="DGD233" s="178"/>
      <c r="DGE233" s="178"/>
      <c r="DGF233" s="178"/>
      <c r="DGG233" s="178"/>
      <c r="DGH233" s="178"/>
      <c r="DGI233" s="178"/>
      <c r="DGJ233" s="178"/>
      <c r="DGK233" s="178"/>
      <c r="DGL233" s="178"/>
      <c r="DGM233" s="178"/>
      <c r="DGN233" s="178"/>
      <c r="DGO233" s="178"/>
      <c r="DGP233" s="178"/>
      <c r="DGQ233" s="178"/>
      <c r="DGR233" s="178"/>
      <c r="DGS233" s="178"/>
      <c r="DGT233" s="178"/>
      <c r="DGU233" s="178"/>
      <c r="DGV233" s="178"/>
      <c r="DGW233" s="178"/>
      <c r="DGX233" s="178"/>
      <c r="DGY233" s="178"/>
      <c r="DGZ233" s="178"/>
      <c r="DHA233" s="178"/>
      <c r="DHB233" s="178"/>
      <c r="DHC233" s="178"/>
      <c r="DHD233" s="178"/>
      <c r="DHE233" s="178"/>
      <c r="DHF233" s="178"/>
      <c r="DHG233" s="178"/>
      <c r="DHH233" s="178"/>
      <c r="DHI233" s="178"/>
      <c r="DHJ233" s="178"/>
      <c r="DHK233" s="178"/>
      <c r="DHL233" s="178"/>
      <c r="DHM233" s="178"/>
      <c r="DHN233" s="178"/>
      <c r="DHO233" s="178"/>
      <c r="DHP233" s="178"/>
      <c r="DHQ233" s="178"/>
      <c r="DHR233" s="178"/>
      <c r="DHS233" s="178"/>
      <c r="DHT233" s="178"/>
      <c r="DHU233" s="178"/>
      <c r="DHV233" s="178"/>
      <c r="DHW233" s="178"/>
      <c r="DHX233" s="178"/>
      <c r="DHY233" s="178"/>
      <c r="DHZ233" s="178"/>
      <c r="DIA233" s="178"/>
      <c r="DIB233" s="178"/>
      <c r="DIC233" s="178"/>
      <c r="DID233" s="178"/>
      <c r="DIE233" s="178"/>
      <c r="DIF233" s="178"/>
      <c r="DIG233" s="178"/>
      <c r="DIH233" s="178"/>
      <c r="DII233" s="178"/>
      <c r="DIJ233" s="178"/>
      <c r="DIK233" s="178"/>
      <c r="DIL233" s="178"/>
      <c r="DIM233" s="178"/>
      <c r="DIN233" s="178"/>
      <c r="DIO233" s="178"/>
      <c r="DIP233" s="178"/>
      <c r="DIQ233" s="178"/>
      <c r="DIR233" s="178"/>
      <c r="DIS233" s="178"/>
      <c r="DIT233" s="178"/>
      <c r="DIU233" s="178"/>
      <c r="DIV233" s="178"/>
      <c r="DIW233" s="178"/>
      <c r="DIX233" s="178"/>
      <c r="DIY233" s="178"/>
      <c r="DIZ233" s="178"/>
      <c r="DJA233" s="178"/>
      <c r="DJB233" s="178"/>
      <c r="DJC233" s="178"/>
      <c r="DJD233" s="178"/>
      <c r="DJE233" s="178"/>
      <c r="DJF233" s="178"/>
      <c r="DJG233" s="178"/>
      <c r="DJH233" s="178"/>
      <c r="DJI233" s="178"/>
      <c r="DJJ233" s="178"/>
      <c r="DJK233" s="178"/>
      <c r="DJL233" s="178"/>
      <c r="DJM233" s="178"/>
      <c r="DJN233" s="178"/>
      <c r="DJO233" s="178"/>
      <c r="DJP233" s="178"/>
      <c r="DJQ233" s="178"/>
      <c r="DJR233" s="178"/>
      <c r="DJS233" s="178"/>
      <c r="DJT233" s="178"/>
      <c r="DJU233" s="178"/>
      <c r="DJV233" s="178"/>
      <c r="DJW233" s="178"/>
      <c r="DJX233" s="178"/>
      <c r="DJY233" s="178"/>
      <c r="DJZ233" s="178"/>
      <c r="DKA233" s="178"/>
      <c r="DKB233" s="178"/>
      <c r="DKC233" s="178"/>
      <c r="DKD233" s="178"/>
      <c r="DKE233" s="178"/>
      <c r="DKF233" s="178"/>
      <c r="DKG233" s="178"/>
      <c r="DKH233" s="178"/>
      <c r="DKI233" s="178"/>
      <c r="DKJ233" s="178"/>
      <c r="DKK233" s="178"/>
      <c r="DKL233" s="178"/>
      <c r="DKM233" s="178"/>
      <c r="DKN233" s="178"/>
      <c r="DKO233" s="178"/>
      <c r="DKP233" s="178"/>
      <c r="DKQ233" s="178"/>
      <c r="DKR233" s="178"/>
      <c r="DKS233" s="178"/>
      <c r="DKT233" s="178"/>
      <c r="DKU233" s="178"/>
      <c r="DKV233" s="178"/>
      <c r="DKW233" s="178"/>
      <c r="DKX233" s="178"/>
      <c r="DKY233" s="178"/>
      <c r="DKZ233" s="178"/>
      <c r="DLA233" s="178"/>
      <c r="DLB233" s="178"/>
      <c r="DLC233" s="178"/>
      <c r="DLD233" s="178"/>
      <c r="DLE233" s="178"/>
      <c r="DLF233" s="178"/>
      <c r="DLG233" s="178"/>
      <c r="DLH233" s="178"/>
      <c r="DLI233" s="178"/>
      <c r="DLJ233" s="178"/>
      <c r="DLK233" s="178"/>
      <c r="DLL233" s="178"/>
      <c r="DLM233" s="178"/>
      <c r="DLN233" s="178"/>
      <c r="DLO233" s="178"/>
      <c r="DLP233" s="178"/>
      <c r="DLQ233" s="178"/>
      <c r="DLR233" s="178"/>
      <c r="DLS233" s="178"/>
      <c r="DLT233" s="178"/>
      <c r="DLU233" s="178"/>
      <c r="DLV233" s="178"/>
      <c r="DLW233" s="178"/>
      <c r="DLX233" s="178"/>
      <c r="DLY233" s="178"/>
      <c r="DLZ233" s="178"/>
      <c r="DMA233" s="178"/>
      <c r="DMB233" s="178"/>
      <c r="DMC233" s="178"/>
      <c r="DMD233" s="178"/>
      <c r="DME233" s="178"/>
      <c r="DMF233" s="178"/>
      <c r="DMG233" s="178"/>
      <c r="DMH233" s="178"/>
      <c r="DMI233" s="178"/>
      <c r="DMJ233" s="178"/>
      <c r="DMK233" s="178"/>
      <c r="DML233" s="178"/>
      <c r="DMM233" s="178"/>
      <c r="DMN233" s="178"/>
      <c r="DMO233" s="178"/>
      <c r="DMP233" s="178"/>
      <c r="DMQ233" s="178"/>
      <c r="DMR233" s="178"/>
      <c r="DMS233" s="178"/>
      <c r="DMT233" s="178"/>
      <c r="DMU233" s="178"/>
      <c r="DMV233" s="178"/>
      <c r="DMW233" s="178"/>
      <c r="DMX233" s="178"/>
      <c r="DMY233" s="178"/>
      <c r="DMZ233" s="178"/>
      <c r="DNA233" s="178"/>
      <c r="DNB233" s="178"/>
      <c r="DNC233" s="178"/>
      <c r="DND233" s="178"/>
      <c r="DNE233" s="178"/>
      <c r="DNF233" s="178"/>
      <c r="DNG233" s="178"/>
      <c r="DNH233" s="178"/>
      <c r="DNI233" s="178"/>
      <c r="DNJ233" s="178"/>
      <c r="DNK233" s="178"/>
      <c r="DNL233" s="178"/>
      <c r="DNM233" s="178"/>
      <c r="DNN233" s="178"/>
      <c r="DNO233" s="178"/>
      <c r="DNP233" s="178"/>
      <c r="DNQ233" s="178"/>
      <c r="DNR233" s="178"/>
      <c r="DNS233" s="178"/>
      <c r="DNT233" s="178"/>
      <c r="DNU233" s="178"/>
      <c r="DNV233" s="178"/>
      <c r="DNW233" s="178"/>
      <c r="DNX233" s="178"/>
      <c r="DNY233" s="178"/>
      <c r="DNZ233" s="178"/>
      <c r="DOA233" s="178"/>
      <c r="DOB233" s="178"/>
      <c r="DOC233" s="178"/>
      <c r="DOD233" s="178"/>
      <c r="DOE233" s="178"/>
      <c r="DOF233" s="178"/>
      <c r="DOG233" s="178"/>
      <c r="DOH233" s="178"/>
      <c r="DOI233" s="178"/>
      <c r="DOJ233" s="178"/>
      <c r="DOK233" s="178"/>
      <c r="DOL233" s="178"/>
      <c r="DOM233" s="178"/>
      <c r="DON233" s="178"/>
      <c r="DOO233" s="178"/>
      <c r="DOP233" s="178"/>
      <c r="DOQ233" s="178"/>
      <c r="DOR233" s="178"/>
      <c r="DOS233" s="178"/>
      <c r="DOT233" s="178"/>
      <c r="DOU233" s="178"/>
      <c r="DOV233" s="178"/>
      <c r="DOW233" s="178"/>
      <c r="DOX233" s="178"/>
      <c r="DOY233" s="178"/>
      <c r="DOZ233" s="178"/>
      <c r="DPA233" s="178"/>
      <c r="DPB233" s="178"/>
      <c r="DPC233" s="178"/>
      <c r="DPD233" s="178"/>
      <c r="DPE233" s="178"/>
      <c r="DPF233" s="178"/>
      <c r="DPG233" s="178"/>
      <c r="DPH233" s="178"/>
      <c r="DPI233" s="178"/>
      <c r="DPJ233" s="178"/>
      <c r="DPK233" s="178"/>
      <c r="DPL233" s="178"/>
      <c r="DPM233" s="178"/>
      <c r="DPN233" s="178"/>
      <c r="DPO233" s="178"/>
      <c r="DPP233" s="178"/>
      <c r="DPQ233" s="178"/>
      <c r="DPR233" s="178"/>
      <c r="DPS233" s="178"/>
      <c r="DPT233" s="178"/>
      <c r="DPU233" s="178"/>
      <c r="DPV233" s="178"/>
      <c r="DPW233" s="178"/>
      <c r="DPX233" s="178"/>
      <c r="DPY233" s="178"/>
      <c r="DPZ233" s="178"/>
      <c r="DQA233" s="178"/>
      <c r="DQB233" s="178"/>
      <c r="DQC233" s="178"/>
      <c r="DQD233" s="178"/>
      <c r="DQE233" s="178"/>
      <c r="DQF233" s="178"/>
      <c r="DQG233" s="178"/>
      <c r="DQH233" s="178"/>
      <c r="DQI233" s="178"/>
      <c r="DQJ233" s="178"/>
      <c r="DQK233" s="178"/>
      <c r="DQL233" s="178"/>
      <c r="DQM233" s="178"/>
      <c r="DQN233" s="178"/>
      <c r="DQO233" s="178"/>
      <c r="DQP233" s="178"/>
      <c r="DQQ233" s="178"/>
      <c r="DQR233" s="178"/>
      <c r="DQS233" s="178"/>
      <c r="DQT233" s="178"/>
      <c r="DQU233" s="178"/>
      <c r="DQV233" s="178"/>
      <c r="DQW233" s="178"/>
      <c r="DQX233" s="178"/>
      <c r="DQY233" s="178"/>
      <c r="DQZ233" s="178"/>
      <c r="DRA233" s="178"/>
      <c r="DRB233" s="178"/>
      <c r="DRC233" s="178"/>
      <c r="DRD233" s="178"/>
      <c r="DRE233" s="178"/>
      <c r="DRF233" s="178"/>
      <c r="DRG233" s="178"/>
      <c r="DRH233" s="178"/>
      <c r="DRI233" s="178"/>
      <c r="DRJ233" s="178"/>
      <c r="DRK233" s="178"/>
      <c r="DRL233" s="178"/>
      <c r="DRM233" s="178"/>
      <c r="DRN233" s="178"/>
      <c r="DRO233" s="178"/>
      <c r="DRP233" s="178"/>
      <c r="DRQ233" s="178"/>
      <c r="DRR233" s="178"/>
      <c r="DRS233" s="178"/>
      <c r="DRT233" s="178"/>
      <c r="DRU233" s="178"/>
      <c r="DRV233" s="178"/>
      <c r="DRW233" s="178"/>
      <c r="DRX233" s="178"/>
      <c r="DRY233" s="178"/>
      <c r="DRZ233" s="178"/>
      <c r="DSA233" s="178"/>
      <c r="DSB233" s="178"/>
      <c r="DSC233" s="178"/>
      <c r="DSD233" s="178"/>
      <c r="DSE233" s="178"/>
      <c r="DSF233" s="178"/>
      <c r="DSG233" s="178"/>
      <c r="DSH233" s="178"/>
      <c r="DSI233" s="178"/>
      <c r="DSJ233" s="178"/>
      <c r="DSK233" s="178"/>
      <c r="DSL233" s="178"/>
      <c r="DSM233" s="178"/>
      <c r="DSN233" s="178"/>
      <c r="DSO233" s="178"/>
      <c r="DSP233" s="178"/>
      <c r="DSQ233" s="178"/>
      <c r="DSR233" s="178"/>
      <c r="DSS233" s="178"/>
      <c r="DST233" s="178"/>
      <c r="DSU233" s="178"/>
      <c r="DSV233" s="178"/>
      <c r="DSW233" s="178"/>
      <c r="DSX233" s="178"/>
      <c r="DSY233" s="178"/>
      <c r="DSZ233" s="178"/>
      <c r="DTA233" s="178"/>
      <c r="DTB233" s="178"/>
      <c r="DTC233" s="178"/>
      <c r="DTD233" s="178"/>
      <c r="DTE233" s="178"/>
      <c r="DTF233" s="178"/>
      <c r="DTG233" s="178"/>
      <c r="DTH233" s="178"/>
      <c r="DTI233" s="178"/>
      <c r="DTJ233" s="178"/>
      <c r="DTK233" s="178"/>
      <c r="DTL233" s="178"/>
      <c r="DTM233" s="178"/>
      <c r="DTN233" s="178"/>
      <c r="DTO233" s="178"/>
      <c r="DTP233" s="178"/>
      <c r="DTQ233" s="178"/>
      <c r="DTR233" s="178"/>
      <c r="DTS233" s="178"/>
      <c r="DTT233" s="178"/>
      <c r="DTU233" s="178"/>
      <c r="DTV233" s="178"/>
      <c r="DTW233" s="178"/>
      <c r="DTX233" s="178"/>
      <c r="DTY233" s="178"/>
      <c r="DTZ233" s="178"/>
      <c r="DUA233" s="178"/>
      <c r="DUB233" s="178"/>
      <c r="DUC233" s="178"/>
      <c r="DUD233" s="178"/>
      <c r="DUE233" s="178"/>
      <c r="DUF233" s="178"/>
      <c r="DUG233" s="178"/>
      <c r="DUH233" s="178"/>
      <c r="DUI233" s="178"/>
      <c r="DUJ233" s="178"/>
      <c r="DUK233" s="178"/>
      <c r="DUL233" s="178"/>
      <c r="DUM233" s="178"/>
      <c r="DUN233" s="178"/>
      <c r="DUO233" s="178"/>
      <c r="DUP233" s="178"/>
      <c r="DUQ233" s="178"/>
      <c r="DUR233" s="178"/>
      <c r="DUS233" s="178"/>
      <c r="DUT233" s="178"/>
      <c r="DUU233" s="178"/>
      <c r="DUV233" s="178"/>
      <c r="DUW233" s="178"/>
      <c r="DUX233" s="178"/>
      <c r="DUY233" s="178"/>
      <c r="DUZ233" s="178"/>
      <c r="DVA233" s="178"/>
      <c r="DVB233" s="178"/>
      <c r="DVC233" s="178"/>
      <c r="DVD233" s="178"/>
      <c r="DVE233" s="178"/>
      <c r="DVF233" s="178"/>
      <c r="DVG233" s="178"/>
      <c r="DVH233" s="178"/>
      <c r="DVI233" s="178"/>
      <c r="DVJ233" s="178"/>
      <c r="DVK233" s="178"/>
      <c r="DVL233" s="178"/>
      <c r="DVM233" s="178"/>
      <c r="DVN233" s="178"/>
      <c r="DVO233" s="178"/>
      <c r="DVP233" s="178"/>
      <c r="DVQ233" s="178"/>
      <c r="DVR233" s="178"/>
      <c r="DVS233" s="178"/>
      <c r="DVT233" s="178"/>
      <c r="DVU233" s="178"/>
      <c r="DVV233" s="178"/>
      <c r="DVW233" s="178"/>
      <c r="DVX233" s="178"/>
      <c r="DVY233" s="178"/>
      <c r="DVZ233" s="178"/>
      <c r="DWA233" s="178"/>
      <c r="DWB233" s="178"/>
      <c r="DWC233" s="178"/>
      <c r="DWD233" s="178"/>
      <c r="DWE233" s="178"/>
      <c r="DWF233" s="178"/>
      <c r="DWG233" s="178"/>
      <c r="DWH233" s="178"/>
      <c r="DWI233" s="178"/>
      <c r="DWJ233" s="178"/>
      <c r="DWK233" s="178"/>
      <c r="DWL233" s="178"/>
      <c r="DWM233" s="178"/>
      <c r="DWN233" s="178"/>
      <c r="DWO233" s="178"/>
      <c r="DWP233" s="178"/>
      <c r="DWQ233" s="178"/>
      <c r="DWR233" s="178"/>
      <c r="DWS233" s="178"/>
      <c r="DWT233" s="178"/>
      <c r="DWU233" s="178"/>
      <c r="DWV233" s="178"/>
      <c r="DWW233" s="178"/>
      <c r="DWX233" s="178"/>
      <c r="DWY233" s="178"/>
      <c r="DWZ233" s="178"/>
      <c r="DXA233" s="178"/>
      <c r="DXB233" s="178"/>
      <c r="DXC233" s="178"/>
      <c r="DXD233" s="178"/>
      <c r="DXE233" s="178"/>
      <c r="DXF233" s="178"/>
      <c r="DXG233" s="178"/>
      <c r="DXH233" s="178"/>
      <c r="DXI233" s="178"/>
      <c r="DXJ233" s="178"/>
      <c r="DXK233" s="178"/>
      <c r="DXL233" s="178"/>
      <c r="DXM233" s="178"/>
      <c r="DXN233" s="178"/>
      <c r="DXO233" s="178"/>
      <c r="DXP233" s="178"/>
      <c r="DXQ233" s="178"/>
      <c r="DXR233" s="178"/>
      <c r="DXS233" s="178"/>
      <c r="DXT233" s="178"/>
      <c r="DXU233" s="178"/>
      <c r="DXV233" s="178"/>
      <c r="DXW233" s="178"/>
      <c r="DXX233" s="178"/>
      <c r="DXY233" s="178"/>
      <c r="DXZ233" s="178"/>
      <c r="DYA233" s="178"/>
      <c r="DYB233" s="178"/>
      <c r="DYC233" s="178"/>
      <c r="DYD233" s="178"/>
      <c r="DYE233" s="178"/>
      <c r="DYF233" s="178"/>
      <c r="DYG233" s="178"/>
      <c r="DYH233" s="178"/>
      <c r="DYI233" s="178"/>
      <c r="DYJ233" s="178"/>
      <c r="DYK233" s="178"/>
      <c r="DYL233" s="178"/>
      <c r="DYM233" s="178"/>
      <c r="DYN233" s="178"/>
      <c r="DYO233" s="178"/>
      <c r="DYP233" s="178"/>
      <c r="DYQ233" s="178"/>
      <c r="DYR233" s="178"/>
      <c r="DYS233" s="178"/>
      <c r="DYT233" s="178"/>
      <c r="DYU233" s="178"/>
      <c r="DYV233" s="178"/>
      <c r="DYW233" s="178"/>
      <c r="DYX233" s="178"/>
      <c r="DYY233" s="178"/>
      <c r="DYZ233" s="178"/>
      <c r="DZA233" s="178"/>
      <c r="DZB233" s="178"/>
      <c r="DZC233" s="178"/>
      <c r="DZD233" s="178"/>
      <c r="DZE233" s="178"/>
      <c r="DZF233" s="178"/>
      <c r="DZG233" s="178"/>
      <c r="DZH233" s="178"/>
      <c r="DZI233" s="178"/>
      <c r="DZJ233" s="178"/>
      <c r="DZK233" s="178"/>
      <c r="DZL233" s="178"/>
      <c r="DZM233" s="178"/>
      <c r="DZN233" s="178"/>
      <c r="DZO233" s="178"/>
      <c r="DZP233" s="178"/>
      <c r="DZQ233" s="178"/>
      <c r="DZR233" s="178"/>
      <c r="DZS233" s="178"/>
      <c r="DZT233" s="178"/>
      <c r="DZU233" s="178"/>
      <c r="DZV233" s="178"/>
      <c r="DZW233" s="178"/>
      <c r="DZX233" s="178"/>
      <c r="DZY233" s="178"/>
      <c r="DZZ233" s="178"/>
      <c r="EAA233" s="178"/>
      <c r="EAB233" s="178"/>
      <c r="EAC233" s="178"/>
      <c r="EAD233" s="178"/>
      <c r="EAE233" s="178"/>
      <c r="EAF233" s="178"/>
      <c r="EAG233" s="178"/>
      <c r="EAH233" s="178"/>
      <c r="EAI233" s="178"/>
      <c r="EAJ233" s="178"/>
      <c r="EAK233" s="178"/>
      <c r="EAL233" s="178"/>
      <c r="EAM233" s="178"/>
      <c r="EAN233" s="178"/>
      <c r="EAO233" s="178"/>
      <c r="EAP233" s="178"/>
      <c r="EAQ233" s="178"/>
      <c r="EAR233" s="178"/>
      <c r="EAS233" s="178"/>
      <c r="EAT233" s="178"/>
      <c r="EAU233" s="178"/>
      <c r="EAV233" s="178"/>
      <c r="EAW233" s="178"/>
      <c r="EAX233" s="178"/>
      <c r="EAY233" s="178"/>
      <c r="EAZ233" s="178"/>
      <c r="EBA233" s="178"/>
      <c r="EBB233" s="178"/>
      <c r="EBC233" s="178"/>
      <c r="EBD233" s="178"/>
      <c r="EBE233" s="178"/>
      <c r="EBF233" s="178"/>
      <c r="EBG233" s="178"/>
      <c r="EBH233" s="178"/>
      <c r="EBI233" s="178"/>
      <c r="EBJ233" s="178"/>
      <c r="EBK233" s="178"/>
      <c r="EBL233" s="178"/>
      <c r="EBM233" s="178"/>
      <c r="EBN233" s="178"/>
      <c r="EBO233" s="178"/>
      <c r="EBP233" s="178"/>
      <c r="EBQ233" s="178"/>
      <c r="EBR233" s="178"/>
      <c r="EBS233" s="178"/>
      <c r="EBT233" s="178"/>
      <c r="EBU233" s="178"/>
      <c r="EBV233" s="178"/>
      <c r="EBW233" s="178"/>
      <c r="EBX233" s="178"/>
      <c r="EBY233" s="178"/>
      <c r="EBZ233" s="178"/>
      <c r="ECA233" s="178"/>
      <c r="ECB233" s="178"/>
      <c r="ECC233" s="178"/>
      <c r="ECD233" s="178"/>
      <c r="ECE233" s="178"/>
      <c r="ECF233" s="178"/>
      <c r="ECG233" s="178"/>
      <c r="ECH233" s="178"/>
      <c r="ECI233" s="178"/>
      <c r="ECJ233" s="178"/>
      <c r="ECK233" s="178"/>
      <c r="ECL233" s="178"/>
      <c r="ECM233" s="178"/>
      <c r="ECN233" s="178"/>
      <c r="ECO233" s="178"/>
      <c r="ECP233" s="178"/>
      <c r="ECQ233" s="178"/>
      <c r="ECR233" s="178"/>
      <c r="ECS233" s="178"/>
      <c r="ECT233" s="178"/>
      <c r="ECU233" s="178"/>
      <c r="ECV233" s="178"/>
      <c r="ECW233" s="178"/>
      <c r="ECX233" s="178"/>
      <c r="ECY233" s="178"/>
      <c r="ECZ233" s="178"/>
      <c r="EDA233" s="178"/>
      <c r="EDB233" s="178"/>
      <c r="EDC233" s="178"/>
      <c r="EDD233" s="178"/>
      <c r="EDE233" s="178"/>
      <c r="EDF233" s="178"/>
      <c r="EDG233" s="178"/>
      <c r="EDH233" s="178"/>
      <c r="EDI233" s="178"/>
      <c r="EDJ233" s="178"/>
      <c r="EDK233" s="178"/>
      <c r="EDL233" s="178"/>
      <c r="EDM233" s="178"/>
      <c r="EDN233" s="178"/>
      <c r="EDO233" s="178"/>
      <c r="EDP233" s="178"/>
      <c r="EDQ233" s="178"/>
      <c r="EDR233" s="178"/>
      <c r="EDS233" s="178"/>
      <c r="EDT233" s="178"/>
      <c r="EDU233" s="178"/>
      <c r="EDV233" s="178"/>
      <c r="EDW233" s="178"/>
      <c r="EDX233" s="178"/>
      <c r="EDY233" s="178"/>
      <c r="EDZ233" s="178"/>
      <c r="EEA233" s="178"/>
      <c r="EEB233" s="178"/>
      <c r="EEC233" s="178"/>
      <c r="EED233" s="178"/>
      <c r="EEE233" s="178"/>
      <c r="EEF233" s="178"/>
      <c r="EEG233" s="178"/>
      <c r="EEH233" s="178"/>
      <c r="EEI233" s="178"/>
      <c r="EEJ233" s="178"/>
      <c r="EEK233" s="178"/>
      <c r="EEL233" s="178"/>
      <c r="EEM233" s="178"/>
      <c r="EEN233" s="178"/>
      <c r="EEO233" s="178"/>
      <c r="EEP233" s="178"/>
      <c r="EEQ233" s="178"/>
      <c r="EER233" s="178"/>
      <c r="EES233" s="178"/>
      <c r="EET233" s="178"/>
      <c r="EEU233" s="178"/>
      <c r="EEV233" s="178"/>
      <c r="EEW233" s="178"/>
      <c r="EEX233" s="178"/>
      <c r="EEY233" s="178"/>
      <c r="EEZ233" s="178"/>
      <c r="EFA233" s="178"/>
      <c r="EFB233" s="178"/>
      <c r="EFC233" s="178"/>
      <c r="EFD233" s="178"/>
      <c r="EFE233" s="178"/>
      <c r="EFF233" s="178"/>
      <c r="EFG233" s="178"/>
      <c r="EFH233" s="178"/>
      <c r="EFI233" s="178"/>
      <c r="EFJ233" s="178"/>
      <c r="EFK233" s="178"/>
      <c r="EFL233" s="178"/>
      <c r="EFM233" s="178"/>
      <c r="EFN233" s="178"/>
      <c r="EFO233" s="178"/>
      <c r="EFP233" s="178"/>
      <c r="EFQ233" s="178"/>
      <c r="EFR233" s="178"/>
      <c r="EFS233" s="178"/>
      <c r="EFT233" s="178"/>
      <c r="EFU233" s="178"/>
      <c r="EFV233" s="178"/>
      <c r="EFW233" s="178"/>
      <c r="EFX233" s="178"/>
      <c r="EFY233" s="178"/>
      <c r="EFZ233" s="178"/>
      <c r="EGA233" s="178"/>
      <c r="EGB233" s="178"/>
      <c r="EGC233" s="178"/>
      <c r="EGD233" s="178"/>
      <c r="EGE233" s="178"/>
      <c r="EGF233" s="178"/>
      <c r="EGG233" s="178"/>
      <c r="EGH233" s="178"/>
      <c r="EGI233" s="178"/>
      <c r="EGJ233" s="178"/>
      <c r="EGK233" s="178"/>
      <c r="EGL233" s="178"/>
      <c r="EGM233" s="178"/>
      <c r="EGN233" s="178"/>
      <c r="EGO233" s="178"/>
      <c r="EGP233" s="178"/>
      <c r="EGQ233" s="178"/>
      <c r="EGR233" s="178"/>
      <c r="EGS233" s="178"/>
      <c r="EGT233" s="178"/>
      <c r="EGU233" s="178"/>
      <c r="EGV233" s="178"/>
      <c r="EGW233" s="178"/>
      <c r="EGX233" s="178"/>
      <c r="EGY233" s="178"/>
      <c r="EGZ233" s="178"/>
      <c r="EHA233" s="178"/>
      <c r="EHB233" s="178"/>
      <c r="EHC233" s="178"/>
      <c r="EHD233" s="178"/>
      <c r="EHE233" s="178"/>
      <c r="EHF233" s="178"/>
      <c r="EHG233" s="178"/>
      <c r="EHH233" s="178"/>
      <c r="EHI233" s="178"/>
      <c r="EHJ233" s="178"/>
      <c r="EHK233" s="178"/>
      <c r="EHL233" s="178"/>
      <c r="EHM233" s="178"/>
      <c r="EHN233" s="178"/>
      <c r="EHO233" s="178"/>
      <c r="EHP233" s="178"/>
      <c r="EHQ233" s="178"/>
      <c r="EHR233" s="178"/>
      <c r="EHS233" s="178"/>
      <c r="EHT233" s="178"/>
      <c r="EHU233" s="178"/>
      <c r="EHV233" s="178"/>
      <c r="EHW233" s="178"/>
      <c r="EHX233" s="178"/>
      <c r="EHY233" s="178"/>
      <c r="EHZ233" s="178"/>
      <c r="EIA233" s="178"/>
      <c r="EIB233" s="178"/>
      <c r="EIC233" s="178"/>
      <c r="EID233" s="178"/>
      <c r="EIE233" s="178"/>
      <c r="EIF233" s="178"/>
      <c r="EIG233" s="178"/>
      <c r="EIH233" s="178"/>
      <c r="EII233" s="178"/>
      <c r="EIJ233" s="178"/>
      <c r="EIK233" s="178"/>
      <c r="EIL233" s="178"/>
      <c r="EIM233" s="178"/>
      <c r="EIN233" s="178"/>
      <c r="EIO233" s="178"/>
      <c r="EIP233" s="178"/>
      <c r="EIQ233" s="178"/>
      <c r="EIR233" s="178"/>
      <c r="EIS233" s="178"/>
      <c r="EIT233" s="178"/>
      <c r="EIU233" s="178"/>
      <c r="EIV233" s="178"/>
      <c r="EIW233" s="178"/>
      <c r="EIX233" s="178"/>
      <c r="EIY233" s="178"/>
      <c r="EIZ233" s="178"/>
      <c r="EJA233" s="178"/>
      <c r="EJB233" s="178"/>
      <c r="EJC233" s="178"/>
      <c r="EJD233" s="178"/>
      <c r="EJE233" s="178"/>
      <c r="EJF233" s="178"/>
      <c r="EJG233" s="178"/>
      <c r="EJH233" s="178"/>
      <c r="EJI233" s="178"/>
      <c r="EJJ233" s="178"/>
      <c r="EJK233" s="178"/>
      <c r="EJL233" s="178"/>
      <c r="EJM233" s="178"/>
      <c r="EJN233" s="178"/>
      <c r="EJO233" s="178"/>
      <c r="EJP233" s="178"/>
      <c r="EJQ233" s="178"/>
      <c r="EJR233" s="178"/>
      <c r="EJS233" s="178"/>
      <c r="EJT233" s="178"/>
      <c r="EJU233" s="178"/>
      <c r="EJV233" s="178"/>
      <c r="EJW233" s="178"/>
      <c r="EJX233" s="178"/>
      <c r="EJY233" s="178"/>
      <c r="EJZ233" s="178"/>
      <c r="EKA233" s="178"/>
      <c r="EKB233" s="178"/>
      <c r="EKC233" s="178"/>
      <c r="EKD233" s="178"/>
      <c r="EKE233" s="178"/>
      <c r="EKF233" s="178"/>
      <c r="EKG233" s="178"/>
      <c r="EKH233" s="178"/>
      <c r="EKI233" s="178"/>
      <c r="EKJ233" s="178"/>
      <c r="EKK233" s="178"/>
      <c r="EKL233" s="178"/>
      <c r="EKM233" s="178"/>
      <c r="EKN233" s="178"/>
      <c r="EKO233" s="178"/>
      <c r="EKP233" s="178"/>
      <c r="EKQ233" s="178"/>
      <c r="EKR233" s="178"/>
      <c r="EKS233" s="178"/>
      <c r="EKT233" s="178"/>
      <c r="EKU233" s="178"/>
      <c r="EKV233" s="178"/>
      <c r="EKW233" s="178"/>
      <c r="EKX233" s="178"/>
      <c r="EKY233" s="178"/>
      <c r="EKZ233" s="178"/>
      <c r="ELA233" s="178"/>
      <c r="ELB233" s="178"/>
      <c r="ELC233" s="178"/>
      <c r="ELD233" s="178"/>
      <c r="ELE233" s="178"/>
      <c r="ELF233" s="178"/>
      <c r="ELG233" s="178"/>
      <c r="ELH233" s="178"/>
      <c r="ELI233" s="178"/>
      <c r="ELJ233" s="178"/>
      <c r="ELK233" s="178"/>
      <c r="ELL233" s="178"/>
      <c r="ELM233" s="178"/>
      <c r="ELN233" s="178"/>
      <c r="ELO233" s="178"/>
      <c r="ELP233" s="178"/>
      <c r="ELQ233" s="178"/>
      <c r="ELR233" s="178"/>
      <c r="ELS233" s="178"/>
      <c r="ELT233" s="178"/>
      <c r="ELU233" s="178"/>
      <c r="ELV233" s="178"/>
      <c r="ELW233" s="178"/>
      <c r="ELX233" s="178"/>
      <c r="ELY233" s="178"/>
      <c r="ELZ233" s="178"/>
      <c r="EMA233" s="178"/>
      <c r="EMB233" s="178"/>
      <c r="EMC233" s="178"/>
      <c r="EMD233" s="178"/>
      <c r="EME233" s="178"/>
      <c r="EMF233" s="178"/>
      <c r="EMG233" s="178"/>
      <c r="EMH233" s="178"/>
      <c r="EMI233" s="178"/>
      <c r="EMJ233" s="178"/>
      <c r="EMK233" s="178"/>
      <c r="EML233" s="178"/>
      <c r="EMM233" s="178"/>
      <c r="EMN233" s="178"/>
      <c r="EMO233" s="178"/>
      <c r="EMP233" s="178"/>
      <c r="EMQ233" s="178"/>
      <c r="EMR233" s="178"/>
      <c r="EMS233" s="178"/>
      <c r="EMT233" s="178"/>
      <c r="EMU233" s="178"/>
      <c r="EMV233" s="178"/>
      <c r="EMW233" s="178"/>
      <c r="EMX233" s="178"/>
      <c r="EMY233" s="178"/>
      <c r="EMZ233" s="178"/>
      <c r="ENA233" s="178"/>
      <c r="ENB233" s="178"/>
      <c r="ENC233" s="178"/>
      <c r="END233" s="178"/>
      <c r="ENE233" s="178"/>
      <c r="ENF233" s="178"/>
      <c r="ENG233" s="178"/>
      <c r="ENH233" s="178"/>
      <c r="ENI233" s="178"/>
      <c r="ENJ233" s="178"/>
      <c r="ENK233" s="178"/>
      <c r="ENL233" s="178"/>
      <c r="ENM233" s="178"/>
      <c r="ENN233" s="178"/>
      <c r="ENO233" s="178"/>
      <c r="ENP233" s="178"/>
      <c r="ENQ233" s="178"/>
      <c r="ENR233" s="178"/>
      <c r="ENS233" s="178"/>
      <c r="ENT233" s="178"/>
      <c r="ENU233" s="178"/>
      <c r="ENV233" s="178"/>
      <c r="ENW233" s="178"/>
      <c r="ENX233" s="178"/>
      <c r="ENY233" s="178"/>
      <c r="ENZ233" s="178"/>
      <c r="EOA233" s="178"/>
      <c r="EOB233" s="178"/>
      <c r="EOC233" s="178"/>
      <c r="EOD233" s="178"/>
      <c r="EOE233" s="178"/>
      <c r="EOF233" s="178"/>
      <c r="EOG233" s="178"/>
      <c r="EOH233" s="178"/>
      <c r="EOI233" s="178"/>
      <c r="EOJ233" s="178"/>
      <c r="EOK233" s="178"/>
      <c r="EOL233" s="178"/>
      <c r="EOM233" s="178"/>
      <c r="EON233" s="178"/>
      <c r="EOO233" s="178"/>
      <c r="EOP233" s="178"/>
      <c r="EOQ233" s="178"/>
      <c r="EOR233" s="178"/>
      <c r="EOS233" s="178"/>
      <c r="EOT233" s="178"/>
      <c r="EOU233" s="178"/>
      <c r="EOV233" s="178"/>
      <c r="EOW233" s="178"/>
      <c r="EOX233" s="178"/>
      <c r="EOY233" s="178"/>
      <c r="EOZ233" s="178"/>
      <c r="EPA233" s="178"/>
      <c r="EPB233" s="178"/>
      <c r="EPC233" s="178"/>
      <c r="EPD233" s="178"/>
      <c r="EPE233" s="178"/>
      <c r="EPF233" s="178"/>
      <c r="EPG233" s="178"/>
      <c r="EPH233" s="178"/>
      <c r="EPI233" s="178"/>
      <c r="EPJ233" s="178"/>
      <c r="EPK233" s="178"/>
      <c r="EPL233" s="178"/>
      <c r="EPM233" s="178"/>
      <c r="EPN233" s="178"/>
      <c r="EPO233" s="178"/>
      <c r="EPP233" s="178"/>
      <c r="EPQ233" s="178"/>
      <c r="EPR233" s="178"/>
      <c r="EPS233" s="178"/>
      <c r="EPT233" s="178"/>
      <c r="EPU233" s="178"/>
      <c r="EPV233" s="178"/>
      <c r="EPW233" s="178"/>
      <c r="EPX233" s="178"/>
      <c r="EPY233" s="178"/>
      <c r="EPZ233" s="178"/>
      <c r="EQA233" s="178"/>
      <c r="EQB233" s="178"/>
      <c r="EQC233" s="178"/>
      <c r="EQD233" s="178"/>
      <c r="EQE233" s="178"/>
      <c r="EQF233" s="178"/>
      <c r="EQG233" s="178"/>
      <c r="EQH233" s="178"/>
      <c r="EQI233" s="178"/>
      <c r="EQJ233" s="178"/>
      <c r="EQK233" s="178"/>
      <c r="EQL233" s="178"/>
      <c r="EQM233" s="178"/>
      <c r="EQN233" s="178"/>
      <c r="EQO233" s="178"/>
      <c r="EQP233" s="178"/>
      <c r="EQQ233" s="178"/>
      <c r="EQR233" s="178"/>
      <c r="EQS233" s="178"/>
      <c r="EQT233" s="178"/>
      <c r="EQU233" s="178"/>
      <c r="EQV233" s="178"/>
      <c r="EQW233" s="178"/>
      <c r="EQX233" s="178"/>
      <c r="EQY233" s="178"/>
      <c r="EQZ233" s="178"/>
      <c r="ERA233" s="178"/>
      <c r="ERB233" s="178"/>
      <c r="ERC233" s="178"/>
      <c r="ERD233" s="178"/>
      <c r="ERE233" s="178"/>
      <c r="ERF233" s="178"/>
      <c r="ERG233" s="178"/>
      <c r="ERH233" s="178"/>
      <c r="ERI233" s="178"/>
      <c r="ERJ233" s="178"/>
      <c r="ERK233" s="178"/>
      <c r="ERL233" s="178"/>
      <c r="ERM233" s="178"/>
      <c r="ERN233" s="178"/>
      <c r="ERO233" s="178"/>
      <c r="ERP233" s="178"/>
      <c r="ERQ233" s="178"/>
      <c r="ERR233" s="178"/>
      <c r="ERS233" s="178"/>
      <c r="ERT233" s="178"/>
      <c r="ERU233" s="178"/>
      <c r="ERV233" s="178"/>
      <c r="ERW233" s="178"/>
      <c r="ERX233" s="178"/>
      <c r="ERY233" s="178"/>
      <c r="ERZ233" s="178"/>
      <c r="ESA233" s="178"/>
      <c r="ESB233" s="178"/>
      <c r="ESC233" s="178"/>
      <c r="ESD233" s="178"/>
      <c r="ESE233" s="178"/>
      <c r="ESF233" s="178"/>
      <c r="ESG233" s="178"/>
      <c r="ESH233" s="178"/>
      <c r="ESI233" s="178"/>
      <c r="ESJ233" s="178"/>
      <c r="ESK233" s="178"/>
      <c r="ESL233" s="178"/>
      <c r="ESM233" s="178"/>
      <c r="ESN233" s="178"/>
      <c r="ESO233" s="178"/>
      <c r="ESP233" s="178"/>
      <c r="ESQ233" s="178"/>
      <c r="ESR233" s="178"/>
      <c r="ESS233" s="178"/>
      <c r="EST233" s="178"/>
      <c r="ESU233" s="178"/>
      <c r="ESV233" s="178"/>
      <c r="ESW233" s="178"/>
      <c r="ESX233" s="178"/>
      <c r="ESY233" s="178"/>
      <c r="ESZ233" s="178"/>
      <c r="ETA233" s="178"/>
      <c r="ETB233" s="178"/>
      <c r="ETC233" s="178"/>
      <c r="ETD233" s="178"/>
      <c r="ETE233" s="178"/>
      <c r="ETF233" s="178"/>
      <c r="ETG233" s="178"/>
      <c r="ETH233" s="178"/>
      <c r="ETI233" s="178"/>
      <c r="ETJ233" s="178"/>
      <c r="ETK233" s="178"/>
      <c r="ETL233" s="178"/>
      <c r="ETM233" s="178"/>
      <c r="ETN233" s="178"/>
      <c r="ETO233" s="178"/>
      <c r="ETP233" s="178"/>
      <c r="ETQ233" s="178"/>
      <c r="ETR233" s="178"/>
      <c r="ETS233" s="178"/>
      <c r="ETT233" s="178"/>
      <c r="ETU233" s="178"/>
      <c r="ETV233" s="178"/>
      <c r="ETW233" s="178"/>
      <c r="ETX233" s="178"/>
      <c r="ETY233" s="178"/>
      <c r="ETZ233" s="178"/>
      <c r="EUA233" s="178"/>
      <c r="EUB233" s="178"/>
      <c r="EUC233" s="178"/>
      <c r="EUD233" s="178"/>
      <c r="EUE233" s="178"/>
      <c r="EUF233" s="178"/>
      <c r="EUG233" s="178"/>
      <c r="EUH233" s="178"/>
      <c r="EUI233" s="178"/>
      <c r="EUJ233" s="178"/>
      <c r="EUK233" s="178"/>
      <c r="EUL233" s="178"/>
      <c r="EUM233" s="178"/>
      <c r="EUN233" s="178"/>
      <c r="EUO233" s="178"/>
      <c r="EUP233" s="178"/>
      <c r="EUQ233" s="178"/>
      <c r="EUR233" s="178"/>
      <c r="EUS233" s="178"/>
      <c r="EUT233" s="178"/>
      <c r="EUU233" s="178"/>
      <c r="EUV233" s="178"/>
      <c r="EUW233" s="178"/>
      <c r="EUX233" s="178"/>
      <c r="EUY233" s="178"/>
      <c r="EUZ233" s="178"/>
      <c r="EVA233" s="178"/>
      <c r="EVB233" s="178"/>
      <c r="EVC233" s="178"/>
      <c r="EVD233" s="178"/>
      <c r="EVE233" s="178"/>
      <c r="EVF233" s="178"/>
      <c r="EVG233" s="178"/>
      <c r="EVH233" s="178"/>
      <c r="EVI233" s="178"/>
      <c r="EVJ233" s="178"/>
      <c r="EVK233" s="178"/>
      <c r="EVL233" s="178"/>
      <c r="EVM233" s="178"/>
      <c r="EVN233" s="178"/>
      <c r="EVO233" s="178"/>
      <c r="EVP233" s="178"/>
      <c r="EVQ233" s="178"/>
      <c r="EVR233" s="178"/>
      <c r="EVS233" s="178"/>
      <c r="EVT233" s="178"/>
      <c r="EVU233" s="178"/>
      <c r="EVV233" s="178"/>
      <c r="EVW233" s="178"/>
      <c r="EVX233" s="178"/>
      <c r="EVY233" s="178"/>
      <c r="EVZ233" s="178"/>
      <c r="EWA233" s="178"/>
      <c r="EWB233" s="178"/>
      <c r="EWC233" s="178"/>
      <c r="EWD233" s="178"/>
      <c r="EWE233" s="178"/>
      <c r="EWF233" s="178"/>
      <c r="EWG233" s="178"/>
      <c r="EWH233" s="178"/>
      <c r="EWI233" s="178"/>
      <c r="EWJ233" s="178"/>
      <c r="EWK233" s="178"/>
      <c r="EWL233" s="178"/>
      <c r="EWM233" s="178"/>
      <c r="EWN233" s="178"/>
      <c r="EWO233" s="178"/>
      <c r="EWP233" s="178"/>
      <c r="EWQ233" s="178"/>
      <c r="EWR233" s="178"/>
      <c r="EWS233" s="178"/>
      <c r="EWT233" s="178"/>
      <c r="EWU233" s="178"/>
      <c r="EWV233" s="178"/>
      <c r="EWW233" s="178"/>
      <c r="EWX233" s="178"/>
      <c r="EWY233" s="178"/>
      <c r="EWZ233" s="178"/>
      <c r="EXA233" s="178"/>
      <c r="EXB233" s="178"/>
      <c r="EXC233" s="178"/>
      <c r="EXD233" s="178"/>
      <c r="EXE233" s="178"/>
      <c r="EXF233" s="178"/>
      <c r="EXG233" s="178"/>
      <c r="EXH233" s="178"/>
      <c r="EXI233" s="178"/>
      <c r="EXJ233" s="178"/>
      <c r="EXK233" s="178"/>
      <c r="EXL233" s="178"/>
      <c r="EXM233" s="178"/>
      <c r="EXN233" s="178"/>
      <c r="EXO233" s="178"/>
      <c r="EXP233" s="178"/>
      <c r="EXQ233" s="178"/>
      <c r="EXR233" s="178"/>
      <c r="EXS233" s="178"/>
      <c r="EXT233" s="178"/>
      <c r="EXU233" s="178"/>
      <c r="EXV233" s="178"/>
      <c r="EXW233" s="178"/>
      <c r="EXX233" s="178"/>
      <c r="EXY233" s="178"/>
      <c r="EXZ233" s="178"/>
      <c r="EYA233" s="178"/>
      <c r="EYB233" s="178"/>
      <c r="EYC233" s="178"/>
      <c r="EYD233" s="178"/>
      <c r="EYE233" s="178"/>
      <c r="EYF233" s="178"/>
      <c r="EYG233" s="178"/>
      <c r="EYH233" s="178"/>
      <c r="EYI233" s="178"/>
      <c r="EYJ233" s="178"/>
      <c r="EYK233" s="178"/>
      <c r="EYL233" s="178"/>
      <c r="EYM233" s="178"/>
      <c r="EYN233" s="178"/>
      <c r="EYO233" s="178"/>
      <c r="EYP233" s="178"/>
      <c r="EYQ233" s="178"/>
      <c r="EYR233" s="178"/>
      <c r="EYS233" s="178"/>
      <c r="EYT233" s="178"/>
      <c r="EYU233" s="178"/>
      <c r="EYV233" s="178"/>
      <c r="EYW233" s="178"/>
      <c r="EYX233" s="178"/>
      <c r="EYY233" s="178"/>
      <c r="EYZ233" s="178"/>
      <c r="EZA233" s="178"/>
      <c r="EZB233" s="178"/>
      <c r="EZC233" s="178"/>
      <c r="EZD233" s="178"/>
      <c r="EZE233" s="178"/>
      <c r="EZF233" s="178"/>
      <c r="EZG233" s="178"/>
      <c r="EZH233" s="178"/>
      <c r="EZI233" s="178"/>
      <c r="EZJ233" s="178"/>
      <c r="EZK233" s="178"/>
      <c r="EZL233" s="178"/>
      <c r="EZM233" s="178"/>
      <c r="EZN233" s="178"/>
      <c r="EZO233" s="178"/>
      <c r="EZP233" s="178"/>
      <c r="EZQ233" s="178"/>
      <c r="EZR233" s="178"/>
      <c r="EZS233" s="178"/>
      <c r="EZT233" s="178"/>
      <c r="EZU233" s="178"/>
      <c r="EZV233" s="178"/>
      <c r="EZW233" s="178"/>
      <c r="EZX233" s="178"/>
      <c r="EZY233" s="178"/>
      <c r="EZZ233" s="178"/>
      <c r="FAA233" s="178"/>
      <c r="FAB233" s="178"/>
      <c r="FAC233" s="178"/>
      <c r="FAD233" s="178"/>
      <c r="FAE233" s="178"/>
      <c r="FAF233" s="178"/>
      <c r="FAG233" s="178"/>
      <c r="FAH233" s="178"/>
      <c r="FAI233" s="178"/>
      <c r="FAJ233" s="178"/>
      <c r="FAK233" s="178"/>
      <c r="FAL233" s="178"/>
      <c r="FAM233" s="178"/>
      <c r="FAN233" s="178"/>
      <c r="FAO233" s="178"/>
      <c r="FAP233" s="178"/>
      <c r="FAQ233" s="178"/>
      <c r="FAR233" s="178"/>
      <c r="FAS233" s="178"/>
      <c r="FAT233" s="178"/>
      <c r="FAU233" s="178"/>
      <c r="FAV233" s="178"/>
      <c r="FAW233" s="178"/>
      <c r="FAX233" s="178"/>
      <c r="FAY233" s="178"/>
      <c r="FAZ233" s="178"/>
      <c r="FBA233" s="178"/>
      <c r="FBB233" s="178"/>
      <c r="FBC233" s="178"/>
      <c r="FBD233" s="178"/>
      <c r="FBE233" s="178"/>
      <c r="FBF233" s="178"/>
      <c r="FBG233" s="178"/>
      <c r="FBH233" s="178"/>
      <c r="FBI233" s="178"/>
      <c r="FBJ233" s="178"/>
      <c r="FBK233" s="178"/>
      <c r="FBL233" s="178"/>
      <c r="FBM233" s="178"/>
      <c r="FBN233" s="178"/>
      <c r="FBO233" s="178"/>
      <c r="FBP233" s="178"/>
      <c r="FBQ233" s="178"/>
      <c r="FBR233" s="178"/>
      <c r="FBS233" s="178"/>
      <c r="FBT233" s="178"/>
      <c r="FBU233" s="178"/>
      <c r="FBV233" s="178"/>
      <c r="FBW233" s="178"/>
      <c r="FBX233" s="178"/>
      <c r="FBY233" s="178"/>
      <c r="FBZ233" s="178"/>
      <c r="FCA233" s="178"/>
      <c r="FCB233" s="178"/>
      <c r="FCC233" s="178"/>
      <c r="FCD233" s="178"/>
      <c r="FCE233" s="178"/>
      <c r="FCF233" s="178"/>
      <c r="FCG233" s="178"/>
      <c r="FCH233" s="178"/>
      <c r="FCI233" s="178"/>
      <c r="FCJ233" s="178"/>
      <c r="FCK233" s="178"/>
      <c r="FCL233" s="178"/>
      <c r="FCM233" s="178"/>
      <c r="FCN233" s="178"/>
      <c r="FCO233" s="178"/>
      <c r="FCP233" s="178"/>
      <c r="FCQ233" s="178"/>
      <c r="FCR233" s="178"/>
      <c r="FCS233" s="178"/>
      <c r="FCT233" s="178"/>
      <c r="FCU233" s="178"/>
      <c r="FCV233" s="178"/>
      <c r="FCW233" s="178"/>
      <c r="FCX233" s="178"/>
      <c r="FCY233" s="178"/>
      <c r="FCZ233" s="178"/>
      <c r="FDA233" s="178"/>
      <c r="FDB233" s="178"/>
      <c r="FDC233" s="178"/>
      <c r="FDD233" s="178"/>
      <c r="FDE233" s="178"/>
      <c r="FDF233" s="178"/>
      <c r="FDG233" s="178"/>
      <c r="FDH233" s="178"/>
      <c r="FDI233" s="178"/>
      <c r="FDJ233" s="178"/>
      <c r="FDK233" s="178"/>
      <c r="FDL233" s="178"/>
      <c r="FDM233" s="178"/>
      <c r="FDN233" s="178"/>
      <c r="FDO233" s="178"/>
      <c r="FDP233" s="178"/>
      <c r="FDQ233" s="178"/>
      <c r="FDR233" s="178"/>
      <c r="FDS233" s="178"/>
      <c r="FDT233" s="178"/>
      <c r="FDU233" s="178"/>
      <c r="FDV233" s="178"/>
      <c r="FDW233" s="178"/>
      <c r="FDX233" s="178"/>
      <c r="FDY233" s="178"/>
      <c r="FDZ233" s="178"/>
      <c r="FEA233" s="178"/>
      <c r="FEB233" s="178"/>
      <c r="FEC233" s="178"/>
      <c r="FED233" s="178"/>
      <c r="FEE233" s="178"/>
      <c r="FEF233" s="178"/>
      <c r="FEG233" s="178"/>
      <c r="FEH233" s="178"/>
      <c r="FEI233" s="178"/>
      <c r="FEJ233" s="178"/>
      <c r="FEK233" s="178"/>
      <c r="FEL233" s="178"/>
      <c r="FEM233" s="178"/>
      <c r="FEN233" s="178"/>
      <c r="FEO233" s="178"/>
      <c r="FEP233" s="178"/>
      <c r="FEQ233" s="178"/>
      <c r="FER233" s="178"/>
      <c r="FES233" s="178"/>
      <c r="FET233" s="178"/>
      <c r="FEU233" s="178"/>
      <c r="FEV233" s="178"/>
      <c r="FEW233" s="178"/>
      <c r="FEX233" s="178"/>
      <c r="FEY233" s="178"/>
      <c r="FEZ233" s="178"/>
      <c r="FFA233" s="178"/>
      <c r="FFB233" s="178"/>
      <c r="FFC233" s="178"/>
      <c r="FFD233" s="178"/>
      <c r="FFE233" s="178"/>
      <c r="FFF233" s="178"/>
      <c r="FFG233" s="178"/>
      <c r="FFH233" s="178"/>
      <c r="FFI233" s="178"/>
      <c r="FFJ233" s="178"/>
      <c r="FFK233" s="178"/>
      <c r="FFL233" s="178"/>
      <c r="FFM233" s="178"/>
      <c r="FFN233" s="178"/>
      <c r="FFO233" s="178"/>
      <c r="FFP233" s="178"/>
      <c r="FFQ233" s="178"/>
      <c r="FFR233" s="178"/>
      <c r="FFS233" s="178"/>
      <c r="FFT233" s="178"/>
      <c r="FFU233" s="178"/>
      <c r="FFV233" s="178"/>
      <c r="FFW233" s="178"/>
      <c r="FFX233" s="178"/>
      <c r="FFY233" s="178"/>
      <c r="FFZ233" s="178"/>
      <c r="FGA233" s="178"/>
      <c r="FGB233" s="178"/>
      <c r="FGC233" s="178"/>
      <c r="FGD233" s="178"/>
      <c r="FGE233" s="178"/>
      <c r="FGF233" s="178"/>
      <c r="FGG233" s="178"/>
      <c r="FGH233" s="178"/>
      <c r="FGI233" s="178"/>
      <c r="FGJ233" s="178"/>
      <c r="FGK233" s="178"/>
      <c r="FGL233" s="178"/>
      <c r="FGM233" s="178"/>
      <c r="FGN233" s="178"/>
      <c r="FGO233" s="178"/>
      <c r="FGP233" s="178"/>
      <c r="FGQ233" s="178"/>
      <c r="FGR233" s="178"/>
      <c r="FGS233" s="178"/>
      <c r="FGT233" s="178"/>
      <c r="FGU233" s="178"/>
      <c r="FGV233" s="178"/>
      <c r="FGW233" s="178"/>
      <c r="FGX233" s="178"/>
      <c r="FGY233" s="178"/>
      <c r="FGZ233" s="178"/>
      <c r="FHA233" s="178"/>
      <c r="FHB233" s="178"/>
      <c r="FHC233" s="178"/>
      <c r="FHD233" s="178"/>
      <c r="FHE233" s="178"/>
      <c r="FHF233" s="178"/>
      <c r="FHG233" s="178"/>
      <c r="FHH233" s="178"/>
      <c r="FHI233" s="178"/>
      <c r="FHJ233" s="178"/>
      <c r="FHK233" s="178"/>
      <c r="FHL233" s="178"/>
      <c r="FHM233" s="178"/>
      <c r="FHN233" s="178"/>
      <c r="FHO233" s="178"/>
      <c r="FHP233" s="178"/>
      <c r="FHQ233" s="178"/>
      <c r="FHR233" s="178"/>
      <c r="FHS233" s="178"/>
      <c r="FHT233" s="178"/>
      <c r="FHU233" s="178"/>
      <c r="FHV233" s="178"/>
      <c r="FHW233" s="178"/>
      <c r="FHX233" s="178"/>
      <c r="FHY233" s="178"/>
      <c r="FHZ233" s="178"/>
      <c r="FIA233" s="178"/>
      <c r="FIB233" s="178"/>
      <c r="FIC233" s="178"/>
      <c r="FID233" s="178"/>
      <c r="FIE233" s="178"/>
      <c r="FIF233" s="178"/>
      <c r="FIG233" s="178"/>
      <c r="FIH233" s="178"/>
      <c r="FII233" s="178"/>
      <c r="FIJ233" s="178"/>
      <c r="FIK233" s="178"/>
      <c r="FIL233" s="178"/>
      <c r="FIM233" s="178"/>
      <c r="FIN233" s="178"/>
      <c r="FIO233" s="178"/>
      <c r="FIP233" s="178"/>
      <c r="FIQ233" s="178"/>
      <c r="FIR233" s="178"/>
      <c r="FIS233" s="178"/>
      <c r="FIT233" s="178"/>
      <c r="FIU233" s="178"/>
      <c r="FIV233" s="178"/>
      <c r="FIW233" s="178"/>
      <c r="FIX233" s="178"/>
      <c r="FIY233" s="178"/>
      <c r="FIZ233" s="178"/>
      <c r="FJA233" s="178"/>
      <c r="FJB233" s="178"/>
      <c r="FJC233" s="178"/>
      <c r="FJD233" s="178"/>
      <c r="FJE233" s="178"/>
      <c r="FJF233" s="178"/>
      <c r="FJG233" s="178"/>
      <c r="FJH233" s="178"/>
      <c r="FJI233" s="178"/>
      <c r="FJJ233" s="178"/>
      <c r="FJK233" s="178"/>
      <c r="FJL233" s="178"/>
      <c r="FJM233" s="178"/>
      <c r="FJN233" s="178"/>
      <c r="FJO233" s="178"/>
      <c r="FJP233" s="178"/>
      <c r="FJQ233" s="178"/>
      <c r="FJR233" s="178"/>
      <c r="FJS233" s="178"/>
      <c r="FJT233" s="178"/>
      <c r="FJU233" s="178"/>
      <c r="FJV233" s="178"/>
      <c r="FJW233" s="178"/>
      <c r="FJX233" s="178"/>
      <c r="FJY233" s="178"/>
      <c r="FJZ233" s="178"/>
      <c r="FKA233" s="178"/>
      <c r="FKB233" s="178"/>
      <c r="FKC233" s="178"/>
      <c r="FKD233" s="178"/>
      <c r="FKE233" s="178"/>
      <c r="FKF233" s="178"/>
      <c r="FKG233" s="178"/>
      <c r="FKH233" s="178"/>
      <c r="FKI233" s="178"/>
      <c r="FKJ233" s="178"/>
      <c r="FKK233" s="178"/>
      <c r="FKL233" s="178"/>
      <c r="FKM233" s="178"/>
      <c r="FKN233" s="178"/>
      <c r="FKO233" s="178"/>
      <c r="FKP233" s="178"/>
      <c r="FKQ233" s="178"/>
      <c r="FKR233" s="178"/>
      <c r="FKS233" s="178"/>
      <c r="FKT233" s="178"/>
      <c r="FKU233" s="178"/>
      <c r="FKV233" s="178"/>
      <c r="FKW233" s="178"/>
      <c r="FKX233" s="178"/>
      <c r="FKY233" s="178"/>
      <c r="FKZ233" s="178"/>
      <c r="FLA233" s="178"/>
      <c r="FLB233" s="178"/>
      <c r="FLC233" s="178"/>
      <c r="FLD233" s="178"/>
      <c r="FLE233" s="178"/>
      <c r="FLF233" s="178"/>
      <c r="FLG233" s="178"/>
      <c r="FLH233" s="178"/>
      <c r="FLI233" s="178"/>
      <c r="FLJ233" s="178"/>
      <c r="FLK233" s="178"/>
      <c r="FLL233" s="178"/>
      <c r="FLM233" s="178"/>
      <c r="FLN233" s="178"/>
      <c r="FLO233" s="178"/>
      <c r="FLP233" s="178"/>
      <c r="FLQ233" s="178"/>
      <c r="FLR233" s="178"/>
      <c r="FLS233" s="178"/>
      <c r="FLT233" s="178"/>
      <c r="FLU233" s="178"/>
      <c r="FLV233" s="178"/>
      <c r="FLW233" s="178"/>
      <c r="FLX233" s="178"/>
      <c r="FLY233" s="178"/>
      <c r="FLZ233" s="178"/>
      <c r="FMA233" s="178"/>
      <c r="FMB233" s="178"/>
      <c r="FMC233" s="178"/>
      <c r="FMD233" s="178"/>
      <c r="FME233" s="178"/>
      <c r="FMF233" s="178"/>
      <c r="FMG233" s="178"/>
      <c r="FMH233" s="178"/>
      <c r="FMI233" s="178"/>
      <c r="FMJ233" s="178"/>
      <c r="FMK233" s="178"/>
      <c r="FML233" s="178"/>
      <c r="FMM233" s="178"/>
      <c r="FMN233" s="178"/>
      <c r="FMO233" s="178"/>
      <c r="FMP233" s="178"/>
      <c r="FMQ233" s="178"/>
      <c r="FMR233" s="178"/>
      <c r="FMS233" s="178"/>
      <c r="FMT233" s="178"/>
      <c r="FMU233" s="178"/>
      <c r="FMV233" s="178"/>
      <c r="FMW233" s="178"/>
      <c r="FMX233" s="178"/>
      <c r="FMY233" s="178"/>
      <c r="FMZ233" s="178"/>
      <c r="FNA233" s="178"/>
      <c r="FNB233" s="178"/>
      <c r="FNC233" s="178"/>
      <c r="FND233" s="178"/>
      <c r="FNE233" s="178"/>
      <c r="FNF233" s="178"/>
      <c r="FNG233" s="178"/>
      <c r="FNH233" s="178"/>
      <c r="FNI233" s="178"/>
      <c r="FNJ233" s="178"/>
      <c r="FNK233" s="178"/>
      <c r="FNL233" s="178"/>
      <c r="FNM233" s="178"/>
      <c r="FNN233" s="178"/>
      <c r="FNO233" s="178"/>
      <c r="FNP233" s="178"/>
      <c r="FNQ233" s="178"/>
      <c r="FNR233" s="178"/>
      <c r="FNS233" s="178"/>
      <c r="FNT233" s="178"/>
      <c r="FNU233" s="178"/>
      <c r="FNV233" s="178"/>
      <c r="FNW233" s="178"/>
      <c r="FNX233" s="178"/>
      <c r="FNY233" s="178"/>
      <c r="FNZ233" s="178"/>
      <c r="FOA233" s="178"/>
      <c r="FOB233" s="178"/>
      <c r="FOC233" s="178"/>
      <c r="FOD233" s="178"/>
      <c r="FOE233" s="178"/>
      <c r="FOF233" s="178"/>
      <c r="FOG233" s="178"/>
      <c r="FOH233" s="178"/>
      <c r="FOI233" s="178"/>
      <c r="FOJ233" s="178"/>
      <c r="FOK233" s="178"/>
      <c r="FOL233" s="178"/>
      <c r="FOM233" s="178"/>
      <c r="FON233" s="178"/>
      <c r="FOO233" s="178"/>
      <c r="FOP233" s="178"/>
      <c r="FOQ233" s="178"/>
      <c r="FOR233" s="178"/>
      <c r="FOS233" s="178"/>
      <c r="FOT233" s="178"/>
      <c r="FOU233" s="178"/>
      <c r="FOV233" s="178"/>
      <c r="FOW233" s="178"/>
      <c r="FOX233" s="178"/>
      <c r="FOY233" s="178"/>
      <c r="FOZ233" s="178"/>
      <c r="FPA233" s="178"/>
      <c r="FPB233" s="178"/>
      <c r="FPC233" s="178"/>
      <c r="FPD233" s="178"/>
      <c r="FPE233" s="178"/>
      <c r="FPF233" s="178"/>
      <c r="FPG233" s="178"/>
      <c r="FPH233" s="178"/>
      <c r="FPI233" s="178"/>
      <c r="FPJ233" s="178"/>
      <c r="FPK233" s="178"/>
      <c r="FPL233" s="178"/>
      <c r="FPM233" s="178"/>
      <c r="FPN233" s="178"/>
      <c r="FPO233" s="178"/>
      <c r="FPP233" s="178"/>
      <c r="FPQ233" s="178"/>
      <c r="FPR233" s="178"/>
      <c r="FPS233" s="178"/>
      <c r="FPT233" s="178"/>
      <c r="FPU233" s="178"/>
      <c r="FPV233" s="178"/>
      <c r="FPW233" s="178"/>
      <c r="FPX233" s="178"/>
      <c r="FPY233" s="178"/>
      <c r="FPZ233" s="178"/>
      <c r="FQA233" s="178"/>
      <c r="FQB233" s="178"/>
      <c r="FQC233" s="178"/>
      <c r="FQD233" s="178"/>
      <c r="FQE233" s="178"/>
      <c r="FQF233" s="178"/>
      <c r="FQG233" s="178"/>
      <c r="FQH233" s="178"/>
      <c r="FQI233" s="178"/>
      <c r="FQJ233" s="178"/>
      <c r="FQK233" s="178"/>
      <c r="FQL233" s="178"/>
      <c r="FQM233" s="178"/>
      <c r="FQN233" s="178"/>
      <c r="FQO233" s="178"/>
      <c r="FQP233" s="178"/>
      <c r="FQQ233" s="178"/>
      <c r="FQR233" s="178"/>
      <c r="FQS233" s="178"/>
      <c r="FQT233" s="178"/>
      <c r="FQU233" s="178"/>
      <c r="FQV233" s="178"/>
      <c r="FQW233" s="178"/>
      <c r="FQX233" s="178"/>
      <c r="FQY233" s="178"/>
      <c r="FQZ233" s="178"/>
      <c r="FRA233" s="178"/>
      <c r="FRB233" s="178"/>
      <c r="FRC233" s="178"/>
      <c r="FRD233" s="178"/>
      <c r="FRE233" s="178"/>
      <c r="FRF233" s="178"/>
      <c r="FRG233" s="178"/>
      <c r="FRH233" s="178"/>
      <c r="FRI233" s="178"/>
      <c r="FRJ233" s="178"/>
      <c r="FRK233" s="178"/>
      <c r="FRL233" s="178"/>
      <c r="FRM233" s="178"/>
      <c r="FRN233" s="178"/>
      <c r="FRO233" s="178"/>
      <c r="FRP233" s="178"/>
      <c r="FRQ233" s="178"/>
      <c r="FRR233" s="178"/>
      <c r="FRS233" s="178"/>
      <c r="FRT233" s="178"/>
      <c r="FRU233" s="178"/>
      <c r="FRV233" s="178"/>
      <c r="FRW233" s="178"/>
      <c r="FRX233" s="178"/>
      <c r="FRY233" s="178"/>
      <c r="FRZ233" s="178"/>
      <c r="FSA233" s="178"/>
      <c r="FSB233" s="178"/>
      <c r="FSC233" s="178"/>
      <c r="FSD233" s="178"/>
      <c r="FSE233" s="178"/>
      <c r="FSF233" s="178"/>
      <c r="FSG233" s="178"/>
      <c r="FSH233" s="178"/>
      <c r="FSI233" s="178"/>
      <c r="FSJ233" s="178"/>
      <c r="FSK233" s="178"/>
      <c r="FSL233" s="178"/>
      <c r="FSM233" s="178"/>
      <c r="FSN233" s="178"/>
      <c r="FSO233" s="178"/>
      <c r="FSP233" s="178"/>
      <c r="FSQ233" s="178"/>
      <c r="FSR233" s="178"/>
      <c r="FSS233" s="178"/>
      <c r="FST233" s="178"/>
      <c r="FSU233" s="178"/>
      <c r="FSV233" s="178"/>
      <c r="FSW233" s="178"/>
      <c r="FSX233" s="178"/>
      <c r="FSY233" s="178"/>
      <c r="FSZ233" s="178"/>
      <c r="FTA233" s="178"/>
      <c r="FTB233" s="178"/>
      <c r="FTC233" s="178"/>
      <c r="FTD233" s="178"/>
      <c r="FTE233" s="178"/>
      <c r="FTF233" s="178"/>
      <c r="FTG233" s="178"/>
      <c r="FTH233" s="178"/>
      <c r="FTI233" s="178"/>
      <c r="FTJ233" s="178"/>
      <c r="FTK233" s="178"/>
      <c r="FTL233" s="178"/>
      <c r="FTM233" s="178"/>
      <c r="FTN233" s="178"/>
      <c r="FTO233" s="178"/>
      <c r="FTP233" s="178"/>
      <c r="FTQ233" s="178"/>
      <c r="FTR233" s="178"/>
      <c r="FTS233" s="178"/>
      <c r="FTT233" s="178"/>
      <c r="FTU233" s="178"/>
      <c r="FTV233" s="178"/>
      <c r="FTW233" s="178"/>
      <c r="FTX233" s="178"/>
      <c r="FTY233" s="178"/>
      <c r="FTZ233" s="178"/>
      <c r="FUA233" s="178"/>
      <c r="FUB233" s="178"/>
      <c r="FUC233" s="178"/>
      <c r="FUD233" s="178"/>
      <c r="FUE233" s="178"/>
      <c r="FUF233" s="178"/>
      <c r="FUG233" s="178"/>
      <c r="FUH233" s="178"/>
      <c r="FUI233" s="178"/>
      <c r="FUJ233" s="178"/>
      <c r="FUK233" s="178"/>
      <c r="FUL233" s="178"/>
      <c r="FUM233" s="178"/>
      <c r="FUN233" s="178"/>
      <c r="FUO233" s="178"/>
      <c r="FUP233" s="178"/>
      <c r="FUQ233" s="178"/>
      <c r="FUR233" s="178"/>
      <c r="FUS233" s="178"/>
      <c r="FUT233" s="178"/>
      <c r="FUU233" s="178"/>
      <c r="FUV233" s="178"/>
      <c r="FUW233" s="178"/>
      <c r="FUX233" s="178"/>
      <c r="FUY233" s="178"/>
      <c r="FUZ233" s="178"/>
      <c r="FVA233" s="178"/>
      <c r="FVB233" s="178"/>
      <c r="FVC233" s="178"/>
      <c r="FVD233" s="178"/>
      <c r="FVE233" s="178"/>
      <c r="FVF233" s="178"/>
      <c r="FVG233" s="178"/>
      <c r="FVH233" s="178"/>
      <c r="FVI233" s="178"/>
      <c r="FVJ233" s="178"/>
      <c r="FVK233" s="178"/>
      <c r="FVL233" s="178"/>
      <c r="FVM233" s="178"/>
      <c r="FVN233" s="178"/>
      <c r="FVO233" s="178"/>
      <c r="FVP233" s="178"/>
      <c r="FVQ233" s="178"/>
      <c r="FVR233" s="178"/>
      <c r="FVS233" s="178"/>
      <c r="FVT233" s="178"/>
      <c r="FVU233" s="178"/>
      <c r="FVV233" s="178"/>
      <c r="FVW233" s="178"/>
      <c r="FVX233" s="178"/>
      <c r="FVY233" s="178"/>
      <c r="FVZ233" s="178"/>
      <c r="FWA233" s="178"/>
      <c r="FWB233" s="178"/>
      <c r="FWC233" s="178"/>
      <c r="FWD233" s="178"/>
      <c r="FWE233" s="178"/>
      <c r="FWF233" s="178"/>
      <c r="FWG233" s="178"/>
      <c r="FWH233" s="178"/>
      <c r="FWI233" s="178"/>
      <c r="FWJ233" s="178"/>
      <c r="FWK233" s="178"/>
      <c r="FWL233" s="178"/>
      <c r="FWM233" s="178"/>
      <c r="FWN233" s="178"/>
      <c r="FWO233" s="178"/>
      <c r="FWP233" s="178"/>
      <c r="FWQ233" s="178"/>
      <c r="FWR233" s="178"/>
      <c r="FWS233" s="178"/>
      <c r="FWT233" s="178"/>
      <c r="FWU233" s="178"/>
      <c r="FWV233" s="178"/>
      <c r="FWW233" s="178"/>
      <c r="FWX233" s="178"/>
      <c r="FWY233" s="178"/>
      <c r="FWZ233" s="178"/>
      <c r="FXA233" s="178"/>
      <c r="FXB233" s="178"/>
      <c r="FXC233" s="178"/>
      <c r="FXD233" s="178"/>
      <c r="FXE233" s="178"/>
      <c r="FXF233" s="178"/>
      <c r="FXG233" s="178"/>
      <c r="FXH233" s="178"/>
      <c r="FXI233" s="178"/>
      <c r="FXJ233" s="178"/>
      <c r="FXK233" s="178"/>
      <c r="FXL233" s="178"/>
      <c r="FXM233" s="178"/>
      <c r="FXN233" s="178"/>
      <c r="FXO233" s="178"/>
      <c r="FXP233" s="178"/>
      <c r="FXQ233" s="178"/>
      <c r="FXR233" s="178"/>
      <c r="FXS233" s="178"/>
      <c r="FXT233" s="178"/>
      <c r="FXU233" s="178"/>
      <c r="FXV233" s="178"/>
      <c r="FXW233" s="178"/>
      <c r="FXX233" s="178"/>
      <c r="FXY233" s="178"/>
      <c r="FXZ233" s="178"/>
      <c r="FYA233" s="178"/>
      <c r="FYB233" s="178"/>
      <c r="FYC233" s="178"/>
      <c r="FYD233" s="178"/>
      <c r="FYE233" s="178"/>
      <c r="FYF233" s="178"/>
      <c r="FYG233" s="178"/>
      <c r="FYH233" s="178"/>
      <c r="FYI233" s="178"/>
      <c r="FYJ233" s="178"/>
      <c r="FYK233" s="178"/>
      <c r="FYL233" s="178"/>
      <c r="FYM233" s="178"/>
      <c r="FYN233" s="178"/>
      <c r="FYO233" s="178"/>
      <c r="FYP233" s="178"/>
      <c r="FYQ233" s="178"/>
      <c r="FYR233" s="178"/>
      <c r="FYS233" s="178"/>
      <c r="FYT233" s="178"/>
      <c r="FYU233" s="178"/>
      <c r="FYV233" s="178"/>
      <c r="FYW233" s="178"/>
      <c r="FYX233" s="178"/>
      <c r="FYY233" s="178"/>
      <c r="FYZ233" s="178"/>
      <c r="FZA233" s="178"/>
      <c r="FZB233" s="178"/>
      <c r="FZC233" s="178"/>
      <c r="FZD233" s="178"/>
      <c r="FZE233" s="178"/>
      <c r="FZF233" s="178"/>
      <c r="FZG233" s="178"/>
      <c r="FZH233" s="178"/>
      <c r="FZI233" s="178"/>
      <c r="FZJ233" s="178"/>
      <c r="FZK233" s="178"/>
      <c r="FZL233" s="178"/>
      <c r="FZM233" s="178"/>
      <c r="FZN233" s="178"/>
      <c r="FZO233" s="178"/>
      <c r="FZP233" s="178"/>
      <c r="FZQ233" s="178"/>
      <c r="FZR233" s="178"/>
      <c r="FZS233" s="178"/>
      <c r="FZT233" s="178"/>
      <c r="FZU233" s="178"/>
      <c r="FZV233" s="178"/>
      <c r="FZW233" s="178"/>
      <c r="FZX233" s="178"/>
      <c r="FZY233" s="178"/>
      <c r="FZZ233" s="178"/>
      <c r="GAA233" s="178"/>
      <c r="GAB233" s="178"/>
      <c r="GAC233" s="178"/>
      <c r="GAD233" s="178"/>
      <c r="GAE233" s="178"/>
      <c r="GAF233" s="178"/>
      <c r="GAG233" s="178"/>
      <c r="GAH233" s="178"/>
      <c r="GAI233" s="178"/>
      <c r="GAJ233" s="178"/>
      <c r="GAK233" s="178"/>
      <c r="GAL233" s="178"/>
      <c r="GAM233" s="178"/>
      <c r="GAN233" s="178"/>
      <c r="GAO233" s="178"/>
      <c r="GAP233" s="178"/>
      <c r="GAQ233" s="178"/>
      <c r="GAR233" s="178"/>
      <c r="GAS233" s="178"/>
      <c r="GAT233" s="178"/>
      <c r="GAU233" s="178"/>
      <c r="GAV233" s="178"/>
      <c r="GAW233" s="178"/>
      <c r="GAX233" s="178"/>
      <c r="GAY233" s="178"/>
      <c r="GAZ233" s="178"/>
      <c r="GBA233" s="178"/>
      <c r="GBB233" s="178"/>
      <c r="GBC233" s="178"/>
      <c r="GBD233" s="178"/>
      <c r="GBE233" s="178"/>
      <c r="GBF233" s="178"/>
      <c r="GBG233" s="178"/>
      <c r="GBH233" s="178"/>
      <c r="GBI233" s="178"/>
      <c r="GBJ233" s="178"/>
      <c r="GBK233" s="178"/>
      <c r="GBL233" s="178"/>
      <c r="GBM233" s="178"/>
      <c r="GBN233" s="178"/>
      <c r="GBO233" s="178"/>
      <c r="GBP233" s="178"/>
      <c r="GBQ233" s="178"/>
      <c r="GBR233" s="178"/>
      <c r="GBS233" s="178"/>
      <c r="GBT233" s="178"/>
      <c r="GBU233" s="178"/>
      <c r="GBV233" s="178"/>
      <c r="GBW233" s="178"/>
      <c r="GBX233" s="178"/>
      <c r="GBY233" s="178"/>
      <c r="GBZ233" s="178"/>
      <c r="GCA233" s="178"/>
      <c r="GCB233" s="178"/>
      <c r="GCC233" s="178"/>
      <c r="GCD233" s="178"/>
      <c r="GCE233" s="178"/>
      <c r="GCF233" s="178"/>
      <c r="GCG233" s="178"/>
      <c r="GCH233" s="178"/>
      <c r="GCI233" s="178"/>
      <c r="GCJ233" s="178"/>
      <c r="GCK233" s="178"/>
      <c r="GCL233" s="178"/>
      <c r="GCM233" s="178"/>
      <c r="GCN233" s="178"/>
      <c r="GCO233" s="178"/>
      <c r="GCP233" s="178"/>
      <c r="GCQ233" s="178"/>
      <c r="GCR233" s="178"/>
      <c r="GCS233" s="178"/>
      <c r="GCT233" s="178"/>
      <c r="GCU233" s="178"/>
      <c r="GCV233" s="178"/>
      <c r="GCW233" s="178"/>
      <c r="GCX233" s="178"/>
      <c r="GCY233" s="178"/>
      <c r="GCZ233" s="178"/>
      <c r="GDA233" s="178"/>
      <c r="GDB233" s="178"/>
      <c r="GDC233" s="178"/>
      <c r="GDD233" s="178"/>
      <c r="GDE233" s="178"/>
      <c r="GDF233" s="178"/>
      <c r="GDG233" s="178"/>
      <c r="GDH233" s="178"/>
      <c r="GDI233" s="178"/>
      <c r="GDJ233" s="178"/>
      <c r="GDK233" s="178"/>
      <c r="GDL233" s="178"/>
      <c r="GDM233" s="178"/>
      <c r="GDN233" s="178"/>
      <c r="GDO233" s="178"/>
      <c r="GDP233" s="178"/>
      <c r="GDQ233" s="178"/>
      <c r="GDR233" s="178"/>
      <c r="GDS233" s="178"/>
      <c r="GDT233" s="178"/>
      <c r="GDU233" s="178"/>
      <c r="GDV233" s="178"/>
      <c r="GDW233" s="178"/>
      <c r="GDX233" s="178"/>
      <c r="GDY233" s="178"/>
      <c r="GDZ233" s="178"/>
      <c r="GEA233" s="178"/>
      <c r="GEB233" s="178"/>
      <c r="GEC233" s="178"/>
      <c r="GED233" s="178"/>
      <c r="GEE233" s="178"/>
      <c r="GEF233" s="178"/>
      <c r="GEG233" s="178"/>
      <c r="GEH233" s="178"/>
      <c r="GEI233" s="178"/>
      <c r="GEJ233" s="178"/>
      <c r="GEK233" s="178"/>
      <c r="GEL233" s="178"/>
      <c r="GEM233" s="178"/>
      <c r="GEN233" s="178"/>
      <c r="GEO233" s="178"/>
      <c r="GEP233" s="178"/>
      <c r="GEQ233" s="178"/>
      <c r="GER233" s="178"/>
      <c r="GES233" s="178"/>
      <c r="GET233" s="178"/>
      <c r="GEU233" s="178"/>
      <c r="GEV233" s="178"/>
      <c r="GEW233" s="178"/>
      <c r="GEX233" s="178"/>
      <c r="GEY233" s="178"/>
      <c r="GEZ233" s="178"/>
      <c r="GFA233" s="178"/>
      <c r="GFB233" s="178"/>
      <c r="GFC233" s="178"/>
      <c r="GFD233" s="178"/>
      <c r="GFE233" s="178"/>
      <c r="GFF233" s="178"/>
      <c r="GFG233" s="178"/>
      <c r="GFH233" s="178"/>
      <c r="GFI233" s="178"/>
      <c r="GFJ233" s="178"/>
      <c r="GFK233" s="178"/>
      <c r="GFL233" s="178"/>
      <c r="GFM233" s="178"/>
      <c r="GFN233" s="178"/>
      <c r="GFO233" s="178"/>
      <c r="GFP233" s="178"/>
      <c r="GFQ233" s="178"/>
      <c r="GFR233" s="178"/>
      <c r="GFS233" s="178"/>
      <c r="GFT233" s="178"/>
      <c r="GFU233" s="178"/>
      <c r="GFV233" s="178"/>
      <c r="GFW233" s="178"/>
      <c r="GFX233" s="178"/>
      <c r="GFY233" s="178"/>
      <c r="GFZ233" s="178"/>
      <c r="GGA233" s="178"/>
      <c r="GGB233" s="178"/>
      <c r="GGC233" s="178"/>
      <c r="GGD233" s="178"/>
      <c r="GGE233" s="178"/>
      <c r="GGF233" s="178"/>
      <c r="GGG233" s="178"/>
      <c r="GGH233" s="178"/>
      <c r="GGI233" s="178"/>
      <c r="GGJ233" s="178"/>
      <c r="GGK233" s="178"/>
      <c r="GGL233" s="178"/>
      <c r="GGM233" s="178"/>
      <c r="GGN233" s="178"/>
      <c r="GGO233" s="178"/>
      <c r="GGP233" s="178"/>
      <c r="GGQ233" s="178"/>
      <c r="GGR233" s="178"/>
      <c r="GGS233" s="178"/>
      <c r="GGT233" s="178"/>
      <c r="GGU233" s="178"/>
      <c r="GGV233" s="178"/>
      <c r="GGW233" s="178"/>
      <c r="GGX233" s="178"/>
      <c r="GGY233" s="178"/>
      <c r="GGZ233" s="178"/>
      <c r="GHA233" s="178"/>
      <c r="GHB233" s="178"/>
      <c r="GHC233" s="178"/>
      <c r="GHD233" s="178"/>
      <c r="GHE233" s="178"/>
      <c r="GHF233" s="178"/>
      <c r="GHG233" s="178"/>
      <c r="GHH233" s="178"/>
      <c r="GHI233" s="178"/>
      <c r="GHJ233" s="178"/>
      <c r="GHK233" s="178"/>
      <c r="GHL233" s="178"/>
      <c r="GHM233" s="178"/>
      <c r="GHN233" s="178"/>
      <c r="GHO233" s="178"/>
      <c r="GHP233" s="178"/>
      <c r="GHQ233" s="178"/>
      <c r="GHR233" s="178"/>
      <c r="GHS233" s="178"/>
      <c r="GHT233" s="178"/>
      <c r="GHU233" s="178"/>
      <c r="GHV233" s="178"/>
      <c r="GHW233" s="178"/>
      <c r="GHX233" s="178"/>
      <c r="GHY233" s="178"/>
      <c r="GHZ233" s="178"/>
      <c r="GIA233" s="178"/>
      <c r="GIB233" s="178"/>
      <c r="GIC233" s="178"/>
      <c r="GID233" s="178"/>
      <c r="GIE233" s="178"/>
      <c r="GIF233" s="178"/>
      <c r="GIG233" s="178"/>
      <c r="GIH233" s="178"/>
      <c r="GII233" s="178"/>
      <c r="GIJ233" s="178"/>
      <c r="GIK233" s="178"/>
      <c r="GIL233" s="178"/>
      <c r="GIM233" s="178"/>
      <c r="GIN233" s="178"/>
      <c r="GIO233" s="178"/>
      <c r="GIP233" s="178"/>
      <c r="GIQ233" s="178"/>
      <c r="GIR233" s="178"/>
      <c r="GIS233" s="178"/>
      <c r="GIT233" s="178"/>
      <c r="GIU233" s="178"/>
      <c r="GIV233" s="178"/>
      <c r="GIW233" s="178"/>
      <c r="GIX233" s="178"/>
      <c r="GIY233" s="178"/>
      <c r="GIZ233" s="178"/>
      <c r="GJA233" s="178"/>
      <c r="GJB233" s="178"/>
      <c r="GJC233" s="178"/>
      <c r="GJD233" s="178"/>
      <c r="GJE233" s="178"/>
      <c r="GJF233" s="178"/>
      <c r="GJG233" s="178"/>
      <c r="GJH233" s="178"/>
      <c r="GJI233" s="178"/>
      <c r="GJJ233" s="178"/>
      <c r="GJK233" s="178"/>
      <c r="GJL233" s="178"/>
      <c r="GJM233" s="178"/>
      <c r="GJN233" s="178"/>
      <c r="GJO233" s="178"/>
      <c r="GJP233" s="178"/>
      <c r="GJQ233" s="178"/>
      <c r="GJR233" s="178"/>
      <c r="GJS233" s="178"/>
      <c r="GJT233" s="178"/>
      <c r="GJU233" s="178"/>
      <c r="GJV233" s="178"/>
      <c r="GJW233" s="178"/>
      <c r="GJX233" s="178"/>
      <c r="GJY233" s="178"/>
      <c r="GJZ233" s="178"/>
      <c r="GKA233" s="178"/>
      <c r="GKB233" s="178"/>
      <c r="GKC233" s="178"/>
      <c r="GKD233" s="178"/>
      <c r="GKE233" s="178"/>
      <c r="GKF233" s="178"/>
      <c r="GKG233" s="178"/>
      <c r="GKH233" s="178"/>
      <c r="GKI233" s="178"/>
      <c r="GKJ233" s="178"/>
      <c r="GKK233" s="178"/>
      <c r="GKL233" s="178"/>
      <c r="GKM233" s="178"/>
      <c r="GKN233" s="178"/>
      <c r="GKO233" s="178"/>
      <c r="GKP233" s="178"/>
      <c r="GKQ233" s="178"/>
      <c r="GKR233" s="178"/>
      <c r="GKS233" s="178"/>
      <c r="GKT233" s="178"/>
      <c r="GKU233" s="178"/>
      <c r="GKV233" s="178"/>
      <c r="GKW233" s="178"/>
      <c r="GKX233" s="178"/>
      <c r="GKY233" s="178"/>
      <c r="GKZ233" s="178"/>
      <c r="GLA233" s="178"/>
      <c r="GLB233" s="178"/>
      <c r="GLC233" s="178"/>
      <c r="GLD233" s="178"/>
      <c r="GLE233" s="178"/>
      <c r="GLF233" s="178"/>
      <c r="GLG233" s="178"/>
      <c r="GLH233" s="178"/>
      <c r="GLI233" s="178"/>
      <c r="GLJ233" s="178"/>
      <c r="GLK233" s="178"/>
      <c r="GLL233" s="178"/>
      <c r="GLM233" s="178"/>
      <c r="GLN233" s="178"/>
      <c r="GLO233" s="178"/>
      <c r="GLP233" s="178"/>
      <c r="GLQ233" s="178"/>
      <c r="GLR233" s="178"/>
      <c r="GLS233" s="178"/>
      <c r="GLT233" s="178"/>
      <c r="GLU233" s="178"/>
      <c r="GLV233" s="178"/>
      <c r="GLW233" s="178"/>
      <c r="GLX233" s="178"/>
      <c r="GLY233" s="178"/>
      <c r="GLZ233" s="178"/>
      <c r="GMA233" s="178"/>
      <c r="GMB233" s="178"/>
      <c r="GMC233" s="178"/>
      <c r="GMD233" s="178"/>
      <c r="GME233" s="178"/>
      <c r="GMF233" s="178"/>
      <c r="GMG233" s="178"/>
      <c r="GMH233" s="178"/>
      <c r="GMI233" s="178"/>
      <c r="GMJ233" s="178"/>
      <c r="GMK233" s="178"/>
      <c r="GML233" s="178"/>
      <c r="GMM233" s="178"/>
      <c r="GMN233" s="178"/>
      <c r="GMO233" s="178"/>
      <c r="GMP233" s="178"/>
      <c r="GMQ233" s="178"/>
      <c r="GMR233" s="178"/>
      <c r="GMS233" s="178"/>
      <c r="GMT233" s="178"/>
      <c r="GMU233" s="178"/>
      <c r="GMV233" s="178"/>
      <c r="GMW233" s="178"/>
      <c r="GMX233" s="178"/>
      <c r="GMY233" s="178"/>
      <c r="GMZ233" s="178"/>
      <c r="GNA233" s="178"/>
      <c r="GNB233" s="178"/>
      <c r="GNC233" s="178"/>
      <c r="GND233" s="178"/>
      <c r="GNE233" s="178"/>
      <c r="GNF233" s="178"/>
      <c r="GNG233" s="178"/>
      <c r="GNH233" s="178"/>
      <c r="GNI233" s="178"/>
      <c r="GNJ233" s="178"/>
      <c r="GNK233" s="178"/>
      <c r="GNL233" s="178"/>
      <c r="GNM233" s="178"/>
      <c r="GNN233" s="178"/>
      <c r="GNO233" s="178"/>
      <c r="GNP233" s="178"/>
      <c r="GNQ233" s="178"/>
      <c r="GNR233" s="178"/>
      <c r="GNS233" s="178"/>
      <c r="GNT233" s="178"/>
      <c r="GNU233" s="178"/>
      <c r="GNV233" s="178"/>
      <c r="GNW233" s="178"/>
      <c r="GNX233" s="178"/>
      <c r="GNY233" s="178"/>
      <c r="GNZ233" s="178"/>
      <c r="GOA233" s="178"/>
      <c r="GOB233" s="178"/>
      <c r="GOC233" s="178"/>
      <c r="GOD233" s="178"/>
      <c r="GOE233" s="178"/>
      <c r="GOF233" s="178"/>
      <c r="GOG233" s="178"/>
      <c r="GOH233" s="178"/>
      <c r="GOI233" s="178"/>
      <c r="GOJ233" s="178"/>
      <c r="GOK233" s="178"/>
      <c r="GOL233" s="178"/>
      <c r="GOM233" s="178"/>
      <c r="GON233" s="178"/>
      <c r="GOO233" s="178"/>
      <c r="GOP233" s="178"/>
      <c r="GOQ233" s="178"/>
      <c r="GOR233" s="178"/>
      <c r="GOS233" s="178"/>
      <c r="GOT233" s="178"/>
      <c r="GOU233" s="178"/>
      <c r="GOV233" s="178"/>
      <c r="GOW233" s="178"/>
      <c r="GOX233" s="178"/>
      <c r="GOY233" s="178"/>
      <c r="GOZ233" s="178"/>
      <c r="GPA233" s="178"/>
      <c r="GPB233" s="178"/>
      <c r="GPC233" s="178"/>
      <c r="GPD233" s="178"/>
      <c r="GPE233" s="178"/>
      <c r="GPF233" s="178"/>
      <c r="GPG233" s="178"/>
      <c r="GPH233" s="178"/>
      <c r="GPI233" s="178"/>
      <c r="GPJ233" s="178"/>
      <c r="GPK233" s="178"/>
      <c r="GPL233" s="178"/>
      <c r="GPM233" s="178"/>
      <c r="GPN233" s="178"/>
      <c r="GPO233" s="178"/>
      <c r="GPP233" s="178"/>
      <c r="GPQ233" s="178"/>
      <c r="GPR233" s="178"/>
      <c r="GPS233" s="178"/>
      <c r="GPT233" s="178"/>
      <c r="GPU233" s="178"/>
      <c r="GPV233" s="178"/>
      <c r="GPW233" s="178"/>
      <c r="GPX233" s="178"/>
      <c r="GPY233" s="178"/>
      <c r="GPZ233" s="178"/>
      <c r="GQA233" s="178"/>
      <c r="GQB233" s="178"/>
      <c r="GQC233" s="178"/>
      <c r="GQD233" s="178"/>
      <c r="GQE233" s="178"/>
      <c r="GQF233" s="178"/>
      <c r="GQG233" s="178"/>
      <c r="GQH233" s="178"/>
      <c r="GQI233" s="178"/>
      <c r="GQJ233" s="178"/>
      <c r="GQK233" s="178"/>
      <c r="GQL233" s="178"/>
      <c r="GQM233" s="178"/>
      <c r="GQN233" s="178"/>
      <c r="GQO233" s="178"/>
      <c r="GQP233" s="178"/>
      <c r="GQQ233" s="178"/>
      <c r="GQR233" s="178"/>
      <c r="GQS233" s="178"/>
      <c r="GQT233" s="178"/>
      <c r="GQU233" s="178"/>
      <c r="GQV233" s="178"/>
      <c r="GQW233" s="178"/>
      <c r="GQX233" s="178"/>
      <c r="GQY233" s="178"/>
      <c r="GQZ233" s="178"/>
      <c r="GRA233" s="178"/>
      <c r="GRB233" s="178"/>
      <c r="GRC233" s="178"/>
      <c r="GRD233" s="178"/>
      <c r="GRE233" s="178"/>
      <c r="GRF233" s="178"/>
      <c r="GRG233" s="178"/>
      <c r="GRH233" s="178"/>
      <c r="GRI233" s="178"/>
      <c r="GRJ233" s="178"/>
      <c r="GRK233" s="178"/>
      <c r="GRL233" s="178"/>
      <c r="GRM233" s="178"/>
      <c r="GRN233" s="178"/>
      <c r="GRO233" s="178"/>
      <c r="GRP233" s="178"/>
      <c r="GRQ233" s="178"/>
      <c r="GRR233" s="178"/>
      <c r="GRS233" s="178"/>
      <c r="GRT233" s="178"/>
      <c r="GRU233" s="178"/>
      <c r="GRV233" s="178"/>
      <c r="GRW233" s="178"/>
      <c r="GRX233" s="178"/>
      <c r="GRY233" s="178"/>
      <c r="GRZ233" s="178"/>
      <c r="GSA233" s="178"/>
      <c r="GSB233" s="178"/>
      <c r="GSC233" s="178"/>
      <c r="GSD233" s="178"/>
      <c r="GSE233" s="178"/>
      <c r="GSF233" s="178"/>
      <c r="GSG233" s="178"/>
      <c r="GSH233" s="178"/>
      <c r="GSI233" s="178"/>
      <c r="GSJ233" s="178"/>
      <c r="GSK233" s="178"/>
      <c r="GSL233" s="178"/>
      <c r="GSM233" s="178"/>
      <c r="GSN233" s="178"/>
      <c r="GSO233" s="178"/>
      <c r="GSP233" s="178"/>
      <c r="GSQ233" s="178"/>
      <c r="GSR233" s="178"/>
      <c r="GSS233" s="178"/>
      <c r="GST233" s="178"/>
      <c r="GSU233" s="178"/>
      <c r="GSV233" s="178"/>
      <c r="GSW233" s="178"/>
      <c r="GSX233" s="178"/>
      <c r="GSY233" s="178"/>
      <c r="GSZ233" s="178"/>
      <c r="GTA233" s="178"/>
      <c r="GTB233" s="178"/>
      <c r="GTC233" s="178"/>
      <c r="GTD233" s="178"/>
      <c r="GTE233" s="178"/>
      <c r="GTF233" s="178"/>
      <c r="GTG233" s="178"/>
      <c r="GTH233" s="178"/>
      <c r="GTI233" s="178"/>
      <c r="GTJ233" s="178"/>
      <c r="GTK233" s="178"/>
      <c r="GTL233" s="178"/>
      <c r="GTM233" s="178"/>
      <c r="GTN233" s="178"/>
      <c r="GTO233" s="178"/>
      <c r="GTP233" s="178"/>
      <c r="GTQ233" s="178"/>
      <c r="GTR233" s="178"/>
      <c r="GTS233" s="178"/>
      <c r="GTT233" s="178"/>
      <c r="GTU233" s="178"/>
      <c r="GTV233" s="178"/>
      <c r="GTW233" s="178"/>
      <c r="GTX233" s="178"/>
      <c r="GTY233" s="178"/>
      <c r="GTZ233" s="178"/>
      <c r="GUA233" s="178"/>
      <c r="GUB233" s="178"/>
      <c r="GUC233" s="178"/>
      <c r="GUD233" s="178"/>
      <c r="GUE233" s="178"/>
      <c r="GUF233" s="178"/>
      <c r="GUG233" s="178"/>
      <c r="GUH233" s="178"/>
      <c r="GUI233" s="178"/>
      <c r="GUJ233" s="178"/>
      <c r="GUK233" s="178"/>
      <c r="GUL233" s="178"/>
      <c r="GUM233" s="178"/>
      <c r="GUN233" s="178"/>
      <c r="GUO233" s="178"/>
      <c r="GUP233" s="178"/>
      <c r="GUQ233" s="178"/>
      <c r="GUR233" s="178"/>
      <c r="GUS233" s="178"/>
      <c r="GUT233" s="178"/>
      <c r="GUU233" s="178"/>
      <c r="GUV233" s="178"/>
      <c r="GUW233" s="178"/>
      <c r="GUX233" s="178"/>
      <c r="GUY233" s="178"/>
      <c r="GUZ233" s="178"/>
      <c r="GVA233" s="178"/>
      <c r="GVB233" s="178"/>
      <c r="GVC233" s="178"/>
      <c r="GVD233" s="178"/>
      <c r="GVE233" s="178"/>
      <c r="GVF233" s="178"/>
      <c r="GVG233" s="178"/>
      <c r="GVH233" s="178"/>
      <c r="GVI233" s="178"/>
      <c r="GVJ233" s="178"/>
      <c r="GVK233" s="178"/>
      <c r="GVL233" s="178"/>
      <c r="GVM233" s="178"/>
      <c r="GVN233" s="178"/>
      <c r="GVO233" s="178"/>
      <c r="GVP233" s="178"/>
      <c r="GVQ233" s="178"/>
      <c r="GVR233" s="178"/>
      <c r="GVS233" s="178"/>
      <c r="GVT233" s="178"/>
      <c r="GVU233" s="178"/>
      <c r="GVV233" s="178"/>
      <c r="GVW233" s="178"/>
      <c r="GVX233" s="178"/>
      <c r="GVY233" s="178"/>
      <c r="GVZ233" s="178"/>
      <c r="GWA233" s="178"/>
      <c r="GWB233" s="178"/>
      <c r="GWC233" s="178"/>
      <c r="GWD233" s="178"/>
      <c r="GWE233" s="178"/>
      <c r="GWF233" s="178"/>
      <c r="GWG233" s="178"/>
      <c r="GWH233" s="178"/>
      <c r="GWI233" s="178"/>
      <c r="GWJ233" s="178"/>
      <c r="GWK233" s="178"/>
      <c r="GWL233" s="178"/>
      <c r="GWM233" s="178"/>
      <c r="GWN233" s="178"/>
      <c r="GWO233" s="178"/>
      <c r="GWP233" s="178"/>
      <c r="GWQ233" s="178"/>
      <c r="GWR233" s="178"/>
      <c r="GWS233" s="178"/>
      <c r="GWT233" s="178"/>
      <c r="GWU233" s="178"/>
      <c r="GWV233" s="178"/>
      <c r="GWW233" s="178"/>
      <c r="GWX233" s="178"/>
      <c r="GWY233" s="178"/>
      <c r="GWZ233" s="178"/>
      <c r="GXA233" s="178"/>
      <c r="GXB233" s="178"/>
      <c r="GXC233" s="178"/>
      <c r="GXD233" s="178"/>
      <c r="GXE233" s="178"/>
      <c r="GXF233" s="178"/>
      <c r="GXG233" s="178"/>
      <c r="GXH233" s="178"/>
      <c r="GXI233" s="178"/>
      <c r="GXJ233" s="178"/>
      <c r="GXK233" s="178"/>
      <c r="GXL233" s="178"/>
      <c r="GXM233" s="178"/>
      <c r="GXN233" s="178"/>
      <c r="GXO233" s="178"/>
      <c r="GXP233" s="178"/>
      <c r="GXQ233" s="178"/>
      <c r="GXR233" s="178"/>
      <c r="GXS233" s="178"/>
      <c r="GXT233" s="178"/>
      <c r="GXU233" s="178"/>
      <c r="GXV233" s="178"/>
      <c r="GXW233" s="178"/>
      <c r="GXX233" s="178"/>
      <c r="GXY233" s="178"/>
      <c r="GXZ233" s="178"/>
      <c r="GYA233" s="178"/>
      <c r="GYB233" s="178"/>
      <c r="GYC233" s="178"/>
      <c r="GYD233" s="178"/>
      <c r="GYE233" s="178"/>
      <c r="GYF233" s="178"/>
      <c r="GYG233" s="178"/>
      <c r="GYH233" s="178"/>
      <c r="GYI233" s="178"/>
      <c r="GYJ233" s="178"/>
      <c r="GYK233" s="178"/>
      <c r="GYL233" s="178"/>
      <c r="GYM233" s="178"/>
      <c r="GYN233" s="178"/>
      <c r="GYO233" s="178"/>
      <c r="GYP233" s="178"/>
      <c r="GYQ233" s="178"/>
      <c r="GYR233" s="178"/>
      <c r="GYS233" s="178"/>
      <c r="GYT233" s="178"/>
      <c r="GYU233" s="178"/>
      <c r="GYV233" s="178"/>
      <c r="GYW233" s="178"/>
      <c r="GYX233" s="178"/>
      <c r="GYY233" s="178"/>
      <c r="GYZ233" s="178"/>
      <c r="GZA233" s="178"/>
      <c r="GZB233" s="178"/>
      <c r="GZC233" s="178"/>
      <c r="GZD233" s="178"/>
      <c r="GZE233" s="178"/>
      <c r="GZF233" s="178"/>
      <c r="GZG233" s="178"/>
      <c r="GZH233" s="178"/>
      <c r="GZI233" s="178"/>
      <c r="GZJ233" s="178"/>
      <c r="GZK233" s="178"/>
      <c r="GZL233" s="178"/>
      <c r="GZM233" s="178"/>
      <c r="GZN233" s="178"/>
      <c r="GZO233" s="178"/>
      <c r="GZP233" s="178"/>
      <c r="GZQ233" s="178"/>
      <c r="GZR233" s="178"/>
      <c r="GZS233" s="178"/>
      <c r="GZT233" s="178"/>
      <c r="GZU233" s="178"/>
      <c r="GZV233" s="178"/>
      <c r="GZW233" s="178"/>
      <c r="GZX233" s="178"/>
      <c r="GZY233" s="178"/>
      <c r="GZZ233" s="178"/>
      <c r="HAA233" s="178"/>
      <c r="HAB233" s="178"/>
      <c r="HAC233" s="178"/>
      <c r="HAD233" s="178"/>
      <c r="HAE233" s="178"/>
      <c r="HAF233" s="178"/>
      <c r="HAG233" s="178"/>
      <c r="HAH233" s="178"/>
      <c r="HAI233" s="178"/>
      <c r="HAJ233" s="178"/>
      <c r="HAK233" s="178"/>
      <c r="HAL233" s="178"/>
      <c r="HAM233" s="178"/>
      <c r="HAN233" s="178"/>
      <c r="HAO233" s="178"/>
      <c r="HAP233" s="178"/>
      <c r="HAQ233" s="178"/>
      <c r="HAR233" s="178"/>
      <c r="HAS233" s="178"/>
      <c r="HAT233" s="178"/>
      <c r="HAU233" s="178"/>
      <c r="HAV233" s="178"/>
      <c r="HAW233" s="178"/>
      <c r="HAX233" s="178"/>
      <c r="HAY233" s="178"/>
      <c r="HAZ233" s="178"/>
      <c r="HBA233" s="178"/>
      <c r="HBB233" s="178"/>
      <c r="HBC233" s="178"/>
      <c r="HBD233" s="178"/>
      <c r="HBE233" s="178"/>
      <c r="HBF233" s="178"/>
      <c r="HBG233" s="178"/>
      <c r="HBH233" s="178"/>
      <c r="HBI233" s="178"/>
      <c r="HBJ233" s="178"/>
      <c r="HBK233" s="178"/>
      <c r="HBL233" s="178"/>
      <c r="HBM233" s="178"/>
      <c r="HBN233" s="178"/>
      <c r="HBO233" s="178"/>
      <c r="HBP233" s="178"/>
      <c r="HBQ233" s="178"/>
      <c r="HBR233" s="178"/>
      <c r="HBS233" s="178"/>
      <c r="HBT233" s="178"/>
      <c r="HBU233" s="178"/>
      <c r="HBV233" s="178"/>
      <c r="HBW233" s="178"/>
      <c r="HBX233" s="178"/>
      <c r="HBY233" s="178"/>
      <c r="HBZ233" s="178"/>
      <c r="HCA233" s="178"/>
      <c r="HCB233" s="178"/>
      <c r="HCC233" s="178"/>
      <c r="HCD233" s="178"/>
      <c r="HCE233" s="178"/>
      <c r="HCF233" s="178"/>
      <c r="HCG233" s="178"/>
      <c r="HCH233" s="178"/>
      <c r="HCI233" s="178"/>
      <c r="HCJ233" s="178"/>
      <c r="HCK233" s="178"/>
      <c r="HCL233" s="178"/>
      <c r="HCM233" s="178"/>
      <c r="HCN233" s="178"/>
      <c r="HCO233" s="178"/>
      <c r="HCP233" s="178"/>
      <c r="HCQ233" s="178"/>
      <c r="HCR233" s="178"/>
      <c r="HCS233" s="178"/>
      <c r="HCT233" s="178"/>
      <c r="HCU233" s="178"/>
      <c r="HCV233" s="178"/>
      <c r="HCW233" s="178"/>
      <c r="HCX233" s="178"/>
      <c r="HCY233" s="178"/>
      <c r="HCZ233" s="178"/>
      <c r="HDA233" s="178"/>
      <c r="HDB233" s="178"/>
      <c r="HDC233" s="178"/>
      <c r="HDD233" s="178"/>
      <c r="HDE233" s="178"/>
      <c r="HDF233" s="178"/>
      <c r="HDG233" s="178"/>
      <c r="HDH233" s="178"/>
      <c r="HDI233" s="178"/>
      <c r="HDJ233" s="178"/>
      <c r="HDK233" s="178"/>
      <c r="HDL233" s="178"/>
      <c r="HDM233" s="178"/>
      <c r="HDN233" s="178"/>
      <c r="HDO233" s="178"/>
      <c r="HDP233" s="178"/>
      <c r="HDQ233" s="178"/>
      <c r="HDR233" s="178"/>
      <c r="HDS233" s="178"/>
      <c r="HDT233" s="178"/>
      <c r="HDU233" s="178"/>
      <c r="HDV233" s="178"/>
      <c r="HDW233" s="178"/>
      <c r="HDX233" s="178"/>
      <c r="HDY233" s="178"/>
      <c r="HDZ233" s="178"/>
      <c r="HEA233" s="178"/>
      <c r="HEB233" s="178"/>
      <c r="HEC233" s="178"/>
      <c r="HED233" s="178"/>
      <c r="HEE233" s="178"/>
      <c r="HEF233" s="178"/>
      <c r="HEG233" s="178"/>
      <c r="HEH233" s="178"/>
      <c r="HEI233" s="178"/>
      <c r="HEJ233" s="178"/>
      <c r="HEK233" s="178"/>
      <c r="HEL233" s="178"/>
      <c r="HEM233" s="178"/>
      <c r="HEN233" s="178"/>
      <c r="HEO233" s="178"/>
      <c r="HEP233" s="178"/>
      <c r="HEQ233" s="178"/>
      <c r="HER233" s="178"/>
      <c r="HES233" s="178"/>
      <c r="HET233" s="178"/>
      <c r="HEU233" s="178"/>
      <c r="HEV233" s="178"/>
      <c r="HEW233" s="178"/>
      <c r="HEX233" s="178"/>
      <c r="HEY233" s="178"/>
      <c r="HEZ233" s="178"/>
      <c r="HFA233" s="178"/>
      <c r="HFB233" s="178"/>
      <c r="HFC233" s="178"/>
      <c r="HFD233" s="178"/>
      <c r="HFE233" s="178"/>
      <c r="HFF233" s="178"/>
      <c r="HFG233" s="178"/>
      <c r="HFH233" s="178"/>
      <c r="HFI233" s="178"/>
      <c r="HFJ233" s="178"/>
      <c r="HFK233" s="178"/>
      <c r="HFL233" s="178"/>
      <c r="HFM233" s="178"/>
      <c r="HFN233" s="178"/>
      <c r="HFO233" s="178"/>
      <c r="HFP233" s="178"/>
      <c r="HFQ233" s="178"/>
      <c r="HFR233" s="178"/>
      <c r="HFS233" s="178"/>
      <c r="HFT233" s="178"/>
      <c r="HFU233" s="178"/>
      <c r="HFV233" s="178"/>
      <c r="HFW233" s="178"/>
      <c r="HFX233" s="178"/>
      <c r="HFY233" s="178"/>
      <c r="HFZ233" s="178"/>
      <c r="HGA233" s="178"/>
      <c r="HGB233" s="178"/>
      <c r="HGC233" s="178"/>
      <c r="HGD233" s="178"/>
      <c r="HGE233" s="178"/>
      <c r="HGF233" s="178"/>
      <c r="HGG233" s="178"/>
      <c r="HGH233" s="178"/>
      <c r="HGI233" s="178"/>
      <c r="HGJ233" s="178"/>
      <c r="HGK233" s="178"/>
      <c r="HGL233" s="178"/>
      <c r="HGM233" s="178"/>
      <c r="HGN233" s="178"/>
      <c r="HGO233" s="178"/>
      <c r="HGP233" s="178"/>
      <c r="HGQ233" s="178"/>
      <c r="HGR233" s="178"/>
      <c r="HGS233" s="178"/>
      <c r="HGT233" s="178"/>
      <c r="HGU233" s="178"/>
      <c r="HGV233" s="178"/>
      <c r="HGW233" s="178"/>
      <c r="HGX233" s="178"/>
      <c r="HGY233" s="178"/>
      <c r="HGZ233" s="178"/>
      <c r="HHA233" s="178"/>
      <c r="HHB233" s="178"/>
      <c r="HHC233" s="178"/>
      <c r="HHD233" s="178"/>
      <c r="HHE233" s="178"/>
      <c r="HHF233" s="178"/>
      <c r="HHG233" s="178"/>
      <c r="HHH233" s="178"/>
      <c r="HHI233" s="178"/>
      <c r="HHJ233" s="178"/>
      <c r="HHK233" s="178"/>
      <c r="HHL233" s="178"/>
      <c r="HHM233" s="178"/>
      <c r="HHN233" s="178"/>
      <c r="HHO233" s="178"/>
      <c r="HHP233" s="178"/>
      <c r="HHQ233" s="178"/>
      <c r="HHR233" s="178"/>
      <c r="HHS233" s="178"/>
      <c r="HHT233" s="178"/>
      <c r="HHU233" s="178"/>
      <c r="HHV233" s="178"/>
      <c r="HHW233" s="178"/>
      <c r="HHX233" s="178"/>
      <c r="HHY233" s="178"/>
      <c r="HHZ233" s="178"/>
      <c r="HIA233" s="178"/>
      <c r="HIB233" s="178"/>
      <c r="HIC233" s="178"/>
      <c r="HID233" s="178"/>
      <c r="HIE233" s="178"/>
      <c r="HIF233" s="178"/>
      <c r="HIG233" s="178"/>
      <c r="HIH233" s="178"/>
      <c r="HII233" s="178"/>
      <c r="HIJ233" s="178"/>
      <c r="HIK233" s="178"/>
      <c r="HIL233" s="178"/>
      <c r="HIM233" s="178"/>
      <c r="HIN233" s="178"/>
      <c r="HIO233" s="178"/>
      <c r="HIP233" s="178"/>
      <c r="HIQ233" s="178"/>
      <c r="HIR233" s="178"/>
      <c r="HIS233" s="178"/>
      <c r="HIT233" s="178"/>
      <c r="HIU233" s="178"/>
      <c r="HIV233" s="178"/>
      <c r="HIW233" s="178"/>
      <c r="HIX233" s="178"/>
      <c r="HIY233" s="178"/>
      <c r="HIZ233" s="178"/>
      <c r="HJA233" s="178"/>
      <c r="HJB233" s="178"/>
      <c r="HJC233" s="178"/>
      <c r="HJD233" s="178"/>
      <c r="HJE233" s="178"/>
      <c r="HJF233" s="178"/>
      <c r="HJG233" s="178"/>
      <c r="HJH233" s="178"/>
      <c r="HJI233" s="178"/>
      <c r="HJJ233" s="178"/>
      <c r="HJK233" s="178"/>
      <c r="HJL233" s="178"/>
      <c r="HJM233" s="178"/>
      <c r="HJN233" s="178"/>
      <c r="HJO233" s="178"/>
      <c r="HJP233" s="178"/>
      <c r="HJQ233" s="178"/>
      <c r="HJR233" s="178"/>
      <c r="HJS233" s="178"/>
      <c r="HJT233" s="178"/>
      <c r="HJU233" s="178"/>
      <c r="HJV233" s="178"/>
      <c r="HJW233" s="178"/>
      <c r="HJX233" s="178"/>
      <c r="HJY233" s="178"/>
      <c r="HJZ233" s="178"/>
      <c r="HKA233" s="178"/>
      <c r="HKB233" s="178"/>
      <c r="HKC233" s="178"/>
      <c r="HKD233" s="178"/>
      <c r="HKE233" s="178"/>
      <c r="HKF233" s="178"/>
      <c r="HKG233" s="178"/>
      <c r="HKH233" s="178"/>
      <c r="HKI233" s="178"/>
      <c r="HKJ233" s="178"/>
      <c r="HKK233" s="178"/>
      <c r="HKL233" s="178"/>
      <c r="HKM233" s="178"/>
      <c r="HKN233" s="178"/>
      <c r="HKO233" s="178"/>
      <c r="HKP233" s="178"/>
      <c r="HKQ233" s="178"/>
      <c r="HKR233" s="178"/>
      <c r="HKS233" s="178"/>
      <c r="HKT233" s="178"/>
      <c r="HKU233" s="178"/>
      <c r="HKV233" s="178"/>
      <c r="HKW233" s="178"/>
      <c r="HKX233" s="178"/>
      <c r="HKY233" s="178"/>
      <c r="HKZ233" s="178"/>
      <c r="HLA233" s="178"/>
      <c r="HLB233" s="178"/>
      <c r="HLC233" s="178"/>
      <c r="HLD233" s="178"/>
      <c r="HLE233" s="178"/>
      <c r="HLF233" s="178"/>
      <c r="HLG233" s="178"/>
      <c r="HLH233" s="178"/>
      <c r="HLI233" s="178"/>
      <c r="HLJ233" s="178"/>
      <c r="HLK233" s="178"/>
      <c r="HLL233" s="178"/>
      <c r="HLM233" s="178"/>
      <c r="HLN233" s="178"/>
      <c r="HLO233" s="178"/>
      <c r="HLP233" s="178"/>
      <c r="HLQ233" s="178"/>
      <c r="HLR233" s="178"/>
      <c r="HLS233" s="178"/>
      <c r="HLT233" s="178"/>
      <c r="HLU233" s="178"/>
      <c r="HLV233" s="178"/>
      <c r="HLW233" s="178"/>
      <c r="HLX233" s="178"/>
      <c r="HLY233" s="178"/>
      <c r="HLZ233" s="178"/>
      <c r="HMA233" s="178"/>
      <c r="HMB233" s="178"/>
      <c r="HMC233" s="178"/>
      <c r="HMD233" s="178"/>
      <c r="HME233" s="178"/>
      <c r="HMF233" s="178"/>
      <c r="HMG233" s="178"/>
      <c r="HMH233" s="178"/>
      <c r="HMI233" s="178"/>
      <c r="HMJ233" s="178"/>
      <c r="HMK233" s="178"/>
      <c r="HML233" s="178"/>
      <c r="HMM233" s="178"/>
      <c r="HMN233" s="178"/>
      <c r="HMO233" s="178"/>
      <c r="HMP233" s="178"/>
      <c r="HMQ233" s="178"/>
      <c r="HMR233" s="178"/>
      <c r="HMS233" s="178"/>
      <c r="HMT233" s="178"/>
      <c r="HMU233" s="178"/>
      <c r="HMV233" s="178"/>
      <c r="HMW233" s="178"/>
      <c r="HMX233" s="178"/>
      <c r="HMY233" s="178"/>
      <c r="HMZ233" s="178"/>
      <c r="HNA233" s="178"/>
      <c r="HNB233" s="178"/>
      <c r="HNC233" s="178"/>
      <c r="HND233" s="178"/>
      <c r="HNE233" s="178"/>
      <c r="HNF233" s="178"/>
      <c r="HNG233" s="178"/>
      <c r="HNH233" s="178"/>
      <c r="HNI233" s="178"/>
      <c r="HNJ233" s="178"/>
      <c r="HNK233" s="178"/>
      <c r="HNL233" s="178"/>
      <c r="HNM233" s="178"/>
      <c r="HNN233" s="178"/>
      <c r="HNO233" s="178"/>
      <c r="HNP233" s="178"/>
      <c r="HNQ233" s="178"/>
      <c r="HNR233" s="178"/>
      <c r="HNS233" s="178"/>
      <c r="HNT233" s="178"/>
      <c r="HNU233" s="178"/>
      <c r="HNV233" s="178"/>
      <c r="HNW233" s="178"/>
      <c r="HNX233" s="178"/>
      <c r="HNY233" s="178"/>
      <c r="HNZ233" s="178"/>
      <c r="HOA233" s="178"/>
      <c r="HOB233" s="178"/>
      <c r="HOC233" s="178"/>
      <c r="HOD233" s="178"/>
      <c r="HOE233" s="178"/>
      <c r="HOF233" s="178"/>
      <c r="HOG233" s="178"/>
      <c r="HOH233" s="178"/>
      <c r="HOI233" s="178"/>
      <c r="HOJ233" s="178"/>
      <c r="HOK233" s="178"/>
      <c r="HOL233" s="178"/>
      <c r="HOM233" s="178"/>
      <c r="HON233" s="178"/>
      <c r="HOO233" s="178"/>
      <c r="HOP233" s="178"/>
      <c r="HOQ233" s="178"/>
      <c r="HOR233" s="178"/>
      <c r="HOS233" s="178"/>
      <c r="HOT233" s="178"/>
      <c r="HOU233" s="178"/>
      <c r="HOV233" s="178"/>
      <c r="HOW233" s="178"/>
      <c r="HOX233" s="178"/>
      <c r="HOY233" s="178"/>
      <c r="HOZ233" s="178"/>
      <c r="HPA233" s="178"/>
      <c r="HPB233" s="178"/>
      <c r="HPC233" s="178"/>
      <c r="HPD233" s="178"/>
      <c r="HPE233" s="178"/>
      <c r="HPF233" s="178"/>
      <c r="HPG233" s="178"/>
      <c r="HPH233" s="178"/>
      <c r="HPI233" s="178"/>
      <c r="HPJ233" s="178"/>
      <c r="HPK233" s="178"/>
      <c r="HPL233" s="178"/>
      <c r="HPM233" s="178"/>
      <c r="HPN233" s="178"/>
      <c r="HPO233" s="178"/>
      <c r="HPP233" s="178"/>
      <c r="HPQ233" s="178"/>
      <c r="HPR233" s="178"/>
      <c r="HPS233" s="178"/>
      <c r="HPT233" s="178"/>
      <c r="HPU233" s="178"/>
      <c r="HPV233" s="178"/>
      <c r="HPW233" s="178"/>
      <c r="HPX233" s="178"/>
      <c r="HPY233" s="178"/>
      <c r="HPZ233" s="178"/>
      <c r="HQA233" s="178"/>
      <c r="HQB233" s="178"/>
      <c r="HQC233" s="178"/>
      <c r="HQD233" s="178"/>
      <c r="HQE233" s="178"/>
      <c r="HQF233" s="178"/>
      <c r="HQG233" s="178"/>
      <c r="HQH233" s="178"/>
      <c r="HQI233" s="178"/>
      <c r="HQJ233" s="178"/>
      <c r="HQK233" s="178"/>
      <c r="HQL233" s="178"/>
      <c r="HQM233" s="178"/>
      <c r="HQN233" s="178"/>
      <c r="HQO233" s="178"/>
      <c r="HQP233" s="178"/>
      <c r="HQQ233" s="178"/>
      <c r="HQR233" s="178"/>
      <c r="HQS233" s="178"/>
      <c r="HQT233" s="178"/>
      <c r="HQU233" s="178"/>
      <c r="HQV233" s="178"/>
      <c r="HQW233" s="178"/>
      <c r="HQX233" s="178"/>
      <c r="HQY233" s="178"/>
      <c r="HQZ233" s="178"/>
      <c r="HRA233" s="178"/>
      <c r="HRB233" s="178"/>
      <c r="HRC233" s="178"/>
      <c r="HRD233" s="178"/>
      <c r="HRE233" s="178"/>
      <c r="HRF233" s="178"/>
      <c r="HRG233" s="178"/>
      <c r="HRH233" s="178"/>
      <c r="HRI233" s="178"/>
      <c r="HRJ233" s="178"/>
      <c r="HRK233" s="178"/>
      <c r="HRL233" s="178"/>
      <c r="HRM233" s="178"/>
      <c r="HRN233" s="178"/>
      <c r="HRO233" s="178"/>
      <c r="HRP233" s="178"/>
      <c r="HRQ233" s="178"/>
      <c r="HRR233" s="178"/>
      <c r="HRS233" s="178"/>
      <c r="HRT233" s="178"/>
      <c r="HRU233" s="178"/>
      <c r="HRV233" s="178"/>
      <c r="HRW233" s="178"/>
      <c r="HRX233" s="178"/>
      <c r="HRY233" s="178"/>
      <c r="HRZ233" s="178"/>
      <c r="HSA233" s="178"/>
      <c r="HSB233" s="178"/>
      <c r="HSC233" s="178"/>
      <c r="HSD233" s="178"/>
      <c r="HSE233" s="178"/>
      <c r="HSF233" s="178"/>
      <c r="HSG233" s="178"/>
      <c r="HSH233" s="178"/>
      <c r="HSI233" s="178"/>
      <c r="HSJ233" s="178"/>
      <c r="HSK233" s="178"/>
      <c r="HSL233" s="178"/>
      <c r="HSM233" s="178"/>
      <c r="HSN233" s="178"/>
      <c r="HSO233" s="178"/>
      <c r="HSP233" s="178"/>
      <c r="HSQ233" s="178"/>
      <c r="HSR233" s="178"/>
      <c r="HSS233" s="178"/>
      <c r="HST233" s="178"/>
      <c r="HSU233" s="178"/>
      <c r="HSV233" s="178"/>
      <c r="HSW233" s="178"/>
      <c r="HSX233" s="178"/>
      <c r="HSY233" s="178"/>
      <c r="HSZ233" s="178"/>
      <c r="HTA233" s="178"/>
      <c r="HTB233" s="178"/>
      <c r="HTC233" s="178"/>
      <c r="HTD233" s="178"/>
      <c r="HTE233" s="178"/>
      <c r="HTF233" s="178"/>
      <c r="HTG233" s="178"/>
      <c r="HTH233" s="178"/>
      <c r="HTI233" s="178"/>
      <c r="HTJ233" s="178"/>
      <c r="HTK233" s="178"/>
      <c r="HTL233" s="178"/>
      <c r="HTM233" s="178"/>
      <c r="HTN233" s="178"/>
      <c r="HTO233" s="178"/>
      <c r="HTP233" s="178"/>
      <c r="HTQ233" s="178"/>
      <c r="HTR233" s="178"/>
      <c r="HTS233" s="178"/>
      <c r="HTT233" s="178"/>
      <c r="HTU233" s="178"/>
      <c r="HTV233" s="178"/>
      <c r="HTW233" s="178"/>
      <c r="HTX233" s="178"/>
      <c r="HTY233" s="178"/>
      <c r="HTZ233" s="178"/>
      <c r="HUA233" s="178"/>
      <c r="HUB233" s="178"/>
      <c r="HUC233" s="178"/>
      <c r="HUD233" s="178"/>
      <c r="HUE233" s="178"/>
      <c r="HUF233" s="178"/>
      <c r="HUG233" s="178"/>
      <c r="HUH233" s="178"/>
      <c r="HUI233" s="178"/>
      <c r="HUJ233" s="178"/>
      <c r="HUK233" s="178"/>
      <c r="HUL233" s="178"/>
      <c r="HUM233" s="178"/>
      <c r="HUN233" s="178"/>
      <c r="HUO233" s="178"/>
      <c r="HUP233" s="178"/>
      <c r="HUQ233" s="178"/>
      <c r="HUR233" s="178"/>
      <c r="HUS233" s="178"/>
      <c r="HUT233" s="178"/>
      <c r="HUU233" s="178"/>
      <c r="HUV233" s="178"/>
      <c r="HUW233" s="178"/>
      <c r="HUX233" s="178"/>
      <c r="HUY233" s="178"/>
      <c r="HUZ233" s="178"/>
      <c r="HVA233" s="178"/>
      <c r="HVB233" s="178"/>
      <c r="HVC233" s="178"/>
      <c r="HVD233" s="178"/>
      <c r="HVE233" s="178"/>
      <c r="HVF233" s="178"/>
      <c r="HVG233" s="178"/>
      <c r="HVH233" s="178"/>
      <c r="HVI233" s="178"/>
      <c r="HVJ233" s="178"/>
      <c r="HVK233" s="178"/>
      <c r="HVL233" s="178"/>
      <c r="HVM233" s="178"/>
      <c r="HVN233" s="178"/>
      <c r="HVO233" s="178"/>
      <c r="HVP233" s="178"/>
      <c r="HVQ233" s="178"/>
      <c r="HVR233" s="178"/>
      <c r="HVS233" s="178"/>
      <c r="HVT233" s="178"/>
      <c r="HVU233" s="178"/>
      <c r="HVV233" s="178"/>
      <c r="HVW233" s="178"/>
      <c r="HVX233" s="178"/>
      <c r="HVY233" s="178"/>
      <c r="HVZ233" s="178"/>
      <c r="HWA233" s="178"/>
      <c r="HWB233" s="178"/>
      <c r="HWC233" s="178"/>
      <c r="HWD233" s="178"/>
      <c r="HWE233" s="178"/>
      <c r="HWF233" s="178"/>
      <c r="HWG233" s="178"/>
      <c r="HWH233" s="178"/>
      <c r="HWI233" s="178"/>
      <c r="HWJ233" s="178"/>
      <c r="HWK233" s="178"/>
      <c r="HWL233" s="178"/>
      <c r="HWM233" s="178"/>
      <c r="HWN233" s="178"/>
      <c r="HWO233" s="178"/>
      <c r="HWP233" s="178"/>
      <c r="HWQ233" s="178"/>
      <c r="HWR233" s="178"/>
      <c r="HWS233" s="178"/>
      <c r="HWT233" s="178"/>
      <c r="HWU233" s="178"/>
      <c r="HWV233" s="178"/>
      <c r="HWW233" s="178"/>
      <c r="HWX233" s="178"/>
      <c r="HWY233" s="178"/>
      <c r="HWZ233" s="178"/>
      <c r="HXA233" s="178"/>
      <c r="HXB233" s="178"/>
      <c r="HXC233" s="178"/>
      <c r="HXD233" s="178"/>
      <c r="HXE233" s="178"/>
      <c r="HXF233" s="178"/>
      <c r="HXG233" s="178"/>
      <c r="HXH233" s="178"/>
      <c r="HXI233" s="178"/>
      <c r="HXJ233" s="178"/>
      <c r="HXK233" s="178"/>
      <c r="HXL233" s="178"/>
      <c r="HXM233" s="178"/>
      <c r="HXN233" s="178"/>
      <c r="HXO233" s="178"/>
      <c r="HXP233" s="178"/>
      <c r="HXQ233" s="178"/>
      <c r="HXR233" s="178"/>
      <c r="HXS233" s="178"/>
      <c r="HXT233" s="178"/>
      <c r="HXU233" s="178"/>
      <c r="HXV233" s="178"/>
      <c r="HXW233" s="178"/>
      <c r="HXX233" s="178"/>
      <c r="HXY233" s="178"/>
      <c r="HXZ233" s="178"/>
      <c r="HYA233" s="178"/>
      <c r="HYB233" s="178"/>
      <c r="HYC233" s="178"/>
      <c r="HYD233" s="178"/>
      <c r="HYE233" s="178"/>
      <c r="HYF233" s="178"/>
      <c r="HYG233" s="178"/>
      <c r="HYH233" s="178"/>
      <c r="HYI233" s="178"/>
      <c r="HYJ233" s="178"/>
      <c r="HYK233" s="178"/>
      <c r="HYL233" s="178"/>
      <c r="HYM233" s="178"/>
      <c r="HYN233" s="178"/>
      <c r="HYO233" s="178"/>
      <c r="HYP233" s="178"/>
      <c r="HYQ233" s="178"/>
      <c r="HYR233" s="178"/>
      <c r="HYS233" s="178"/>
      <c r="HYT233" s="178"/>
      <c r="HYU233" s="178"/>
      <c r="HYV233" s="178"/>
      <c r="HYW233" s="178"/>
      <c r="HYX233" s="178"/>
      <c r="HYY233" s="178"/>
      <c r="HYZ233" s="178"/>
      <c r="HZA233" s="178"/>
      <c r="HZB233" s="178"/>
      <c r="HZC233" s="178"/>
      <c r="HZD233" s="178"/>
      <c r="HZE233" s="178"/>
      <c r="HZF233" s="178"/>
      <c r="HZG233" s="178"/>
      <c r="HZH233" s="178"/>
      <c r="HZI233" s="178"/>
      <c r="HZJ233" s="178"/>
      <c r="HZK233" s="178"/>
      <c r="HZL233" s="178"/>
      <c r="HZM233" s="178"/>
      <c r="HZN233" s="178"/>
      <c r="HZO233" s="178"/>
      <c r="HZP233" s="178"/>
      <c r="HZQ233" s="178"/>
      <c r="HZR233" s="178"/>
      <c r="HZS233" s="178"/>
      <c r="HZT233" s="178"/>
      <c r="HZU233" s="178"/>
      <c r="HZV233" s="178"/>
      <c r="HZW233" s="178"/>
      <c r="HZX233" s="178"/>
      <c r="HZY233" s="178"/>
      <c r="HZZ233" s="178"/>
      <c r="IAA233" s="178"/>
      <c r="IAB233" s="178"/>
      <c r="IAC233" s="178"/>
      <c r="IAD233" s="178"/>
      <c r="IAE233" s="178"/>
      <c r="IAF233" s="178"/>
      <c r="IAG233" s="178"/>
      <c r="IAH233" s="178"/>
      <c r="IAI233" s="178"/>
      <c r="IAJ233" s="178"/>
      <c r="IAK233" s="178"/>
      <c r="IAL233" s="178"/>
      <c r="IAM233" s="178"/>
      <c r="IAN233" s="178"/>
      <c r="IAO233" s="178"/>
      <c r="IAP233" s="178"/>
      <c r="IAQ233" s="178"/>
      <c r="IAR233" s="178"/>
      <c r="IAS233" s="178"/>
      <c r="IAT233" s="178"/>
      <c r="IAU233" s="178"/>
      <c r="IAV233" s="178"/>
      <c r="IAW233" s="178"/>
      <c r="IAX233" s="178"/>
      <c r="IAY233" s="178"/>
      <c r="IAZ233" s="178"/>
      <c r="IBA233" s="178"/>
      <c r="IBB233" s="178"/>
      <c r="IBC233" s="178"/>
      <c r="IBD233" s="178"/>
      <c r="IBE233" s="178"/>
      <c r="IBF233" s="178"/>
      <c r="IBG233" s="178"/>
      <c r="IBH233" s="178"/>
      <c r="IBI233" s="178"/>
      <c r="IBJ233" s="178"/>
      <c r="IBK233" s="178"/>
      <c r="IBL233" s="178"/>
      <c r="IBM233" s="178"/>
      <c r="IBN233" s="178"/>
      <c r="IBO233" s="178"/>
      <c r="IBP233" s="178"/>
      <c r="IBQ233" s="178"/>
      <c r="IBR233" s="178"/>
      <c r="IBS233" s="178"/>
      <c r="IBT233" s="178"/>
      <c r="IBU233" s="178"/>
      <c r="IBV233" s="178"/>
      <c r="IBW233" s="178"/>
      <c r="IBX233" s="178"/>
      <c r="IBY233" s="178"/>
      <c r="IBZ233" s="178"/>
      <c r="ICA233" s="178"/>
      <c r="ICB233" s="178"/>
      <c r="ICC233" s="178"/>
      <c r="ICD233" s="178"/>
      <c r="ICE233" s="178"/>
      <c r="ICF233" s="178"/>
      <c r="ICG233" s="178"/>
      <c r="ICH233" s="178"/>
      <c r="ICI233" s="178"/>
      <c r="ICJ233" s="178"/>
      <c r="ICK233" s="178"/>
      <c r="ICL233" s="178"/>
      <c r="ICM233" s="178"/>
      <c r="ICN233" s="178"/>
      <c r="ICO233" s="178"/>
      <c r="ICP233" s="178"/>
      <c r="ICQ233" s="178"/>
      <c r="ICR233" s="178"/>
      <c r="ICS233" s="178"/>
      <c r="ICT233" s="178"/>
      <c r="ICU233" s="178"/>
      <c r="ICV233" s="178"/>
      <c r="ICW233" s="178"/>
      <c r="ICX233" s="178"/>
      <c r="ICY233" s="178"/>
      <c r="ICZ233" s="178"/>
      <c r="IDA233" s="178"/>
      <c r="IDB233" s="178"/>
      <c r="IDC233" s="178"/>
      <c r="IDD233" s="178"/>
      <c r="IDE233" s="178"/>
      <c r="IDF233" s="178"/>
      <c r="IDG233" s="178"/>
      <c r="IDH233" s="178"/>
      <c r="IDI233" s="178"/>
      <c r="IDJ233" s="178"/>
      <c r="IDK233" s="178"/>
      <c r="IDL233" s="178"/>
      <c r="IDM233" s="178"/>
      <c r="IDN233" s="178"/>
      <c r="IDO233" s="178"/>
      <c r="IDP233" s="178"/>
      <c r="IDQ233" s="178"/>
      <c r="IDR233" s="178"/>
      <c r="IDS233" s="178"/>
      <c r="IDT233" s="178"/>
      <c r="IDU233" s="178"/>
      <c r="IDV233" s="178"/>
      <c r="IDW233" s="178"/>
      <c r="IDX233" s="178"/>
      <c r="IDY233" s="178"/>
      <c r="IDZ233" s="178"/>
      <c r="IEA233" s="178"/>
      <c r="IEB233" s="178"/>
      <c r="IEC233" s="178"/>
      <c r="IED233" s="178"/>
      <c r="IEE233" s="178"/>
      <c r="IEF233" s="178"/>
      <c r="IEG233" s="178"/>
      <c r="IEH233" s="178"/>
      <c r="IEI233" s="178"/>
      <c r="IEJ233" s="178"/>
      <c r="IEK233" s="178"/>
      <c r="IEL233" s="178"/>
      <c r="IEM233" s="178"/>
      <c r="IEN233" s="178"/>
      <c r="IEO233" s="178"/>
      <c r="IEP233" s="178"/>
      <c r="IEQ233" s="178"/>
      <c r="IER233" s="178"/>
      <c r="IES233" s="178"/>
      <c r="IET233" s="178"/>
      <c r="IEU233" s="178"/>
      <c r="IEV233" s="178"/>
      <c r="IEW233" s="178"/>
      <c r="IEX233" s="178"/>
      <c r="IEY233" s="178"/>
      <c r="IEZ233" s="178"/>
      <c r="IFA233" s="178"/>
      <c r="IFB233" s="178"/>
      <c r="IFC233" s="178"/>
      <c r="IFD233" s="178"/>
      <c r="IFE233" s="178"/>
      <c r="IFF233" s="178"/>
      <c r="IFG233" s="178"/>
      <c r="IFH233" s="178"/>
      <c r="IFI233" s="178"/>
      <c r="IFJ233" s="178"/>
      <c r="IFK233" s="178"/>
      <c r="IFL233" s="178"/>
      <c r="IFM233" s="178"/>
      <c r="IFN233" s="178"/>
      <c r="IFO233" s="178"/>
      <c r="IFP233" s="178"/>
      <c r="IFQ233" s="178"/>
      <c r="IFR233" s="178"/>
      <c r="IFS233" s="178"/>
      <c r="IFT233" s="178"/>
      <c r="IFU233" s="178"/>
      <c r="IFV233" s="178"/>
      <c r="IFW233" s="178"/>
      <c r="IFX233" s="178"/>
      <c r="IFY233" s="178"/>
      <c r="IFZ233" s="178"/>
      <c r="IGA233" s="178"/>
      <c r="IGB233" s="178"/>
      <c r="IGC233" s="178"/>
      <c r="IGD233" s="178"/>
      <c r="IGE233" s="178"/>
      <c r="IGF233" s="178"/>
      <c r="IGG233" s="178"/>
      <c r="IGH233" s="178"/>
      <c r="IGI233" s="178"/>
      <c r="IGJ233" s="178"/>
      <c r="IGK233" s="178"/>
      <c r="IGL233" s="178"/>
      <c r="IGM233" s="178"/>
      <c r="IGN233" s="178"/>
      <c r="IGO233" s="178"/>
      <c r="IGP233" s="178"/>
      <c r="IGQ233" s="178"/>
      <c r="IGR233" s="178"/>
      <c r="IGS233" s="178"/>
      <c r="IGT233" s="178"/>
      <c r="IGU233" s="178"/>
      <c r="IGV233" s="178"/>
      <c r="IGW233" s="178"/>
      <c r="IGX233" s="178"/>
      <c r="IGY233" s="178"/>
      <c r="IGZ233" s="178"/>
      <c r="IHA233" s="178"/>
      <c r="IHB233" s="178"/>
      <c r="IHC233" s="178"/>
      <c r="IHD233" s="178"/>
      <c r="IHE233" s="178"/>
      <c r="IHF233" s="178"/>
      <c r="IHG233" s="178"/>
      <c r="IHH233" s="178"/>
      <c r="IHI233" s="178"/>
      <c r="IHJ233" s="178"/>
      <c r="IHK233" s="178"/>
      <c r="IHL233" s="178"/>
      <c r="IHM233" s="178"/>
      <c r="IHN233" s="178"/>
      <c r="IHO233" s="178"/>
      <c r="IHP233" s="178"/>
      <c r="IHQ233" s="178"/>
      <c r="IHR233" s="178"/>
      <c r="IHS233" s="178"/>
      <c r="IHT233" s="178"/>
      <c r="IHU233" s="178"/>
      <c r="IHV233" s="178"/>
      <c r="IHW233" s="178"/>
      <c r="IHX233" s="178"/>
      <c r="IHY233" s="178"/>
      <c r="IHZ233" s="178"/>
      <c r="IIA233" s="178"/>
      <c r="IIB233" s="178"/>
      <c r="IIC233" s="178"/>
      <c r="IID233" s="178"/>
      <c r="IIE233" s="178"/>
      <c r="IIF233" s="178"/>
      <c r="IIG233" s="178"/>
      <c r="IIH233" s="178"/>
      <c r="III233" s="178"/>
      <c r="IIJ233" s="178"/>
      <c r="IIK233" s="178"/>
      <c r="IIL233" s="178"/>
      <c r="IIM233" s="178"/>
      <c r="IIN233" s="178"/>
      <c r="IIO233" s="178"/>
      <c r="IIP233" s="178"/>
      <c r="IIQ233" s="178"/>
      <c r="IIR233" s="178"/>
      <c r="IIS233" s="178"/>
      <c r="IIT233" s="178"/>
      <c r="IIU233" s="178"/>
      <c r="IIV233" s="178"/>
      <c r="IIW233" s="178"/>
      <c r="IIX233" s="178"/>
      <c r="IIY233" s="178"/>
      <c r="IIZ233" s="178"/>
      <c r="IJA233" s="178"/>
      <c r="IJB233" s="178"/>
      <c r="IJC233" s="178"/>
      <c r="IJD233" s="178"/>
      <c r="IJE233" s="178"/>
      <c r="IJF233" s="178"/>
      <c r="IJG233" s="178"/>
      <c r="IJH233" s="178"/>
      <c r="IJI233" s="178"/>
      <c r="IJJ233" s="178"/>
      <c r="IJK233" s="178"/>
      <c r="IJL233" s="178"/>
      <c r="IJM233" s="178"/>
      <c r="IJN233" s="178"/>
      <c r="IJO233" s="178"/>
      <c r="IJP233" s="178"/>
      <c r="IJQ233" s="178"/>
      <c r="IJR233" s="178"/>
      <c r="IJS233" s="178"/>
      <c r="IJT233" s="178"/>
      <c r="IJU233" s="178"/>
      <c r="IJV233" s="178"/>
      <c r="IJW233" s="178"/>
      <c r="IJX233" s="178"/>
      <c r="IJY233" s="178"/>
      <c r="IJZ233" s="178"/>
      <c r="IKA233" s="178"/>
      <c r="IKB233" s="178"/>
      <c r="IKC233" s="178"/>
      <c r="IKD233" s="178"/>
      <c r="IKE233" s="178"/>
      <c r="IKF233" s="178"/>
      <c r="IKG233" s="178"/>
      <c r="IKH233" s="178"/>
      <c r="IKI233" s="178"/>
      <c r="IKJ233" s="178"/>
      <c r="IKK233" s="178"/>
      <c r="IKL233" s="178"/>
      <c r="IKM233" s="178"/>
      <c r="IKN233" s="178"/>
      <c r="IKO233" s="178"/>
      <c r="IKP233" s="178"/>
      <c r="IKQ233" s="178"/>
      <c r="IKR233" s="178"/>
      <c r="IKS233" s="178"/>
      <c r="IKT233" s="178"/>
      <c r="IKU233" s="178"/>
      <c r="IKV233" s="178"/>
      <c r="IKW233" s="178"/>
      <c r="IKX233" s="178"/>
      <c r="IKY233" s="178"/>
      <c r="IKZ233" s="178"/>
      <c r="ILA233" s="178"/>
      <c r="ILB233" s="178"/>
      <c r="ILC233" s="178"/>
      <c r="ILD233" s="178"/>
      <c r="ILE233" s="178"/>
      <c r="ILF233" s="178"/>
      <c r="ILG233" s="178"/>
      <c r="ILH233" s="178"/>
      <c r="ILI233" s="178"/>
      <c r="ILJ233" s="178"/>
      <c r="ILK233" s="178"/>
      <c r="ILL233" s="178"/>
      <c r="ILM233" s="178"/>
      <c r="ILN233" s="178"/>
      <c r="ILO233" s="178"/>
      <c r="ILP233" s="178"/>
      <c r="ILQ233" s="178"/>
      <c r="ILR233" s="178"/>
      <c r="ILS233" s="178"/>
      <c r="ILT233" s="178"/>
      <c r="ILU233" s="178"/>
      <c r="ILV233" s="178"/>
      <c r="ILW233" s="178"/>
      <c r="ILX233" s="178"/>
      <c r="ILY233" s="178"/>
      <c r="ILZ233" s="178"/>
      <c r="IMA233" s="178"/>
      <c r="IMB233" s="178"/>
      <c r="IMC233" s="178"/>
      <c r="IMD233" s="178"/>
      <c r="IME233" s="178"/>
      <c r="IMF233" s="178"/>
      <c r="IMG233" s="178"/>
      <c r="IMH233" s="178"/>
      <c r="IMI233" s="178"/>
      <c r="IMJ233" s="178"/>
      <c r="IMK233" s="178"/>
      <c r="IML233" s="178"/>
      <c r="IMM233" s="178"/>
      <c r="IMN233" s="178"/>
      <c r="IMO233" s="178"/>
      <c r="IMP233" s="178"/>
      <c r="IMQ233" s="178"/>
      <c r="IMR233" s="178"/>
      <c r="IMS233" s="178"/>
      <c r="IMT233" s="178"/>
      <c r="IMU233" s="178"/>
      <c r="IMV233" s="178"/>
      <c r="IMW233" s="178"/>
      <c r="IMX233" s="178"/>
      <c r="IMY233" s="178"/>
      <c r="IMZ233" s="178"/>
      <c r="INA233" s="178"/>
      <c r="INB233" s="178"/>
      <c r="INC233" s="178"/>
      <c r="IND233" s="178"/>
      <c r="INE233" s="178"/>
      <c r="INF233" s="178"/>
      <c r="ING233" s="178"/>
      <c r="INH233" s="178"/>
      <c r="INI233" s="178"/>
      <c r="INJ233" s="178"/>
      <c r="INK233" s="178"/>
      <c r="INL233" s="178"/>
      <c r="INM233" s="178"/>
      <c r="INN233" s="178"/>
      <c r="INO233" s="178"/>
      <c r="INP233" s="178"/>
      <c r="INQ233" s="178"/>
      <c r="INR233" s="178"/>
      <c r="INS233" s="178"/>
      <c r="INT233" s="178"/>
      <c r="INU233" s="178"/>
      <c r="INV233" s="178"/>
      <c r="INW233" s="178"/>
      <c r="INX233" s="178"/>
      <c r="INY233" s="178"/>
      <c r="INZ233" s="178"/>
      <c r="IOA233" s="178"/>
      <c r="IOB233" s="178"/>
      <c r="IOC233" s="178"/>
      <c r="IOD233" s="178"/>
      <c r="IOE233" s="178"/>
      <c r="IOF233" s="178"/>
      <c r="IOG233" s="178"/>
      <c r="IOH233" s="178"/>
      <c r="IOI233" s="178"/>
      <c r="IOJ233" s="178"/>
      <c r="IOK233" s="178"/>
      <c r="IOL233" s="178"/>
      <c r="IOM233" s="178"/>
      <c r="ION233" s="178"/>
      <c r="IOO233" s="178"/>
      <c r="IOP233" s="178"/>
      <c r="IOQ233" s="178"/>
      <c r="IOR233" s="178"/>
      <c r="IOS233" s="178"/>
      <c r="IOT233" s="178"/>
      <c r="IOU233" s="178"/>
      <c r="IOV233" s="178"/>
      <c r="IOW233" s="178"/>
      <c r="IOX233" s="178"/>
      <c r="IOY233" s="178"/>
      <c r="IOZ233" s="178"/>
      <c r="IPA233" s="178"/>
      <c r="IPB233" s="178"/>
      <c r="IPC233" s="178"/>
      <c r="IPD233" s="178"/>
      <c r="IPE233" s="178"/>
      <c r="IPF233" s="178"/>
      <c r="IPG233" s="178"/>
      <c r="IPH233" s="178"/>
      <c r="IPI233" s="178"/>
      <c r="IPJ233" s="178"/>
      <c r="IPK233" s="178"/>
      <c r="IPL233" s="178"/>
      <c r="IPM233" s="178"/>
      <c r="IPN233" s="178"/>
      <c r="IPO233" s="178"/>
      <c r="IPP233" s="178"/>
      <c r="IPQ233" s="178"/>
      <c r="IPR233" s="178"/>
      <c r="IPS233" s="178"/>
      <c r="IPT233" s="178"/>
      <c r="IPU233" s="178"/>
      <c r="IPV233" s="178"/>
      <c r="IPW233" s="178"/>
      <c r="IPX233" s="178"/>
      <c r="IPY233" s="178"/>
      <c r="IPZ233" s="178"/>
      <c r="IQA233" s="178"/>
      <c r="IQB233" s="178"/>
      <c r="IQC233" s="178"/>
      <c r="IQD233" s="178"/>
      <c r="IQE233" s="178"/>
      <c r="IQF233" s="178"/>
      <c r="IQG233" s="178"/>
      <c r="IQH233" s="178"/>
      <c r="IQI233" s="178"/>
      <c r="IQJ233" s="178"/>
      <c r="IQK233" s="178"/>
      <c r="IQL233" s="178"/>
      <c r="IQM233" s="178"/>
      <c r="IQN233" s="178"/>
      <c r="IQO233" s="178"/>
      <c r="IQP233" s="178"/>
      <c r="IQQ233" s="178"/>
      <c r="IQR233" s="178"/>
      <c r="IQS233" s="178"/>
      <c r="IQT233" s="178"/>
      <c r="IQU233" s="178"/>
      <c r="IQV233" s="178"/>
      <c r="IQW233" s="178"/>
      <c r="IQX233" s="178"/>
      <c r="IQY233" s="178"/>
      <c r="IQZ233" s="178"/>
      <c r="IRA233" s="178"/>
      <c r="IRB233" s="178"/>
      <c r="IRC233" s="178"/>
      <c r="IRD233" s="178"/>
      <c r="IRE233" s="178"/>
      <c r="IRF233" s="178"/>
      <c r="IRG233" s="178"/>
      <c r="IRH233" s="178"/>
      <c r="IRI233" s="178"/>
      <c r="IRJ233" s="178"/>
      <c r="IRK233" s="178"/>
      <c r="IRL233" s="178"/>
      <c r="IRM233" s="178"/>
      <c r="IRN233" s="178"/>
      <c r="IRO233" s="178"/>
      <c r="IRP233" s="178"/>
      <c r="IRQ233" s="178"/>
      <c r="IRR233" s="178"/>
      <c r="IRS233" s="178"/>
      <c r="IRT233" s="178"/>
      <c r="IRU233" s="178"/>
      <c r="IRV233" s="178"/>
      <c r="IRW233" s="178"/>
      <c r="IRX233" s="178"/>
      <c r="IRY233" s="178"/>
      <c r="IRZ233" s="178"/>
      <c r="ISA233" s="178"/>
      <c r="ISB233" s="178"/>
      <c r="ISC233" s="178"/>
      <c r="ISD233" s="178"/>
      <c r="ISE233" s="178"/>
      <c r="ISF233" s="178"/>
      <c r="ISG233" s="178"/>
      <c r="ISH233" s="178"/>
      <c r="ISI233" s="178"/>
      <c r="ISJ233" s="178"/>
      <c r="ISK233" s="178"/>
      <c r="ISL233" s="178"/>
      <c r="ISM233" s="178"/>
      <c r="ISN233" s="178"/>
      <c r="ISO233" s="178"/>
      <c r="ISP233" s="178"/>
      <c r="ISQ233" s="178"/>
      <c r="ISR233" s="178"/>
      <c r="ISS233" s="178"/>
      <c r="IST233" s="178"/>
      <c r="ISU233" s="178"/>
      <c r="ISV233" s="178"/>
      <c r="ISW233" s="178"/>
      <c r="ISX233" s="178"/>
      <c r="ISY233" s="178"/>
      <c r="ISZ233" s="178"/>
      <c r="ITA233" s="178"/>
      <c r="ITB233" s="178"/>
      <c r="ITC233" s="178"/>
      <c r="ITD233" s="178"/>
      <c r="ITE233" s="178"/>
      <c r="ITF233" s="178"/>
      <c r="ITG233" s="178"/>
      <c r="ITH233" s="178"/>
      <c r="ITI233" s="178"/>
      <c r="ITJ233" s="178"/>
      <c r="ITK233" s="178"/>
      <c r="ITL233" s="178"/>
      <c r="ITM233" s="178"/>
      <c r="ITN233" s="178"/>
      <c r="ITO233" s="178"/>
      <c r="ITP233" s="178"/>
      <c r="ITQ233" s="178"/>
      <c r="ITR233" s="178"/>
      <c r="ITS233" s="178"/>
      <c r="ITT233" s="178"/>
      <c r="ITU233" s="178"/>
      <c r="ITV233" s="178"/>
      <c r="ITW233" s="178"/>
      <c r="ITX233" s="178"/>
      <c r="ITY233" s="178"/>
      <c r="ITZ233" s="178"/>
      <c r="IUA233" s="178"/>
      <c r="IUB233" s="178"/>
      <c r="IUC233" s="178"/>
      <c r="IUD233" s="178"/>
      <c r="IUE233" s="178"/>
      <c r="IUF233" s="178"/>
      <c r="IUG233" s="178"/>
      <c r="IUH233" s="178"/>
      <c r="IUI233" s="178"/>
      <c r="IUJ233" s="178"/>
      <c r="IUK233" s="178"/>
      <c r="IUL233" s="178"/>
      <c r="IUM233" s="178"/>
      <c r="IUN233" s="178"/>
      <c r="IUO233" s="178"/>
      <c r="IUP233" s="178"/>
      <c r="IUQ233" s="178"/>
      <c r="IUR233" s="178"/>
      <c r="IUS233" s="178"/>
      <c r="IUT233" s="178"/>
      <c r="IUU233" s="178"/>
      <c r="IUV233" s="178"/>
      <c r="IUW233" s="178"/>
      <c r="IUX233" s="178"/>
      <c r="IUY233" s="178"/>
      <c r="IUZ233" s="178"/>
      <c r="IVA233" s="178"/>
      <c r="IVB233" s="178"/>
      <c r="IVC233" s="178"/>
      <c r="IVD233" s="178"/>
      <c r="IVE233" s="178"/>
      <c r="IVF233" s="178"/>
      <c r="IVG233" s="178"/>
      <c r="IVH233" s="178"/>
      <c r="IVI233" s="178"/>
      <c r="IVJ233" s="178"/>
      <c r="IVK233" s="178"/>
      <c r="IVL233" s="178"/>
      <c r="IVM233" s="178"/>
      <c r="IVN233" s="178"/>
      <c r="IVO233" s="178"/>
      <c r="IVP233" s="178"/>
      <c r="IVQ233" s="178"/>
      <c r="IVR233" s="178"/>
      <c r="IVS233" s="178"/>
      <c r="IVT233" s="178"/>
      <c r="IVU233" s="178"/>
      <c r="IVV233" s="178"/>
      <c r="IVW233" s="178"/>
      <c r="IVX233" s="178"/>
      <c r="IVY233" s="178"/>
      <c r="IVZ233" s="178"/>
      <c r="IWA233" s="178"/>
      <c r="IWB233" s="178"/>
      <c r="IWC233" s="178"/>
      <c r="IWD233" s="178"/>
      <c r="IWE233" s="178"/>
      <c r="IWF233" s="178"/>
      <c r="IWG233" s="178"/>
      <c r="IWH233" s="178"/>
      <c r="IWI233" s="178"/>
      <c r="IWJ233" s="178"/>
      <c r="IWK233" s="178"/>
      <c r="IWL233" s="178"/>
      <c r="IWM233" s="178"/>
      <c r="IWN233" s="178"/>
      <c r="IWO233" s="178"/>
      <c r="IWP233" s="178"/>
      <c r="IWQ233" s="178"/>
      <c r="IWR233" s="178"/>
      <c r="IWS233" s="178"/>
      <c r="IWT233" s="178"/>
      <c r="IWU233" s="178"/>
      <c r="IWV233" s="178"/>
      <c r="IWW233" s="178"/>
      <c r="IWX233" s="178"/>
      <c r="IWY233" s="178"/>
      <c r="IWZ233" s="178"/>
      <c r="IXA233" s="178"/>
      <c r="IXB233" s="178"/>
      <c r="IXC233" s="178"/>
      <c r="IXD233" s="178"/>
      <c r="IXE233" s="178"/>
      <c r="IXF233" s="178"/>
      <c r="IXG233" s="178"/>
      <c r="IXH233" s="178"/>
      <c r="IXI233" s="178"/>
      <c r="IXJ233" s="178"/>
      <c r="IXK233" s="178"/>
      <c r="IXL233" s="178"/>
      <c r="IXM233" s="178"/>
      <c r="IXN233" s="178"/>
      <c r="IXO233" s="178"/>
      <c r="IXP233" s="178"/>
      <c r="IXQ233" s="178"/>
      <c r="IXR233" s="178"/>
      <c r="IXS233" s="178"/>
      <c r="IXT233" s="178"/>
      <c r="IXU233" s="178"/>
      <c r="IXV233" s="178"/>
      <c r="IXW233" s="178"/>
      <c r="IXX233" s="178"/>
      <c r="IXY233" s="178"/>
      <c r="IXZ233" s="178"/>
      <c r="IYA233" s="178"/>
      <c r="IYB233" s="178"/>
      <c r="IYC233" s="178"/>
      <c r="IYD233" s="178"/>
      <c r="IYE233" s="178"/>
      <c r="IYF233" s="178"/>
      <c r="IYG233" s="178"/>
      <c r="IYH233" s="178"/>
      <c r="IYI233" s="178"/>
      <c r="IYJ233" s="178"/>
      <c r="IYK233" s="178"/>
      <c r="IYL233" s="178"/>
      <c r="IYM233" s="178"/>
      <c r="IYN233" s="178"/>
      <c r="IYO233" s="178"/>
      <c r="IYP233" s="178"/>
      <c r="IYQ233" s="178"/>
      <c r="IYR233" s="178"/>
      <c r="IYS233" s="178"/>
      <c r="IYT233" s="178"/>
      <c r="IYU233" s="178"/>
      <c r="IYV233" s="178"/>
      <c r="IYW233" s="178"/>
      <c r="IYX233" s="178"/>
      <c r="IYY233" s="178"/>
      <c r="IYZ233" s="178"/>
      <c r="IZA233" s="178"/>
      <c r="IZB233" s="178"/>
      <c r="IZC233" s="178"/>
      <c r="IZD233" s="178"/>
      <c r="IZE233" s="178"/>
      <c r="IZF233" s="178"/>
      <c r="IZG233" s="178"/>
      <c r="IZH233" s="178"/>
      <c r="IZI233" s="178"/>
      <c r="IZJ233" s="178"/>
      <c r="IZK233" s="178"/>
      <c r="IZL233" s="178"/>
      <c r="IZM233" s="178"/>
      <c r="IZN233" s="178"/>
      <c r="IZO233" s="178"/>
      <c r="IZP233" s="178"/>
      <c r="IZQ233" s="178"/>
      <c r="IZR233" s="178"/>
      <c r="IZS233" s="178"/>
      <c r="IZT233" s="178"/>
      <c r="IZU233" s="178"/>
      <c r="IZV233" s="178"/>
      <c r="IZW233" s="178"/>
      <c r="IZX233" s="178"/>
      <c r="IZY233" s="178"/>
      <c r="IZZ233" s="178"/>
      <c r="JAA233" s="178"/>
      <c r="JAB233" s="178"/>
      <c r="JAC233" s="178"/>
      <c r="JAD233" s="178"/>
      <c r="JAE233" s="178"/>
      <c r="JAF233" s="178"/>
      <c r="JAG233" s="178"/>
      <c r="JAH233" s="178"/>
      <c r="JAI233" s="178"/>
      <c r="JAJ233" s="178"/>
      <c r="JAK233" s="178"/>
      <c r="JAL233" s="178"/>
      <c r="JAM233" s="178"/>
      <c r="JAN233" s="178"/>
      <c r="JAO233" s="178"/>
      <c r="JAP233" s="178"/>
      <c r="JAQ233" s="178"/>
      <c r="JAR233" s="178"/>
      <c r="JAS233" s="178"/>
      <c r="JAT233" s="178"/>
      <c r="JAU233" s="178"/>
      <c r="JAV233" s="178"/>
      <c r="JAW233" s="178"/>
      <c r="JAX233" s="178"/>
      <c r="JAY233" s="178"/>
      <c r="JAZ233" s="178"/>
      <c r="JBA233" s="178"/>
      <c r="JBB233" s="178"/>
      <c r="JBC233" s="178"/>
      <c r="JBD233" s="178"/>
      <c r="JBE233" s="178"/>
      <c r="JBF233" s="178"/>
      <c r="JBG233" s="178"/>
      <c r="JBH233" s="178"/>
      <c r="JBI233" s="178"/>
      <c r="JBJ233" s="178"/>
      <c r="JBK233" s="178"/>
      <c r="JBL233" s="178"/>
      <c r="JBM233" s="178"/>
      <c r="JBN233" s="178"/>
      <c r="JBO233" s="178"/>
      <c r="JBP233" s="178"/>
      <c r="JBQ233" s="178"/>
      <c r="JBR233" s="178"/>
      <c r="JBS233" s="178"/>
      <c r="JBT233" s="178"/>
      <c r="JBU233" s="178"/>
      <c r="JBV233" s="178"/>
      <c r="JBW233" s="178"/>
      <c r="JBX233" s="178"/>
      <c r="JBY233" s="178"/>
      <c r="JBZ233" s="178"/>
      <c r="JCA233" s="178"/>
      <c r="JCB233" s="178"/>
      <c r="JCC233" s="178"/>
      <c r="JCD233" s="178"/>
      <c r="JCE233" s="178"/>
      <c r="JCF233" s="178"/>
      <c r="JCG233" s="178"/>
      <c r="JCH233" s="178"/>
      <c r="JCI233" s="178"/>
      <c r="JCJ233" s="178"/>
      <c r="JCK233" s="178"/>
      <c r="JCL233" s="178"/>
      <c r="JCM233" s="178"/>
      <c r="JCN233" s="178"/>
      <c r="JCO233" s="178"/>
      <c r="JCP233" s="178"/>
      <c r="JCQ233" s="178"/>
      <c r="JCR233" s="178"/>
      <c r="JCS233" s="178"/>
      <c r="JCT233" s="178"/>
      <c r="JCU233" s="178"/>
      <c r="JCV233" s="178"/>
      <c r="JCW233" s="178"/>
      <c r="JCX233" s="178"/>
      <c r="JCY233" s="178"/>
      <c r="JCZ233" s="178"/>
      <c r="JDA233" s="178"/>
      <c r="JDB233" s="178"/>
      <c r="JDC233" s="178"/>
      <c r="JDD233" s="178"/>
      <c r="JDE233" s="178"/>
      <c r="JDF233" s="178"/>
      <c r="JDG233" s="178"/>
      <c r="JDH233" s="178"/>
      <c r="JDI233" s="178"/>
      <c r="JDJ233" s="178"/>
      <c r="JDK233" s="178"/>
      <c r="JDL233" s="178"/>
      <c r="JDM233" s="178"/>
      <c r="JDN233" s="178"/>
      <c r="JDO233" s="178"/>
      <c r="JDP233" s="178"/>
      <c r="JDQ233" s="178"/>
      <c r="JDR233" s="178"/>
      <c r="JDS233" s="178"/>
      <c r="JDT233" s="178"/>
      <c r="JDU233" s="178"/>
      <c r="JDV233" s="178"/>
      <c r="JDW233" s="178"/>
      <c r="JDX233" s="178"/>
      <c r="JDY233" s="178"/>
      <c r="JDZ233" s="178"/>
      <c r="JEA233" s="178"/>
      <c r="JEB233" s="178"/>
      <c r="JEC233" s="178"/>
      <c r="JED233" s="178"/>
      <c r="JEE233" s="178"/>
      <c r="JEF233" s="178"/>
      <c r="JEG233" s="178"/>
      <c r="JEH233" s="178"/>
      <c r="JEI233" s="178"/>
      <c r="JEJ233" s="178"/>
      <c r="JEK233" s="178"/>
      <c r="JEL233" s="178"/>
      <c r="JEM233" s="178"/>
      <c r="JEN233" s="178"/>
      <c r="JEO233" s="178"/>
      <c r="JEP233" s="178"/>
      <c r="JEQ233" s="178"/>
      <c r="JER233" s="178"/>
      <c r="JES233" s="178"/>
      <c r="JET233" s="178"/>
      <c r="JEU233" s="178"/>
      <c r="JEV233" s="178"/>
      <c r="JEW233" s="178"/>
      <c r="JEX233" s="178"/>
      <c r="JEY233" s="178"/>
      <c r="JEZ233" s="178"/>
      <c r="JFA233" s="178"/>
      <c r="JFB233" s="178"/>
      <c r="JFC233" s="178"/>
      <c r="JFD233" s="178"/>
      <c r="JFE233" s="178"/>
      <c r="JFF233" s="178"/>
      <c r="JFG233" s="178"/>
      <c r="JFH233" s="178"/>
      <c r="JFI233" s="178"/>
      <c r="JFJ233" s="178"/>
      <c r="JFK233" s="178"/>
      <c r="JFL233" s="178"/>
      <c r="JFM233" s="178"/>
      <c r="JFN233" s="178"/>
      <c r="JFO233" s="178"/>
      <c r="JFP233" s="178"/>
      <c r="JFQ233" s="178"/>
      <c r="JFR233" s="178"/>
      <c r="JFS233" s="178"/>
      <c r="JFT233" s="178"/>
      <c r="JFU233" s="178"/>
      <c r="JFV233" s="178"/>
      <c r="JFW233" s="178"/>
      <c r="JFX233" s="178"/>
      <c r="JFY233" s="178"/>
      <c r="JFZ233" s="178"/>
      <c r="JGA233" s="178"/>
      <c r="JGB233" s="178"/>
      <c r="JGC233" s="178"/>
      <c r="JGD233" s="178"/>
      <c r="JGE233" s="178"/>
      <c r="JGF233" s="178"/>
      <c r="JGG233" s="178"/>
      <c r="JGH233" s="178"/>
      <c r="JGI233" s="178"/>
      <c r="JGJ233" s="178"/>
      <c r="JGK233" s="178"/>
      <c r="JGL233" s="178"/>
      <c r="JGM233" s="178"/>
      <c r="JGN233" s="178"/>
      <c r="JGO233" s="178"/>
      <c r="JGP233" s="178"/>
      <c r="JGQ233" s="178"/>
      <c r="JGR233" s="178"/>
      <c r="JGS233" s="178"/>
      <c r="JGT233" s="178"/>
      <c r="JGU233" s="178"/>
      <c r="JGV233" s="178"/>
      <c r="JGW233" s="178"/>
      <c r="JGX233" s="178"/>
      <c r="JGY233" s="178"/>
      <c r="JGZ233" s="178"/>
      <c r="JHA233" s="178"/>
      <c r="JHB233" s="178"/>
      <c r="JHC233" s="178"/>
      <c r="JHD233" s="178"/>
      <c r="JHE233" s="178"/>
      <c r="JHF233" s="178"/>
      <c r="JHG233" s="178"/>
      <c r="JHH233" s="178"/>
      <c r="JHI233" s="178"/>
      <c r="JHJ233" s="178"/>
      <c r="JHK233" s="178"/>
      <c r="JHL233" s="178"/>
      <c r="JHM233" s="178"/>
      <c r="JHN233" s="178"/>
      <c r="JHO233" s="178"/>
      <c r="JHP233" s="178"/>
      <c r="JHQ233" s="178"/>
      <c r="JHR233" s="178"/>
      <c r="JHS233" s="178"/>
      <c r="JHT233" s="178"/>
      <c r="JHU233" s="178"/>
      <c r="JHV233" s="178"/>
      <c r="JHW233" s="178"/>
      <c r="JHX233" s="178"/>
      <c r="JHY233" s="178"/>
      <c r="JHZ233" s="178"/>
      <c r="JIA233" s="178"/>
      <c r="JIB233" s="178"/>
      <c r="JIC233" s="178"/>
      <c r="JID233" s="178"/>
      <c r="JIE233" s="178"/>
      <c r="JIF233" s="178"/>
      <c r="JIG233" s="178"/>
      <c r="JIH233" s="178"/>
      <c r="JII233" s="178"/>
      <c r="JIJ233" s="178"/>
      <c r="JIK233" s="178"/>
      <c r="JIL233" s="178"/>
      <c r="JIM233" s="178"/>
      <c r="JIN233" s="178"/>
      <c r="JIO233" s="178"/>
      <c r="JIP233" s="178"/>
      <c r="JIQ233" s="178"/>
      <c r="JIR233" s="178"/>
      <c r="JIS233" s="178"/>
      <c r="JIT233" s="178"/>
      <c r="JIU233" s="178"/>
      <c r="JIV233" s="178"/>
      <c r="JIW233" s="178"/>
      <c r="JIX233" s="178"/>
      <c r="JIY233" s="178"/>
      <c r="JIZ233" s="178"/>
      <c r="JJA233" s="178"/>
      <c r="JJB233" s="178"/>
      <c r="JJC233" s="178"/>
      <c r="JJD233" s="178"/>
      <c r="JJE233" s="178"/>
      <c r="JJF233" s="178"/>
      <c r="JJG233" s="178"/>
      <c r="JJH233" s="178"/>
      <c r="JJI233" s="178"/>
      <c r="JJJ233" s="178"/>
      <c r="JJK233" s="178"/>
      <c r="JJL233" s="178"/>
      <c r="JJM233" s="178"/>
      <c r="JJN233" s="178"/>
      <c r="JJO233" s="178"/>
      <c r="JJP233" s="178"/>
      <c r="JJQ233" s="178"/>
      <c r="JJR233" s="178"/>
      <c r="JJS233" s="178"/>
      <c r="JJT233" s="178"/>
      <c r="JJU233" s="178"/>
      <c r="JJV233" s="178"/>
      <c r="JJW233" s="178"/>
      <c r="JJX233" s="178"/>
      <c r="JJY233" s="178"/>
      <c r="JJZ233" s="178"/>
      <c r="JKA233" s="178"/>
      <c r="JKB233" s="178"/>
      <c r="JKC233" s="178"/>
      <c r="JKD233" s="178"/>
      <c r="JKE233" s="178"/>
      <c r="JKF233" s="178"/>
      <c r="JKG233" s="178"/>
      <c r="JKH233" s="178"/>
      <c r="JKI233" s="178"/>
      <c r="JKJ233" s="178"/>
      <c r="JKK233" s="178"/>
      <c r="JKL233" s="178"/>
      <c r="JKM233" s="178"/>
      <c r="JKN233" s="178"/>
      <c r="JKO233" s="178"/>
      <c r="JKP233" s="178"/>
      <c r="JKQ233" s="178"/>
      <c r="JKR233" s="178"/>
      <c r="JKS233" s="178"/>
      <c r="JKT233" s="178"/>
      <c r="JKU233" s="178"/>
      <c r="JKV233" s="178"/>
      <c r="JKW233" s="178"/>
      <c r="JKX233" s="178"/>
      <c r="JKY233" s="178"/>
      <c r="JKZ233" s="178"/>
      <c r="JLA233" s="178"/>
      <c r="JLB233" s="178"/>
      <c r="JLC233" s="178"/>
      <c r="JLD233" s="178"/>
      <c r="JLE233" s="178"/>
      <c r="JLF233" s="178"/>
      <c r="JLG233" s="178"/>
      <c r="JLH233" s="178"/>
      <c r="JLI233" s="178"/>
      <c r="JLJ233" s="178"/>
      <c r="JLK233" s="178"/>
      <c r="JLL233" s="178"/>
      <c r="JLM233" s="178"/>
      <c r="JLN233" s="178"/>
      <c r="JLO233" s="178"/>
      <c r="JLP233" s="178"/>
      <c r="JLQ233" s="178"/>
      <c r="JLR233" s="178"/>
      <c r="JLS233" s="178"/>
      <c r="JLT233" s="178"/>
      <c r="JLU233" s="178"/>
      <c r="JLV233" s="178"/>
      <c r="JLW233" s="178"/>
      <c r="JLX233" s="178"/>
      <c r="JLY233" s="178"/>
      <c r="JLZ233" s="178"/>
      <c r="JMA233" s="178"/>
      <c r="JMB233" s="178"/>
      <c r="JMC233" s="178"/>
      <c r="JMD233" s="178"/>
      <c r="JME233" s="178"/>
      <c r="JMF233" s="178"/>
      <c r="JMG233" s="178"/>
      <c r="JMH233" s="178"/>
      <c r="JMI233" s="178"/>
      <c r="JMJ233" s="178"/>
      <c r="JMK233" s="178"/>
      <c r="JML233" s="178"/>
      <c r="JMM233" s="178"/>
      <c r="JMN233" s="178"/>
      <c r="JMO233" s="178"/>
      <c r="JMP233" s="178"/>
      <c r="JMQ233" s="178"/>
      <c r="JMR233" s="178"/>
      <c r="JMS233" s="178"/>
      <c r="JMT233" s="178"/>
      <c r="JMU233" s="178"/>
      <c r="JMV233" s="178"/>
      <c r="JMW233" s="178"/>
      <c r="JMX233" s="178"/>
      <c r="JMY233" s="178"/>
      <c r="JMZ233" s="178"/>
      <c r="JNA233" s="178"/>
      <c r="JNB233" s="178"/>
      <c r="JNC233" s="178"/>
      <c r="JND233" s="178"/>
      <c r="JNE233" s="178"/>
      <c r="JNF233" s="178"/>
      <c r="JNG233" s="178"/>
      <c r="JNH233" s="178"/>
      <c r="JNI233" s="178"/>
      <c r="JNJ233" s="178"/>
      <c r="JNK233" s="178"/>
      <c r="JNL233" s="178"/>
      <c r="JNM233" s="178"/>
      <c r="JNN233" s="178"/>
      <c r="JNO233" s="178"/>
      <c r="JNP233" s="178"/>
      <c r="JNQ233" s="178"/>
      <c r="JNR233" s="178"/>
      <c r="JNS233" s="178"/>
      <c r="JNT233" s="178"/>
      <c r="JNU233" s="178"/>
      <c r="JNV233" s="178"/>
      <c r="JNW233" s="178"/>
      <c r="JNX233" s="178"/>
      <c r="JNY233" s="178"/>
      <c r="JNZ233" s="178"/>
      <c r="JOA233" s="178"/>
      <c r="JOB233" s="178"/>
      <c r="JOC233" s="178"/>
      <c r="JOD233" s="178"/>
      <c r="JOE233" s="178"/>
      <c r="JOF233" s="178"/>
      <c r="JOG233" s="178"/>
      <c r="JOH233" s="178"/>
      <c r="JOI233" s="178"/>
      <c r="JOJ233" s="178"/>
      <c r="JOK233" s="178"/>
      <c r="JOL233" s="178"/>
      <c r="JOM233" s="178"/>
      <c r="JON233" s="178"/>
      <c r="JOO233" s="178"/>
      <c r="JOP233" s="178"/>
      <c r="JOQ233" s="178"/>
      <c r="JOR233" s="178"/>
      <c r="JOS233" s="178"/>
      <c r="JOT233" s="178"/>
      <c r="JOU233" s="178"/>
      <c r="JOV233" s="178"/>
      <c r="JOW233" s="178"/>
      <c r="JOX233" s="178"/>
      <c r="JOY233" s="178"/>
      <c r="JOZ233" s="178"/>
      <c r="JPA233" s="178"/>
      <c r="JPB233" s="178"/>
      <c r="JPC233" s="178"/>
      <c r="JPD233" s="178"/>
      <c r="JPE233" s="178"/>
      <c r="JPF233" s="178"/>
      <c r="JPG233" s="178"/>
      <c r="JPH233" s="178"/>
      <c r="JPI233" s="178"/>
      <c r="JPJ233" s="178"/>
      <c r="JPK233" s="178"/>
      <c r="JPL233" s="178"/>
      <c r="JPM233" s="178"/>
      <c r="JPN233" s="178"/>
      <c r="JPO233" s="178"/>
      <c r="JPP233" s="178"/>
      <c r="JPQ233" s="178"/>
      <c r="JPR233" s="178"/>
      <c r="JPS233" s="178"/>
      <c r="JPT233" s="178"/>
      <c r="JPU233" s="178"/>
      <c r="JPV233" s="178"/>
      <c r="JPW233" s="178"/>
      <c r="JPX233" s="178"/>
      <c r="JPY233" s="178"/>
      <c r="JPZ233" s="178"/>
      <c r="JQA233" s="178"/>
      <c r="JQB233" s="178"/>
      <c r="JQC233" s="178"/>
      <c r="JQD233" s="178"/>
      <c r="JQE233" s="178"/>
      <c r="JQF233" s="178"/>
      <c r="JQG233" s="178"/>
      <c r="JQH233" s="178"/>
      <c r="JQI233" s="178"/>
      <c r="JQJ233" s="178"/>
      <c r="JQK233" s="178"/>
      <c r="JQL233" s="178"/>
      <c r="JQM233" s="178"/>
      <c r="JQN233" s="178"/>
      <c r="JQO233" s="178"/>
      <c r="JQP233" s="178"/>
      <c r="JQQ233" s="178"/>
      <c r="JQR233" s="178"/>
      <c r="JQS233" s="178"/>
      <c r="JQT233" s="178"/>
      <c r="JQU233" s="178"/>
      <c r="JQV233" s="178"/>
      <c r="JQW233" s="178"/>
      <c r="JQX233" s="178"/>
      <c r="JQY233" s="178"/>
      <c r="JQZ233" s="178"/>
      <c r="JRA233" s="178"/>
      <c r="JRB233" s="178"/>
      <c r="JRC233" s="178"/>
      <c r="JRD233" s="178"/>
      <c r="JRE233" s="178"/>
      <c r="JRF233" s="178"/>
      <c r="JRG233" s="178"/>
      <c r="JRH233" s="178"/>
      <c r="JRI233" s="178"/>
      <c r="JRJ233" s="178"/>
      <c r="JRK233" s="178"/>
      <c r="JRL233" s="178"/>
      <c r="JRM233" s="178"/>
      <c r="JRN233" s="178"/>
      <c r="JRO233" s="178"/>
      <c r="JRP233" s="178"/>
      <c r="JRQ233" s="178"/>
      <c r="JRR233" s="178"/>
      <c r="JRS233" s="178"/>
      <c r="JRT233" s="178"/>
      <c r="JRU233" s="178"/>
      <c r="JRV233" s="178"/>
      <c r="JRW233" s="178"/>
      <c r="JRX233" s="178"/>
      <c r="JRY233" s="178"/>
      <c r="JRZ233" s="178"/>
      <c r="JSA233" s="178"/>
      <c r="JSB233" s="178"/>
      <c r="JSC233" s="178"/>
      <c r="JSD233" s="178"/>
      <c r="JSE233" s="178"/>
      <c r="JSF233" s="178"/>
      <c r="JSG233" s="178"/>
      <c r="JSH233" s="178"/>
      <c r="JSI233" s="178"/>
      <c r="JSJ233" s="178"/>
      <c r="JSK233" s="178"/>
      <c r="JSL233" s="178"/>
      <c r="JSM233" s="178"/>
      <c r="JSN233" s="178"/>
      <c r="JSO233" s="178"/>
      <c r="JSP233" s="178"/>
      <c r="JSQ233" s="178"/>
      <c r="JSR233" s="178"/>
      <c r="JSS233" s="178"/>
      <c r="JST233" s="178"/>
      <c r="JSU233" s="178"/>
      <c r="JSV233" s="178"/>
      <c r="JSW233" s="178"/>
      <c r="JSX233" s="178"/>
      <c r="JSY233" s="178"/>
      <c r="JSZ233" s="178"/>
      <c r="JTA233" s="178"/>
      <c r="JTB233" s="178"/>
      <c r="JTC233" s="178"/>
      <c r="JTD233" s="178"/>
      <c r="JTE233" s="178"/>
      <c r="JTF233" s="178"/>
      <c r="JTG233" s="178"/>
      <c r="JTH233" s="178"/>
      <c r="JTI233" s="178"/>
      <c r="JTJ233" s="178"/>
      <c r="JTK233" s="178"/>
      <c r="JTL233" s="178"/>
      <c r="JTM233" s="178"/>
      <c r="JTN233" s="178"/>
      <c r="JTO233" s="178"/>
      <c r="JTP233" s="178"/>
      <c r="JTQ233" s="178"/>
      <c r="JTR233" s="178"/>
      <c r="JTS233" s="178"/>
      <c r="JTT233" s="178"/>
      <c r="JTU233" s="178"/>
      <c r="JTV233" s="178"/>
      <c r="JTW233" s="178"/>
      <c r="JTX233" s="178"/>
      <c r="JTY233" s="178"/>
      <c r="JTZ233" s="178"/>
      <c r="JUA233" s="178"/>
      <c r="JUB233" s="178"/>
      <c r="JUC233" s="178"/>
      <c r="JUD233" s="178"/>
      <c r="JUE233" s="178"/>
      <c r="JUF233" s="178"/>
      <c r="JUG233" s="178"/>
      <c r="JUH233" s="178"/>
      <c r="JUI233" s="178"/>
      <c r="JUJ233" s="178"/>
      <c r="JUK233" s="178"/>
      <c r="JUL233" s="178"/>
      <c r="JUM233" s="178"/>
      <c r="JUN233" s="178"/>
      <c r="JUO233" s="178"/>
      <c r="JUP233" s="178"/>
      <c r="JUQ233" s="178"/>
      <c r="JUR233" s="178"/>
      <c r="JUS233" s="178"/>
      <c r="JUT233" s="178"/>
      <c r="JUU233" s="178"/>
      <c r="JUV233" s="178"/>
      <c r="JUW233" s="178"/>
      <c r="JUX233" s="178"/>
      <c r="JUY233" s="178"/>
      <c r="JUZ233" s="178"/>
      <c r="JVA233" s="178"/>
      <c r="JVB233" s="178"/>
      <c r="JVC233" s="178"/>
      <c r="JVD233" s="178"/>
      <c r="JVE233" s="178"/>
      <c r="JVF233" s="178"/>
      <c r="JVG233" s="178"/>
      <c r="JVH233" s="178"/>
      <c r="JVI233" s="178"/>
      <c r="JVJ233" s="178"/>
      <c r="JVK233" s="178"/>
      <c r="JVL233" s="178"/>
      <c r="JVM233" s="178"/>
      <c r="JVN233" s="178"/>
      <c r="JVO233" s="178"/>
      <c r="JVP233" s="178"/>
      <c r="JVQ233" s="178"/>
      <c r="JVR233" s="178"/>
      <c r="JVS233" s="178"/>
      <c r="JVT233" s="178"/>
      <c r="JVU233" s="178"/>
      <c r="JVV233" s="178"/>
      <c r="JVW233" s="178"/>
      <c r="JVX233" s="178"/>
      <c r="JVY233" s="178"/>
      <c r="JVZ233" s="178"/>
      <c r="JWA233" s="178"/>
      <c r="JWB233" s="178"/>
      <c r="JWC233" s="178"/>
      <c r="JWD233" s="178"/>
      <c r="JWE233" s="178"/>
      <c r="JWF233" s="178"/>
      <c r="JWG233" s="178"/>
      <c r="JWH233" s="178"/>
      <c r="JWI233" s="178"/>
      <c r="JWJ233" s="178"/>
      <c r="JWK233" s="178"/>
      <c r="JWL233" s="178"/>
      <c r="JWM233" s="178"/>
      <c r="JWN233" s="178"/>
      <c r="JWO233" s="178"/>
      <c r="JWP233" s="178"/>
      <c r="JWQ233" s="178"/>
      <c r="JWR233" s="178"/>
      <c r="JWS233" s="178"/>
      <c r="JWT233" s="178"/>
      <c r="JWU233" s="178"/>
      <c r="JWV233" s="178"/>
      <c r="JWW233" s="178"/>
      <c r="JWX233" s="178"/>
      <c r="JWY233" s="178"/>
      <c r="JWZ233" s="178"/>
      <c r="JXA233" s="178"/>
      <c r="JXB233" s="178"/>
      <c r="JXC233" s="178"/>
      <c r="JXD233" s="178"/>
      <c r="JXE233" s="178"/>
      <c r="JXF233" s="178"/>
      <c r="JXG233" s="178"/>
      <c r="JXH233" s="178"/>
      <c r="JXI233" s="178"/>
      <c r="JXJ233" s="178"/>
      <c r="JXK233" s="178"/>
      <c r="JXL233" s="178"/>
      <c r="JXM233" s="178"/>
      <c r="JXN233" s="178"/>
      <c r="JXO233" s="178"/>
      <c r="JXP233" s="178"/>
      <c r="JXQ233" s="178"/>
      <c r="JXR233" s="178"/>
      <c r="JXS233" s="178"/>
      <c r="JXT233" s="178"/>
      <c r="JXU233" s="178"/>
      <c r="JXV233" s="178"/>
      <c r="JXW233" s="178"/>
      <c r="JXX233" s="178"/>
      <c r="JXY233" s="178"/>
      <c r="JXZ233" s="178"/>
      <c r="JYA233" s="178"/>
      <c r="JYB233" s="178"/>
      <c r="JYC233" s="178"/>
      <c r="JYD233" s="178"/>
      <c r="JYE233" s="178"/>
      <c r="JYF233" s="178"/>
      <c r="JYG233" s="178"/>
      <c r="JYH233" s="178"/>
      <c r="JYI233" s="178"/>
      <c r="JYJ233" s="178"/>
      <c r="JYK233" s="178"/>
      <c r="JYL233" s="178"/>
      <c r="JYM233" s="178"/>
      <c r="JYN233" s="178"/>
      <c r="JYO233" s="178"/>
      <c r="JYP233" s="178"/>
      <c r="JYQ233" s="178"/>
      <c r="JYR233" s="178"/>
      <c r="JYS233" s="178"/>
      <c r="JYT233" s="178"/>
      <c r="JYU233" s="178"/>
      <c r="JYV233" s="178"/>
      <c r="JYW233" s="178"/>
      <c r="JYX233" s="178"/>
      <c r="JYY233" s="178"/>
      <c r="JYZ233" s="178"/>
      <c r="JZA233" s="178"/>
      <c r="JZB233" s="178"/>
      <c r="JZC233" s="178"/>
      <c r="JZD233" s="178"/>
      <c r="JZE233" s="178"/>
      <c r="JZF233" s="178"/>
      <c r="JZG233" s="178"/>
      <c r="JZH233" s="178"/>
      <c r="JZI233" s="178"/>
      <c r="JZJ233" s="178"/>
      <c r="JZK233" s="178"/>
      <c r="JZL233" s="178"/>
      <c r="JZM233" s="178"/>
      <c r="JZN233" s="178"/>
      <c r="JZO233" s="178"/>
      <c r="JZP233" s="178"/>
      <c r="JZQ233" s="178"/>
      <c r="JZR233" s="178"/>
      <c r="JZS233" s="178"/>
      <c r="JZT233" s="178"/>
      <c r="JZU233" s="178"/>
      <c r="JZV233" s="178"/>
      <c r="JZW233" s="178"/>
      <c r="JZX233" s="178"/>
      <c r="JZY233" s="178"/>
      <c r="JZZ233" s="178"/>
      <c r="KAA233" s="178"/>
      <c r="KAB233" s="178"/>
      <c r="KAC233" s="178"/>
      <c r="KAD233" s="178"/>
      <c r="KAE233" s="178"/>
      <c r="KAF233" s="178"/>
      <c r="KAG233" s="178"/>
      <c r="KAH233" s="178"/>
      <c r="KAI233" s="178"/>
      <c r="KAJ233" s="178"/>
      <c r="KAK233" s="178"/>
      <c r="KAL233" s="178"/>
      <c r="KAM233" s="178"/>
      <c r="KAN233" s="178"/>
      <c r="KAO233" s="178"/>
      <c r="KAP233" s="178"/>
      <c r="KAQ233" s="178"/>
      <c r="KAR233" s="178"/>
      <c r="KAS233" s="178"/>
      <c r="KAT233" s="178"/>
      <c r="KAU233" s="178"/>
      <c r="KAV233" s="178"/>
      <c r="KAW233" s="178"/>
      <c r="KAX233" s="178"/>
      <c r="KAY233" s="178"/>
      <c r="KAZ233" s="178"/>
      <c r="KBA233" s="178"/>
      <c r="KBB233" s="178"/>
      <c r="KBC233" s="178"/>
      <c r="KBD233" s="178"/>
      <c r="KBE233" s="178"/>
      <c r="KBF233" s="178"/>
      <c r="KBG233" s="178"/>
      <c r="KBH233" s="178"/>
      <c r="KBI233" s="178"/>
      <c r="KBJ233" s="178"/>
      <c r="KBK233" s="178"/>
      <c r="KBL233" s="178"/>
      <c r="KBM233" s="178"/>
      <c r="KBN233" s="178"/>
      <c r="KBO233" s="178"/>
      <c r="KBP233" s="178"/>
      <c r="KBQ233" s="178"/>
      <c r="KBR233" s="178"/>
      <c r="KBS233" s="178"/>
      <c r="KBT233" s="178"/>
      <c r="KBU233" s="178"/>
      <c r="KBV233" s="178"/>
      <c r="KBW233" s="178"/>
      <c r="KBX233" s="178"/>
      <c r="KBY233" s="178"/>
      <c r="KBZ233" s="178"/>
      <c r="KCA233" s="178"/>
      <c r="KCB233" s="178"/>
      <c r="KCC233" s="178"/>
      <c r="KCD233" s="178"/>
      <c r="KCE233" s="178"/>
      <c r="KCF233" s="178"/>
      <c r="KCG233" s="178"/>
      <c r="KCH233" s="178"/>
      <c r="KCI233" s="178"/>
      <c r="KCJ233" s="178"/>
      <c r="KCK233" s="178"/>
      <c r="KCL233" s="178"/>
      <c r="KCM233" s="178"/>
      <c r="KCN233" s="178"/>
      <c r="KCO233" s="178"/>
      <c r="KCP233" s="178"/>
      <c r="KCQ233" s="178"/>
      <c r="KCR233" s="178"/>
      <c r="KCS233" s="178"/>
      <c r="KCT233" s="178"/>
      <c r="KCU233" s="178"/>
      <c r="KCV233" s="178"/>
      <c r="KCW233" s="178"/>
      <c r="KCX233" s="178"/>
      <c r="KCY233" s="178"/>
      <c r="KCZ233" s="178"/>
      <c r="KDA233" s="178"/>
      <c r="KDB233" s="178"/>
      <c r="KDC233" s="178"/>
      <c r="KDD233" s="178"/>
      <c r="KDE233" s="178"/>
      <c r="KDF233" s="178"/>
      <c r="KDG233" s="178"/>
      <c r="KDH233" s="178"/>
      <c r="KDI233" s="178"/>
      <c r="KDJ233" s="178"/>
      <c r="KDK233" s="178"/>
      <c r="KDL233" s="178"/>
      <c r="KDM233" s="178"/>
      <c r="KDN233" s="178"/>
      <c r="KDO233" s="178"/>
      <c r="KDP233" s="178"/>
      <c r="KDQ233" s="178"/>
      <c r="KDR233" s="178"/>
      <c r="KDS233" s="178"/>
      <c r="KDT233" s="178"/>
      <c r="KDU233" s="178"/>
      <c r="KDV233" s="178"/>
      <c r="KDW233" s="178"/>
      <c r="KDX233" s="178"/>
      <c r="KDY233" s="178"/>
      <c r="KDZ233" s="178"/>
      <c r="KEA233" s="178"/>
      <c r="KEB233" s="178"/>
      <c r="KEC233" s="178"/>
      <c r="KED233" s="178"/>
      <c r="KEE233" s="178"/>
      <c r="KEF233" s="178"/>
      <c r="KEG233" s="178"/>
      <c r="KEH233" s="178"/>
      <c r="KEI233" s="178"/>
      <c r="KEJ233" s="178"/>
      <c r="KEK233" s="178"/>
      <c r="KEL233" s="178"/>
      <c r="KEM233" s="178"/>
      <c r="KEN233" s="178"/>
      <c r="KEO233" s="178"/>
      <c r="KEP233" s="178"/>
      <c r="KEQ233" s="178"/>
      <c r="KER233" s="178"/>
      <c r="KES233" s="178"/>
      <c r="KET233" s="178"/>
      <c r="KEU233" s="178"/>
      <c r="KEV233" s="178"/>
      <c r="KEW233" s="178"/>
      <c r="KEX233" s="178"/>
      <c r="KEY233" s="178"/>
      <c r="KEZ233" s="178"/>
      <c r="KFA233" s="178"/>
      <c r="KFB233" s="178"/>
      <c r="KFC233" s="178"/>
      <c r="KFD233" s="178"/>
      <c r="KFE233" s="178"/>
      <c r="KFF233" s="178"/>
      <c r="KFG233" s="178"/>
      <c r="KFH233" s="178"/>
      <c r="KFI233" s="178"/>
      <c r="KFJ233" s="178"/>
      <c r="KFK233" s="178"/>
      <c r="KFL233" s="178"/>
      <c r="KFM233" s="178"/>
      <c r="KFN233" s="178"/>
      <c r="KFO233" s="178"/>
      <c r="KFP233" s="178"/>
      <c r="KFQ233" s="178"/>
      <c r="KFR233" s="178"/>
      <c r="KFS233" s="178"/>
      <c r="KFT233" s="178"/>
      <c r="KFU233" s="178"/>
      <c r="KFV233" s="178"/>
      <c r="KFW233" s="178"/>
      <c r="KFX233" s="178"/>
      <c r="KFY233" s="178"/>
      <c r="KFZ233" s="178"/>
      <c r="KGA233" s="178"/>
      <c r="KGB233" s="178"/>
      <c r="KGC233" s="178"/>
      <c r="KGD233" s="178"/>
      <c r="KGE233" s="178"/>
      <c r="KGF233" s="178"/>
      <c r="KGG233" s="178"/>
      <c r="KGH233" s="178"/>
      <c r="KGI233" s="178"/>
      <c r="KGJ233" s="178"/>
      <c r="KGK233" s="178"/>
      <c r="KGL233" s="178"/>
      <c r="KGM233" s="178"/>
      <c r="KGN233" s="178"/>
      <c r="KGO233" s="178"/>
      <c r="KGP233" s="178"/>
      <c r="KGQ233" s="178"/>
      <c r="KGR233" s="178"/>
      <c r="KGS233" s="178"/>
      <c r="KGT233" s="178"/>
      <c r="KGU233" s="178"/>
      <c r="KGV233" s="178"/>
      <c r="KGW233" s="178"/>
      <c r="KGX233" s="178"/>
      <c r="KGY233" s="178"/>
      <c r="KGZ233" s="178"/>
      <c r="KHA233" s="178"/>
      <c r="KHB233" s="178"/>
      <c r="KHC233" s="178"/>
      <c r="KHD233" s="178"/>
      <c r="KHE233" s="178"/>
      <c r="KHF233" s="178"/>
      <c r="KHG233" s="178"/>
      <c r="KHH233" s="178"/>
      <c r="KHI233" s="178"/>
      <c r="KHJ233" s="178"/>
      <c r="KHK233" s="178"/>
      <c r="KHL233" s="178"/>
      <c r="KHM233" s="178"/>
      <c r="KHN233" s="178"/>
      <c r="KHO233" s="178"/>
      <c r="KHP233" s="178"/>
      <c r="KHQ233" s="178"/>
      <c r="KHR233" s="178"/>
      <c r="KHS233" s="178"/>
      <c r="KHT233" s="178"/>
      <c r="KHU233" s="178"/>
      <c r="KHV233" s="178"/>
      <c r="KHW233" s="178"/>
      <c r="KHX233" s="178"/>
      <c r="KHY233" s="178"/>
      <c r="KHZ233" s="178"/>
      <c r="KIA233" s="178"/>
      <c r="KIB233" s="178"/>
      <c r="KIC233" s="178"/>
      <c r="KID233" s="178"/>
      <c r="KIE233" s="178"/>
      <c r="KIF233" s="178"/>
      <c r="KIG233" s="178"/>
      <c r="KIH233" s="178"/>
      <c r="KII233" s="178"/>
      <c r="KIJ233" s="178"/>
      <c r="KIK233" s="178"/>
      <c r="KIL233" s="178"/>
      <c r="KIM233" s="178"/>
      <c r="KIN233" s="178"/>
      <c r="KIO233" s="178"/>
      <c r="KIP233" s="178"/>
      <c r="KIQ233" s="178"/>
      <c r="KIR233" s="178"/>
      <c r="KIS233" s="178"/>
      <c r="KIT233" s="178"/>
      <c r="KIU233" s="178"/>
      <c r="KIV233" s="178"/>
      <c r="KIW233" s="178"/>
      <c r="KIX233" s="178"/>
      <c r="KIY233" s="178"/>
      <c r="KIZ233" s="178"/>
      <c r="KJA233" s="178"/>
      <c r="KJB233" s="178"/>
      <c r="KJC233" s="178"/>
      <c r="KJD233" s="178"/>
      <c r="KJE233" s="178"/>
      <c r="KJF233" s="178"/>
      <c r="KJG233" s="178"/>
      <c r="KJH233" s="178"/>
      <c r="KJI233" s="178"/>
      <c r="KJJ233" s="178"/>
      <c r="KJK233" s="178"/>
      <c r="KJL233" s="178"/>
      <c r="KJM233" s="178"/>
      <c r="KJN233" s="178"/>
      <c r="KJO233" s="178"/>
      <c r="KJP233" s="178"/>
      <c r="KJQ233" s="178"/>
      <c r="KJR233" s="178"/>
      <c r="KJS233" s="178"/>
      <c r="KJT233" s="178"/>
      <c r="KJU233" s="178"/>
      <c r="KJV233" s="178"/>
      <c r="KJW233" s="178"/>
      <c r="KJX233" s="178"/>
      <c r="KJY233" s="178"/>
      <c r="KJZ233" s="178"/>
      <c r="KKA233" s="178"/>
      <c r="KKB233" s="178"/>
      <c r="KKC233" s="178"/>
      <c r="KKD233" s="178"/>
      <c r="KKE233" s="178"/>
      <c r="KKF233" s="178"/>
      <c r="KKG233" s="178"/>
      <c r="KKH233" s="178"/>
      <c r="KKI233" s="178"/>
      <c r="KKJ233" s="178"/>
      <c r="KKK233" s="178"/>
      <c r="KKL233" s="178"/>
      <c r="KKM233" s="178"/>
      <c r="KKN233" s="178"/>
      <c r="KKO233" s="178"/>
      <c r="KKP233" s="178"/>
      <c r="KKQ233" s="178"/>
      <c r="KKR233" s="178"/>
      <c r="KKS233" s="178"/>
      <c r="KKT233" s="178"/>
      <c r="KKU233" s="178"/>
      <c r="KKV233" s="178"/>
      <c r="KKW233" s="178"/>
      <c r="KKX233" s="178"/>
      <c r="KKY233" s="178"/>
      <c r="KKZ233" s="178"/>
      <c r="KLA233" s="178"/>
      <c r="KLB233" s="178"/>
      <c r="KLC233" s="178"/>
      <c r="KLD233" s="178"/>
      <c r="KLE233" s="178"/>
      <c r="KLF233" s="178"/>
      <c r="KLG233" s="178"/>
      <c r="KLH233" s="178"/>
      <c r="KLI233" s="178"/>
      <c r="KLJ233" s="178"/>
      <c r="KLK233" s="178"/>
      <c r="KLL233" s="178"/>
      <c r="KLM233" s="178"/>
      <c r="KLN233" s="178"/>
      <c r="KLO233" s="178"/>
      <c r="KLP233" s="178"/>
      <c r="KLQ233" s="178"/>
      <c r="KLR233" s="178"/>
      <c r="KLS233" s="178"/>
      <c r="KLT233" s="178"/>
      <c r="KLU233" s="178"/>
      <c r="KLV233" s="178"/>
      <c r="KLW233" s="178"/>
      <c r="KLX233" s="178"/>
      <c r="KLY233" s="178"/>
      <c r="KLZ233" s="178"/>
      <c r="KMA233" s="178"/>
      <c r="KMB233" s="178"/>
      <c r="KMC233" s="178"/>
      <c r="KMD233" s="178"/>
      <c r="KME233" s="178"/>
      <c r="KMF233" s="178"/>
      <c r="KMG233" s="178"/>
      <c r="KMH233" s="178"/>
      <c r="KMI233" s="178"/>
      <c r="KMJ233" s="178"/>
      <c r="KMK233" s="178"/>
      <c r="KML233" s="178"/>
      <c r="KMM233" s="178"/>
      <c r="KMN233" s="178"/>
      <c r="KMO233" s="178"/>
      <c r="KMP233" s="178"/>
      <c r="KMQ233" s="178"/>
      <c r="KMR233" s="178"/>
      <c r="KMS233" s="178"/>
      <c r="KMT233" s="178"/>
      <c r="KMU233" s="178"/>
      <c r="KMV233" s="178"/>
      <c r="KMW233" s="178"/>
      <c r="KMX233" s="178"/>
      <c r="KMY233" s="178"/>
      <c r="KMZ233" s="178"/>
      <c r="KNA233" s="178"/>
      <c r="KNB233" s="178"/>
      <c r="KNC233" s="178"/>
      <c r="KND233" s="178"/>
      <c r="KNE233" s="178"/>
      <c r="KNF233" s="178"/>
      <c r="KNG233" s="178"/>
      <c r="KNH233" s="178"/>
      <c r="KNI233" s="178"/>
      <c r="KNJ233" s="178"/>
      <c r="KNK233" s="178"/>
      <c r="KNL233" s="178"/>
      <c r="KNM233" s="178"/>
      <c r="KNN233" s="178"/>
      <c r="KNO233" s="178"/>
      <c r="KNP233" s="178"/>
      <c r="KNQ233" s="178"/>
      <c r="KNR233" s="178"/>
      <c r="KNS233" s="178"/>
      <c r="KNT233" s="178"/>
      <c r="KNU233" s="178"/>
      <c r="KNV233" s="178"/>
      <c r="KNW233" s="178"/>
      <c r="KNX233" s="178"/>
      <c r="KNY233" s="178"/>
      <c r="KNZ233" s="178"/>
      <c r="KOA233" s="178"/>
      <c r="KOB233" s="178"/>
      <c r="KOC233" s="178"/>
      <c r="KOD233" s="178"/>
      <c r="KOE233" s="178"/>
      <c r="KOF233" s="178"/>
      <c r="KOG233" s="178"/>
      <c r="KOH233" s="178"/>
      <c r="KOI233" s="178"/>
      <c r="KOJ233" s="178"/>
      <c r="KOK233" s="178"/>
      <c r="KOL233" s="178"/>
      <c r="KOM233" s="178"/>
      <c r="KON233" s="178"/>
      <c r="KOO233" s="178"/>
      <c r="KOP233" s="178"/>
      <c r="KOQ233" s="178"/>
      <c r="KOR233" s="178"/>
      <c r="KOS233" s="178"/>
      <c r="KOT233" s="178"/>
      <c r="KOU233" s="178"/>
      <c r="KOV233" s="178"/>
      <c r="KOW233" s="178"/>
      <c r="KOX233" s="178"/>
      <c r="KOY233" s="178"/>
      <c r="KOZ233" s="178"/>
      <c r="KPA233" s="178"/>
      <c r="KPB233" s="178"/>
      <c r="KPC233" s="178"/>
      <c r="KPD233" s="178"/>
      <c r="KPE233" s="178"/>
      <c r="KPF233" s="178"/>
      <c r="KPG233" s="178"/>
      <c r="KPH233" s="178"/>
      <c r="KPI233" s="178"/>
      <c r="KPJ233" s="178"/>
      <c r="KPK233" s="178"/>
      <c r="KPL233" s="178"/>
      <c r="KPM233" s="178"/>
      <c r="KPN233" s="178"/>
      <c r="KPO233" s="178"/>
      <c r="KPP233" s="178"/>
      <c r="KPQ233" s="178"/>
      <c r="KPR233" s="178"/>
      <c r="KPS233" s="178"/>
      <c r="KPT233" s="178"/>
      <c r="KPU233" s="178"/>
      <c r="KPV233" s="178"/>
      <c r="KPW233" s="178"/>
      <c r="KPX233" s="178"/>
      <c r="KPY233" s="178"/>
      <c r="KPZ233" s="178"/>
      <c r="KQA233" s="178"/>
      <c r="KQB233" s="178"/>
      <c r="KQC233" s="178"/>
      <c r="KQD233" s="178"/>
      <c r="KQE233" s="178"/>
      <c r="KQF233" s="178"/>
      <c r="KQG233" s="178"/>
      <c r="KQH233" s="178"/>
      <c r="KQI233" s="178"/>
      <c r="KQJ233" s="178"/>
      <c r="KQK233" s="178"/>
      <c r="KQL233" s="178"/>
      <c r="KQM233" s="178"/>
      <c r="KQN233" s="178"/>
      <c r="KQO233" s="178"/>
      <c r="KQP233" s="178"/>
      <c r="KQQ233" s="178"/>
      <c r="KQR233" s="178"/>
      <c r="KQS233" s="178"/>
      <c r="KQT233" s="178"/>
      <c r="KQU233" s="178"/>
      <c r="KQV233" s="178"/>
      <c r="KQW233" s="178"/>
      <c r="KQX233" s="178"/>
      <c r="KQY233" s="178"/>
      <c r="KQZ233" s="178"/>
      <c r="KRA233" s="178"/>
      <c r="KRB233" s="178"/>
      <c r="KRC233" s="178"/>
      <c r="KRD233" s="178"/>
      <c r="KRE233" s="178"/>
      <c r="KRF233" s="178"/>
      <c r="KRG233" s="178"/>
      <c r="KRH233" s="178"/>
      <c r="KRI233" s="178"/>
      <c r="KRJ233" s="178"/>
      <c r="KRK233" s="178"/>
      <c r="KRL233" s="178"/>
      <c r="KRM233" s="178"/>
      <c r="KRN233" s="178"/>
      <c r="KRO233" s="178"/>
      <c r="KRP233" s="178"/>
      <c r="KRQ233" s="178"/>
      <c r="KRR233" s="178"/>
      <c r="KRS233" s="178"/>
      <c r="KRT233" s="178"/>
      <c r="KRU233" s="178"/>
      <c r="KRV233" s="178"/>
      <c r="KRW233" s="178"/>
      <c r="KRX233" s="178"/>
      <c r="KRY233" s="178"/>
      <c r="KRZ233" s="178"/>
      <c r="KSA233" s="178"/>
      <c r="KSB233" s="178"/>
      <c r="KSC233" s="178"/>
      <c r="KSD233" s="178"/>
      <c r="KSE233" s="178"/>
      <c r="KSF233" s="178"/>
      <c r="KSG233" s="178"/>
      <c r="KSH233" s="178"/>
      <c r="KSI233" s="178"/>
      <c r="KSJ233" s="178"/>
      <c r="KSK233" s="178"/>
      <c r="KSL233" s="178"/>
      <c r="KSM233" s="178"/>
      <c r="KSN233" s="178"/>
      <c r="KSO233" s="178"/>
      <c r="KSP233" s="178"/>
      <c r="KSQ233" s="178"/>
      <c r="KSR233" s="178"/>
      <c r="KSS233" s="178"/>
      <c r="KST233" s="178"/>
      <c r="KSU233" s="178"/>
      <c r="KSV233" s="178"/>
      <c r="KSW233" s="178"/>
      <c r="KSX233" s="178"/>
      <c r="KSY233" s="178"/>
      <c r="KSZ233" s="178"/>
      <c r="KTA233" s="178"/>
      <c r="KTB233" s="178"/>
      <c r="KTC233" s="178"/>
      <c r="KTD233" s="178"/>
      <c r="KTE233" s="178"/>
      <c r="KTF233" s="178"/>
      <c r="KTG233" s="178"/>
      <c r="KTH233" s="178"/>
      <c r="KTI233" s="178"/>
      <c r="KTJ233" s="178"/>
      <c r="KTK233" s="178"/>
      <c r="KTL233" s="178"/>
      <c r="KTM233" s="178"/>
      <c r="KTN233" s="178"/>
      <c r="KTO233" s="178"/>
      <c r="KTP233" s="178"/>
      <c r="KTQ233" s="178"/>
      <c r="KTR233" s="178"/>
      <c r="KTS233" s="178"/>
      <c r="KTT233" s="178"/>
      <c r="KTU233" s="178"/>
      <c r="KTV233" s="178"/>
      <c r="KTW233" s="178"/>
      <c r="KTX233" s="178"/>
      <c r="KTY233" s="178"/>
      <c r="KTZ233" s="178"/>
      <c r="KUA233" s="178"/>
      <c r="KUB233" s="178"/>
      <c r="KUC233" s="178"/>
      <c r="KUD233" s="178"/>
      <c r="KUE233" s="178"/>
      <c r="KUF233" s="178"/>
      <c r="KUG233" s="178"/>
      <c r="KUH233" s="178"/>
      <c r="KUI233" s="178"/>
      <c r="KUJ233" s="178"/>
      <c r="KUK233" s="178"/>
      <c r="KUL233" s="178"/>
      <c r="KUM233" s="178"/>
      <c r="KUN233" s="178"/>
      <c r="KUO233" s="178"/>
      <c r="KUP233" s="178"/>
      <c r="KUQ233" s="178"/>
      <c r="KUR233" s="178"/>
      <c r="KUS233" s="178"/>
      <c r="KUT233" s="178"/>
      <c r="KUU233" s="178"/>
      <c r="KUV233" s="178"/>
      <c r="KUW233" s="178"/>
      <c r="KUX233" s="178"/>
      <c r="KUY233" s="178"/>
      <c r="KUZ233" s="178"/>
      <c r="KVA233" s="178"/>
      <c r="KVB233" s="178"/>
      <c r="KVC233" s="178"/>
      <c r="KVD233" s="178"/>
      <c r="KVE233" s="178"/>
      <c r="KVF233" s="178"/>
      <c r="KVG233" s="178"/>
      <c r="KVH233" s="178"/>
      <c r="KVI233" s="178"/>
      <c r="KVJ233" s="178"/>
      <c r="KVK233" s="178"/>
      <c r="KVL233" s="178"/>
      <c r="KVM233" s="178"/>
      <c r="KVN233" s="178"/>
      <c r="KVO233" s="178"/>
      <c r="KVP233" s="178"/>
      <c r="KVQ233" s="178"/>
      <c r="KVR233" s="178"/>
      <c r="KVS233" s="178"/>
      <c r="KVT233" s="178"/>
      <c r="KVU233" s="178"/>
      <c r="KVV233" s="178"/>
      <c r="KVW233" s="178"/>
      <c r="KVX233" s="178"/>
      <c r="KVY233" s="178"/>
      <c r="KVZ233" s="178"/>
      <c r="KWA233" s="178"/>
      <c r="KWB233" s="178"/>
      <c r="KWC233" s="178"/>
      <c r="KWD233" s="178"/>
      <c r="KWE233" s="178"/>
      <c r="KWF233" s="178"/>
      <c r="KWG233" s="178"/>
      <c r="KWH233" s="178"/>
      <c r="KWI233" s="178"/>
      <c r="KWJ233" s="178"/>
      <c r="KWK233" s="178"/>
      <c r="KWL233" s="178"/>
      <c r="KWM233" s="178"/>
      <c r="KWN233" s="178"/>
      <c r="KWO233" s="178"/>
      <c r="KWP233" s="178"/>
      <c r="KWQ233" s="178"/>
      <c r="KWR233" s="178"/>
      <c r="KWS233" s="178"/>
      <c r="KWT233" s="178"/>
      <c r="KWU233" s="178"/>
      <c r="KWV233" s="178"/>
      <c r="KWW233" s="178"/>
      <c r="KWX233" s="178"/>
      <c r="KWY233" s="178"/>
      <c r="KWZ233" s="178"/>
      <c r="KXA233" s="178"/>
      <c r="KXB233" s="178"/>
      <c r="KXC233" s="178"/>
      <c r="KXD233" s="178"/>
      <c r="KXE233" s="178"/>
      <c r="KXF233" s="178"/>
      <c r="KXG233" s="178"/>
      <c r="KXH233" s="178"/>
      <c r="KXI233" s="178"/>
      <c r="KXJ233" s="178"/>
      <c r="KXK233" s="178"/>
      <c r="KXL233" s="178"/>
      <c r="KXM233" s="178"/>
      <c r="KXN233" s="178"/>
      <c r="KXO233" s="178"/>
      <c r="KXP233" s="178"/>
      <c r="KXQ233" s="178"/>
      <c r="KXR233" s="178"/>
      <c r="KXS233" s="178"/>
      <c r="KXT233" s="178"/>
      <c r="KXU233" s="178"/>
      <c r="KXV233" s="178"/>
      <c r="KXW233" s="178"/>
      <c r="KXX233" s="178"/>
      <c r="KXY233" s="178"/>
      <c r="KXZ233" s="178"/>
      <c r="KYA233" s="178"/>
      <c r="KYB233" s="178"/>
      <c r="KYC233" s="178"/>
      <c r="KYD233" s="178"/>
      <c r="KYE233" s="178"/>
      <c r="KYF233" s="178"/>
      <c r="KYG233" s="178"/>
      <c r="KYH233" s="178"/>
      <c r="KYI233" s="178"/>
      <c r="KYJ233" s="178"/>
      <c r="KYK233" s="178"/>
      <c r="KYL233" s="178"/>
      <c r="KYM233" s="178"/>
      <c r="KYN233" s="178"/>
      <c r="KYO233" s="178"/>
      <c r="KYP233" s="178"/>
      <c r="KYQ233" s="178"/>
      <c r="KYR233" s="178"/>
      <c r="KYS233" s="178"/>
      <c r="KYT233" s="178"/>
      <c r="KYU233" s="178"/>
      <c r="KYV233" s="178"/>
      <c r="KYW233" s="178"/>
      <c r="KYX233" s="178"/>
      <c r="KYY233" s="178"/>
      <c r="KYZ233" s="178"/>
      <c r="KZA233" s="178"/>
      <c r="KZB233" s="178"/>
      <c r="KZC233" s="178"/>
      <c r="KZD233" s="178"/>
      <c r="KZE233" s="178"/>
      <c r="KZF233" s="178"/>
      <c r="KZG233" s="178"/>
      <c r="KZH233" s="178"/>
      <c r="KZI233" s="178"/>
      <c r="KZJ233" s="178"/>
      <c r="KZK233" s="178"/>
      <c r="KZL233" s="178"/>
      <c r="KZM233" s="178"/>
      <c r="KZN233" s="178"/>
      <c r="KZO233" s="178"/>
      <c r="KZP233" s="178"/>
      <c r="KZQ233" s="178"/>
      <c r="KZR233" s="178"/>
      <c r="KZS233" s="178"/>
      <c r="KZT233" s="178"/>
      <c r="KZU233" s="178"/>
      <c r="KZV233" s="178"/>
      <c r="KZW233" s="178"/>
      <c r="KZX233" s="178"/>
      <c r="KZY233" s="178"/>
      <c r="KZZ233" s="178"/>
      <c r="LAA233" s="178"/>
      <c r="LAB233" s="178"/>
      <c r="LAC233" s="178"/>
      <c r="LAD233" s="178"/>
      <c r="LAE233" s="178"/>
      <c r="LAF233" s="178"/>
      <c r="LAG233" s="178"/>
      <c r="LAH233" s="178"/>
      <c r="LAI233" s="178"/>
      <c r="LAJ233" s="178"/>
      <c r="LAK233" s="178"/>
      <c r="LAL233" s="178"/>
      <c r="LAM233" s="178"/>
      <c r="LAN233" s="178"/>
      <c r="LAO233" s="178"/>
      <c r="LAP233" s="178"/>
      <c r="LAQ233" s="178"/>
      <c r="LAR233" s="178"/>
      <c r="LAS233" s="178"/>
      <c r="LAT233" s="178"/>
      <c r="LAU233" s="178"/>
      <c r="LAV233" s="178"/>
      <c r="LAW233" s="178"/>
      <c r="LAX233" s="178"/>
      <c r="LAY233" s="178"/>
      <c r="LAZ233" s="178"/>
      <c r="LBA233" s="178"/>
      <c r="LBB233" s="178"/>
      <c r="LBC233" s="178"/>
      <c r="LBD233" s="178"/>
      <c r="LBE233" s="178"/>
      <c r="LBF233" s="178"/>
      <c r="LBG233" s="178"/>
      <c r="LBH233" s="178"/>
      <c r="LBI233" s="178"/>
      <c r="LBJ233" s="178"/>
      <c r="LBK233" s="178"/>
      <c r="LBL233" s="178"/>
      <c r="LBM233" s="178"/>
      <c r="LBN233" s="178"/>
      <c r="LBO233" s="178"/>
      <c r="LBP233" s="178"/>
      <c r="LBQ233" s="178"/>
      <c r="LBR233" s="178"/>
      <c r="LBS233" s="178"/>
      <c r="LBT233" s="178"/>
      <c r="LBU233" s="178"/>
      <c r="LBV233" s="178"/>
      <c r="LBW233" s="178"/>
      <c r="LBX233" s="178"/>
      <c r="LBY233" s="178"/>
      <c r="LBZ233" s="178"/>
      <c r="LCA233" s="178"/>
      <c r="LCB233" s="178"/>
      <c r="LCC233" s="178"/>
      <c r="LCD233" s="178"/>
      <c r="LCE233" s="178"/>
      <c r="LCF233" s="178"/>
      <c r="LCG233" s="178"/>
      <c r="LCH233" s="178"/>
      <c r="LCI233" s="178"/>
      <c r="LCJ233" s="178"/>
      <c r="LCK233" s="178"/>
      <c r="LCL233" s="178"/>
      <c r="LCM233" s="178"/>
      <c r="LCN233" s="178"/>
      <c r="LCO233" s="178"/>
      <c r="LCP233" s="178"/>
      <c r="LCQ233" s="178"/>
      <c r="LCR233" s="178"/>
      <c r="LCS233" s="178"/>
      <c r="LCT233" s="178"/>
      <c r="LCU233" s="178"/>
      <c r="LCV233" s="178"/>
      <c r="LCW233" s="178"/>
      <c r="LCX233" s="178"/>
      <c r="LCY233" s="178"/>
      <c r="LCZ233" s="178"/>
      <c r="LDA233" s="178"/>
      <c r="LDB233" s="178"/>
      <c r="LDC233" s="178"/>
      <c r="LDD233" s="178"/>
      <c r="LDE233" s="178"/>
      <c r="LDF233" s="178"/>
      <c r="LDG233" s="178"/>
      <c r="LDH233" s="178"/>
      <c r="LDI233" s="178"/>
      <c r="LDJ233" s="178"/>
      <c r="LDK233" s="178"/>
      <c r="LDL233" s="178"/>
      <c r="LDM233" s="178"/>
      <c r="LDN233" s="178"/>
      <c r="LDO233" s="178"/>
      <c r="LDP233" s="178"/>
      <c r="LDQ233" s="178"/>
      <c r="LDR233" s="178"/>
      <c r="LDS233" s="178"/>
      <c r="LDT233" s="178"/>
      <c r="LDU233" s="178"/>
      <c r="LDV233" s="178"/>
      <c r="LDW233" s="178"/>
      <c r="LDX233" s="178"/>
      <c r="LDY233" s="178"/>
      <c r="LDZ233" s="178"/>
      <c r="LEA233" s="178"/>
      <c r="LEB233" s="178"/>
      <c r="LEC233" s="178"/>
      <c r="LED233" s="178"/>
      <c r="LEE233" s="178"/>
      <c r="LEF233" s="178"/>
      <c r="LEG233" s="178"/>
      <c r="LEH233" s="178"/>
      <c r="LEI233" s="178"/>
      <c r="LEJ233" s="178"/>
      <c r="LEK233" s="178"/>
      <c r="LEL233" s="178"/>
      <c r="LEM233" s="178"/>
      <c r="LEN233" s="178"/>
      <c r="LEO233" s="178"/>
      <c r="LEP233" s="178"/>
      <c r="LEQ233" s="178"/>
      <c r="LER233" s="178"/>
      <c r="LES233" s="178"/>
      <c r="LET233" s="178"/>
      <c r="LEU233" s="178"/>
      <c r="LEV233" s="178"/>
      <c r="LEW233" s="178"/>
      <c r="LEX233" s="178"/>
      <c r="LEY233" s="178"/>
      <c r="LEZ233" s="178"/>
      <c r="LFA233" s="178"/>
      <c r="LFB233" s="178"/>
      <c r="LFC233" s="178"/>
      <c r="LFD233" s="178"/>
      <c r="LFE233" s="178"/>
      <c r="LFF233" s="178"/>
      <c r="LFG233" s="178"/>
      <c r="LFH233" s="178"/>
      <c r="LFI233" s="178"/>
      <c r="LFJ233" s="178"/>
      <c r="LFK233" s="178"/>
      <c r="LFL233" s="178"/>
      <c r="LFM233" s="178"/>
      <c r="LFN233" s="178"/>
      <c r="LFO233" s="178"/>
      <c r="LFP233" s="178"/>
      <c r="LFQ233" s="178"/>
      <c r="LFR233" s="178"/>
      <c r="LFS233" s="178"/>
      <c r="LFT233" s="178"/>
      <c r="LFU233" s="178"/>
      <c r="LFV233" s="178"/>
      <c r="LFW233" s="178"/>
      <c r="LFX233" s="178"/>
      <c r="LFY233" s="178"/>
      <c r="LFZ233" s="178"/>
      <c r="LGA233" s="178"/>
      <c r="LGB233" s="178"/>
      <c r="LGC233" s="178"/>
      <c r="LGD233" s="178"/>
      <c r="LGE233" s="178"/>
      <c r="LGF233" s="178"/>
      <c r="LGG233" s="178"/>
      <c r="LGH233" s="178"/>
      <c r="LGI233" s="178"/>
      <c r="LGJ233" s="178"/>
      <c r="LGK233" s="178"/>
      <c r="LGL233" s="178"/>
      <c r="LGM233" s="178"/>
      <c r="LGN233" s="178"/>
      <c r="LGO233" s="178"/>
      <c r="LGP233" s="178"/>
      <c r="LGQ233" s="178"/>
      <c r="LGR233" s="178"/>
      <c r="LGS233" s="178"/>
      <c r="LGT233" s="178"/>
      <c r="LGU233" s="178"/>
      <c r="LGV233" s="178"/>
      <c r="LGW233" s="178"/>
      <c r="LGX233" s="178"/>
      <c r="LGY233" s="178"/>
      <c r="LGZ233" s="178"/>
      <c r="LHA233" s="178"/>
      <c r="LHB233" s="178"/>
      <c r="LHC233" s="178"/>
      <c r="LHD233" s="178"/>
      <c r="LHE233" s="178"/>
      <c r="LHF233" s="178"/>
      <c r="LHG233" s="178"/>
      <c r="LHH233" s="178"/>
      <c r="LHI233" s="178"/>
      <c r="LHJ233" s="178"/>
      <c r="LHK233" s="178"/>
      <c r="LHL233" s="178"/>
      <c r="LHM233" s="178"/>
      <c r="LHN233" s="178"/>
      <c r="LHO233" s="178"/>
      <c r="LHP233" s="178"/>
      <c r="LHQ233" s="178"/>
      <c r="LHR233" s="178"/>
      <c r="LHS233" s="178"/>
      <c r="LHT233" s="178"/>
      <c r="LHU233" s="178"/>
      <c r="LHV233" s="178"/>
      <c r="LHW233" s="178"/>
      <c r="LHX233" s="178"/>
      <c r="LHY233" s="178"/>
      <c r="LHZ233" s="178"/>
      <c r="LIA233" s="178"/>
      <c r="LIB233" s="178"/>
      <c r="LIC233" s="178"/>
      <c r="LID233" s="178"/>
      <c r="LIE233" s="178"/>
      <c r="LIF233" s="178"/>
      <c r="LIG233" s="178"/>
      <c r="LIH233" s="178"/>
      <c r="LII233" s="178"/>
      <c r="LIJ233" s="178"/>
      <c r="LIK233" s="178"/>
      <c r="LIL233" s="178"/>
      <c r="LIM233" s="178"/>
      <c r="LIN233" s="178"/>
      <c r="LIO233" s="178"/>
      <c r="LIP233" s="178"/>
      <c r="LIQ233" s="178"/>
      <c r="LIR233" s="178"/>
      <c r="LIS233" s="178"/>
      <c r="LIT233" s="178"/>
      <c r="LIU233" s="178"/>
      <c r="LIV233" s="178"/>
      <c r="LIW233" s="178"/>
      <c r="LIX233" s="178"/>
      <c r="LIY233" s="178"/>
      <c r="LIZ233" s="178"/>
      <c r="LJA233" s="178"/>
      <c r="LJB233" s="178"/>
      <c r="LJC233" s="178"/>
      <c r="LJD233" s="178"/>
      <c r="LJE233" s="178"/>
      <c r="LJF233" s="178"/>
      <c r="LJG233" s="178"/>
      <c r="LJH233" s="178"/>
      <c r="LJI233" s="178"/>
      <c r="LJJ233" s="178"/>
      <c r="LJK233" s="178"/>
      <c r="LJL233" s="178"/>
      <c r="LJM233" s="178"/>
      <c r="LJN233" s="178"/>
      <c r="LJO233" s="178"/>
      <c r="LJP233" s="178"/>
      <c r="LJQ233" s="178"/>
      <c r="LJR233" s="178"/>
      <c r="LJS233" s="178"/>
      <c r="LJT233" s="178"/>
      <c r="LJU233" s="178"/>
      <c r="LJV233" s="178"/>
      <c r="LJW233" s="178"/>
      <c r="LJX233" s="178"/>
      <c r="LJY233" s="178"/>
      <c r="LJZ233" s="178"/>
      <c r="LKA233" s="178"/>
      <c r="LKB233" s="178"/>
      <c r="LKC233" s="178"/>
      <c r="LKD233" s="178"/>
      <c r="LKE233" s="178"/>
      <c r="LKF233" s="178"/>
      <c r="LKG233" s="178"/>
      <c r="LKH233" s="178"/>
      <c r="LKI233" s="178"/>
      <c r="LKJ233" s="178"/>
      <c r="LKK233" s="178"/>
      <c r="LKL233" s="178"/>
      <c r="LKM233" s="178"/>
      <c r="LKN233" s="178"/>
      <c r="LKO233" s="178"/>
      <c r="LKP233" s="178"/>
      <c r="LKQ233" s="178"/>
      <c r="LKR233" s="178"/>
      <c r="LKS233" s="178"/>
      <c r="LKT233" s="178"/>
      <c r="LKU233" s="178"/>
      <c r="LKV233" s="178"/>
      <c r="LKW233" s="178"/>
      <c r="LKX233" s="178"/>
      <c r="LKY233" s="178"/>
      <c r="LKZ233" s="178"/>
      <c r="LLA233" s="178"/>
      <c r="LLB233" s="178"/>
      <c r="LLC233" s="178"/>
      <c r="LLD233" s="178"/>
      <c r="LLE233" s="178"/>
      <c r="LLF233" s="178"/>
      <c r="LLG233" s="178"/>
      <c r="LLH233" s="178"/>
      <c r="LLI233" s="178"/>
      <c r="LLJ233" s="178"/>
      <c r="LLK233" s="178"/>
      <c r="LLL233" s="178"/>
      <c r="LLM233" s="178"/>
      <c r="LLN233" s="178"/>
      <c r="LLO233" s="178"/>
      <c r="LLP233" s="178"/>
      <c r="LLQ233" s="178"/>
      <c r="LLR233" s="178"/>
      <c r="LLS233" s="178"/>
      <c r="LLT233" s="178"/>
      <c r="LLU233" s="178"/>
      <c r="LLV233" s="178"/>
      <c r="LLW233" s="178"/>
      <c r="LLX233" s="178"/>
      <c r="LLY233" s="178"/>
      <c r="LLZ233" s="178"/>
      <c r="LMA233" s="178"/>
      <c r="LMB233" s="178"/>
      <c r="LMC233" s="178"/>
      <c r="LMD233" s="178"/>
      <c r="LME233" s="178"/>
      <c r="LMF233" s="178"/>
      <c r="LMG233" s="178"/>
      <c r="LMH233" s="178"/>
      <c r="LMI233" s="178"/>
      <c r="LMJ233" s="178"/>
      <c r="LMK233" s="178"/>
      <c r="LML233" s="178"/>
      <c r="LMM233" s="178"/>
      <c r="LMN233" s="178"/>
      <c r="LMO233" s="178"/>
      <c r="LMP233" s="178"/>
      <c r="LMQ233" s="178"/>
      <c r="LMR233" s="178"/>
      <c r="LMS233" s="178"/>
      <c r="LMT233" s="178"/>
      <c r="LMU233" s="178"/>
      <c r="LMV233" s="178"/>
      <c r="LMW233" s="178"/>
      <c r="LMX233" s="178"/>
      <c r="LMY233" s="178"/>
      <c r="LMZ233" s="178"/>
      <c r="LNA233" s="178"/>
      <c r="LNB233" s="178"/>
      <c r="LNC233" s="178"/>
      <c r="LND233" s="178"/>
      <c r="LNE233" s="178"/>
      <c r="LNF233" s="178"/>
      <c r="LNG233" s="178"/>
      <c r="LNH233" s="178"/>
      <c r="LNI233" s="178"/>
      <c r="LNJ233" s="178"/>
      <c r="LNK233" s="178"/>
      <c r="LNL233" s="178"/>
      <c r="LNM233" s="178"/>
      <c r="LNN233" s="178"/>
      <c r="LNO233" s="178"/>
      <c r="LNP233" s="178"/>
      <c r="LNQ233" s="178"/>
      <c r="LNR233" s="178"/>
      <c r="LNS233" s="178"/>
      <c r="LNT233" s="178"/>
      <c r="LNU233" s="178"/>
      <c r="LNV233" s="178"/>
      <c r="LNW233" s="178"/>
      <c r="LNX233" s="178"/>
      <c r="LNY233" s="178"/>
      <c r="LNZ233" s="178"/>
      <c r="LOA233" s="178"/>
      <c r="LOB233" s="178"/>
      <c r="LOC233" s="178"/>
      <c r="LOD233" s="178"/>
      <c r="LOE233" s="178"/>
      <c r="LOF233" s="178"/>
      <c r="LOG233" s="178"/>
      <c r="LOH233" s="178"/>
      <c r="LOI233" s="178"/>
      <c r="LOJ233" s="178"/>
      <c r="LOK233" s="178"/>
      <c r="LOL233" s="178"/>
      <c r="LOM233" s="178"/>
      <c r="LON233" s="178"/>
      <c r="LOO233" s="178"/>
      <c r="LOP233" s="178"/>
      <c r="LOQ233" s="178"/>
      <c r="LOR233" s="178"/>
      <c r="LOS233" s="178"/>
      <c r="LOT233" s="178"/>
      <c r="LOU233" s="178"/>
      <c r="LOV233" s="178"/>
      <c r="LOW233" s="178"/>
      <c r="LOX233" s="178"/>
      <c r="LOY233" s="178"/>
      <c r="LOZ233" s="178"/>
      <c r="LPA233" s="178"/>
      <c r="LPB233" s="178"/>
      <c r="LPC233" s="178"/>
      <c r="LPD233" s="178"/>
      <c r="LPE233" s="178"/>
      <c r="LPF233" s="178"/>
      <c r="LPG233" s="178"/>
      <c r="LPH233" s="178"/>
      <c r="LPI233" s="178"/>
      <c r="LPJ233" s="178"/>
      <c r="LPK233" s="178"/>
      <c r="LPL233" s="178"/>
      <c r="LPM233" s="178"/>
      <c r="LPN233" s="178"/>
      <c r="LPO233" s="178"/>
      <c r="LPP233" s="178"/>
      <c r="LPQ233" s="178"/>
      <c r="LPR233" s="178"/>
      <c r="LPS233" s="178"/>
      <c r="LPT233" s="178"/>
      <c r="LPU233" s="178"/>
      <c r="LPV233" s="178"/>
      <c r="LPW233" s="178"/>
      <c r="LPX233" s="178"/>
      <c r="LPY233" s="178"/>
      <c r="LPZ233" s="178"/>
      <c r="LQA233" s="178"/>
      <c r="LQB233" s="178"/>
      <c r="LQC233" s="178"/>
      <c r="LQD233" s="178"/>
      <c r="LQE233" s="178"/>
      <c r="LQF233" s="178"/>
      <c r="LQG233" s="178"/>
      <c r="LQH233" s="178"/>
      <c r="LQI233" s="178"/>
      <c r="LQJ233" s="178"/>
      <c r="LQK233" s="178"/>
      <c r="LQL233" s="178"/>
      <c r="LQM233" s="178"/>
      <c r="LQN233" s="178"/>
      <c r="LQO233" s="178"/>
      <c r="LQP233" s="178"/>
      <c r="LQQ233" s="178"/>
      <c r="LQR233" s="178"/>
      <c r="LQS233" s="178"/>
      <c r="LQT233" s="178"/>
      <c r="LQU233" s="178"/>
      <c r="LQV233" s="178"/>
      <c r="LQW233" s="178"/>
      <c r="LQX233" s="178"/>
      <c r="LQY233" s="178"/>
      <c r="LQZ233" s="178"/>
      <c r="LRA233" s="178"/>
      <c r="LRB233" s="178"/>
      <c r="LRC233" s="178"/>
      <c r="LRD233" s="178"/>
      <c r="LRE233" s="178"/>
      <c r="LRF233" s="178"/>
      <c r="LRG233" s="178"/>
      <c r="LRH233" s="178"/>
      <c r="LRI233" s="178"/>
      <c r="LRJ233" s="178"/>
      <c r="LRK233" s="178"/>
      <c r="LRL233" s="178"/>
      <c r="LRM233" s="178"/>
      <c r="LRN233" s="178"/>
      <c r="LRO233" s="178"/>
      <c r="LRP233" s="178"/>
      <c r="LRQ233" s="178"/>
      <c r="LRR233" s="178"/>
      <c r="LRS233" s="178"/>
      <c r="LRT233" s="178"/>
      <c r="LRU233" s="178"/>
      <c r="LRV233" s="178"/>
      <c r="LRW233" s="178"/>
      <c r="LRX233" s="178"/>
      <c r="LRY233" s="178"/>
      <c r="LRZ233" s="178"/>
      <c r="LSA233" s="178"/>
      <c r="LSB233" s="178"/>
      <c r="LSC233" s="178"/>
      <c r="LSD233" s="178"/>
      <c r="LSE233" s="178"/>
      <c r="LSF233" s="178"/>
      <c r="LSG233" s="178"/>
      <c r="LSH233" s="178"/>
      <c r="LSI233" s="178"/>
      <c r="LSJ233" s="178"/>
      <c r="LSK233" s="178"/>
      <c r="LSL233" s="178"/>
      <c r="LSM233" s="178"/>
      <c r="LSN233" s="178"/>
      <c r="LSO233" s="178"/>
      <c r="LSP233" s="178"/>
      <c r="LSQ233" s="178"/>
      <c r="LSR233" s="178"/>
      <c r="LSS233" s="178"/>
      <c r="LST233" s="178"/>
      <c r="LSU233" s="178"/>
      <c r="LSV233" s="178"/>
      <c r="LSW233" s="178"/>
      <c r="LSX233" s="178"/>
      <c r="LSY233" s="178"/>
      <c r="LSZ233" s="178"/>
      <c r="LTA233" s="178"/>
      <c r="LTB233" s="178"/>
      <c r="LTC233" s="178"/>
      <c r="LTD233" s="178"/>
      <c r="LTE233" s="178"/>
      <c r="LTF233" s="178"/>
      <c r="LTG233" s="178"/>
      <c r="LTH233" s="178"/>
      <c r="LTI233" s="178"/>
      <c r="LTJ233" s="178"/>
      <c r="LTK233" s="178"/>
      <c r="LTL233" s="178"/>
      <c r="LTM233" s="178"/>
      <c r="LTN233" s="178"/>
      <c r="LTO233" s="178"/>
      <c r="LTP233" s="178"/>
      <c r="LTQ233" s="178"/>
      <c r="LTR233" s="178"/>
      <c r="LTS233" s="178"/>
      <c r="LTT233" s="178"/>
      <c r="LTU233" s="178"/>
      <c r="LTV233" s="178"/>
      <c r="LTW233" s="178"/>
      <c r="LTX233" s="178"/>
      <c r="LTY233" s="178"/>
      <c r="LTZ233" s="178"/>
      <c r="LUA233" s="178"/>
      <c r="LUB233" s="178"/>
      <c r="LUC233" s="178"/>
      <c r="LUD233" s="178"/>
      <c r="LUE233" s="178"/>
      <c r="LUF233" s="178"/>
      <c r="LUG233" s="178"/>
      <c r="LUH233" s="178"/>
      <c r="LUI233" s="178"/>
      <c r="LUJ233" s="178"/>
      <c r="LUK233" s="178"/>
      <c r="LUL233" s="178"/>
      <c r="LUM233" s="178"/>
      <c r="LUN233" s="178"/>
      <c r="LUO233" s="178"/>
      <c r="LUP233" s="178"/>
      <c r="LUQ233" s="178"/>
      <c r="LUR233" s="178"/>
      <c r="LUS233" s="178"/>
      <c r="LUT233" s="178"/>
      <c r="LUU233" s="178"/>
      <c r="LUV233" s="178"/>
      <c r="LUW233" s="178"/>
      <c r="LUX233" s="178"/>
      <c r="LUY233" s="178"/>
      <c r="LUZ233" s="178"/>
      <c r="LVA233" s="178"/>
      <c r="LVB233" s="178"/>
      <c r="LVC233" s="178"/>
      <c r="LVD233" s="178"/>
      <c r="LVE233" s="178"/>
      <c r="LVF233" s="178"/>
      <c r="LVG233" s="178"/>
      <c r="LVH233" s="178"/>
      <c r="LVI233" s="178"/>
      <c r="LVJ233" s="178"/>
      <c r="LVK233" s="178"/>
      <c r="LVL233" s="178"/>
      <c r="LVM233" s="178"/>
      <c r="LVN233" s="178"/>
      <c r="LVO233" s="178"/>
      <c r="LVP233" s="178"/>
      <c r="LVQ233" s="178"/>
      <c r="LVR233" s="178"/>
      <c r="LVS233" s="178"/>
      <c r="LVT233" s="178"/>
      <c r="LVU233" s="178"/>
      <c r="LVV233" s="178"/>
      <c r="LVW233" s="178"/>
      <c r="LVX233" s="178"/>
      <c r="LVY233" s="178"/>
      <c r="LVZ233" s="178"/>
      <c r="LWA233" s="178"/>
      <c r="LWB233" s="178"/>
      <c r="LWC233" s="178"/>
      <c r="LWD233" s="178"/>
      <c r="LWE233" s="178"/>
      <c r="LWF233" s="178"/>
      <c r="LWG233" s="178"/>
      <c r="LWH233" s="178"/>
      <c r="LWI233" s="178"/>
      <c r="LWJ233" s="178"/>
      <c r="LWK233" s="178"/>
      <c r="LWL233" s="178"/>
      <c r="LWM233" s="178"/>
      <c r="LWN233" s="178"/>
      <c r="LWO233" s="178"/>
      <c r="LWP233" s="178"/>
      <c r="LWQ233" s="178"/>
      <c r="LWR233" s="178"/>
      <c r="LWS233" s="178"/>
      <c r="LWT233" s="178"/>
      <c r="LWU233" s="178"/>
      <c r="LWV233" s="178"/>
      <c r="LWW233" s="178"/>
      <c r="LWX233" s="178"/>
      <c r="LWY233" s="178"/>
      <c r="LWZ233" s="178"/>
      <c r="LXA233" s="178"/>
      <c r="LXB233" s="178"/>
      <c r="LXC233" s="178"/>
      <c r="LXD233" s="178"/>
      <c r="LXE233" s="178"/>
      <c r="LXF233" s="178"/>
      <c r="LXG233" s="178"/>
      <c r="LXH233" s="178"/>
      <c r="LXI233" s="178"/>
      <c r="LXJ233" s="178"/>
      <c r="LXK233" s="178"/>
      <c r="LXL233" s="178"/>
      <c r="LXM233" s="178"/>
      <c r="LXN233" s="178"/>
      <c r="LXO233" s="178"/>
      <c r="LXP233" s="178"/>
      <c r="LXQ233" s="178"/>
      <c r="LXR233" s="178"/>
      <c r="LXS233" s="178"/>
      <c r="LXT233" s="178"/>
      <c r="LXU233" s="178"/>
      <c r="LXV233" s="178"/>
      <c r="LXW233" s="178"/>
      <c r="LXX233" s="178"/>
      <c r="LXY233" s="178"/>
      <c r="LXZ233" s="178"/>
      <c r="LYA233" s="178"/>
      <c r="LYB233" s="178"/>
      <c r="LYC233" s="178"/>
      <c r="LYD233" s="178"/>
      <c r="LYE233" s="178"/>
      <c r="LYF233" s="178"/>
      <c r="LYG233" s="178"/>
      <c r="LYH233" s="178"/>
      <c r="LYI233" s="178"/>
      <c r="LYJ233" s="178"/>
      <c r="LYK233" s="178"/>
      <c r="LYL233" s="178"/>
      <c r="LYM233" s="178"/>
      <c r="LYN233" s="178"/>
      <c r="LYO233" s="178"/>
      <c r="LYP233" s="178"/>
      <c r="LYQ233" s="178"/>
      <c r="LYR233" s="178"/>
      <c r="LYS233" s="178"/>
      <c r="LYT233" s="178"/>
      <c r="LYU233" s="178"/>
      <c r="LYV233" s="178"/>
      <c r="LYW233" s="178"/>
      <c r="LYX233" s="178"/>
      <c r="LYY233" s="178"/>
      <c r="LYZ233" s="178"/>
      <c r="LZA233" s="178"/>
      <c r="LZB233" s="178"/>
      <c r="LZC233" s="178"/>
      <c r="LZD233" s="178"/>
      <c r="LZE233" s="178"/>
      <c r="LZF233" s="178"/>
      <c r="LZG233" s="178"/>
      <c r="LZH233" s="178"/>
      <c r="LZI233" s="178"/>
      <c r="LZJ233" s="178"/>
      <c r="LZK233" s="178"/>
      <c r="LZL233" s="178"/>
      <c r="LZM233" s="178"/>
      <c r="LZN233" s="178"/>
      <c r="LZO233" s="178"/>
      <c r="LZP233" s="178"/>
      <c r="LZQ233" s="178"/>
      <c r="LZR233" s="178"/>
      <c r="LZS233" s="178"/>
      <c r="LZT233" s="178"/>
      <c r="LZU233" s="178"/>
      <c r="LZV233" s="178"/>
      <c r="LZW233" s="178"/>
      <c r="LZX233" s="178"/>
      <c r="LZY233" s="178"/>
      <c r="LZZ233" s="178"/>
      <c r="MAA233" s="178"/>
      <c r="MAB233" s="178"/>
      <c r="MAC233" s="178"/>
      <c r="MAD233" s="178"/>
      <c r="MAE233" s="178"/>
      <c r="MAF233" s="178"/>
      <c r="MAG233" s="178"/>
      <c r="MAH233" s="178"/>
      <c r="MAI233" s="178"/>
      <c r="MAJ233" s="178"/>
      <c r="MAK233" s="178"/>
      <c r="MAL233" s="178"/>
      <c r="MAM233" s="178"/>
      <c r="MAN233" s="178"/>
      <c r="MAO233" s="178"/>
      <c r="MAP233" s="178"/>
      <c r="MAQ233" s="178"/>
      <c r="MAR233" s="178"/>
      <c r="MAS233" s="178"/>
      <c r="MAT233" s="178"/>
      <c r="MAU233" s="178"/>
      <c r="MAV233" s="178"/>
      <c r="MAW233" s="178"/>
      <c r="MAX233" s="178"/>
      <c r="MAY233" s="178"/>
      <c r="MAZ233" s="178"/>
      <c r="MBA233" s="178"/>
      <c r="MBB233" s="178"/>
      <c r="MBC233" s="178"/>
      <c r="MBD233" s="178"/>
      <c r="MBE233" s="178"/>
      <c r="MBF233" s="178"/>
      <c r="MBG233" s="178"/>
      <c r="MBH233" s="178"/>
      <c r="MBI233" s="178"/>
      <c r="MBJ233" s="178"/>
      <c r="MBK233" s="178"/>
      <c r="MBL233" s="178"/>
      <c r="MBM233" s="178"/>
      <c r="MBN233" s="178"/>
      <c r="MBO233" s="178"/>
      <c r="MBP233" s="178"/>
      <c r="MBQ233" s="178"/>
      <c r="MBR233" s="178"/>
      <c r="MBS233" s="178"/>
      <c r="MBT233" s="178"/>
      <c r="MBU233" s="178"/>
      <c r="MBV233" s="178"/>
      <c r="MBW233" s="178"/>
      <c r="MBX233" s="178"/>
      <c r="MBY233" s="178"/>
      <c r="MBZ233" s="178"/>
      <c r="MCA233" s="178"/>
      <c r="MCB233" s="178"/>
      <c r="MCC233" s="178"/>
      <c r="MCD233" s="178"/>
      <c r="MCE233" s="178"/>
      <c r="MCF233" s="178"/>
      <c r="MCG233" s="178"/>
      <c r="MCH233" s="178"/>
      <c r="MCI233" s="178"/>
      <c r="MCJ233" s="178"/>
      <c r="MCK233" s="178"/>
      <c r="MCL233" s="178"/>
      <c r="MCM233" s="178"/>
      <c r="MCN233" s="178"/>
      <c r="MCO233" s="178"/>
      <c r="MCP233" s="178"/>
      <c r="MCQ233" s="178"/>
      <c r="MCR233" s="178"/>
      <c r="MCS233" s="178"/>
      <c r="MCT233" s="178"/>
      <c r="MCU233" s="178"/>
      <c r="MCV233" s="178"/>
      <c r="MCW233" s="178"/>
      <c r="MCX233" s="178"/>
      <c r="MCY233" s="178"/>
      <c r="MCZ233" s="178"/>
      <c r="MDA233" s="178"/>
      <c r="MDB233" s="178"/>
      <c r="MDC233" s="178"/>
      <c r="MDD233" s="178"/>
      <c r="MDE233" s="178"/>
      <c r="MDF233" s="178"/>
      <c r="MDG233" s="178"/>
      <c r="MDH233" s="178"/>
      <c r="MDI233" s="178"/>
      <c r="MDJ233" s="178"/>
      <c r="MDK233" s="178"/>
      <c r="MDL233" s="178"/>
      <c r="MDM233" s="178"/>
      <c r="MDN233" s="178"/>
      <c r="MDO233" s="178"/>
      <c r="MDP233" s="178"/>
      <c r="MDQ233" s="178"/>
      <c r="MDR233" s="178"/>
      <c r="MDS233" s="178"/>
      <c r="MDT233" s="178"/>
      <c r="MDU233" s="178"/>
      <c r="MDV233" s="178"/>
      <c r="MDW233" s="178"/>
      <c r="MDX233" s="178"/>
      <c r="MDY233" s="178"/>
      <c r="MDZ233" s="178"/>
      <c r="MEA233" s="178"/>
      <c r="MEB233" s="178"/>
      <c r="MEC233" s="178"/>
      <c r="MED233" s="178"/>
      <c r="MEE233" s="178"/>
      <c r="MEF233" s="178"/>
      <c r="MEG233" s="178"/>
      <c r="MEH233" s="178"/>
      <c r="MEI233" s="178"/>
      <c r="MEJ233" s="178"/>
      <c r="MEK233" s="178"/>
      <c r="MEL233" s="178"/>
      <c r="MEM233" s="178"/>
      <c r="MEN233" s="178"/>
      <c r="MEO233" s="178"/>
      <c r="MEP233" s="178"/>
      <c r="MEQ233" s="178"/>
      <c r="MER233" s="178"/>
      <c r="MES233" s="178"/>
      <c r="MET233" s="178"/>
      <c r="MEU233" s="178"/>
      <c r="MEV233" s="178"/>
      <c r="MEW233" s="178"/>
      <c r="MEX233" s="178"/>
      <c r="MEY233" s="178"/>
      <c r="MEZ233" s="178"/>
      <c r="MFA233" s="178"/>
      <c r="MFB233" s="178"/>
      <c r="MFC233" s="178"/>
      <c r="MFD233" s="178"/>
      <c r="MFE233" s="178"/>
      <c r="MFF233" s="178"/>
      <c r="MFG233" s="178"/>
      <c r="MFH233" s="178"/>
      <c r="MFI233" s="178"/>
      <c r="MFJ233" s="178"/>
      <c r="MFK233" s="178"/>
      <c r="MFL233" s="178"/>
      <c r="MFM233" s="178"/>
      <c r="MFN233" s="178"/>
      <c r="MFO233" s="178"/>
      <c r="MFP233" s="178"/>
      <c r="MFQ233" s="178"/>
      <c r="MFR233" s="178"/>
      <c r="MFS233" s="178"/>
      <c r="MFT233" s="178"/>
      <c r="MFU233" s="178"/>
      <c r="MFV233" s="178"/>
      <c r="MFW233" s="178"/>
      <c r="MFX233" s="178"/>
      <c r="MFY233" s="178"/>
      <c r="MFZ233" s="178"/>
      <c r="MGA233" s="178"/>
      <c r="MGB233" s="178"/>
      <c r="MGC233" s="178"/>
      <c r="MGD233" s="178"/>
      <c r="MGE233" s="178"/>
      <c r="MGF233" s="178"/>
      <c r="MGG233" s="178"/>
      <c r="MGH233" s="178"/>
      <c r="MGI233" s="178"/>
      <c r="MGJ233" s="178"/>
      <c r="MGK233" s="178"/>
      <c r="MGL233" s="178"/>
      <c r="MGM233" s="178"/>
      <c r="MGN233" s="178"/>
      <c r="MGO233" s="178"/>
      <c r="MGP233" s="178"/>
      <c r="MGQ233" s="178"/>
      <c r="MGR233" s="178"/>
      <c r="MGS233" s="178"/>
      <c r="MGT233" s="178"/>
      <c r="MGU233" s="178"/>
      <c r="MGV233" s="178"/>
      <c r="MGW233" s="178"/>
      <c r="MGX233" s="178"/>
      <c r="MGY233" s="178"/>
      <c r="MGZ233" s="178"/>
      <c r="MHA233" s="178"/>
      <c r="MHB233" s="178"/>
      <c r="MHC233" s="178"/>
      <c r="MHD233" s="178"/>
      <c r="MHE233" s="178"/>
      <c r="MHF233" s="178"/>
      <c r="MHG233" s="178"/>
      <c r="MHH233" s="178"/>
      <c r="MHI233" s="178"/>
      <c r="MHJ233" s="178"/>
      <c r="MHK233" s="178"/>
      <c r="MHL233" s="178"/>
      <c r="MHM233" s="178"/>
      <c r="MHN233" s="178"/>
      <c r="MHO233" s="178"/>
      <c r="MHP233" s="178"/>
      <c r="MHQ233" s="178"/>
      <c r="MHR233" s="178"/>
      <c r="MHS233" s="178"/>
      <c r="MHT233" s="178"/>
      <c r="MHU233" s="178"/>
      <c r="MHV233" s="178"/>
      <c r="MHW233" s="178"/>
      <c r="MHX233" s="178"/>
      <c r="MHY233" s="178"/>
      <c r="MHZ233" s="178"/>
      <c r="MIA233" s="178"/>
      <c r="MIB233" s="178"/>
      <c r="MIC233" s="178"/>
      <c r="MID233" s="178"/>
      <c r="MIE233" s="178"/>
      <c r="MIF233" s="178"/>
      <c r="MIG233" s="178"/>
      <c r="MIH233" s="178"/>
      <c r="MII233" s="178"/>
      <c r="MIJ233" s="178"/>
      <c r="MIK233" s="178"/>
      <c r="MIL233" s="178"/>
      <c r="MIM233" s="178"/>
      <c r="MIN233" s="178"/>
      <c r="MIO233" s="178"/>
      <c r="MIP233" s="178"/>
      <c r="MIQ233" s="178"/>
      <c r="MIR233" s="178"/>
      <c r="MIS233" s="178"/>
      <c r="MIT233" s="178"/>
      <c r="MIU233" s="178"/>
      <c r="MIV233" s="178"/>
      <c r="MIW233" s="178"/>
      <c r="MIX233" s="178"/>
      <c r="MIY233" s="178"/>
      <c r="MIZ233" s="178"/>
      <c r="MJA233" s="178"/>
      <c r="MJB233" s="178"/>
      <c r="MJC233" s="178"/>
      <c r="MJD233" s="178"/>
      <c r="MJE233" s="178"/>
      <c r="MJF233" s="178"/>
      <c r="MJG233" s="178"/>
      <c r="MJH233" s="178"/>
      <c r="MJI233" s="178"/>
      <c r="MJJ233" s="178"/>
      <c r="MJK233" s="178"/>
      <c r="MJL233" s="178"/>
      <c r="MJM233" s="178"/>
      <c r="MJN233" s="178"/>
      <c r="MJO233" s="178"/>
      <c r="MJP233" s="178"/>
      <c r="MJQ233" s="178"/>
      <c r="MJR233" s="178"/>
      <c r="MJS233" s="178"/>
      <c r="MJT233" s="178"/>
      <c r="MJU233" s="178"/>
      <c r="MJV233" s="178"/>
      <c r="MJW233" s="178"/>
      <c r="MJX233" s="178"/>
      <c r="MJY233" s="178"/>
      <c r="MJZ233" s="178"/>
      <c r="MKA233" s="178"/>
      <c r="MKB233" s="178"/>
      <c r="MKC233" s="178"/>
      <c r="MKD233" s="178"/>
      <c r="MKE233" s="178"/>
      <c r="MKF233" s="178"/>
      <c r="MKG233" s="178"/>
      <c r="MKH233" s="178"/>
      <c r="MKI233" s="178"/>
      <c r="MKJ233" s="178"/>
      <c r="MKK233" s="178"/>
      <c r="MKL233" s="178"/>
      <c r="MKM233" s="178"/>
      <c r="MKN233" s="178"/>
      <c r="MKO233" s="178"/>
      <c r="MKP233" s="178"/>
      <c r="MKQ233" s="178"/>
      <c r="MKR233" s="178"/>
      <c r="MKS233" s="178"/>
      <c r="MKT233" s="178"/>
      <c r="MKU233" s="178"/>
      <c r="MKV233" s="178"/>
      <c r="MKW233" s="178"/>
      <c r="MKX233" s="178"/>
      <c r="MKY233" s="178"/>
      <c r="MKZ233" s="178"/>
      <c r="MLA233" s="178"/>
      <c r="MLB233" s="178"/>
      <c r="MLC233" s="178"/>
      <c r="MLD233" s="178"/>
      <c r="MLE233" s="178"/>
      <c r="MLF233" s="178"/>
      <c r="MLG233" s="178"/>
      <c r="MLH233" s="178"/>
      <c r="MLI233" s="178"/>
      <c r="MLJ233" s="178"/>
      <c r="MLK233" s="178"/>
      <c r="MLL233" s="178"/>
      <c r="MLM233" s="178"/>
      <c r="MLN233" s="178"/>
      <c r="MLO233" s="178"/>
      <c r="MLP233" s="178"/>
      <c r="MLQ233" s="178"/>
      <c r="MLR233" s="178"/>
      <c r="MLS233" s="178"/>
      <c r="MLT233" s="178"/>
      <c r="MLU233" s="178"/>
      <c r="MLV233" s="178"/>
      <c r="MLW233" s="178"/>
      <c r="MLX233" s="178"/>
      <c r="MLY233" s="178"/>
      <c r="MLZ233" s="178"/>
      <c r="MMA233" s="178"/>
      <c r="MMB233" s="178"/>
      <c r="MMC233" s="178"/>
      <c r="MMD233" s="178"/>
      <c r="MME233" s="178"/>
      <c r="MMF233" s="178"/>
      <c r="MMG233" s="178"/>
      <c r="MMH233" s="178"/>
      <c r="MMI233" s="178"/>
      <c r="MMJ233" s="178"/>
      <c r="MMK233" s="178"/>
      <c r="MML233" s="178"/>
      <c r="MMM233" s="178"/>
      <c r="MMN233" s="178"/>
      <c r="MMO233" s="178"/>
      <c r="MMP233" s="178"/>
      <c r="MMQ233" s="178"/>
      <c r="MMR233" s="178"/>
      <c r="MMS233" s="178"/>
      <c r="MMT233" s="178"/>
      <c r="MMU233" s="178"/>
      <c r="MMV233" s="178"/>
      <c r="MMW233" s="178"/>
      <c r="MMX233" s="178"/>
      <c r="MMY233" s="178"/>
      <c r="MMZ233" s="178"/>
      <c r="MNA233" s="178"/>
      <c r="MNB233" s="178"/>
      <c r="MNC233" s="178"/>
      <c r="MND233" s="178"/>
      <c r="MNE233" s="178"/>
      <c r="MNF233" s="178"/>
      <c r="MNG233" s="178"/>
      <c r="MNH233" s="178"/>
      <c r="MNI233" s="178"/>
      <c r="MNJ233" s="178"/>
      <c r="MNK233" s="178"/>
      <c r="MNL233" s="178"/>
      <c r="MNM233" s="178"/>
      <c r="MNN233" s="178"/>
      <c r="MNO233" s="178"/>
      <c r="MNP233" s="178"/>
      <c r="MNQ233" s="178"/>
      <c r="MNR233" s="178"/>
      <c r="MNS233" s="178"/>
      <c r="MNT233" s="178"/>
      <c r="MNU233" s="178"/>
      <c r="MNV233" s="178"/>
      <c r="MNW233" s="178"/>
      <c r="MNX233" s="178"/>
      <c r="MNY233" s="178"/>
      <c r="MNZ233" s="178"/>
      <c r="MOA233" s="178"/>
      <c r="MOB233" s="178"/>
      <c r="MOC233" s="178"/>
      <c r="MOD233" s="178"/>
      <c r="MOE233" s="178"/>
      <c r="MOF233" s="178"/>
      <c r="MOG233" s="178"/>
      <c r="MOH233" s="178"/>
      <c r="MOI233" s="178"/>
      <c r="MOJ233" s="178"/>
      <c r="MOK233" s="178"/>
      <c r="MOL233" s="178"/>
      <c r="MOM233" s="178"/>
      <c r="MON233" s="178"/>
      <c r="MOO233" s="178"/>
      <c r="MOP233" s="178"/>
      <c r="MOQ233" s="178"/>
      <c r="MOR233" s="178"/>
      <c r="MOS233" s="178"/>
      <c r="MOT233" s="178"/>
      <c r="MOU233" s="178"/>
      <c r="MOV233" s="178"/>
      <c r="MOW233" s="178"/>
      <c r="MOX233" s="178"/>
      <c r="MOY233" s="178"/>
      <c r="MOZ233" s="178"/>
      <c r="MPA233" s="178"/>
      <c r="MPB233" s="178"/>
      <c r="MPC233" s="178"/>
      <c r="MPD233" s="178"/>
      <c r="MPE233" s="178"/>
      <c r="MPF233" s="178"/>
      <c r="MPG233" s="178"/>
      <c r="MPH233" s="178"/>
      <c r="MPI233" s="178"/>
      <c r="MPJ233" s="178"/>
      <c r="MPK233" s="178"/>
      <c r="MPL233" s="178"/>
      <c r="MPM233" s="178"/>
      <c r="MPN233" s="178"/>
      <c r="MPO233" s="178"/>
      <c r="MPP233" s="178"/>
      <c r="MPQ233" s="178"/>
      <c r="MPR233" s="178"/>
      <c r="MPS233" s="178"/>
      <c r="MPT233" s="178"/>
      <c r="MPU233" s="178"/>
      <c r="MPV233" s="178"/>
      <c r="MPW233" s="178"/>
      <c r="MPX233" s="178"/>
      <c r="MPY233" s="178"/>
      <c r="MPZ233" s="178"/>
      <c r="MQA233" s="178"/>
      <c r="MQB233" s="178"/>
      <c r="MQC233" s="178"/>
      <c r="MQD233" s="178"/>
      <c r="MQE233" s="178"/>
      <c r="MQF233" s="178"/>
      <c r="MQG233" s="178"/>
      <c r="MQH233" s="178"/>
      <c r="MQI233" s="178"/>
      <c r="MQJ233" s="178"/>
      <c r="MQK233" s="178"/>
      <c r="MQL233" s="178"/>
      <c r="MQM233" s="178"/>
      <c r="MQN233" s="178"/>
      <c r="MQO233" s="178"/>
      <c r="MQP233" s="178"/>
      <c r="MQQ233" s="178"/>
      <c r="MQR233" s="178"/>
      <c r="MQS233" s="178"/>
      <c r="MQT233" s="178"/>
      <c r="MQU233" s="178"/>
      <c r="MQV233" s="178"/>
      <c r="MQW233" s="178"/>
      <c r="MQX233" s="178"/>
      <c r="MQY233" s="178"/>
      <c r="MQZ233" s="178"/>
      <c r="MRA233" s="178"/>
      <c r="MRB233" s="178"/>
      <c r="MRC233" s="178"/>
      <c r="MRD233" s="178"/>
      <c r="MRE233" s="178"/>
      <c r="MRF233" s="178"/>
      <c r="MRG233" s="178"/>
      <c r="MRH233" s="178"/>
      <c r="MRI233" s="178"/>
      <c r="MRJ233" s="178"/>
      <c r="MRK233" s="178"/>
      <c r="MRL233" s="178"/>
      <c r="MRM233" s="178"/>
      <c r="MRN233" s="178"/>
      <c r="MRO233" s="178"/>
      <c r="MRP233" s="178"/>
      <c r="MRQ233" s="178"/>
      <c r="MRR233" s="178"/>
      <c r="MRS233" s="178"/>
      <c r="MRT233" s="178"/>
      <c r="MRU233" s="178"/>
      <c r="MRV233" s="178"/>
      <c r="MRW233" s="178"/>
      <c r="MRX233" s="178"/>
      <c r="MRY233" s="178"/>
      <c r="MRZ233" s="178"/>
      <c r="MSA233" s="178"/>
      <c r="MSB233" s="178"/>
      <c r="MSC233" s="178"/>
      <c r="MSD233" s="178"/>
      <c r="MSE233" s="178"/>
      <c r="MSF233" s="178"/>
      <c r="MSG233" s="178"/>
      <c r="MSH233" s="178"/>
      <c r="MSI233" s="178"/>
      <c r="MSJ233" s="178"/>
      <c r="MSK233" s="178"/>
      <c r="MSL233" s="178"/>
      <c r="MSM233" s="178"/>
      <c r="MSN233" s="178"/>
      <c r="MSO233" s="178"/>
      <c r="MSP233" s="178"/>
      <c r="MSQ233" s="178"/>
      <c r="MSR233" s="178"/>
      <c r="MSS233" s="178"/>
      <c r="MST233" s="178"/>
      <c r="MSU233" s="178"/>
      <c r="MSV233" s="178"/>
      <c r="MSW233" s="178"/>
      <c r="MSX233" s="178"/>
      <c r="MSY233" s="178"/>
      <c r="MSZ233" s="178"/>
      <c r="MTA233" s="178"/>
      <c r="MTB233" s="178"/>
      <c r="MTC233" s="178"/>
      <c r="MTD233" s="178"/>
      <c r="MTE233" s="178"/>
      <c r="MTF233" s="178"/>
      <c r="MTG233" s="178"/>
      <c r="MTH233" s="178"/>
      <c r="MTI233" s="178"/>
      <c r="MTJ233" s="178"/>
      <c r="MTK233" s="178"/>
      <c r="MTL233" s="178"/>
      <c r="MTM233" s="178"/>
      <c r="MTN233" s="178"/>
      <c r="MTO233" s="178"/>
      <c r="MTP233" s="178"/>
      <c r="MTQ233" s="178"/>
      <c r="MTR233" s="178"/>
      <c r="MTS233" s="178"/>
      <c r="MTT233" s="178"/>
      <c r="MTU233" s="178"/>
      <c r="MTV233" s="178"/>
      <c r="MTW233" s="178"/>
      <c r="MTX233" s="178"/>
      <c r="MTY233" s="178"/>
      <c r="MTZ233" s="178"/>
      <c r="MUA233" s="178"/>
      <c r="MUB233" s="178"/>
      <c r="MUC233" s="178"/>
      <c r="MUD233" s="178"/>
      <c r="MUE233" s="178"/>
      <c r="MUF233" s="178"/>
      <c r="MUG233" s="178"/>
      <c r="MUH233" s="178"/>
      <c r="MUI233" s="178"/>
      <c r="MUJ233" s="178"/>
      <c r="MUK233" s="178"/>
      <c r="MUL233" s="178"/>
      <c r="MUM233" s="178"/>
      <c r="MUN233" s="178"/>
      <c r="MUO233" s="178"/>
      <c r="MUP233" s="178"/>
      <c r="MUQ233" s="178"/>
      <c r="MUR233" s="178"/>
      <c r="MUS233" s="178"/>
      <c r="MUT233" s="178"/>
      <c r="MUU233" s="178"/>
      <c r="MUV233" s="178"/>
      <c r="MUW233" s="178"/>
      <c r="MUX233" s="178"/>
      <c r="MUY233" s="178"/>
      <c r="MUZ233" s="178"/>
      <c r="MVA233" s="178"/>
      <c r="MVB233" s="178"/>
      <c r="MVC233" s="178"/>
      <c r="MVD233" s="178"/>
      <c r="MVE233" s="178"/>
      <c r="MVF233" s="178"/>
      <c r="MVG233" s="178"/>
      <c r="MVH233" s="178"/>
      <c r="MVI233" s="178"/>
      <c r="MVJ233" s="178"/>
      <c r="MVK233" s="178"/>
      <c r="MVL233" s="178"/>
      <c r="MVM233" s="178"/>
      <c r="MVN233" s="178"/>
      <c r="MVO233" s="178"/>
      <c r="MVP233" s="178"/>
      <c r="MVQ233" s="178"/>
      <c r="MVR233" s="178"/>
      <c r="MVS233" s="178"/>
      <c r="MVT233" s="178"/>
      <c r="MVU233" s="178"/>
      <c r="MVV233" s="178"/>
      <c r="MVW233" s="178"/>
      <c r="MVX233" s="178"/>
      <c r="MVY233" s="178"/>
      <c r="MVZ233" s="178"/>
      <c r="MWA233" s="178"/>
      <c r="MWB233" s="178"/>
      <c r="MWC233" s="178"/>
      <c r="MWD233" s="178"/>
      <c r="MWE233" s="178"/>
      <c r="MWF233" s="178"/>
      <c r="MWG233" s="178"/>
      <c r="MWH233" s="178"/>
      <c r="MWI233" s="178"/>
      <c r="MWJ233" s="178"/>
      <c r="MWK233" s="178"/>
      <c r="MWL233" s="178"/>
      <c r="MWM233" s="178"/>
      <c r="MWN233" s="178"/>
      <c r="MWO233" s="178"/>
      <c r="MWP233" s="178"/>
      <c r="MWQ233" s="178"/>
      <c r="MWR233" s="178"/>
      <c r="MWS233" s="178"/>
      <c r="MWT233" s="178"/>
      <c r="MWU233" s="178"/>
      <c r="MWV233" s="178"/>
      <c r="MWW233" s="178"/>
      <c r="MWX233" s="178"/>
      <c r="MWY233" s="178"/>
      <c r="MWZ233" s="178"/>
      <c r="MXA233" s="178"/>
      <c r="MXB233" s="178"/>
      <c r="MXC233" s="178"/>
      <c r="MXD233" s="178"/>
      <c r="MXE233" s="178"/>
      <c r="MXF233" s="178"/>
      <c r="MXG233" s="178"/>
      <c r="MXH233" s="178"/>
      <c r="MXI233" s="178"/>
      <c r="MXJ233" s="178"/>
      <c r="MXK233" s="178"/>
      <c r="MXL233" s="178"/>
      <c r="MXM233" s="178"/>
      <c r="MXN233" s="178"/>
      <c r="MXO233" s="178"/>
      <c r="MXP233" s="178"/>
      <c r="MXQ233" s="178"/>
      <c r="MXR233" s="178"/>
      <c r="MXS233" s="178"/>
      <c r="MXT233" s="178"/>
      <c r="MXU233" s="178"/>
      <c r="MXV233" s="178"/>
      <c r="MXW233" s="178"/>
      <c r="MXX233" s="178"/>
      <c r="MXY233" s="178"/>
      <c r="MXZ233" s="178"/>
      <c r="MYA233" s="178"/>
      <c r="MYB233" s="178"/>
      <c r="MYC233" s="178"/>
      <c r="MYD233" s="178"/>
      <c r="MYE233" s="178"/>
      <c r="MYF233" s="178"/>
      <c r="MYG233" s="178"/>
      <c r="MYH233" s="178"/>
      <c r="MYI233" s="178"/>
      <c r="MYJ233" s="178"/>
      <c r="MYK233" s="178"/>
      <c r="MYL233" s="178"/>
      <c r="MYM233" s="178"/>
      <c r="MYN233" s="178"/>
      <c r="MYO233" s="178"/>
      <c r="MYP233" s="178"/>
      <c r="MYQ233" s="178"/>
      <c r="MYR233" s="178"/>
      <c r="MYS233" s="178"/>
      <c r="MYT233" s="178"/>
      <c r="MYU233" s="178"/>
      <c r="MYV233" s="178"/>
      <c r="MYW233" s="178"/>
      <c r="MYX233" s="178"/>
      <c r="MYY233" s="178"/>
      <c r="MYZ233" s="178"/>
      <c r="MZA233" s="178"/>
      <c r="MZB233" s="178"/>
      <c r="MZC233" s="178"/>
      <c r="MZD233" s="178"/>
      <c r="MZE233" s="178"/>
      <c r="MZF233" s="178"/>
      <c r="MZG233" s="178"/>
      <c r="MZH233" s="178"/>
      <c r="MZI233" s="178"/>
      <c r="MZJ233" s="178"/>
      <c r="MZK233" s="178"/>
      <c r="MZL233" s="178"/>
      <c r="MZM233" s="178"/>
      <c r="MZN233" s="178"/>
      <c r="MZO233" s="178"/>
      <c r="MZP233" s="178"/>
      <c r="MZQ233" s="178"/>
      <c r="MZR233" s="178"/>
      <c r="MZS233" s="178"/>
      <c r="MZT233" s="178"/>
      <c r="MZU233" s="178"/>
      <c r="MZV233" s="178"/>
      <c r="MZW233" s="178"/>
      <c r="MZX233" s="178"/>
      <c r="MZY233" s="178"/>
      <c r="MZZ233" s="178"/>
      <c r="NAA233" s="178"/>
      <c r="NAB233" s="178"/>
      <c r="NAC233" s="178"/>
      <c r="NAD233" s="178"/>
      <c r="NAE233" s="178"/>
      <c r="NAF233" s="178"/>
      <c r="NAG233" s="178"/>
      <c r="NAH233" s="178"/>
      <c r="NAI233" s="178"/>
      <c r="NAJ233" s="178"/>
      <c r="NAK233" s="178"/>
      <c r="NAL233" s="178"/>
      <c r="NAM233" s="178"/>
      <c r="NAN233" s="178"/>
      <c r="NAO233" s="178"/>
      <c r="NAP233" s="178"/>
      <c r="NAQ233" s="178"/>
      <c r="NAR233" s="178"/>
      <c r="NAS233" s="178"/>
      <c r="NAT233" s="178"/>
      <c r="NAU233" s="178"/>
      <c r="NAV233" s="178"/>
      <c r="NAW233" s="178"/>
      <c r="NAX233" s="178"/>
      <c r="NAY233" s="178"/>
      <c r="NAZ233" s="178"/>
      <c r="NBA233" s="178"/>
      <c r="NBB233" s="178"/>
      <c r="NBC233" s="178"/>
      <c r="NBD233" s="178"/>
      <c r="NBE233" s="178"/>
      <c r="NBF233" s="178"/>
      <c r="NBG233" s="178"/>
      <c r="NBH233" s="178"/>
      <c r="NBI233" s="178"/>
      <c r="NBJ233" s="178"/>
      <c r="NBK233" s="178"/>
      <c r="NBL233" s="178"/>
      <c r="NBM233" s="178"/>
      <c r="NBN233" s="178"/>
      <c r="NBO233" s="178"/>
      <c r="NBP233" s="178"/>
      <c r="NBQ233" s="178"/>
      <c r="NBR233" s="178"/>
      <c r="NBS233" s="178"/>
      <c r="NBT233" s="178"/>
      <c r="NBU233" s="178"/>
      <c r="NBV233" s="178"/>
      <c r="NBW233" s="178"/>
      <c r="NBX233" s="178"/>
      <c r="NBY233" s="178"/>
      <c r="NBZ233" s="178"/>
      <c r="NCA233" s="178"/>
      <c r="NCB233" s="178"/>
      <c r="NCC233" s="178"/>
      <c r="NCD233" s="178"/>
      <c r="NCE233" s="178"/>
      <c r="NCF233" s="178"/>
      <c r="NCG233" s="178"/>
      <c r="NCH233" s="178"/>
      <c r="NCI233" s="178"/>
      <c r="NCJ233" s="178"/>
      <c r="NCK233" s="178"/>
      <c r="NCL233" s="178"/>
      <c r="NCM233" s="178"/>
      <c r="NCN233" s="178"/>
      <c r="NCO233" s="178"/>
      <c r="NCP233" s="178"/>
      <c r="NCQ233" s="178"/>
      <c r="NCR233" s="178"/>
      <c r="NCS233" s="178"/>
      <c r="NCT233" s="178"/>
      <c r="NCU233" s="178"/>
      <c r="NCV233" s="178"/>
      <c r="NCW233" s="178"/>
      <c r="NCX233" s="178"/>
      <c r="NCY233" s="178"/>
      <c r="NCZ233" s="178"/>
      <c r="NDA233" s="178"/>
      <c r="NDB233" s="178"/>
      <c r="NDC233" s="178"/>
      <c r="NDD233" s="178"/>
      <c r="NDE233" s="178"/>
      <c r="NDF233" s="178"/>
      <c r="NDG233" s="178"/>
      <c r="NDH233" s="178"/>
      <c r="NDI233" s="178"/>
      <c r="NDJ233" s="178"/>
      <c r="NDK233" s="178"/>
      <c r="NDL233" s="178"/>
      <c r="NDM233" s="178"/>
      <c r="NDN233" s="178"/>
      <c r="NDO233" s="178"/>
      <c r="NDP233" s="178"/>
      <c r="NDQ233" s="178"/>
      <c r="NDR233" s="178"/>
      <c r="NDS233" s="178"/>
      <c r="NDT233" s="178"/>
      <c r="NDU233" s="178"/>
      <c r="NDV233" s="178"/>
      <c r="NDW233" s="178"/>
      <c r="NDX233" s="178"/>
      <c r="NDY233" s="178"/>
      <c r="NDZ233" s="178"/>
      <c r="NEA233" s="178"/>
      <c r="NEB233" s="178"/>
      <c r="NEC233" s="178"/>
      <c r="NED233" s="178"/>
      <c r="NEE233" s="178"/>
      <c r="NEF233" s="178"/>
      <c r="NEG233" s="178"/>
      <c r="NEH233" s="178"/>
      <c r="NEI233" s="178"/>
      <c r="NEJ233" s="178"/>
      <c r="NEK233" s="178"/>
      <c r="NEL233" s="178"/>
      <c r="NEM233" s="178"/>
      <c r="NEN233" s="178"/>
      <c r="NEO233" s="178"/>
      <c r="NEP233" s="178"/>
      <c r="NEQ233" s="178"/>
      <c r="NER233" s="178"/>
      <c r="NES233" s="178"/>
      <c r="NET233" s="178"/>
      <c r="NEU233" s="178"/>
      <c r="NEV233" s="178"/>
      <c r="NEW233" s="178"/>
      <c r="NEX233" s="178"/>
      <c r="NEY233" s="178"/>
      <c r="NEZ233" s="178"/>
      <c r="NFA233" s="178"/>
      <c r="NFB233" s="178"/>
      <c r="NFC233" s="178"/>
      <c r="NFD233" s="178"/>
      <c r="NFE233" s="178"/>
      <c r="NFF233" s="178"/>
      <c r="NFG233" s="178"/>
      <c r="NFH233" s="178"/>
      <c r="NFI233" s="178"/>
      <c r="NFJ233" s="178"/>
      <c r="NFK233" s="178"/>
      <c r="NFL233" s="178"/>
      <c r="NFM233" s="178"/>
      <c r="NFN233" s="178"/>
      <c r="NFO233" s="178"/>
      <c r="NFP233" s="178"/>
      <c r="NFQ233" s="178"/>
      <c r="NFR233" s="178"/>
      <c r="NFS233" s="178"/>
      <c r="NFT233" s="178"/>
      <c r="NFU233" s="178"/>
      <c r="NFV233" s="178"/>
      <c r="NFW233" s="178"/>
      <c r="NFX233" s="178"/>
      <c r="NFY233" s="178"/>
      <c r="NFZ233" s="178"/>
      <c r="NGA233" s="178"/>
      <c r="NGB233" s="178"/>
      <c r="NGC233" s="178"/>
      <c r="NGD233" s="178"/>
      <c r="NGE233" s="178"/>
      <c r="NGF233" s="178"/>
      <c r="NGG233" s="178"/>
      <c r="NGH233" s="178"/>
      <c r="NGI233" s="178"/>
      <c r="NGJ233" s="178"/>
      <c r="NGK233" s="178"/>
      <c r="NGL233" s="178"/>
      <c r="NGM233" s="178"/>
      <c r="NGN233" s="178"/>
      <c r="NGO233" s="178"/>
      <c r="NGP233" s="178"/>
      <c r="NGQ233" s="178"/>
      <c r="NGR233" s="178"/>
      <c r="NGS233" s="178"/>
      <c r="NGT233" s="178"/>
      <c r="NGU233" s="178"/>
      <c r="NGV233" s="178"/>
      <c r="NGW233" s="178"/>
      <c r="NGX233" s="178"/>
      <c r="NGY233" s="178"/>
      <c r="NGZ233" s="178"/>
      <c r="NHA233" s="178"/>
      <c r="NHB233" s="178"/>
      <c r="NHC233" s="178"/>
      <c r="NHD233" s="178"/>
      <c r="NHE233" s="178"/>
      <c r="NHF233" s="178"/>
      <c r="NHG233" s="178"/>
      <c r="NHH233" s="178"/>
      <c r="NHI233" s="178"/>
      <c r="NHJ233" s="178"/>
      <c r="NHK233" s="178"/>
      <c r="NHL233" s="178"/>
      <c r="NHM233" s="178"/>
      <c r="NHN233" s="178"/>
      <c r="NHO233" s="178"/>
      <c r="NHP233" s="178"/>
      <c r="NHQ233" s="178"/>
      <c r="NHR233" s="178"/>
      <c r="NHS233" s="178"/>
      <c r="NHT233" s="178"/>
      <c r="NHU233" s="178"/>
      <c r="NHV233" s="178"/>
      <c r="NHW233" s="178"/>
      <c r="NHX233" s="178"/>
      <c r="NHY233" s="178"/>
      <c r="NHZ233" s="178"/>
      <c r="NIA233" s="178"/>
      <c r="NIB233" s="178"/>
      <c r="NIC233" s="178"/>
      <c r="NID233" s="178"/>
      <c r="NIE233" s="178"/>
      <c r="NIF233" s="178"/>
      <c r="NIG233" s="178"/>
      <c r="NIH233" s="178"/>
      <c r="NII233" s="178"/>
      <c r="NIJ233" s="178"/>
      <c r="NIK233" s="178"/>
      <c r="NIL233" s="178"/>
      <c r="NIM233" s="178"/>
      <c r="NIN233" s="178"/>
      <c r="NIO233" s="178"/>
      <c r="NIP233" s="178"/>
      <c r="NIQ233" s="178"/>
      <c r="NIR233" s="178"/>
      <c r="NIS233" s="178"/>
      <c r="NIT233" s="178"/>
      <c r="NIU233" s="178"/>
      <c r="NIV233" s="178"/>
      <c r="NIW233" s="178"/>
      <c r="NIX233" s="178"/>
      <c r="NIY233" s="178"/>
      <c r="NIZ233" s="178"/>
      <c r="NJA233" s="178"/>
      <c r="NJB233" s="178"/>
      <c r="NJC233" s="178"/>
      <c r="NJD233" s="178"/>
      <c r="NJE233" s="178"/>
      <c r="NJF233" s="178"/>
      <c r="NJG233" s="178"/>
      <c r="NJH233" s="178"/>
      <c r="NJI233" s="178"/>
      <c r="NJJ233" s="178"/>
      <c r="NJK233" s="178"/>
      <c r="NJL233" s="178"/>
      <c r="NJM233" s="178"/>
      <c r="NJN233" s="178"/>
      <c r="NJO233" s="178"/>
      <c r="NJP233" s="178"/>
      <c r="NJQ233" s="178"/>
      <c r="NJR233" s="178"/>
      <c r="NJS233" s="178"/>
      <c r="NJT233" s="178"/>
      <c r="NJU233" s="178"/>
      <c r="NJV233" s="178"/>
      <c r="NJW233" s="178"/>
      <c r="NJX233" s="178"/>
      <c r="NJY233" s="178"/>
      <c r="NJZ233" s="178"/>
      <c r="NKA233" s="178"/>
      <c r="NKB233" s="178"/>
      <c r="NKC233" s="178"/>
      <c r="NKD233" s="178"/>
      <c r="NKE233" s="178"/>
      <c r="NKF233" s="178"/>
      <c r="NKG233" s="178"/>
      <c r="NKH233" s="178"/>
      <c r="NKI233" s="178"/>
      <c r="NKJ233" s="178"/>
      <c r="NKK233" s="178"/>
      <c r="NKL233" s="178"/>
      <c r="NKM233" s="178"/>
      <c r="NKN233" s="178"/>
      <c r="NKO233" s="178"/>
      <c r="NKP233" s="178"/>
      <c r="NKQ233" s="178"/>
      <c r="NKR233" s="178"/>
      <c r="NKS233" s="178"/>
      <c r="NKT233" s="178"/>
      <c r="NKU233" s="178"/>
      <c r="NKV233" s="178"/>
      <c r="NKW233" s="178"/>
      <c r="NKX233" s="178"/>
      <c r="NKY233" s="178"/>
      <c r="NKZ233" s="178"/>
      <c r="NLA233" s="178"/>
      <c r="NLB233" s="178"/>
      <c r="NLC233" s="178"/>
      <c r="NLD233" s="178"/>
      <c r="NLE233" s="178"/>
      <c r="NLF233" s="178"/>
      <c r="NLG233" s="178"/>
      <c r="NLH233" s="178"/>
      <c r="NLI233" s="178"/>
      <c r="NLJ233" s="178"/>
      <c r="NLK233" s="178"/>
      <c r="NLL233" s="178"/>
      <c r="NLM233" s="178"/>
      <c r="NLN233" s="178"/>
      <c r="NLO233" s="178"/>
      <c r="NLP233" s="178"/>
      <c r="NLQ233" s="178"/>
      <c r="NLR233" s="178"/>
      <c r="NLS233" s="178"/>
      <c r="NLT233" s="178"/>
      <c r="NLU233" s="178"/>
      <c r="NLV233" s="178"/>
      <c r="NLW233" s="178"/>
      <c r="NLX233" s="178"/>
      <c r="NLY233" s="178"/>
      <c r="NLZ233" s="178"/>
      <c r="NMA233" s="178"/>
      <c r="NMB233" s="178"/>
      <c r="NMC233" s="178"/>
      <c r="NMD233" s="178"/>
      <c r="NME233" s="178"/>
      <c r="NMF233" s="178"/>
      <c r="NMG233" s="178"/>
      <c r="NMH233" s="178"/>
      <c r="NMI233" s="178"/>
      <c r="NMJ233" s="178"/>
      <c r="NMK233" s="178"/>
      <c r="NML233" s="178"/>
      <c r="NMM233" s="178"/>
      <c r="NMN233" s="178"/>
      <c r="NMO233" s="178"/>
      <c r="NMP233" s="178"/>
      <c r="NMQ233" s="178"/>
      <c r="NMR233" s="178"/>
      <c r="NMS233" s="178"/>
      <c r="NMT233" s="178"/>
      <c r="NMU233" s="178"/>
      <c r="NMV233" s="178"/>
      <c r="NMW233" s="178"/>
      <c r="NMX233" s="178"/>
      <c r="NMY233" s="178"/>
      <c r="NMZ233" s="178"/>
      <c r="NNA233" s="178"/>
      <c r="NNB233" s="178"/>
      <c r="NNC233" s="178"/>
      <c r="NND233" s="178"/>
      <c r="NNE233" s="178"/>
      <c r="NNF233" s="178"/>
      <c r="NNG233" s="178"/>
      <c r="NNH233" s="178"/>
      <c r="NNI233" s="178"/>
      <c r="NNJ233" s="178"/>
      <c r="NNK233" s="178"/>
      <c r="NNL233" s="178"/>
      <c r="NNM233" s="178"/>
      <c r="NNN233" s="178"/>
      <c r="NNO233" s="178"/>
      <c r="NNP233" s="178"/>
      <c r="NNQ233" s="178"/>
      <c r="NNR233" s="178"/>
      <c r="NNS233" s="178"/>
      <c r="NNT233" s="178"/>
      <c r="NNU233" s="178"/>
      <c r="NNV233" s="178"/>
      <c r="NNW233" s="178"/>
      <c r="NNX233" s="178"/>
      <c r="NNY233" s="178"/>
      <c r="NNZ233" s="178"/>
      <c r="NOA233" s="178"/>
      <c r="NOB233" s="178"/>
      <c r="NOC233" s="178"/>
      <c r="NOD233" s="178"/>
      <c r="NOE233" s="178"/>
      <c r="NOF233" s="178"/>
      <c r="NOG233" s="178"/>
      <c r="NOH233" s="178"/>
      <c r="NOI233" s="178"/>
      <c r="NOJ233" s="178"/>
      <c r="NOK233" s="178"/>
      <c r="NOL233" s="178"/>
      <c r="NOM233" s="178"/>
      <c r="NON233" s="178"/>
      <c r="NOO233" s="178"/>
      <c r="NOP233" s="178"/>
      <c r="NOQ233" s="178"/>
      <c r="NOR233" s="178"/>
      <c r="NOS233" s="178"/>
      <c r="NOT233" s="178"/>
      <c r="NOU233" s="178"/>
      <c r="NOV233" s="178"/>
      <c r="NOW233" s="178"/>
      <c r="NOX233" s="178"/>
      <c r="NOY233" s="178"/>
      <c r="NOZ233" s="178"/>
      <c r="NPA233" s="178"/>
      <c r="NPB233" s="178"/>
      <c r="NPC233" s="178"/>
      <c r="NPD233" s="178"/>
      <c r="NPE233" s="178"/>
      <c r="NPF233" s="178"/>
      <c r="NPG233" s="178"/>
      <c r="NPH233" s="178"/>
      <c r="NPI233" s="178"/>
      <c r="NPJ233" s="178"/>
      <c r="NPK233" s="178"/>
      <c r="NPL233" s="178"/>
      <c r="NPM233" s="178"/>
      <c r="NPN233" s="178"/>
      <c r="NPO233" s="178"/>
      <c r="NPP233" s="178"/>
      <c r="NPQ233" s="178"/>
      <c r="NPR233" s="178"/>
      <c r="NPS233" s="178"/>
      <c r="NPT233" s="178"/>
      <c r="NPU233" s="178"/>
      <c r="NPV233" s="178"/>
      <c r="NPW233" s="178"/>
      <c r="NPX233" s="178"/>
      <c r="NPY233" s="178"/>
      <c r="NPZ233" s="178"/>
      <c r="NQA233" s="178"/>
      <c r="NQB233" s="178"/>
      <c r="NQC233" s="178"/>
      <c r="NQD233" s="178"/>
      <c r="NQE233" s="178"/>
      <c r="NQF233" s="178"/>
      <c r="NQG233" s="178"/>
      <c r="NQH233" s="178"/>
      <c r="NQI233" s="178"/>
      <c r="NQJ233" s="178"/>
      <c r="NQK233" s="178"/>
      <c r="NQL233" s="178"/>
      <c r="NQM233" s="178"/>
      <c r="NQN233" s="178"/>
      <c r="NQO233" s="178"/>
      <c r="NQP233" s="178"/>
      <c r="NQQ233" s="178"/>
      <c r="NQR233" s="178"/>
      <c r="NQS233" s="178"/>
      <c r="NQT233" s="178"/>
      <c r="NQU233" s="178"/>
      <c r="NQV233" s="178"/>
      <c r="NQW233" s="178"/>
      <c r="NQX233" s="178"/>
      <c r="NQY233" s="178"/>
      <c r="NQZ233" s="178"/>
      <c r="NRA233" s="178"/>
      <c r="NRB233" s="178"/>
      <c r="NRC233" s="178"/>
      <c r="NRD233" s="178"/>
      <c r="NRE233" s="178"/>
      <c r="NRF233" s="178"/>
      <c r="NRG233" s="178"/>
      <c r="NRH233" s="178"/>
      <c r="NRI233" s="178"/>
      <c r="NRJ233" s="178"/>
      <c r="NRK233" s="178"/>
      <c r="NRL233" s="178"/>
      <c r="NRM233" s="178"/>
      <c r="NRN233" s="178"/>
      <c r="NRO233" s="178"/>
      <c r="NRP233" s="178"/>
      <c r="NRQ233" s="178"/>
      <c r="NRR233" s="178"/>
      <c r="NRS233" s="178"/>
      <c r="NRT233" s="178"/>
      <c r="NRU233" s="178"/>
      <c r="NRV233" s="178"/>
      <c r="NRW233" s="178"/>
      <c r="NRX233" s="178"/>
      <c r="NRY233" s="178"/>
      <c r="NRZ233" s="178"/>
      <c r="NSA233" s="178"/>
      <c r="NSB233" s="178"/>
      <c r="NSC233" s="178"/>
      <c r="NSD233" s="178"/>
      <c r="NSE233" s="178"/>
      <c r="NSF233" s="178"/>
      <c r="NSG233" s="178"/>
      <c r="NSH233" s="178"/>
      <c r="NSI233" s="178"/>
      <c r="NSJ233" s="178"/>
      <c r="NSK233" s="178"/>
      <c r="NSL233" s="178"/>
      <c r="NSM233" s="178"/>
      <c r="NSN233" s="178"/>
      <c r="NSO233" s="178"/>
      <c r="NSP233" s="178"/>
      <c r="NSQ233" s="178"/>
      <c r="NSR233" s="178"/>
      <c r="NSS233" s="178"/>
      <c r="NST233" s="178"/>
      <c r="NSU233" s="178"/>
      <c r="NSV233" s="178"/>
      <c r="NSW233" s="178"/>
      <c r="NSX233" s="178"/>
      <c r="NSY233" s="178"/>
      <c r="NSZ233" s="178"/>
      <c r="NTA233" s="178"/>
      <c r="NTB233" s="178"/>
      <c r="NTC233" s="178"/>
      <c r="NTD233" s="178"/>
      <c r="NTE233" s="178"/>
      <c r="NTF233" s="178"/>
      <c r="NTG233" s="178"/>
      <c r="NTH233" s="178"/>
      <c r="NTI233" s="178"/>
      <c r="NTJ233" s="178"/>
      <c r="NTK233" s="178"/>
      <c r="NTL233" s="178"/>
      <c r="NTM233" s="178"/>
      <c r="NTN233" s="178"/>
      <c r="NTO233" s="178"/>
      <c r="NTP233" s="178"/>
      <c r="NTQ233" s="178"/>
      <c r="NTR233" s="178"/>
      <c r="NTS233" s="178"/>
      <c r="NTT233" s="178"/>
      <c r="NTU233" s="178"/>
      <c r="NTV233" s="178"/>
      <c r="NTW233" s="178"/>
      <c r="NTX233" s="178"/>
      <c r="NTY233" s="178"/>
      <c r="NTZ233" s="178"/>
      <c r="NUA233" s="178"/>
      <c r="NUB233" s="178"/>
      <c r="NUC233" s="178"/>
      <c r="NUD233" s="178"/>
      <c r="NUE233" s="178"/>
      <c r="NUF233" s="178"/>
      <c r="NUG233" s="178"/>
      <c r="NUH233" s="178"/>
      <c r="NUI233" s="178"/>
      <c r="NUJ233" s="178"/>
      <c r="NUK233" s="178"/>
      <c r="NUL233" s="178"/>
      <c r="NUM233" s="178"/>
      <c r="NUN233" s="178"/>
      <c r="NUO233" s="178"/>
      <c r="NUP233" s="178"/>
      <c r="NUQ233" s="178"/>
      <c r="NUR233" s="178"/>
      <c r="NUS233" s="178"/>
      <c r="NUT233" s="178"/>
      <c r="NUU233" s="178"/>
      <c r="NUV233" s="178"/>
      <c r="NUW233" s="178"/>
      <c r="NUX233" s="178"/>
      <c r="NUY233" s="178"/>
      <c r="NUZ233" s="178"/>
      <c r="NVA233" s="178"/>
      <c r="NVB233" s="178"/>
      <c r="NVC233" s="178"/>
      <c r="NVD233" s="178"/>
      <c r="NVE233" s="178"/>
      <c r="NVF233" s="178"/>
      <c r="NVG233" s="178"/>
      <c r="NVH233" s="178"/>
      <c r="NVI233" s="178"/>
      <c r="NVJ233" s="178"/>
      <c r="NVK233" s="178"/>
      <c r="NVL233" s="178"/>
      <c r="NVM233" s="178"/>
      <c r="NVN233" s="178"/>
      <c r="NVO233" s="178"/>
      <c r="NVP233" s="178"/>
      <c r="NVQ233" s="178"/>
      <c r="NVR233" s="178"/>
      <c r="NVS233" s="178"/>
      <c r="NVT233" s="178"/>
      <c r="NVU233" s="178"/>
      <c r="NVV233" s="178"/>
      <c r="NVW233" s="178"/>
      <c r="NVX233" s="178"/>
      <c r="NVY233" s="178"/>
      <c r="NVZ233" s="178"/>
      <c r="NWA233" s="178"/>
      <c r="NWB233" s="178"/>
      <c r="NWC233" s="178"/>
      <c r="NWD233" s="178"/>
      <c r="NWE233" s="178"/>
      <c r="NWF233" s="178"/>
      <c r="NWG233" s="178"/>
      <c r="NWH233" s="178"/>
      <c r="NWI233" s="178"/>
      <c r="NWJ233" s="178"/>
      <c r="NWK233" s="178"/>
      <c r="NWL233" s="178"/>
      <c r="NWM233" s="178"/>
      <c r="NWN233" s="178"/>
      <c r="NWO233" s="178"/>
      <c r="NWP233" s="178"/>
      <c r="NWQ233" s="178"/>
      <c r="NWR233" s="178"/>
      <c r="NWS233" s="178"/>
      <c r="NWT233" s="178"/>
      <c r="NWU233" s="178"/>
      <c r="NWV233" s="178"/>
      <c r="NWW233" s="178"/>
      <c r="NWX233" s="178"/>
      <c r="NWY233" s="178"/>
      <c r="NWZ233" s="178"/>
      <c r="NXA233" s="178"/>
      <c r="NXB233" s="178"/>
      <c r="NXC233" s="178"/>
      <c r="NXD233" s="178"/>
      <c r="NXE233" s="178"/>
      <c r="NXF233" s="178"/>
      <c r="NXG233" s="178"/>
      <c r="NXH233" s="178"/>
      <c r="NXI233" s="178"/>
      <c r="NXJ233" s="178"/>
      <c r="NXK233" s="178"/>
      <c r="NXL233" s="178"/>
      <c r="NXM233" s="178"/>
      <c r="NXN233" s="178"/>
      <c r="NXO233" s="178"/>
      <c r="NXP233" s="178"/>
      <c r="NXQ233" s="178"/>
      <c r="NXR233" s="178"/>
      <c r="NXS233" s="178"/>
      <c r="NXT233" s="178"/>
      <c r="NXU233" s="178"/>
      <c r="NXV233" s="178"/>
      <c r="NXW233" s="178"/>
      <c r="NXX233" s="178"/>
      <c r="NXY233" s="178"/>
      <c r="NXZ233" s="178"/>
      <c r="NYA233" s="178"/>
      <c r="NYB233" s="178"/>
      <c r="NYC233" s="178"/>
      <c r="NYD233" s="178"/>
      <c r="NYE233" s="178"/>
      <c r="NYF233" s="178"/>
      <c r="NYG233" s="178"/>
      <c r="NYH233" s="178"/>
      <c r="NYI233" s="178"/>
      <c r="NYJ233" s="178"/>
      <c r="NYK233" s="178"/>
      <c r="NYL233" s="178"/>
      <c r="NYM233" s="178"/>
      <c r="NYN233" s="178"/>
      <c r="NYO233" s="178"/>
      <c r="NYP233" s="178"/>
      <c r="NYQ233" s="178"/>
      <c r="NYR233" s="178"/>
      <c r="NYS233" s="178"/>
      <c r="NYT233" s="178"/>
      <c r="NYU233" s="178"/>
      <c r="NYV233" s="178"/>
      <c r="NYW233" s="178"/>
      <c r="NYX233" s="178"/>
      <c r="NYY233" s="178"/>
      <c r="NYZ233" s="178"/>
      <c r="NZA233" s="178"/>
      <c r="NZB233" s="178"/>
      <c r="NZC233" s="178"/>
      <c r="NZD233" s="178"/>
      <c r="NZE233" s="178"/>
      <c r="NZF233" s="178"/>
      <c r="NZG233" s="178"/>
      <c r="NZH233" s="178"/>
      <c r="NZI233" s="178"/>
      <c r="NZJ233" s="178"/>
      <c r="NZK233" s="178"/>
      <c r="NZL233" s="178"/>
      <c r="NZM233" s="178"/>
      <c r="NZN233" s="178"/>
      <c r="NZO233" s="178"/>
      <c r="NZP233" s="178"/>
      <c r="NZQ233" s="178"/>
      <c r="NZR233" s="178"/>
      <c r="NZS233" s="178"/>
      <c r="NZT233" s="178"/>
      <c r="NZU233" s="178"/>
      <c r="NZV233" s="178"/>
      <c r="NZW233" s="178"/>
      <c r="NZX233" s="178"/>
      <c r="NZY233" s="178"/>
      <c r="NZZ233" s="178"/>
      <c r="OAA233" s="178"/>
      <c r="OAB233" s="178"/>
      <c r="OAC233" s="178"/>
      <c r="OAD233" s="178"/>
      <c r="OAE233" s="178"/>
      <c r="OAF233" s="178"/>
      <c r="OAG233" s="178"/>
      <c r="OAH233" s="178"/>
      <c r="OAI233" s="178"/>
      <c r="OAJ233" s="178"/>
      <c r="OAK233" s="178"/>
      <c r="OAL233" s="178"/>
      <c r="OAM233" s="178"/>
      <c r="OAN233" s="178"/>
      <c r="OAO233" s="178"/>
      <c r="OAP233" s="178"/>
      <c r="OAQ233" s="178"/>
      <c r="OAR233" s="178"/>
      <c r="OAS233" s="178"/>
      <c r="OAT233" s="178"/>
      <c r="OAU233" s="178"/>
      <c r="OAV233" s="178"/>
      <c r="OAW233" s="178"/>
      <c r="OAX233" s="178"/>
      <c r="OAY233" s="178"/>
      <c r="OAZ233" s="178"/>
      <c r="OBA233" s="178"/>
      <c r="OBB233" s="178"/>
      <c r="OBC233" s="178"/>
      <c r="OBD233" s="178"/>
      <c r="OBE233" s="178"/>
      <c r="OBF233" s="178"/>
      <c r="OBG233" s="178"/>
      <c r="OBH233" s="178"/>
      <c r="OBI233" s="178"/>
      <c r="OBJ233" s="178"/>
      <c r="OBK233" s="178"/>
      <c r="OBL233" s="178"/>
      <c r="OBM233" s="178"/>
      <c r="OBN233" s="178"/>
      <c r="OBO233" s="178"/>
      <c r="OBP233" s="178"/>
      <c r="OBQ233" s="178"/>
      <c r="OBR233" s="178"/>
      <c r="OBS233" s="178"/>
      <c r="OBT233" s="178"/>
      <c r="OBU233" s="178"/>
      <c r="OBV233" s="178"/>
      <c r="OBW233" s="178"/>
      <c r="OBX233" s="178"/>
      <c r="OBY233" s="178"/>
      <c r="OBZ233" s="178"/>
      <c r="OCA233" s="178"/>
      <c r="OCB233" s="178"/>
      <c r="OCC233" s="178"/>
      <c r="OCD233" s="178"/>
      <c r="OCE233" s="178"/>
      <c r="OCF233" s="178"/>
      <c r="OCG233" s="178"/>
      <c r="OCH233" s="178"/>
      <c r="OCI233" s="178"/>
      <c r="OCJ233" s="178"/>
      <c r="OCK233" s="178"/>
      <c r="OCL233" s="178"/>
      <c r="OCM233" s="178"/>
      <c r="OCN233" s="178"/>
      <c r="OCO233" s="178"/>
      <c r="OCP233" s="178"/>
      <c r="OCQ233" s="178"/>
      <c r="OCR233" s="178"/>
      <c r="OCS233" s="178"/>
      <c r="OCT233" s="178"/>
      <c r="OCU233" s="178"/>
      <c r="OCV233" s="178"/>
      <c r="OCW233" s="178"/>
      <c r="OCX233" s="178"/>
      <c r="OCY233" s="178"/>
      <c r="OCZ233" s="178"/>
      <c r="ODA233" s="178"/>
      <c r="ODB233" s="178"/>
      <c r="ODC233" s="178"/>
      <c r="ODD233" s="178"/>
      <c r="ODE233" s="178"/>
      <c r="ODF233" s="178"/>
      <c r="ODG233" s="178"/>
      <c r="ODH233" s="178"/>
      <c r="ODI233" s="178"/>
      <c r="ODJ233" s="178"/>
      <c r="ODK233" s="178"/>
      <c r="ODL233" s="178"/>
      <c r="ODM233" s="178"/>
      <c r="ODN233" s="178"/>
      <c r="ODO233" s="178"/>
      <c r="ODP233" s="178"/>
      <c r="ODQ233" s="178"/>
      <c r="ODR233" s="178"/>
      <c r="ODS233" s="178"/>
      <c r="ODT233" s="178"/>
      <c r="ODU233" s="178"/>
      <c r="ODV233" s="178"/>
      <c r="ODW233" s="178"/>
      <c r="ODX233" s="178"/>
      <c r="ODY233" s="178"/>
      <c r="ODZ233" s="178"/>
      <c r="OEA233" s="178"/>
      <c r="OEB233" s="178"/>
      <c r="OEC233" s="178"/>
      <c r="OED233" s="178"/>
      <c r="OEE233" s="178"/>
      <c r="OEF233" s="178"/>
      <c r="OEG233" s="178"/>
      <c r="OEH233" s="178"/>
      <c r="OEI233" s="178"/>
      <c r="OEJ233" s="178"/>
      <c r="OEK233" s="178"/>
      <c r="OEL233" s="178"/>
      <c r="OEM233" s="178"/>
      <c r="OEN233" s="178"/>
      <c r="OEO233" s="178"/>
      <c r="OEP233" s="178"/>
      <c r="OEQ233" s="178"/>
      <c r="OER233" s="178"/>
      <c r="OES233" s="178"/>
      <c r="OET233" s="178"/>
      <c r="OEU233" s="178"/>
      <c r="OEV233" s="178"/>
      <c r="OEW233" s="178"/>
      <c r="OEX233" s="178"/>
      <c r="OEY233" s="178"/>
      <c r="OEZ233" s="178"/>
      <c r="OFA233" s="178"/>
      <c r="OFB233" s="178"/>
      <c r="OFC233" s="178"/>
      <c r="OFD233" s="178"/>
      <c r="OFE233" s="178"/>
      <c r="OFF233" s="178"/>
      <c r="OFG233" s="178"/>
      <c r="OFH233" s="178"/>
      <c r="OFI233" s="178"/>
      <c r="OFJ233" s="178"/>
      <c r="OFK233" s="178"/>
      <c r="OFL233" s="178"/>
      <c r="OFM233" s="178"/>
      <c r="OFN233" s="178"/>
      <c r="OFO233" s="178"/>
      <c r="OFP233" s="178"/>
      <c r="OFQ233" s="178"/>
      <c r="OFR233" s="178"/>
      <c r="OFS233" s="178"/>
      <c r="OFT233" s="178"/>
      <c r="OFU233" s="178"/>
      <c r="OFV233" s="178"/>
      <c r="OFW233" s="178"/>
      <c r="OFX233" s="178"/>
      <c r="OFY233" s="178"/>
      <c r="OFZ233" s="178"/>
      <c r="OGA233" s="178"/>
      <c r="OGB233" s="178"/>
      <c r="OGC233" s="178"/>
      <c r="OGD233" s="178"/>
      <c r="OGE233" s="178"/>
      <c r="OGF233" s="178"/>
      <c r="OGG233" s="178"/>
      <c r="OGH233" s="178"/>
      <c r="OGI233" s="178"/>
      <c r="OGJ233" s="178"/>
      <c r="OGK233" s="178"/>
      <c r="OGL233" s="178"/>
      <c r="OGM233" s="178"/>
      <c r="OGN233" s="178"/>
      <c r="OGO233" s="178"/>
      <c r="OGP233" s="178"/>
      <c r="OGQ233" s="178"/>
      <c r="OGR233" s="178"/>
      <c r="OGS233" s="178"/>
      <c r="OGT233" s="178"/>
      <c r="OGU233" s="178"/>
      <c r="OGV233" s="178"/>
      <c r="OGW233" s="178"/>
      <c r="OGX233" s="178"/>
      <c r="OGY233" s="178"/>
      <c r="OGZ233" s="178"/>
      <c r="OHA233" s="178"/>
      <c r="OHB233" s="178"/>
      <c r="OHC233" s="178"/>
      <c r="OHD233" s="178"/>
      <c r="OHE233" s="178"/>
      <c r="OHF233" s="178"/>
      <c r="OHG233" s="178"/>
      <c r="OHH233" s="178"/>
      <c r="OHI233" s="178"/>
      <c r="OHJ233" s="178"/>
      <c r="OHK233" s="178"/>
      <c r="OHL233" s="178"/>
      <c r="OHM233" s="178"/>
      <c r="OHN233" s="178"/>
      <c r="OHO233" s="178"/>
      <c r="OHP233" s="178"/>
      <c r="OHQ233" s="178"/>
      <c r="OHR233" s="178"/>
      <c r="OHS233" s="178"/>
      <c r="OHT233" s="178"/>
      <c r="OHU233" s="178"/>
      <c r="OHV233" s="178"/>
      <c r="OHW233" s="178"/>
      <c r="OHX233" s="178"/>
      <c r="OHY233" s="178"/>
      <c r="OHZ233" s="178"/>
      <c r="OIA233" s="178"/>
      <c r="OIB233" s="178"/>
      <c r="OIC233" s="178"/>
      <c r="OID233" s="178"/>
      <c r="OIE233" s="178"/>
      <c r="OIF233" s="178"/>
      <c r="OIG233" s="178"/>
      <c r="OIH233" s="178"/>
      <c r="OII233" s="178"/>
      <c r="OIJ233" s="178"/>
      <c r="OIK233" s="178"/>
      <c r="OIL233" s="178"/>
      <c r="OIM233" s="178"/>
      <c r="OIN233" s="178"/>
      <c r="OIO233" s="178"/>
      <c r="OIP233" s="178"/>
      <c r="OIQ233" s="178"/>
      <c r="OIR233" s="178"/>
      <c r="OIS233" s="178"/>
      <c r="OIT233" s="178"/>
      <c r="OIU233" s="178"/>
      <c r="OIV233" s="178"/>
      <c r="OIW233" s="178"/>
      <c r="OIX233" s="178"/>
      <c r="OIY233" s="178"/>
      <c r="OIZ233" s="178"/>
      <c r="OJA233" s="178"/>
      <c r="OJB233" s="178"/>
      <c r="OJC233" s="178"/>
      <c r="OJD233" s="178"/>
      <c r="OJE233" s="178"/>
      <c r="OJF233" s="178"/>
      <c r="OJG233" s="178"/>
      <c r="OJH233" s="178"/>
      <c r="OJI233" s="178"/>
      <c r="OJJ233" s="178"/>
      <c r="OJK233" s="178"/>
      <c r="OJL233" s="178"/>
      <c r="OJM233" s="178"/>
      <c r="OJN233" s="178"/>
      <c r="OJO233" s="178"/>
      <c r="OJP233" s="178"/>
      <c r="OJQ233" s="178"/>
      <c r="OJR233" s="178"/>
      <c r="OJS233" s="178"/>
      <c r="OJT233" s="178"/>
      <c r="OJU233" s="178"/>
      <c r="OJV233" s="178"/>
      <c r="OJW233" s="178"/>
      <c r="OJX233" s="178"/>
      <c r="OJY233" s="178"/>
      <c r="OJZ233" s="178"/>
      <c r="OKA233" s="178"/>
      <c r="OKB233" s="178"/>
      <c r="OKC233" s="178"/>
      <c r="OKD233" s="178"/>
      <c r="OKE233" s="178"/>
      <c r="OKF233" s="178"/>
      <c r="OKG233" s="178"/>
      <c r="OKH233" s="178"/>
      <c r="OKI233" s="178"/>
      <c r="OKJ233" s="178"/>
      <c r="OKK233" s="178"/>
      <c r="OKL233" s="178"/>
      <c r="OKM233" s="178"/>
      <c r="OKN233" s="178"/>
      <c r="OKO233" s="178"/>
      <c r="OKP233" s="178"/>
      <c r="OKQ233" s="178"/>
      <c r="OKR233" s="178"/>
      <c r="OKS233" s="178"/>
      <c r="OKT233" s="178"/>
      <c r="OKU233" s="178"/>
      <c r="OKV233" s="178"/>
      <c r="OKW233" s="178"/>
      <c r="OKX233" s="178"/>
      <c r="OKY233" s="178"/>
      <c r="OKZ233" s="178"/>
      <c r="OLA233" s="178"/>
      <c r="OLB233" s="178"/>
      <c r="OLC233" s="178"/>
      <c r="OLD233" s="178"/>
      <c r="OLE233" s="178"/>
      <c r="OLF233" s="178"/>
      <c r="OLG233" s="178"/>
      <c r="OLH233" s="178"/>
      <c r="OLI233" s="178"/>
      <c r="OLJ233" s="178"/>
      <c r="OLK233" s="178"/>
      <c r="OLL233" s="178"/>
      <c r="OLM233" s="178"/>
      <c r="OLN233" s="178"/>
      <c r="OLO233" s="178"/>
      <c r="OLP233" s="178"/>
      <c r="OLQ233" s="178"/>
      <c r="OLR233" s="178"/>
      <c r="OLS233" s="178"/>
      <c r="OLT233" s="178"/>
      <c r="OLU233" s="178"/>
      <c r="OLV233" s="178"/>
      <c r="OLW233" s="178"/>
      <c r="OLX233" s="178"/>
      <c r="OLY233" s="178"/>
      <c r="OLZ233" s="178"/>
      <c r="OMA233" s="178"/>
      <c r="OMB233" s="178"/>
      <c r="OMC233" s="178"/>
      <c r="OMD233" s="178"/>
      <c r="OME233" s="178"/>
      <c r="OMF233" s="178"/>
      <c r="OMG233" s="178"/>
      <c r="OMH233" s="178"/>
      <c r="OMI233" s="178"/>
      <c r="OMJ233" s="178"/>
      <c r="OMK233" s="178"/>
      <c r="OML233" s="178"/>
      <c r="OMM233" s="178"/>
      <c r="OMN233" s="178"/>
      <c r="OMO233" s="178"/>
      <c r="OMP233" s="178"/>
      <c r="OMQ233" s="178"/>
      <c r="OMR233" s="178"/>
      <c r="OMS233" s="178"/>
      <c r="OMT233" s="178"/>
      <c r="OMU233" s="178"/>
      <c r="OMV233" s="178"/>
      <c r="OMW233" s="178"/>
      <c r="OMX233" s="178"/>
      <c r="OMY233" s="178"/>
      <c r="OMZ233" s="178"/>
      <c r="ONA233" s="178"/>
      <c r="ONB233" s="178"/>
      <c r="ONC233" s="178"/>
      <c r="OND233" s="178"/>
      <c r="ONE233" s="178"/>
      <c r="ONF233" s="178"/>
      <c r="ONG233" s="178"/>
      <c r="ONH233" s="178"/>
      <c r="ONI233" s="178"/>
      <c r="ONJ233" s="178"/>
      <c r="ONK233" s="178"/>
      <c r="ONL233" s="178"/>
      <c r="ONM233" s="178"/>
      <c r="ONN233" s="178"/>
      <c r="ONO233" s="178"/>
      <c r="ONP233" s="178"/>
      <c r="ONQ233" s="178"/>
      <c r="ONR233" s="178"/>
      <c r="ONS233" s="178"/>
      <c r="ONT233" s="178"/>
      <c r="ONU233" s="178"/>
      <c r="ONV233" s="178"/>
      <c r="ONW233" s="178"/>
      <c r="ONX233" s="178"/>
      <c r="ONY233" s="178"/>
      <c r="ONZ233" s="178"/>
      <c r="OOA233" s="178"/>
      <c r="OOB233" s="178"/>
      <c r="OOC233" s="178"/>
      <c r="OOD233" s="178"/>
      <c r="OOE233" s="178"/>
      <c r="OOF233" s="178"/>
      <c r="OOG233" s="178"/>
      <c r="OOH233" s="178"/>
      <c r="OOI233" s="178"/>
      <c r="OOJ233" s="178"/>
      <c r="OOK233" s="178"/>
      <c r="OOL233" s="178"/>
      <c r="OOM233" s="178"/>
      <c r="OON233" s="178"/>
      <c r="OOO233" s="178"/>
      <c r="OOP233" s="178"/>
      <c r="OOQ233" s="178"/>
      <c r="OOR233" s="178"/>
      <c r="OOS233" s="178"/>
      <c r="OOT233" s="178"/>
      <c r="OOU233" s="178"/>
      <c r="OOV233" s="178"/>
      <c r="OOW233" s="178"/>
      <c r="OOX233" s="178"/>
      <c r="OOY233" s="178"/>
      <c r="OOZ233" s="178"/>
      <c r="OPA233" s="178"/>
      <c r="OPB233" s="178"/>
      <c r="OPC233" s="178"/>
      <c r="OPD233" s="178"/>
      <c r="OPE233" s="178"/>
      <c r="OPF233" s="178"/>
      <c r="OPG233" s="178"/>
      <c r="OPH233" s="178"/>
      <c r="OPI233" s="178"/>
      <c r="OPJ233" s="178"/>
      <c r="OPK233" s="178"/>
      <c r="OPL233" s="178"/>
      <c r="OPM233" s="178"/>
      <c r="OPN233" s="178"/>
      <c r="OPO233" s="178"/>
      <c r="OPP233" s="178"/>
      <c r="OPQ233" s="178"/>
      <c r="OPR233" s="178"/>
      <c r="OPS233" s="178"/>
      <c r="OPT233" s="178"/>
      <c r="OPU233" s="178"/>
      <c r="OPV233" s="178"/>
      <c r="OPW233" s="178"/>
      <c r="OPX233" s="178"/>
      <c r="OPY233" s="178"/>
      <c r="OPZ233" s="178"/>
      <c r="OQA233" s="178"/>
      <c r="OQB233" s="178"/>
      <c r="OQC233" s="178"/>
      <c r="OQD233" s="178"/>
      <c r="OQE233" s="178"/>
      <c r="OQF233" s="178"/>
      <c r="OQG233" s="178"/>
      <c r="OQH233" s="178"/>
      <c r="OQI233" s="178"/>
      <c r="OQJ233" s="178"/>
      <c r="OQK233" s="178"/>
      <c r="OQL233" s="178"/>
      <c r="OQM233" s="178"/>
      <c r="OQN233" s="178"/>
      <c r="OQO233" s="178"/>
      <c r="OQP233" s="178"/>
      <c r="OQQ233" s="178"/>
      <c r="OQR233" s="178"/>
      <c r="OQS233" s="178"/>
      <c r="OQT233" s="178"/>
      <c r="OQU233" s="178"/>
      <c r="OQV233" s="178"/>
      <c r="OQW233" s="178"/>
      <c r="OQX233" s="178"/>
      <c r="OQY233" s="178"/>
      <c r="OQZ233" s="178"/>
      <c r="ORA233" s="178"/>
      <c r="ORB233" s="178"/>
      <c r="ORC233" s="178"/>
      <c r="ORD233" s="178"/>
      <c r="ORE233" s="178"/>
      <c r="ORF233" s="178"/>
      <c r="ORG233" s="178"/>
      <c r="ORH233" s="178"/>
      <c r="ORI233" s="178"/>
      <c r="ORJ233" s="178"/>
      <c r="ORK233" s="178"/>
      <c r="ORL233" s="178"/>
      <c r="ORM233" s="178"/>
      <c r="ORN233" s="178"/>
      <c r="ORO233" s="178"/>
      <c r="ORP233" s="178"/>
      <c r="ORQ233" s="178"/>
      <c r="ORR233" s="178"/>
      <c r="ORS233" s="178"/>
      <c r="ORT233" s="178"/>
      <c r="ORU233" s="178"/>
      <c r="ORV233" s="178"/>
      <c r="ORW233" s="178"/>
      <c r="ORX233" s="178"/>
      <c r="ORY233" s="178"/>
      <c r="ORZ233" s="178"/>
      <c r="OSA233" s="178"/>
      <c r="OSB233" s="178"/>
      <c r="OSC233" s="178"/>
      <c r="OSD233" s="178"/>
      <c r="OSE233" s="178"/>
      <c r="OSF233" s="178"/>
      <c r="OSG233" s="178"/>
      <c r="OSH233" s="178"/>
      <c r="OSI233" s="178"/>
      <c r="OSJ233" s="178"/>
      <c r="OSK233" s="178"/>
      <c r="OSL233" s="178"/>
      <c r="OSM233" s="178"/>
      <c r="OSN233" s="178"/>
      <c r="OSO233" s="178"/>
      <c r="OSP233" s="178"/>
      <c r="OSQ233" s="178"/>
      <c r="OSR233" s="178"/>
      <c r="OSS233" s="178"/>
      <c r="OST233" s="178"/>
      <c r="OSU233" s="178"/>
      <c r="OSV233" s="178"/>
      <c r="OSW233" s="178"/>
      <c r="OSX233" s="178"/>
      <c r="OSY233" s="178"/>
      <c r="OSZ233" s="178"/>
      <c r="OTA233" s="178"/>
      <c r="OTB233" s="178"/>
      <c r="OTC233" s="178"/>
      <c r="OTD233" s="178"/>
      <c r="OTE233" s="178"/>
      <c r="OTF233" s="178"/>
      <c r="OTG233" s="178"/>
      <c r="OTH233" s="178"/>
      <c r="OTI233" s="178"/>
      <c r="OTJ233" s="178"/>
      <c r="OTK233" s="178"/>
      <c r="OTL233" s="178"/>
      <c r="OTM233" s="178"/>
      <c r="OTN233" s="178"/>
      <c r="OTO233" s="178"/>
      <c r="OTP233" s="178"/>
      <c r="OTQ233" s="178"/>
      <c r="OTR233" s="178"/>
      <c r="OTS233" s="178"/>
      <c r="OTT233" s="178"/>
      <c r="OTU233" s="178"/>
      <c r="OTV233" s="178"/>
      <c r="OTW233" s="178"/>
      <c r="OTX233" s="178"/>
      <c r="OTY233" s="178"/>
      <c r="OTZ233" s="178"/>
      <c r="OUA233" s="178"/>
      <c r="OUB233" s="178"/>
      <c r="OUC233" s="178"/>
      <c r="OUD233" s="178"/>
      <c r="OUE233" s="178"/>
      <c r="OUF233" s="178"/>
      <c r="OUG233" s="178"/>
      <c r="OUH233" s="178"/>
      <c r="OUI233" s="178"/>
      <c r="OUJ233" s="178"/>
      <c r="OUK233" s="178"/>
      <c r="OUL233" s="178"/>
      <c r="OUM233" s="178"/>
      <c r="OUN233" s="178"/>
      <c r="OUO233" s="178"/>
      <c r="OUP233" s="178"/>
      <c r="OUQ233" s="178"/>
      <c r="OUR233" s="178"/>
      <c r="OUS233" s="178"/>
      <c r="OUT233" s="178"/>
      <c r="OUU233" s="178"/>
      <c r="OUV233" s="178"/>
      <c r="OUW233" s="178"/>
      <c r="OUX233" s="178"/>
      <c r="OUY233" s="178"/>
      <c r="OUZ233" s="178"/>
      <c r="OVA233" s="178"/>
      <c r="OVB233" s="178"/>
      <c r="OVC233" s="178"/>
      <c r="OVD233" s="178"/>
      <c r="OVE233" s="178"/>
      <c r="OVF233" s="178"/>
      <c r="OVG233" s="178"/>
      <c r="OVH233" s="178"/>
      <c r="OVI233" s="178"/>
      <c r="OVJ233" s="178"/>
      <c r="OVK233" s="178"/>
      <c r="OVL233" s="178"/>
      <c r="OVM233" s="178"/>
      <c r="OVN233" s="178"/>
      <c r="OVO233" s="178"/>
      <c r="OVP233" s="178"/>
      <c r="OVQ233" s="178"/>
      <c r="OVR233" s="178"/>
      <c r="OVS233" s="178"/>
      <c r="OVT233" s="178"/>
      <c r="OVU233" s="178"/>
      <c r="OVV233" s="178"/>
      <c r="OVW233" s="178"/>
      <c r="OVX233" s="178"/>
      <c r="OVY233" s="178"/>
      <c r="OVZ233" s="178"/>
      <c r="OWA233" s="178"/>
      <c r="OWB233" s="178"/>
      <c r="OWC233" s="178"/>
      <c r="OWD233" s="178"/>
      <c r="OWE233" s="178"/>
      <c r="OWF233" s="178"/>
      <c r="OWG233" s="178"/>
      <c r="OWH233" s="178"/>
      <c r="OWI233" s="178"/>
      <c r="OWJ233" s="178"/>
      <c r="OWK233" s="178"/>
      <c r="OWL233" s="178"/>
      <c r="OWM233" s="178"/>
      <c r="OWN233" s="178"/>
      <c r="OWO233" s="178"/>
      <c r="OWP233" s="178"/>
      <c r="OWQ233" s="178"/>
      <c r="OWR233" s="178"/>
      <c r="OWS233" s="178"/>
      <c r="OWT233" s="178"/>
      <c r="OWU233" s="178"/>
      <c r="OWV233" s="178"/>
      <c r="OWW233" s="178"/>
      <c r="OWX233" s="178"/>
      <c r="OWY233" s="178"/>
      <c r="OWZ233" s="178"/>
      <c r="OXA233" s="178"/>
      <c r="OXB233" s="178"/>
      <c r="OXC233" s="178"/>
      <c r="OXD233" s="178"/>
      <c r="OXE233" s="178"/>
      <c r="OXF233" s="178"/>
      <c r="OXG233" s="178"/>
      <c r="OXH233" s="178"/>
      <c r="OXI233" s="178"/>
      <c r="OXJ233" s="178"/>
      <c r="OXK233" s="178"/>
      <c r="OXL233" s="178"/>
      <c r="OXM233" s="178"/>
      <c r="OXN233" s="178"/>
      <c r="OXO233" s="178"/>
      <c r="OXP233" s="178"/>
      <c r="OXQ233" s="178"/>
      <c r="OXR233" s="178"/>
      <c r="OXS233" s="178"/>
      <c r="OXT233" s="178"/>
      <c r="OXU233" s="178"/>
      <c r="OXV233" s="178"/>
      <c r="OXW233" s="178"/>
      <c r="OXX233" s="178"/>
      <c r="OXY233" s="178"/>
      <c r="OXZ233" s="178"/>
      <c r="OYA233" s="178"/>
      <c r="OYB233" s="178"/>
      <c r="OYC233" s="178"/>
      <c r="OYD233" s="178"/>
      <c r="OYE233" s="178"/>
      <c r="OYF233" s="178"/>
      <c r="OYG233" s="178"/>
      <c r="OYH233" s="178"/>
      <c r="OYI233" s="178"/>
      <c r="OYJ233" s="178"/>
      <c r="OYK233" s="178"/>
      <c r="OYL233" s="178"/>
      <c r="OYM233" s="178"/>
      <c r="OYN233" s="178"/>
      <c r="OYO233" s="178"/>
      <c r="OYP233" s="178"/>
      <c r="OYQ233" s="178"/>
      <c r="OYR233" s="178"/>
      <c r="OYS233" s="178"/>
      <c r="OYT233" s="178"/>
      <c r="OYU233" s="178"/>
      <c r="OYV233" s="178"/>
      <c r="OYW233" s="178"/>
      <c r="OYX233" s="178"/>
      <c r="OYY233" s="178"/>
      <c r="OYZ233" s="178"/>
      <c r="OZA233" s="178"/>
      <c r="OZB233" s="178"/>
      <c r="OZC233" s="178"/>
      <c r="OZD233" s="178"/>
      <c r="OZE233" s="178"/>
      <c r="OZF233" s="178"/>
      <c r="OZG233" s="178"/>
      <c r="OZH233" s="178"/>
      <c r="OZI233" s="178"/>
      <c r="OZJ233" s="178"/>
      <c r="OZK233" s="178"/>
      <c r="OZL233" s="178"/>
      <c r="OZM233" s="178"/>
      <c r="OZN233" s="178"/>
      <c r="OZO233" s="178"/>
      <c r="OZP233" s="178"/>
      <c r="OZQ233" s="178"/>
      <c r="OZR233" s="178"/>
      <c r="OZS233" s="178"/>
      <c r="OZT233" s="178"/>
      <c r="OZU233" s="178"/>
      <c r="OZV233" s="178"/>
      <c r="OZW233" s="178"/>
      <c r="OZX233" s="178"/>
      <c r="OZY233" s="178"/>
      <c r="OZZ233" s="178"/>
      <c r="PAA233" s="178"/>
      <c r="PAB233" s="178"/>
      <c r="PAC233" s="178"/>
      <c r="PAD233" s="178"/>
      <c r="PAE233" s="178"/>
      <c r="PAF233" s="178"/>
      <c r="PAG233" s="178"/>
      <c r="PAH233" s="178"/>
      <c r="PAI233" s="178"/>
      <c r="PAJ233" s="178"/>
      <c r="PAK233" s="178"/>
      <c r="PAL233" s="178"/>
      <c r="PAM233" s="178"/>
      <c r="PAN233" s="178"/>
      <c r="PAO233" s="178"/>
      <c r="PAP233" s="178"/>
      <c r="PAQ233" s="178"/>
      <c r="PAR233" s="178"/>
      <c r="PAS233" s="178"/>
      <c r="PAT233" s="178"/>
      <c r="PAU233" s="178"/>
      <c r="PAV233" s="178"/>
      <c r="PAW233" s="178"/>
      <c r="PAX233" s="178"/>
      <c r="PAY233" s="178"/>
      <c r="PAZ233" s="178"/>
      <c r="PBA233" s="178"/>
      <c r="PBB233" s="178"/>
      <c r="PBC233" s="178"/>
      <c r="PBD233" s="178"/>
      <c r="PBE233" s="178"/>
      <c r="PBF233" s="178"/>
      <c r="PBG233" s="178"/>
      <c r="PBH233" s="178"/>
      <c r="PBI233" s="178"/>
      <c r="PBJ233" s="178"/>
      <c r="PBK233" s="178"/>
      <c r="PBL233" s="178"/>
      <c r="PBM233" s="178"/>
      <c r="PBN233" s="178"/>
      <c r="PBO233" s="178"/>
      <c r="PBP233" s="178"/>
      <c r="PBQ233" s="178"/>
      <c r="PBR233" s="178"/>
      <c r="PBS233" s="178"/>
      <c r="PBT233" s="178"/>
      <c r="PBU233" s="178"/>
      <c r="PBV233" s="178"/>
      <c r="PBW233" s="178"/>
      <c r="PBX233" s="178"/>
      <c r="PBY233" s="178"/>
      <c r="PBZ233" s="178"/>
      <c r="PCA233" s="178"/>
      <c r="PCB233" s="178"/>
      <c r="PCC233" s="178"/>
      <c r="PCD233" s="178"/>
      <c r="PCE233" s="178"/>
      <c r="PCF233" s="178"/>
      <c r="PCG233" s="178"/>
      <c r="PCH233" s="178"/>
      <c r="PCI233" s="178"/>
      <c r="PCJ233" s="178"/>
      <c r="PCK233" s="178"/>
      <c r="PCL233" s="178"/>
      <c r="PCM233" s="178"/>
      <c r="PCN233" s="178"/>
      <c r="PCO233" s="178"/>
      <c r="PCP233" s="178"/>
      <c r="PCQ233" s="178"/>
      <c r="PCR233" s="178"/>
      <c r="PCS233" s="178"/>
      <c r="PCT233" s="178"/>
      <c r="PCU233" s="178"/>
      <c r="PCV233" s="178"/>
      <c r="PCW233" s="178"/>
      <c r="PCX233" s="178"/>
      <c r="PCY233" s="178"/>
      <c r="PCZ233" s="178"/>
      <c r="PDA233" s="178"/>
      <c r="PDB233" s="178"/>
      <c r="PDC233" s="178"/>
      <c r="PDD233" s="178"/>
      <c r="PDE233" s="178"/>
      <c r="PDF233" s="178"/>
      <c r="PDG233" s="178"/>
      <c r="PDH233" s="178"/>
      <c r="PDI233" s="178"/>
      <c r="PDJ233" s="178"/>
      <c r="PDK233" s="178"/>
      <c r="PDL233" s="178"/>
      <c r="PDM233" s="178"/>
      <c r="PDN233" s="178"/>
      <c r="PDO233" s="178"/>
      <c r="PDP233" s="178"/>
      <c r="PDQ233" s="178"/>
      <c r="PDR233" s="178"/>
      <c r="PDS233" s="178"/>
      <c r="PDT233" s="178"/>
      <c r="PDU233" s="178"/>
      <c r="PDV233" s="178"/>
      <c r="PDW233" s="178"/>
      <c r="PDX233" s="178"/>
      <c r="PDY233" s="178"/>
      <c r="PDZ233" s="178"/>
      <c r="PEA233" s="178"/>
      <c r="PEB233" s="178"/>
      <c r="PEC233" s="178"/>
      <c r="PED233" s="178"/>
      <c r="PEE233" s="178"/>
      <c r="PEF233" s="178"/>
      <c r="PEG233" s="178"/>
      <c r="PEH233" s="178"/>
      <c r="PEI233" s="178"/>
      <c r="PEJ233" s="178"/>
      <c r="PEK233" s="178"/>
      <c r="PEL233" s="178"/>
      <c r="PEM233" s="178"/>
      <c r="PEN233" s="178"/>
      <c r="PEO233" s="178"/>
      <c r="PEP233" s="178"/>
      <c r="PEQ233" s="178"/>
      <c r="PER233" s="178"/>
      <c r="PES233" s="178"/>
      <c r="PET233" s="178"/>
      <c r="PEU233" s="178"/>
      <c r="PEV233" s="178"/>
      <c r="PEW233" s="178"/>
      <c r="PEX233" s="178"/>
      <c r="PEY233" s="178"/>
      <c r="PEZ233" s="178"/>
      <c r="PFA233" s="178"/>
      <c r="PFB233" s="178"/>
      <c r="PFC233" s="178"/>
      <c r="PFD233" s="178"/>
      <c r="PFE233" s="178"/>
      <c r="PFF233" s="178"/>
      <c r="PFG233" s="178"/>
      <c r="PFH233" s="178"/>
      <c r="PFI233" s="178"/>
      <c r="PFJ233" s="178"/>
      <c r="PFK233" s="178"/>
      <c r="PFL233" s="178"/>
      <c r="PFM233" s="178"/>
      <c r="PFN233" s="178"/>
      <c r="PFO233" s="178"/>
      <c r="PFP233" s="178"/>
      <c r="PFQ233" s="178"/>
      <c r="PFR233" s="178"/>
      <c r="PFS233" s="178"/>
      <c r="PFT233" s="178"/>
      <c r="PFU233" s="178"/>
      <c r="PFV233" s="178"/>
      <c r="PFW233" s="178"/>
      <c r="PFX233" s="178"/>
      <c r="PFY233" s="178"/>
      <c r="PFZ233" s="178"/>
      <c r="PGA233" s="178"/>
      <c r="PGB233" s="178"/>
      <c r="PGC233" s="178"/>
      <c r="PGD233" s="178"/>
      <c r="PGE233" s="178"/>
      <c r="PGF233" s="178"/>
      <c r="PGG233" s="178"/>
      <c r="PGH233" s="178"/>
      <c r="PGI233" s="178"/>
      <c r="PGJ233" s="178"/>
      <c r="PGK233" s="178"/>
      <c r="PGL233" s="178"/>
      <c r="PGM233" s="178"/>
      <c r="PGN233" s="178"/>
      <c r="PGO233" s="178"/>
      <c r="PGP233" s="178"/>
      <c r="PGQ233" s="178"/>
      <c r="PGR233" s="178"/>
      <c r="PGS233" s="178"/>
      <c r="PGT233" s="178"/>
      <c r="PGU233" s="178"/>
      <c r="PGV233" s="178"/>
      <c r="PGW233" s="178"/>
      <c r="PGX233" s="178"/>
      <c r="PGY233" s="178"/>
      <c r="PGZ233" s="178"/>
      <c r="PHA233" s="178"/>
      <c r="PHB233" s="178"/>
      <c r="PHC233" s="178"/>
      <c r="PHD233" s="178"/>
      <c r="PHE233" s="178"/>
      <c r="PHF233" s="178"/>
      <c r="PHG233" s="178"/>
      <c r="PHH233" s="178"/>
      <c r="PHI233" s="178"/>
      <c r="PHJ233" s="178"/>
      <c r="PHK233" s="178"/>
      <c r="PHL233" s="178"/>
      <c r="PHM233" s="178"/>
      <c r="PHN233" s="178"/>
      <c r="PHO233" s="178"/>
      <c r="PHP233" s="178"/>
      <c r="PHQ233" s="178"/>
      <c r="PHR233" s="178"/>
      <c r="PHS233" s="178"/>
      <c r="PHT233" s="178"/>
      <c r="PHU233" s="178"/>
      <c r="PHV233" s="178"/>
      <c r="PHW233" s="178"/>
      <c r="PHX233" s="178"/>
      <c r="PHY233" s="178"/>
      <c r="PHZ233" s="178"/>
      <c r="PIA233" s="178"/>
      <c r="PIB233" s="178"/>
      <c r="PIC233" s="178"/>
      <c r="PID233" s="178"/>
      <c r="PIE233" s="178"/>
      <c r="PIF233" s="178"/>
      <c r="PIG233" s="178"/>
      <c r="PIH233" s="178"/>
      <c r="PII233" s="178"/>
      <c r="PIJ233" s="178"/>
      <c r="PIK233" s="178"/>
      <c r="PIL233" s="178"/>
      <c r="PIM233" s="178"/>
      <c r="PIN233" s="178"/>
      <c r="PIO233" s="178"/>
      <c r="PIP233" s="178"/>
      <c r="PIQ233" s="178"/>
      <c r="PIR233" s="178"/>
      <c r="PIS233" s="178"/>
      <c r="PIT233" s="178"/>
      <c r="PIU233" s="178"/>
      <c r="PIV233" s="178"/>
      <c r="PIW233" s="178"/>
      <c r="PIX233" s="178"/>
      <c r="PIY233" s="178"/>
      <c r="PIZ233" s="178"/>
      <c r="PJA233" s="178"/>
      <c r="PJB233" s="178"/>
      <c r="PJC233" s="178"/>
      <c r="PJD233" s="178"/>
      <c r="PJE233" s="178"/>
      <c r="PJF233" s="178"/>
      <c r="PJG233" s="178"/>
      <c r="PJH233" s="178"/>
      <c r="PJI233" s="178"/>
      <c r="PJJ233" s="178"/>
      <c r="PJK233" s="178"/>
      <c r="PJL233" s="178"/>
      <c r="PJM233" s="178"/>
      <c r="PJN233" s="178"/>
      <c r="PJO233" s="178"/>
      <c r="PJP233" s="178"/>
      <c r="PJQ233" s="178"/>
      <c r="PJR233" s="178"/>
      <c r="PJS233" s="178"/>
      <c r="PJT233" s="178"/>
      <c r="PJU233" s="178"/>
      <c r="PJV233" s="178"/>
      <c r="PJW233" s="178"/>
      <c r="PJX233" s="178"/>
      <c r="PJY233" s="178"/>
      <c r="PJZ233" s="178"/>
      <c r="PKA233" s="178"/>
      <c r="PKB233" s="178"/>
      <c r="PKC233" s="178"/>
      <c r="PKD233" s="178"/>
      <c r="PKE233" s="178"/>
      <c r="PKF233" s="178"/>
      <c r="PKG233" s="178"/>
      <c r="PKH233" s="178"/>
      <c r="PKI233" s="178"/>
      <c r="PKJ233" s="178"/>
      <c r="PKK233" s="178"/>
      <c r="PKL233" s="178"/>
      <c r="PKM233" s="178"/>
      <c r="PKN233" s="178"/>
      <c r="PKO233" s="178"/>
      <c r="PKP233" s="178"/>
      <c r="PKQ233" s="178"/>
      <c r="PKR233" s="178"/>
      <c r="PKS233" s="178"/>
      <c r="PKT233" s="178"/>
      <c r="PKU233" s="178"/>
      <c r="PKV233" s="178"/>
      <c r="PKW233" s="178"/>
      <c r="PKX233" s="178"/>
      <c r="PKY233" s="178"/>
      <c r="PKZ233" s="178"/>
      <c r="PLA233" s="178"/>
      <c r="PLB233" s="178"/>
      <c r="PLC233" s="178"/>
      <c r="PLD233" s="178"/>
      <c r="PLE233" s="178"/>
      <c r="PLF233" s="178"/>
      <c r="PLG233" s="178"/>
      <c r="PLH233" s="178"/>
      <c r="PLI233" s="178"/>
      <c r="PLJ233" s="178"/>
      <c r="PLK233" s="178"/>
      <c r="PLL233" s="178"/>
      <c r="PLM233" s="178"/>
      <c r="PLN233" s="178"/>
      <c r="PLO233" s="178"/>
      <c r="PLP233" s="178"/>
      <c r="PLQ233" s="178"/>
      <c r="PLR233" s="178"/>
      <c r="PLS233" s="178"/>
      <c r="PLT233" s="178"/>
      <c r="PLU233" s="178"/>
      <c r="PLV233" s="178"/>
      <c r="PLW233" s="178"/>
      <c r="PLX233" s="178"/>
      <c r="PLY233" s="178"/>
      <c r="PLZ233" s="178"/>
      <c r="PMA233" s="178"/>
      <c r="PMB233" s="178"/>
      <c r="PMC233" s="178"/>
      <c r="PMD233" s="178"/>
      <c r="PME233" s="178"/>
      <c r="PMF233" s="178"/>
      <c r="PMG233" s="178"/>
      <c r="PMH233" s="178"/>
      <c r="PMI233" s="178"/>
      <c r="PMJ233" s="178"/>
      <c r="PMK233" s="178"/>
      <c r="PML233" s="178"/>
      <c r="PMM233" s="178"/>
      <c r="PMN233" s="178"/>
      <c r="PMO233" s="178"/>
      <c r="PMP233" s="178"/>
      <c r="PMQ233" s="178"/>
      <c r="PMR233" s="178"/>
      <c r="PMS233" s="178"/>
      <c r="PMT233" s="178"/>
      <c r="PMU233" s="178"/>
      <c r="PMV233" s="178"/>
      <c r="PMW233" s="178"/>
      <c r="PMX233" s="178"/>
      <c r="PMY233" s="178"/>
      <c r="PMZ233" s="178"/>
      <c r="PNA233" s="178"/>
      <c r="PNB233" s="178"/>
      <c r="PNC233" s="178"/>
      <c r="PND233" s="178"/>
      <c r="PNE233" s="178"/>
      <c r="PNF233" s="178"/>
      <c r="PNG233" s="178"/>
      <c r="PNH233" s="178"/>
      <c r="PNI233" s="178"/>
      <c r="PNJ233" s="178"/>
      <c r="PNK233" s="178"/>
      <c r="PNL233" s="178"/>
      <c r="PNM233" s="178"/>
      <c r="PNN233" s="178"/>
      <c r="PNO233" s="178"/>
      <c r="PNP233" s="178"/>
      <c r="PNQ233" s="178"/>
      <c r="PNR233" s="178"/>
      <c r="PNS233" s="178"/>
      <c r="PNT233" s="178"/>
      <c r="PNU233" s="178"/>
      <c r="PNV233" s="178"/>
      <c r="PNW233" s="178"/>
      <c r="PNX233" s="178"/>
      <c r="PNY233" s="178"/>
      <c r="PNZ233" s="178"/>
      <c r="POA233" s="178"/>
      <c r="POB233" s="178"/>
      <c r="POC233" s="178"/>
      <c r="POD233" s="178"/>
      <c r="POE233" s="178"/>
      <c r="POF233" s="178"/>
      <c r="POG233" s="178"/>
      <c r="POH233" s="178"/>
      <c r="POI233" s="178"/>
      <c r="POJ233" s="178"/>
      <c r="POK233" s="178"/>
      <c r="POL233" s="178"/>
      <c r="POM233" s="178"/>
      <c r="PON233" s="178"/>
      <c r="POO233" s="178"/>
      <c r="POP233" s="178"/>
      <c r="POQ233" s="178"/>
      <c r="POR233" s="178"/>
      <c r="POS233" s="178"/>
      <c r="POT233" s="178"/>
      <c r="POU233" s="178"/>
      <c r="POV233" s="178"/>
      <c r="POW233" s="178"/>
      <c r="POX233" s="178"/>
      <c r="POY233" s="178"/>
      <c r="POZ233" s="178"/>
      <c r="PPA233" s="178"/>
      <c r="PPB233" s="178"/>
      <c r="PPC233" s="178"/>
      <c r="PPD233" s="178"/>
      <c r="PPE233" s="178"/>
      <c r="PPF233" s="178"/>
      <c r="PPG233" s="178"/>
      <c r="PPH233" s="178"/>
      <c r="PPI233" s="178"/>
      <c r="PPJ233" s="178"/>
      <c r="PPK233" s="178"/>
      <c r="PPL233" s="178"/>
      <c r="PPM233" s="178"/>
      <c r="PPN233" s="178"/>
      <c r="PPO233" s="178"/>
      <c r="PPP233" s="178"/>
      <c r="PPQ233" s="178"/>
      <c r="PPR233" s="178"/>
      <c r="PPS233" s="178"/>
      <c r="PPT233" s="178"/>
      <c r="PPU233" s="178"/>
      <c r="PPV233" s="178"/>
      <c r="PPW233" s="178"/>
      <c r="PPX233" s="178"/>
      <c r="PPY233" s="178"/>
      <c r="PPZ233" s="178"/>
      <c r="PQA233" s="178"/>
      <c r="PQB233" s="178"/>
      <c r="PQC233" s="178"/>
      <c r="PQD233" s="178"/>
      <c r="PQE233" s="178"/>
      <c r="PQF233" s="178"/>
      <c r="PQG233" s="178"/>
      <c r="PQH233" s="178"/>
      <c r="PQI233" s="178"/>
      <c r="PQJ233" s="178"/>
      <c r="PQK233" s="178"/>
      <c r="PQL233" s="178"/>
      <c r="PQM233" s="178"/>
      <c r="PQN233" s="178"/>
      <c r="PQO233" s="178"/>
      <c r="PQP233" s="178"/>
      <c r="PQQ233" s="178"/>
      <c r="PQR233" s="178"/>
      <c r="PQS233" s="178"/>
      <c r="PQT233" s="178"/>
      <c r="PQU233" s="178"/>
      <c r="PQV233" s="178"/>
      <c r="PQW233" s="178"/>
      <c r="PQX233" s="178"/>
      <c r="PQY233" s="178"/>
      <c r="PQZ233" s="178"/>
      <c r="PRA233" s="178"/>
      <c r="PRB233" s="178"/>
      <c r="PRC233" s="178"/>
      <c r="PRD233" s="178"/>
      <c r="PRE233" s="178"/>
      <c r="PRF233" s="178"/>
      <c r="PRG233" s="178"/>
      <c r="PRH233" s="178"/>
      <c r="PRI233" s="178"/>
      <c r="PRJ233" s="178"/>
      <c r="PRK233" s="178"/>
      <c r="PRL233" s="178"/>
      <c r="PRM233" s="178"/>
      <c r="PRN233" s="178"/>
      <c r="PRO233" s="178"/>
      <c r="PRP233" s="178"/>
      <c r="PRQ233" s="178"/>
      <c r="PRR233" s="178"/>
      <c r="PRS233" s="178"/>
      <c r="PRT233" s="178"/>
      <c r="PRU233" s="178"/>
      <c r="PRV233" s="178"/>
      <c r="PRW233" s="178"/>
      <c r="PRX233" s="178"/>
      <c r="PRY233" s="178"/>
      <c r="PRZ233" s="178"/>
      <c r="PSA233" s="178"/>
      <c r="PSB233" s="178"/>
      <c r="PSC233" s="178"/>
      <c r="PSD233" s="178"/>
      <c r="PSE233" s="178"/>
      <c r="PSF233" s="178"/>
      <c r="PSG233" s="178"/>
      <c r="PSH233" s="178"/>
      <c r="PSI233" s="178"/>
      <c r="PSJ233" s="178"/>
      <c r="PSK233" s="178"/>
      <c r="PSL233" s="178"/>
      <c r="PSM233" s="178"/>
      <c r="PSN233" s="178"/>
      <c r="PSO233" s="178"/>
      <c r="PSP233" s="178"/>
      <c r="PSQ233" s="178"/>
      <c r="PSR233" s="178"/>
      <c r="PSS233" s="178"/>
      <c r="PST233" s="178"/>
      <c r="PSU233" s="178"/>
      <c r="PSV233" s="178"/>
      <c r="PSW233" s="178"/>
      <c r="PSX233" s="178"/>
      <c r="PSY233" s="178"/>
      <c r="PSZ233" s="178"/>
      <c r="PTA233" s="178"/>
      <c r="PTB233" s="178"/>
      <c r="PTC233" s="178"/>
      <c r="PTD233" s="178"/>
      <c r="PTE233" s="178"/>
      <c r="PTF233" s="178"/>
      <c r="PTG233" s="178"/>
      <c r="PTH233" s="178"/>
      <c r="PTI233" s="178"/>
      <c r="PTJ233" s="178"/>
      <c r="PTK233" s="178"/>
      <c r="PTL233" s="178"/>
      <c r="PTM233" s="178"/>
      <c r="PTN233" s="178"/>
      <c r="PTO233" s="178"/>
      <c r="PTP233" s="178"/>
      <c r="PTQ233" s="178"/>
      <c r="PTR233" s="178"/>
      <c r="PTS233" s="178"/>
      <c r="PTT233" s="178"/>
      <c r="PTU233" s="178"/>
      <c r="PTV233" s="178"/>
      <c r="PTW233" s="178"/>
      <c r="PTX233" s="178"/>
      <c r="PTY233" s="178"/>
      <c r="PTZ233" s="178"/>
      <c r="PUA233" s="178"/>
      <c r="PUB233" s="178"/>
      <c r="PUC233" s="178"/>
      <c r="PUD233" s="178"/>
      <c r="PUE233" s="178"/>
      <c r="PUF233" s="178"/>
      <c r="PUG233" s="178"/>
      <c r="PUH233" s="178"/>
      <c r="PUI233" s="178"/>
      <c r="PUJ233" s="178"/>
      <c r="PUK233" s="178"/>
      <c r="PUL233" s="178"/>
      <c r="PUM233" s="178"/>
      <c r="PUN233" s="178"/>
      <c r="PUO233" s="178"/>
      <c r="PUP233" s="178"/>
      <c r="PUQ233" s="178"/>
      <c r="PUR233" s="178"/>
      <c r="PUS233" s="178"/>
      <c r="PUT233" s="178"/>
      <c r="PUU233" s="178"/>
      <c r="PUV233" s="178"/>
      <c r="PUW233" s="178"/>
      <c r="PUX233" s="178"/>
      <c r="PUY233" s="178"/>
      <c r="PUZ233" s="178"/>
      <c r="PVA233" s="178"/>
      <c r="PVB233" s="178"/>
      <c r="PVC233" s="178"/>
      <c r="PVD233" s="178"/>
      <c r="PVE233" s="178"/>
      <c r="PVF233" s="178"/>
      <c r="PVG233" s="178"/>
      <c r="PVH233" s="178"/>
      <c r="PVI233" s="178"/>
      <c r="PVJ233" s="178"/>
      <c r="PVK233" s="178"/>
      <c r="PVL233" s="178"/>
      <c r="PVM233" s="178"/>
      <c r="PVN233" s="178"/>
      <c r="PVO233" s="178"/>
      <c r="PVP233" s="178"/>
      <c r="PVQ233" s="178"/>
      <c r="PVR233" s="178"/>
      <c r="PVS233" s="178"/>
      <c r="PVT233" s="178"/>
      <c r="PVU233" s="178"/>
      <c r="PVV233" s="178"/>
      <c r="PVW233" s="178"/>
      <c r="PVX233" s="178"/>
      <c r="PVY233" s="178"/>
      <c r="PVZ233" s="178"/>
      <c r="PWA233" s="178"/>
      <c r="PWB233" s="178"/>
      <c r="PWC233" s="178"/>
      <c r="PWD233" s="178"/>
      <c r="PWE233" s="178"/>
      <c r="PWF233" s="178"/>
      <c r="PWG233" s="178"/>
      <c r="PWH233" s="178"/>
      <c r="PWI233" s="178"/>
      <c r="PWJ233" s="178"/>
      <c r="PWK233" s="178"/>
      <c r="PWL233" s="178"/>
      <c r="PWM233" s="178"/>
      <c r="PWN233" s="178"/>
      <c r="PWO233" s="178"/>
      <c r="PWP233" s="178"/>
      <c r="PWQ233" s="178"/>
      <c r="PWR233" s="178"/>
      <c r="PWS233" s="178"/>
      <c r="PWT233" s="178"/>
      <c r="PWU233" s="178"/>
      <c r="PWV233" s="178"/>
      <c r="PWW233" s="178"/>
      <c r="PWX233" s="178"/>
      <c r="PWY233" s="178"/>
      <c r="PWZ233" s="178"/>
      <c r="PXA233" s="178"/>
      <c r="PXB233" s="178"/>
      <c r="PXC233" s="178"/>
      <c r="PXD233" s="178"/>
      <c r="PXE233" s="178"/>
      <c r="PXF233" s="178"/>
      <c r="PXG233" s="178"/>
      <c r="PXH233" s="178"/>
      <c r="PXI233" s="178"/>
      <c r="PXJ233" s="178"/>
      <c r="PXK233" s="178"/>
      <c r="PXL233" s="178"/>
      <c r="PXM233" s="178"/>
      <c r="PXN233" s="178"/>
      <c r="PXO233" s="178"/>
      <c r="PXP233" s="178"/>
      <c r="PXQ233" s="178"/>
      <c r="PXR233" s="178"/>
      <c r="PXS233" s="178"/>
      <c r="PXT233" s="178"/>
      <c r="PXU233" s="178"/>
      <c r="PXV233" s="178"/>
      <c r="PXW233" s="178"/>
      <c r="PXX233" s="178"/>
      <c r="PXY233" s="178"/>
      <c r="PXZ233" s="178"/>
      <c r="PYA233" s="178"/>
      <c r="PYB233" s="178"/>
      <c r="PYC233" s="178"/>
      <c r="PYD233" s="178"/>
      <c r="PYE233" s="178"/>
      <c r="PYF233" s="178"/>
      <c r="PYG233" s="178"/>
      <c r="PYH233" s="178"/>
      <c r="PYI233" s="178"/>
      <c r="PYJ233" s="178"/>
      <c r="PYK233" s="178"/>
      <c r="PYL233" s="178"/>
      <c r="PYM233" s="178"/>
      <c r="PYN233" s="178"/>
      <c r="PYO233" s="178"/>
      <c r="PYP233" s="178"/>
      <c r="PYQ233" s="178"/>
      <c r="PYR233" s="178"/>
      <c r="PYS233" s="178"/>
      <c r="PYT233" s="178"/>
      <c r="PYU233" s="178"/>
      <c r="PYV233" s="178"/>
      <c r="PYW233" s="178"/>
      <c r="PYX233" s="178"/>
      <c r="PYY233" s="178"/>
      <c r="PYZ233" s="178"/>
      <c r="PZA233" s="178"/>
      <c r="PZB233" s="178"/>
      <c r="PZC233" s="178"/>
      <c r="PZD233" s="178"/>
      <c r="PZE233" s="178"/>
      <c r="PZF233" s="178"/>
      <c r="PZG233" s="178"/>
      <c r="PZH233" s="178"/>
      <c r="PZI233" s="178"/>
      <c r="PZJ233" s="178"/>
      <c r="PZK233" s="178"/>
      <c r="PZL233" s="178"/>
      <c r="PZM233" s="178"/>
      <c r="PZN233" s="178"/>
      <c r="PZO233" s="178"/>
      <c r="PZP233" s="178"/>
      <c r="PZQ233" s="178"/>
      <c r="PZR233" s="178"/>
      <c r="PZS233" s="178"/>
      <c r="PZT233" s="178"/>
      <c r="PZU233" s="178"/>
      <c r="PZV233" s="178"/>
      <c r="PZW233" s="178"/>
      <c r="PZX233" s="178"/>
      <c r="PZY233" s="178"/>
      <c r="PZZ233" s="178"/>
      <c r="QAA233" s="178"/>
      <c r="QAB233" s="178"/>
      <c r="QAC233" s="178"/>
      <c r="QAD233" s="178"/>
      <c r="QAE233" s="178"/>
      <c r="QAF233" s="178"/>
      <c r="QAG233" s="178"/>
      <c r="QAH233" s="178"/>
      <c r="QAI233" s="178"/>
      <c r="QAJ233" s="178"/>
      <c r="QAK233" s="178"/>
      <c r="QAL233" s="178"/>
      <c r="QAM233" s="178"/>
      <c r="QAN233" s="178"/>
      <c r="QAO233" s="178"/>
      <c r="QAP233" s="178"/>
      <c r="QAQ233" s="178"/>
      <c r="QAR233" s="178"/>
      <c r="QAS233" s="178"/>
      <c r="QAT233" s="178"/>
      <c r="QAU233" s="178"/>
      <c r="QAV233" s="178"/>
      <c r="QAW233" s="178"/>
      <c r="QAX233" s="178"/>
      <c r="QAY233" s="178"/>
      <c r="QAZ233" s="178"/>
      <c r="QBA233" s="178"/>
      <c r="QBB233" s="178"/>
      <c r="QBC233" s="178"/>
      <c r="QBD233" s="178"/>
      <c r="QBE233" s="178"/>
      <c r="QBF233" s="178"/>
      <c r="QBG233" s="178"/>
      <c r="QBH233" s="178"/>
      <c r="QBI233" s="178"/>
      <c r="QBJ233" s="178"/>
      <c r="QBK233" s="178"/>
      <c r="QBL233" s="178"/>
      <c r="QBM233" s="178"/>
      <c r="QBN233" s="178"/>
      <c r="QBO233" s="178"/>
      <c r="QBP233" s="178"/>
      <c r="QBQ233" s="178"/>
      <c r="QBR233" s="178"/>
      <c r="QBS233" s="178"/>
      <c r="QBT233" s="178"/>
      <c r="QBU233" s="178"/>
      <c r="QBV233" s="178"/>
      <c r="QBW233" s="178"/>
      <c r="QBX233" s="178"/>
      <c r="QBY233" s="178"/>
      <c r="QBZ233" s="178"/>
      <c r="QCA233" s="178"/>
      <c r="QCB233" s="178"/>
      <c r="QCC233" s="178"/>
      <c r="QCD233" s="178"/>
      <c r="QCE233" s="178"/>
      <c r="QCF233" s="178"/>
      <c r="QCG233" s="178"/>
      <c r="QCH233" s="178"/>
      <c r="QCI233" s="178"/>
      <c r="QCJ233" s="178"/>
      <c r="QCK233" s="178"/>
      <c r="QCL233" s="178"/>
      <c r="QCM233" s="178"/>
      <c r="QCN233" s="178"/>
      <c r="QCO233" s="178"/>
      <c r="QCP233" s="178"/>
      <c r="QCQ233" s="178"/>
      <c r="QCR233" s="178"/>
      <c r="QCS233" s="178"/>
      <c r="QCT233" s="178"/>
      <c r="QCU233" s="178"/>
      <c r="QCV233" s="178"/>
      <c r="QCW233" s="178"/>
      <c r="QCX233" s="178"/>
      <c r="QCY233" s="178"/>
      <c r="QCZ233" s="178"/>
      <c r="QDA233" s="178"/>
      <c r="QDB233" s="178"/>
      <c r="QDC233" s="178"/>
      <c r="QDD233" s="178"/>
      <c r="QDE233" s="178"/>
      <c r="QDF233" s="178"/>
      <c r="QDG233" s="178"/>
      <c r="QDH233" s="178"/>
      <c r="QDI233" s="178"/>
      <c r="QDJ233" s="178"/>
      <c r="QDK233" s="178"/>
      <c r="QDL233" s="178"/>
      <c r="QDM233" s="178"/>
      <c r="QDN233" s="178"/>
      <c r="QDO233" s="178"/>
      <c r="QDP233" s="178"/>
      <c r="QDQ233" s="178"/>
      <c r="QDR233" s="178"/>
      <c r="QDS233" s="178"/>
      <c r="QDT233" s="178"/>
      <c r="QDU233" s="178"/>
      <c r="QDV233" s="178"/>
      <c r="QDW233" s="178"/>
      <c r="QDX233" s="178"/>
      <c r="QDY233" s="178"/>
      <c r="QDZ233" s="178"/>
      <c r="QEA233" s="178"/>
      <c r="QEB233" s="178"/>
      <c r="QEC233" s="178"/>
      <c r="QED233" s="178"/>
      <c r="QEE233" s="178"/>
      <c r="QEF233" s="178"/>
      <c r="QEG233" s="178"/>
      <c r="QEH233" s="178"/>
      <c r="QEI233" s="178"/>
      <c r="QEJ233" s="178"/>
      <c r="QEK233" s="178"/>
      <c r="QEL233" s="178"/>
      <c r="QEM233" s="178"/>
      <c r="QEN233" s="178"/>
      <c r="QEO233" s="178"/>
      <c r="QEP233" s="178"/>
      <c r="QEQ233" s="178"/>
      <c r="QER233" s="178"/>
      <c r="QES233" s="178"/>
      <c r="QET233" s="178"/>
      <c r="QEU233" s="178"/>
      <c r="QEV233" s="178"/>
      <c r="QEW233" s="178"/>
      <c r="QEX233" s="178"/>
      <c r="QEY233" s="178"/>
      <c r="QEZ233" s="178"/>
      <c r="QFA233" s="178"/>
      <c r="QFB233" s="178"/>
      <c r="QFC233" s="178"/>
      <c r="QFD233" s="178"/>
      <c r="QFE233" s="178"/>
      <c r="QFF233" s="178"/>
      <c r="QFG233" s="178"/>
      <c r="QFH233" s="178"/>
      <c r="QFI233" s="178"/>
      <c r="QFJ233" s="178"/>
      <c r="QFK233" s="178"/>
      <c r="QFL233" s="178"/>
      <c r="QFM233" s="178"/>
      <c r="QFN233" s="178"/>
      <c r="QFO233" s="178"/>
      <c r="QFP233" s="178"/>
      <c r="QFQ233" s="178"/>
      <c r="QFR233" s="178"/>
      <c r="QFS233" s="178"/>
      <c r="QFT233" s="178"/>
      <c r="QFU233" s="178"/>
      <c r="QFV233" s="178"/>
      <c r="QFW233" s="178"/>
      <c r="QFX233" s="178"/>
      <c r="QFY233" s="178"/>
      <c r="QFZ233" s="178"/>
      <c r="QGA233" s="178"/>
      <c r="QGB233" s="178"/>
      <c r="QGC233" s="178"/>
      <c r="QGD233" s="178"/>
      <c r="QGE233" s="178"/>
      <c r="QGF233" s="178"/>
      <c r="QGG233" s="178"/>
      <c r="QGH233" s="178"/>
      <c r="QGI233" s="178"/>
      <c r="QGJ233" s="178"/>
      <c r="QGK233" s="178"/>
      <c r="QGL233" s="178"/>
      <c r="QGM233" s="178"/>
      <c r="QGN233" s="178"/>
      <c r="QGO233" s="178"/>
      <c r="QGP233" s="178"/>
      <c r="QGQ233" s="178"/>
      <c r="QGR233" s="178"/>
      <c r="QGS233" s="178"/>
      <c r="QGT233" s="178"/>
      <c r="QGU233" s="178"/>
      <c r="QGV233" s="178"/>
      <c r="QGW233" s="178"/>
      <c r="QGX233" s="178"/>
      <c r="QGY233" s="178"/>
      <c r="QGZ233" s="178"/>
      <c r="QHA233" s="178"/>
      <c r="QHB233" s="178"/>
      <c r="QHC233" s="178"/>
      <c r="QHD233" s="178"/>
      <c r="QHE233" s="178"/>
      <c r="QHF233" s="178"/>
      <c r="QHG233" s="178"/>
      <c r="QHH233" s="178"/>
      <c r="QHI233" s="178"/>
      <c r="QHJ233" s="178"/>
      <c r="QHK233" s="178"/>
      <c r="QHL233" s="178"/>
      <c r="QHM233" s="178"/>
      <c r="QHN233" s="178"/>
      <c r="QHO233" s="178"/>
      <c r="QHP233" s="178"/>
      <c r="QHQ233" s="178"/>
      <c r="QHR233" s="178"/>
      <c r="QHS233" s="178"/>
      <c r="QHT233" s="178"/>
      <c r="QHU233" s="178"/>
      <c r="QHV233" s="178"/>
      <c r="QHW233" s="178"/>
      <c r="QHX233" s="178"/>
      <c r="QHY233" s="178"/>
      <c r="QHZ233" s="178"/>
      <c r="QIA233" s="178"/>
      <c r="QIB233" s="178"/>
      <c r="QIC233" s="178"/>
      <c r="QID233" s="178"/>
      <c r="QIE233" s="178"/>
      <c r="QIF233" s="178"/>
      <c r="QIG233" s="178"/>
      <c r="QIH233" s="178"/>
      <c r="QII233" s="178"/>
      <c r="QIJ233" s="178"/>
      <c r="QIK233" s="178"/>
      <c r="QIL233" s="178"/>
      <c r="QIM233" s="178"/>
      <c r="QIN233" s="178"/>
      <c r="QIO233" s="178"/>
      <c r="QIP233" s="178"/>
      <c r="QIQ233" s="178"/>
      <c r="QIR233" s="178"/>
      <c r="QIS233" s="178"/>
      <c r="QIT233" s="178"/>
      <c r="QIU233" s="178"/>
      <c r="QIV233" s="178"/>
      <c r="QIW233" s="178"/>
      <c r="QIX233" s="178"/>
      <c r="QIY233" s="178"/>
      <c r="QIZ233" s="178"/>
      <c r="QJA233" s="178"/>
      <c r="QJB233" s="178"/>
      <c r="QJC233" s="178"/>
      <c r="QJD233" s="178"/>
      <c r="QJE233" s="178"/>
      <c r="QJF233" s="178"/>
      <c r="QJG233" s="178"/>
      <c r="QJH233" s="178"/>
      <c r="QJI233" s="178"/>
      <c r="QJJ233" s="178"/>
      <c r="QJK233" s="178"/>
      <c r="QJL233" s="178"/>
      <c r="QJM233" s="178"/>
      <c r="QJN233" s="178"/>
      <c r="QJO233" s="178"/>
      <c r="QJP233" s="178"/>
      <c r="QJQ233" s="178"/>
      <c r="QJR233" s="178"/>
      <c r="QJS233" s="178"/>
      <c r="QJT233" s="178"/>
      <c r="QJU233" s="178"/>
      <c r="QJV233" s="178"/>
      <c r="QJW233" s="178"/>
      <c r="QJX233" s="178"/>
      <c r="QJY233" s="178"/>
      <c r="QJZ233" s="178"/>
      <c r="QKA233" s="178"/>
      <c r="QKB233" s="178"/>
      <c r="QKC233" s="178"/>
      <c r="QKD233" s="178"/>
      <c r="QKE233" s="178"/>
      <c r="QKF233" s="178"/>
      <c r="QKG233" s="178"/>
      <c r="QKH233" s="178"/>
      <c r="QKI233" s="178"/>
      <c r="QKJ233" s="178"/>
      <c r="QKK233" s="178"/>
      <c r="QKL233" s="178"/>
      <c r="QKM233" s="178"/>
      <c r="QKN233" s="178"/>
      <c r="QKO233" s="178"/>
      <c r="QKP233" s="178"/>
      <c r="QKQ233" s="178"/>
      <c r="QKR233" s="178"/>
      <c r="QKS233" s="178"/>
      <c r="QKT233" s="178"/>
      <c r="QKU233" s="178"/>
      <c r="QKV233" s="178"/>
      <c r="QKW233" s="178"/>
      <c r="QKX233" s="178"/>
      <c r="QKY233" s="178"/>
      <c r="QKZ233" s="178"/>
      <c r="QLA233" s="178"/>
      <c r="QLB233" s="178"/>
      <c r="QLC233" s="178"/>
      <c r="QLD233" s="178"/>
      <c r="QLE233" s="178"/>
      <c r="QLF233" s="178"/>
      <c r="QLG233" s="178"/>
      <c r="QLH233" s="178"/>
      <c r="QLI233" s="178"/>
      <c r="QLJ233" s="178"/>
      <c r="QLK233" s="178"/>
      <c r="QLL233" s="178"/>
      <c r="QLM233" s="178"/>
      <c r="QLN233" s="178"/>
      <c r="QLO233" s="178"/>
      <c r="QLP233" s="178"/>
      <c r="QLQ233" s="178"/>
      <c r="QLR233" s="178"/>
      <c r="QLS233" s="178"/>
      <c r="QLT233" s="178"/>
      <c r="QLU233" s="178"/>
      <c r="QLV233" s="178"/>
      <c r="QLW233" s="178"/>
      <c r="QLX233" s="178"/>
      <c r="QLY233" s="178"/>
      <c r="QLZ233" s="178"/>
      <c r="QMA233" s="178"/>
      <c r="QMB233" s="178"/>
      <c r="QMC233" s="178"/>
      <c r="QMD233" s="178"/>
      <c r="QME233" s="178"/>
      <c r="QMF233" s="178"/>
      <c r="QMG233" s="178"/>
      <c r="QMH233" s="178"/>
      <c r="QMI233" s="178"/>
      <c r="QMJ233" s="178"/>
      <c r="QMK233" s="178"/>
      <c r="QML233" s="178"/>
      <c r="QMM233" s="178"/>
      <c r="QMN233" s="178"/>
      <c r="QMO233" s="178"/>
      <c r="QMP233" s="178"/>
      <c r="QMQ233" s="178"/>
      <c r="QMR233" s="178"/>
      <c r="QMS233" s="178"/>
      <c r="QMT233" s="178"/>
      <c r="QMU233" s="178"/>
      <c r="QMV233" s="178"/>
      <c r="QMW233" s="178"/>
      <c r="QMX233" s="178"/>
      <c r="QMY233" s="178"/>
      <c r="QMZ233" s="178"/>
      <c r="QNA233" s="178"/>
      <c r="QNB233" s="178"/>
      <c r="QNC233" s="178"/>
      <c r="QND233" s="178"/>
      <c r="QNE233" s="178"/>
      <c r="QNF233" s="178"/>
      <c r="QNG233" s="178"/>
      <c r="QNH233" s="178"/>
      <c r="QNI233" s="178"/>
      <c r="QNJ233" s="178"/>
      <c r="QNK233" s="178"/>
      <c r="QNL233" s="178"/>
      <c r="QNM233" s="178"/>
      <c r="QNN233" s="178"/>
      <c r="QNO233" s="178"/>
      <c r="QNP233" s="178"/>
      <c r="QNQ233" s="178"/>
      <c r="QNR233" s="178"/>
      <c r="QNS233" s="178"/>
      <c r="QNT233" s="178"/>
      <c r="QNU233" s="178"/>
      <c r="QNV233" s="178"/>
      <c r="QNW233" s="178"/>
      <c r="QNX233" s="178"/>
      <c r="QNY233" s="178"/>
      <c r="QNZ233" s="178"/>
      <c r="QOA233" s="178"/>
      <c r="QOB233" s="178"/>
      <c r="QOC233" s="178"/>
      <c r="QOD233" s="178"/>
      <c r="QOE233" s="178"/>
      <c r="QOF233" s="178"/>
      <c r="QOG233" s="178"/>
      <c r="QOH233" s="178"/>
      <c r="QOI233" s="178"/>
      <c r="QOJ233" s="178"/>
      <c r="QOK233" s="178"/>
      <c r="QOL233" s="178"/>
      <c r="QOM233" s="178"/>
      <c r="QON233" s="178"/>
      <c r="QOO233" s="178"/>
      <c r="QOP233" s="178"/>
      <c r="QOQ233" s="178"/>
      <c r="QOR233" s="178"/>
      <c r="QOS233" s="178"/>
      <c r="QOT233" s="178"/>
      <c r="QOU233" s="178"/>
      <c r="QOV233" s="178"/>
      <c r="QOW233" s="178"/>
      <c r="QOX233" s="178"/>
      <c r="QOY233" s="178"/>
      <c r="QOZ233" s="178"/>
      <c r="QPA233" s="178"/>
      <c r="QPB233" s="178"/>
      <c r="QPC233" s="178"/>
      <c r="QPD233" s="178"/>
      <c r="QPE233" s="178"/>
      <c r="QPF233" s="178"/>
      <c r="QPG233" s="178"/>
      <c r="QPH233" s="178"/>
      <c r="QPI233" s="178"/>
      <c r="QPJ233" s="178"/>
      <c r="QPK233" s="178"/>
      <c r="QPL233" s="178"/>
      <c r="QPM233" s="178"/>
      <c r="QPN233" s="178"/>
      <c r="QPO233" s="178"/>
      <c r="QPP233" s="178"/>
      <c r="QPQ233" s="178"/>
      <c r="QPR233" s="178"/>
      <c r="QPS233" s="178"/>
      <c r="QPT233" s="178"/>
      <c r="QPU233" s="178"/>
      <c r="QPV233" s="178"/>
      <c r="QPW233" s="178"/>
      <c r="QPX233" s="178"/>
      <c r="QPY233" s="178"/>
      <c r="QPZ233" s="178"/>
      <c r="QQA233" s="178"/>
      <c r="QQB233" s="178"/>
      <c r="QQC233" s="178"/>
      <c r="QQD233" s="178"/>
      <c r="QQE233" s="178"/>
      <c r="QQF233" s="178"/>
      <c r="QQG233" s="178"/>
      <c r="QQH233" s="178"/>
      <c r="QQI233" s="178"/>
      <c r="QQJ233" s="178"/>
      <c r="QQK233" s="178"/>
      <c r="QQL233" s="178"/>
      <c r="QQM233" s="178"/>
      <c r="QQN233" s="178"/>
      <c r="QQO233" s="178"/>
      <c r="QQP233" s="178"/>
      <c r="QQQ233" s="178"/>
      <c r="QQR233" s="178"/>
      <c r="QQS233" s="178"/>
      <c r="QQT233" s="178"/>
      <c r="QQU233" s="178"/>
      <c r="QQV233" s="178"/>
      <c r="QQW233" s="178"/>
      <c r="QQX233" s="178"/>
      <c r="QQY233" s="178"/>
      <c r="QQZ233" s="178"/>
      <c r="QRA233" s="178"/>
      <c r="QRB233" s="178"/>
      <c r="QRC233" s="178"/>
      <c r="QRD233" s="178"/>
      <c r="QRE233" s="178"/>
      <c r="QRF233" s="178"/>
      <c r="QRG233" s="178"/>
      <c r="QRH233" s="178"/>
      <c r="QRI233" s="178"/>
      <c r="QRJ233" s="178"/>
      <c r="QRK233" s="178"/>
      <c r="QRL233" s="178"/>
      <c r="QRM233" s="178"/>
      <c r="QRN233" s="178"/>
      <c r="QRO233" s="178"/>
      <c r="QRP233" s="178"/>
      <c r="QRQ233" s="178"/>
      <c r="QRR233" s="178"/>
      <c r="QRS233" s="178"/>
      <c r="QRT233" s="178"/>
      <c r="QRU233" s="178"/>
      <c r="QRV233" s="178"/>
      <c r="QRW233" s="178"/>
      <c r="QRX233" s="178"/>
      <c r="QRY233" s="178"/>
      <c r="QRZ233" s="178"/>
      <c r="QSA233" s="178"/>
      <c r="QSB233" s="178"/>
      <c r="QSC233" s="178"/>
      <c r="QSD233" s="178"/>
      <c r="QSE233" s="178"/>
      <c r="QSF233" s="178"/>
      <c r="QSG233" s="178"/>
      <c r="QSH233" s="178"/>
      <c r="QSI233" s="178"/>
      <c r="QSJ233" s="178"/>
      <c r="QSK233" s="178"/>
      <c r="QSL233" s="178"/>
      <c r="QSM233" s="178"/>
      <c r="QSN233" s="178"/>
      <c r="QSO233" s="178"/>
      <c r="QSP233" s="178"/>
      <c r="QSQ233" s="178"/>
      <c r="QSR233" s="178"/>
      <c r="QSS233" s="178"/>
      <c r="QST233" s="178"/>
      <c r="QSU233" s="178"/>
      <c r="QSV233" s="178"/>
      <c r="QSW233" s="178"/>
      <c r="QSX233" s="178"/>
      <c r="QSY233" s="178"/>
      <c r="QSZ233" s="178"/>
      <c r="QTA233" s="178"/>
      <c r="QTB233" s="178"/>
      <c r="QTC233" s="178"/>
      <c r="QTD233" s="178"/>
      <c r="QTE233" s="178"/>
      <c r="QTF233" s="178"/>
      <c r="QTG233" s="178"/>
      <c r="QTH233" s="178"/>
      <c r="QTI233" s="178"/>
      <c r="QTJ233" s="178"/>
      <c r="QTK233" s="178"/>
      <c r="QTL233" s="178"/>
      <c r="QTM233" s="178"/>
      <c r="QTN233" s="178"/>
      <c r="QTO233" s="178"/>
      <c r="QTP233" s="178"/>
      <c r="QTQ233" s="178"/>
      <c r="QTR233" s="178"/>
      <c r="QTS233" s="178"/>
      <c r="QTT233" s="178"/>
      <c r="QTU233" s="178"/>
      <c r="QTV233" s="178"/>
      <c r="QTW233" s="178"/>
      <c r="QTX233" s="178"/>
      <c r="QTY233" s="178"/>
      <c r="QTZ233" s="178"/>
      <c r="QUA233" s="178"/>
      <c r="QUB233" s="178"/>
      <c r="QUC233" s="178"/>
      <c r="QUD233" s="178"/>
      <c r="QUE233" s="178"/>
      <c r="QUF233" s="178"/>
      <c r="QUG233" s="178"/>
      <c r="QUH233" s="178"/>
      <c r="QUI233" s="178"/>
      <c r="QUJ233" s="178"/>
      <c r="QUK233" s="178"/>
      <c r="QUL233" s="178"/>
      <c r="QUM233" s="178"/>
      <c r="QUN233" s="178"/>
      <c r="QUO233" s="178"/>
      <c r="QUP233" s="178"/>
      <c r="QUQ233" s="178"/>
      <c r="QUR233" s="178"/>
      <c r="QUS233" s="178"/>
      <c r="QUT233" s="178"/>
      <c r="QUU233" s="178"/>
      <c r="QUV233" s="178"/>
      <c r="QUW233" s="178"/>
      <c r="QUX233" s="178"/>
      <c r="QUY233" s="178"/>
      <c r="QUZ233" s="178"/>
      <c r="QVA233" s="178"/>
      <c r="QVB233" s="178"/>
      <c r="QVC233" s="178"/>
      <c r="QVD233" s="178"/>
      <c r="QVE233" s="178"/>
      <c r="QVF233" s="178"/>
      <c r="QVG233" s="178"/>
      <c r="QVH233" s="178"/>
      <c r="QVI233" s="178"/>
      <c r="QVJ233" s="178"/>
      <c r="QVK233" s="178"/>
      <c r="QVL233" s="178"/>
      <c r="QVM233" s="178"/>
      <c r="QVN233" s="178"/>
      <c r="QVO233" s="178"/>
      <c r="QVP233" s="178"/>
      <c r="QVQ233" s="178"/>
      <c r="QVR233" s="178"/>
      <c r="QVS233" s="178"/>
      <c r="QVT233" s="178"/>
      <c r="QVU233" s="178"/>
      <c r="QVV233" s="178"/>
      <c r="QVW233" s="178"/>
      <c r="QVX233" s="178"/>
      <c r="QVY233" s="178"/>
      <c r="QVZ233" s="178"/>
      <c r="QWA233" s="178"/>
      <c r="QWB233" s="178"/>
      <c r="QWC233" s="178"/>
      <c r="QWD233" s="178"/>
      <c r="QWE233" s="178"/>
      <c r="QWF233" s="178"/>
      <c r="QWG233" s="178"/>
      <c r="QWH233" s="178"/>
      <c r="QWI233" s="178"/>
      <c r="QWJ233" s="178"/>
      <c r="QWK233" s="178"/>
      <c r="QWL233" s="178"/>
      <c r="QWM233" s="178"/>
      <c r="QWN233" s="178"/>
      <c r="QWO233" s="178"/>
      <c r="QWP233" s="178"/>
      <c r="QWQ233" s="178"/>
      <c r="QWR233" s="178"/>
      <c r="QWS233" s="178"/>
      <c r="QWT233" s="178"/>
      <c r="QWU233" s="178"/>
      <c r="QWV233" s="178"/>
      <c r="QWW233" s="178"/>
      <c r="QWX233" s="178"/>
      <c r="QWY233" s="178"/>
      <c r="QWZ233" s="178"/>
      <c r="QXA233" s="178"/>
      <c r="QXB233" s="178"/>
      <c r="QXC233" s="178"/>
      <c r="QXD233" s="178"/>
      <c r="QXE233" s="178"/>
      <c r="QXF233" s="178"/>
      <c r="QXG233" s="178"/>
      <c r="QXH233" s="178"/>
      <c r="QXI233" s="178"/>
      <c r="QXJ233" s="178"/>
      <c r="QXK233" s="178"/>
      <c r="QXL233" s="178"/>
      <c r="QXM233" s="178"/>
      <c r="QXN233" s="178"/>
      <c r="QXO233" s="178"/>
      <c r="QXP233" s="178"/>
      <c r="QXQ233" s="178"/>
      <c r="QXR233" s="178"/>
      <c r="QXS233" s="178"/>
      <c r="QXT233" s="178"/>
      <c r="QXU233" s="178"/>
      <c r="QXV233" s="178"/>
      <c r="QXW233" s="178"/>
      <c r="QXX233" s="178"/>
      <c r="QXY233" s="178"/>
      <c r="QXZ233" s="178"/>
      <c r="QYA233" s="178"/>
      <c r="QYB233" s="178"/>
      <c r="QYC233" s="178"/>
      <c r="QYD233" s="178"/>
      <c r="QYE233" s="178"/>
      <c r="QYF233" s="178"/>
      <c r="QYG233" s="178"/>
      <c r="QYH233" s="178"/>
      <c r="QYI233" s="178"/>
      <c r="QYJ233" s="178"/>
      <c r="QYK233" s="178"/>
      <c r="QYL233" s="178"/>
      <c r="QYM233" s="178"/>
      <c r="QYN233" s="178"/>
      <c r="QYO233" s="178"/>
      <c r="QYP233" s="178"/>
      <c r="QYQ233" s="178"/>
      <c r="QYR233" s="178"/>
      <c r="QYS233" s="178"/>
      <c r="QYT233" s="178"/>
      <c r="QYU233" s="178"/>
      <c r="QYV233" s="178"/>
      <c r="QYW233" s="178"/>
      <c r="QYX233" s="178"/>
      <c r="QYY233" s="178"/>
      <c r="QYZ233" s="178"/>
      <c r="QZA233" s="178"/>
      <c r="QZB233" s="178"/>
      <c r="QZC233" s="178"/>
      <c r="QZD233" s="178"/>
      <c r="QZE233" s="178"/>
      <c r="QZF233" s="178"/>
      <c r="QZG233" s="178"/>
      <c r="QZH233" s="178"/>
      <c r="QZI233" s="178"/>
      <c r="QZJ233" s="178"/>
      <c r="QZK233" s="178"/>
      <c r="QZL233" s="178"/>
      <c r="QZM233" s="178"/>
      <c r="QZN233" s="178"/>
      <c r="QZO233" s="178"/>
      <c r="QZP233" s="178"/>
      <c r="QZQ233" s="178"/>
      <c r="QZR233" s="178"/>
      <c r="QZS233" s="178"/>
      <c r="QZT233" s="178"/>
      <c r="QZU233" s="178"/>
      <c r="QZV233" s="178"/>
      <c r="QZW233" s="178"/>
      <c r="QZX233" s="178"/>
      <c r="QZY233" s="178"/>
      <c r="QZZ233" s="178"/>
      <c r="RAA233" s="178"/>
      <c r="RAB233" s="178"/>
      <c r="RAC233" s="178"/>
      <c r="RAD233" s="178"/>
      <c r="RAE233" s="178"/>
      <c r="RAF233" s="178"/>
      <c r="RAG233" s="178"/>
      <c r="RAH233" s="178"/>
      <c r="RAI233" s="178"/>
      <c r="RAJ233" s="178"/>
      <c r="RAK233" s="178"/>
      <c r="RAL233" s="178"/>
      <c r="RAM233" s="178"/>
      <c r="RAN233" s="178"/>
      <c r="RAO233" s="178"/>
      <c r="RAP233" s="178"/>
      <c r="RAQ233" s="178"/>
      <c r="RAR233" s="178"/>
      <c r="RAS233" s="178"/>
      <c r="RAT233" s="178"/>
      <c r="RAU233" s="178"/>
      <c r="RAV233" s="178"/>
      <c r="RAW233" s="178"/>
      <c r="RAX233" s="178"/>
      <c r="RAY233" s="178"/>
      <c r="RAZ233" s="178"/>
      <c r="RBA233" s="178"/>
      <c r="RBB233" s="178"/>
      <c r="RBC233" s="178"/>
      <c r="RBD233" s="178"/>
      <c r="RBE233" s="178"/>
      <c r="RBF233" s="178"/>
      <c r="RBG233" s="178"/>
      <c r="RBH233" s="178"/>
      <c r="RBI233" s="178"/>
      <c r="RBJ233" s="178"/>
      <c r="RBK233" s="178"/>
      <c r="RBL233" s="178"/>
      <c r="RBM233" s="178"/>
      <c r="RBN233" s="178"/>
      <c r="RBO233" s="178"/>
      <c r="RBP233" s="178"/>
      <c r="RBQ233" s="178"/>
      <c r="RBR233" s="178"/>
      <c r="RBS233" s="178"/>
      <c r="RBT233" s="178"/>
      <c r="RBU233" s="178"/>
      <c r="RBV233" s="178"/>
      <c r="RBW233" s="178"/>
      <c r="RBX233" s="178"/>
      <c r="RBY233" s="178"/>
      <c r="RBZ233" s="178"/>
      <c r="RCA233" s="178"/>
      <c r="RCB233" s="178"/>
      <c r="RCC233" s="178"/>
      <c r="RCD233" s="178"/>
      <c r="RCE233" s="178"/>
      <c r="RCF233" s="178"/>
      <c r="RCG233" s="178"/>
      <c r="RCH233" s="178"/>
      <c r="RCI233" s="178"/>
      <c r="RCJ233" s="178"/>
      <c r="RCK233" s="178"/>
      <c r="RCL233" s="178"/>
      <c r="RCM233" s="178"/>
      <c r="RCN233" s="178"/>
      <c r="RCO233" s="178"/>
      <c r="RCP233" s="178"/>
      <c r="RCQ233" s="178"/>
      <c r="RCR233" s="178"/>
      <c r="RCS233" s="178"/>
      <c r="RCT233" s="178"/>
      <c r="RCU233" s="178"/>
      <c r="RCV233" s="178"/>
      <c r="RCW233" s="178"/>
      <c r="RCX233" s="178"/>
      <c r="RCY233" s="178"/>
      <c r="RCZ233" s="178"/>
      <c r="RDA233" s="178"/>
      <c r="RDB233" s="178"/>
      <c r="RDC233" s="178"/>
      <c r="RDD233" s="178"/>
      <c r="RDE233" s="178"/>
      <c r="RDF233" s="178"/>
      <c r="RDG233" s="178"/>
      <c r="RDH233" s="178"/>
      <c r="RDI233" s="178"/>
      <c r="RDJ233" s="178"/>
      <c r="RDK233" s="178"/>
      <c r="RDL233" s="178"/>
      <c r="RDM233" s="178"/>
      <c r="RDN233" s="178"/>
      <c r="RDO233" s="178"/>
      <c r="RDP233" s="178"/>
      <c r="RDQ233" s="178"/>
      <c r="RDR233" s="178"/>
      <c r="RDS233" s="178"/>
      <c r="RDT233" s="178"/>
      <c r="RDU233" s="178"/>
      <c r="RDV233" s="178"/>
      <c r="RDW233" s="178"/>
      <c r="RDX233" s="178"/>
      <c r="RDY233" s="178"/>
      <c r="RDZ233" s="178"/>
      <c r="REA233" s="178"/>
      <c r="REB233" s="178"/>
      <c r="REC233" s="178"/>
      <c r="RED233" s="178"/>
      <c r="REE233" s="178"/>
      <c r="REF233" s="178"/>
      <c r="REG233" s="178"/>
      <c r="REH233" s="178"/>
      <c r="REI233" s="178"/>
      <c r="REJ233" s="178"/>
      <c r="REK233" s="178"/>
      <c r="REL233" s="178"/>
      <c r="REM233" s="178"/>
      <c r="REN233" s="178"/>
      <c r="REO233" s="178"/>
      <c r="REP233" s="178"/>
      <c r="REQ233" s="178"/>
      <c r="RER233" s="178"/>
      <c r="RES233" s="178"/>
      <c r="RET233" s="178"/>
      <c r="REU233" s="178"/>
      <c r="REV233" s="178"/>
      <c r="REW233" s="178"/>
      <c r="REX233" s="178"/>
      <c r="REY233" s="178"/>
      <c r="REZ233" s="178"/>
      <c r="RFA233" s="178"/>
      <c r="RFB233" s="178"/>
      <c r="RFC233" s="178"/>
      <c r="RFD233" s="178"/>
      <c r="RFE233" s="178"/>
      <c r="RFF233" s="178"/>
      <c r="RFG233" s="178"/>
      <c r="RFH233" s="178"/>
      <c r="RFI233" s="178"/>
      <c r="RFJ233" s="178"/>
      <c r="RFK233" s="178"/>
      <c r="RFL233" s="178"/>
      <c r="RFM233" s="178"/>
      <c r="RFN233" s="178"/>
      <c r="RFO233" s="178"/>
      <c r="RFP233" s="178"/>
      <c r="RFQ233" s="178"/>
      <c r="RFR233" s="178"/>
      <c r="RFS233" s="178"/>
      <c r="RFT233" s="178"/>
      <c r="RFU233" s="178"/>
      <c r="RFV233" s="178"/>
      <c r="RFW233" s="178"/>
      <c r="RFX233" s="178"/>
      <c r="RFY233" s="178"/>
      <c r="RFZ233" s="178"/>
      <c r="RGA233" s="178"/>
      <c r="RGB233" s="178"/>
      <c r="RGC233" s="178"/>
      <c r="RGD233" s="178"/>
      <c r="RGE233" s="178"/>
      <c r="RGF233" s="178"/>
      <c r="RGG233" s="178"/>
      <c r="RGH233" s="178"/>
      <c r="RGI233" s="178"/>
      <c r="RGJ233" s="178"/>
      <c r="RGK233" s="178"/>
      <c r="RGL233" s="178"/>
      <c r="RGM233" s="178"/>
      <c r="RGN233" s="178"/>
      <c r="RGO233" s="178"/>
      <c r="RGP233" s="178"/>
      <c r="RGQ233" s="178"/>
      <c r="RGR233" s="178"/>
      <c r="RGS233" s="178"/>
      <c r="RGT233" s="178"/>
      <c r="RGU233" s="178"/>
      <c r="RGV233" s="178"/>
      <c r="RGW233" s="178"/>
      <c r="RGX233" s="178"/>
      <c r="RGY233" s="178"/>
      <c r="RGZ233" s="178"/>
      <c r="RHA233" s="178"/>
      <c r="RHB233" s="178"/>
      <c r="RHC233" s="178"/>
      <c r="RHD233" s="178"/>
      <c r="RHE233" s="178"/>
      <c r="RHF233" s="178"/>
      <c r="RHG233" s="178"/>
      <c r="RHH233" s="178"/>
      <c r="RHI233" s="178"/>
      <c r="RHJ233" s="178"/>
      <c r="RHK233" s="178"/>
      <c r="RHL233" s="178"/>
      <c r="RHM233" s="178"/>
      <c r="RHN233" s="178"/>
      <c r="RHO233" s="178"/>
      <c r="RHP233" s="178"/>
      <c r="RHQ233" s="178"/>
      <c r="RHR233" s="178"/>
      <c r="RHS233" s="178"/>
      <c r="RHT233" s="178"/>
      <c r="RHU233" s="178"/>
      <c r="RHV233" s="178"/>
      <c r="RHW233" s="178"/>
      <c r="RHX233" s="178"/>
      <c r="RHY233" s="178"/>
      <c r="RHZ233" s="178"/>
      <c r="RIA233" s="178"/>
      <c r="RIB233" s="178"/>
      <c r="RIC233" s="178"/>
      <c r="RID233" s="178"/>
      <c r="RIE233" s="178"/>
      <c r="RIF233" s="178"/>
      <c r="RIG233" s="178"/>
      <c r="RIH233" s="178"/>
      <c r="RII233" s="178"/>
      <c r="RIJ233" s="178"/>
      <c r="RIK233" s="178"/>
      <c r="RIL233" s="178"/>
      <c r="RIM233" s="178"/>
      <c r="RIN233" s="178"/>
      <c r="RIO233" s="178"/>
      <c r="RIP233" s="178"/>
      <c r="RIQ233" s="178"/>
      <c r="RIR233" s="178"/>
      <c r="RIS233" s="178"/>
      <c r="RIT233" s="178"/>
      <c r="RIU233" s="178"/>
      <c r="RIV233" s="178"/>
      <c r="RIW233" s="178"/>
      <c r="RIX233" s="178"/>
      <c r="RIY233" s="178"/>
      <c r="RIZ233" s="178"/>
      <c r="RJA233" s="178"/>
      <c r="RJB233" s="178"/>
      <c r="RJC233" s="178"/>
      <c r="RJD233" s="178"/>
      <c r="RJE233" s="178"/>
      <c r="RJF233" s="178"/>
      <c r="RJG233" s="178"/>
      <c r="RJH233" s="178"/>
      <c r="RJI233" s="178"/>
      <c r="RJJ233" s="178"/>
      <c r="RJK233" s="178"/>
      <c r="RJL233" s="178"/>
      <c r="RJM233" s="178"/>
      <c r="RJN233" s="178"/>
      <c r="RJO233" s="178"/>
      <c r="RJP233" s="178"/>
      <c r="RJQ233" s="178"/>
      <c r="RJR233" s="178"/>
      <c r="RJS233" s="178"/>
      <c r="RJT233" s="178"/>
      <c r="RJU233" s="178"/>
      <c r="RJV233" s="178"/>
      <c r="RJW233" s="178"/>
      <c r="RJX233" s="178"/>
      <c r="RJY233" s="178"/>
      <c r="RJZ233" s="178"/>
      <c r="RKA233" s="178"/>
      <c r="RKB233" s="178"/>
      <c r="RKC233" s="178"/>
      <c r="RKD233" s="178"/>
      <c r="RKE233" s="178"/>
      <c r="RKF233" s="178"/>
      <c r="RKG233" s="178"/>
      <c r="RKH233" s="178"/>
      <c r="RKI233" s="178"/>
      <c r="RKJ233" s="178"/>
      <c r="RKK233" s="178"/>
      <c r="RKL233" s="178"/>
      <c r="RKM233" s="178"/>
      <c r="RKN233" s="178"/>
      <c r="RKO233" s="178"/>
      <c r="RKP233" s="178"/>
      <c r="RKQ233" s="178"/>
      <c r="RKR233" s="178"/>
      <c r="RKS233" s="178"/>
      <c r="RKT233" s="178"/>
      <c r="RKU233" s="178"/>
      <c r="RKV233" s="178"/>
      <c r="RKW233" s="178"/>
      <c r="RKX233" s="178"/>
      <c r="RKY233" s="178"/>
      <c r="RKZ233" s="178"/>
      <c r="RLA233" s="178"/>
      <c r="RLB233" s="178"/>
      <c r="RLC233" s="178"/>
      <c r="RLD233" s="178"/>
      <c r="RLE233" s="178"/>
      <c r="RLF233" s="178"/>
      <c r="RLG233" s="178"/>
      <c r="RLH233" s="178"/>
      <c r="RLI233" s="178"/>
      <c r="RLJ233" s="178"/>
      <c r="RLK233" s="178"/>
      <c r="RLL233" s="178"/>
      <c r="RLM233" s="178"/>
      <c r="RLN233" s="178"/>
      <c r="RLO233" s="178"/>
      <c r="RLP233" s="178"/>
      <c r="RLQ233" s="178"/>
      <c r="RLR233" s="178"/>
      <c r="RLS233" s="178"/>
      <c r="RLT233" s="178"/>
      <c r="RLU233" s="178"/>
      <c r="RLV233" s="178"/>
      <c r="RLW233" s="178"/>
      <c r="RLX233" s="178"/>
      <c r="RLY233" s="178"/>
      <c r="RLZ233" s="178"/>
      <c r="RMA233" s="178"/>
      <c r="RMB233" s="178"/>
      <c r="RMC233" s="178"/>
      <c r="RMD233" s="178"/>
      <c r="RME233" s="178"/>
      <c r="RMF233" s="178"/>
      <c r="RMG233" s="178"/>
      <c r="RMH233" s="178"/>
      <c r="RMI233" s="178"/>
      <c r="RMJ233" s="178"/>
      <c r="RMK233" s="178"/>
      <c r="RML233" s="178"/>
      <c r="RMM233" s="178"/>
      <c r="RMN233" s="178"/>
      <c r="RMO233" s="178"/>
      <c r="RMP233" s="178"/>
      <c r="RMQ233" s="178"/>
      <c r="RMR233" s="178"/>
      <c r="RMS233" s="178"/>
      <c r="RMT233" s="178"/>
      <c r="RMU233" s="178"/>
      <c r="RMV233" s="178"/>
      <c r="RMW233" s="178"/>
      <c r="RMX233" s="178"/>
      <c r="RMY233" s="178"/>
      <c r="RMZ233" s="178"/>
      <c r="RNA233" s="178"/>
      <c r="RNB233" s="178"/>
      <c r="RNC233" s="178"/>
      <c r="RND233" s="178"/>
      <c r="RNE233" s="178"/>
      <c r="RNF233" s="178"/>
      <c r="RNG233" s="178"/>
      <c r="RNH233" s="178"/>
      <c r="RNI233" s="178"/>
      <c r="RNJ233" s="178"/>
      <c r="RNK233" s="178"/>
      <c r="RNL233" s="178"/>
      <c r="RNM233" s="178"/>
      <c r="RNN233" s="178"/>
      <c r="RNO233" s="178"/>
      <c r="RNP233" s="178"/>
      <c r="RNQ233" s="178"/>
      <c r="RNR233" s="178"/>
      <c r="RNS233" s="178"/>
      <c r="RNT233" s="178"/>
      <c r="RNU233" s="178"/>
      <c r="RNV233" s="178"/>
      <c r="RNW233" s="178"/>
      <c r="RNX233" s="178"/>
      <c r="RNY233" s="178"/>
      <c r="RNZ233" s="178"/>
      <c r="ROA233" s="178"/>
      <c r="ROB233" s="178"/>
      <c r="ROC233" s="178"/>
      <c r="ROD233" s="178"/>
      <c r="ROE233" s="178"/>
      <c r="ROF233" s="178"/>
      <c r="ROG233" s="178"/>
      <c r="ROH233" s="178"/>
      <c r="ROI233" s="178"/>
      <c r="ROJ233" s="178"/>
      <c r="ROK233" s="178"/>
      <c r="ROL233" s="178"/>
      <c r="ROM233" s="178"/>
      <c r="RON233" s="178"/>
      <c r="ROO233" s="178"/>
      <c r="ROP233" s="178"/>
      <c r="ROQ233" s="178"/>
      <c r="ROR233" s="178"/>
      <c r="ROS233" s="178"/>
      <c r="ROT233" s="178"/>
      <c r="ROU233" s="178"/>
      <c r="ROV233" s="178"/>
      <c r="ROW233" s="178"/>
      <c r="ROX233" s="178"/>
      <c r="ROY233" s="178"/>
      <c r="ROZ233" s="178"/>
      <c r="RPA233" s="178"/>
      <c r="RPB233" s="178"/>
      <c r="RPC233" s="178"/>
      <c r="RPD233" s="178"/>
      <c r="RPE233" s="178"/>
      <c r="RPF233" s="178"/>
      <c r="RPG233" s="178"/>
      <c r="RPH233" s="178"/>
      <c r="RPI233" s="178"/>
      <c r="RPJ233" s="178"/>
      <c r="RPK233" s="178"/>
      <c r="RPL233" s="178"/>
      <c r="RPM233" s="178"/>
      <c r="RPN233" s="178"/>
      <c r="RPO233" s="178"/>
      <c r="RPP233" s="178"/>
      <c r="RPQ233" s="178"/>
      <c r="RPR233" s="178"/>
      <c r="RPS233" s="178"/>
      <c r="RPT233" s="178"/>
      <c r="RPU233" s="178"/>
      <c r="RPV233" s="178"/>
      <c r="RPW233" s="178"/>
      <c r="RPX233" s="178"/>
      <c r="RPY233" s="178"/>
      <c r="RPZ233" s="178"/>
      <c r="RQA233" s="178"/>
      <c r="RQB233" s="178"/>
      <c r="RQC233" s="178"/>
      <c r="RQD233" s="178"/>
      <c r="RQE233" s="178"/>
      <c r="RQF233" s="178"/>
      <c r="RQG233" s="178"/>
      <c r="RQH233" s="178"/>
      <c r="RQI233" s="178"/>
      <c r="RQJ233" s="178"/>
      <c r="RQK233" s="178"/>
      <c r="RQL233" s="178"/>
      <c r="RQM233" s="178"/>
      <c r="RQN233" s="178"/>
      <c r="RQO233" s="178"/>
      <c r="RQP233" s="178"/>
      <c r="RQQ233" s="178"/>
      <c r="RQR233" s="178"/>
      <c r="RQS233" s="178"/>
      <c r="RQT233" s="178"/>
      <c r="RQU233" s="178"/>
      <c r="RQV233" s="178"/>
      <c r="RQW233" s="178"/>
      <c r="RQX233" s="178"/>
      <c r="RQY233" s="178"/>
      <c r="RQZ233" s="178"/>
      <c r="RRA233" s="178"/>
      <c r="RRB233" s="178"/>
      <c r="RRC233" s="178"/>
      <c r="RRD233" s="178"/>
      <c r="RRE233" s="178"/>
      <c r="RRF233" s="178"/>
      <c r="RRG233" s="178"/>
      <c r="RRH233" s="178"/>
      <c r="RRI233" s="178"/>
      <c r="RRJ233" s="178"/>
      <c r="RRK233" s="178"/>
      <c r="RRL233" s="178"/>
      <c r="RRM233" s="178"/>
      <c r="RRN233" s="178"/>
      <c r="RRO233" s="178"/>
      <c r="RRP233" s="178"/>
      <c r="RRQ233" s="178"/>
      <c r="RRR233" s="178"/>
      <c r="RRS233" s="178"/>
      <c r="RRT233" s="178"/>
      <c r="RRU233" s="178"/>
      <c r="RRV233" s="178"/>
      <c r="RRW233" s="178"/>
      <c r="RRX233" s="178"/>
      <c r="RRY233" s="178"/>
      <c r="RRZ233" s="178"/>
      <c r="RSA233" s="178"/>
      <c r="RSB233" s="178"/>
      <c r="RSC233" s="178"/>
      <c r="RSD233" s="178"/>
      <c r="RSE233" s="178"/>
      <c r="RSF233" s="178"/>
      <c r="RSG233" s="178"/>
      <c r="RSH233" s="178"/>
      <c r="RSI233" s="178"/>
      <c r="RSJ233" s="178"/>
      <c r="RSK233" s="178"/>
      <c r="RSL233" s="178"/>
      <c r="RSM233" s="178"/>
      <c r="RSN233" s="178"/>
      <c r="RSO233" s="178"/>
      <c r="RSP233" s="178"/>
      <c r="RSQ233" s="178"/>
      <c r="RSR233" s="178"/>
      <c r="RSS233" s="178"/>
      <c r="RST233" s="178"/>
      <c r="RSU233" s="178"/>
      <c r="RSV233" s="178"/>
      <c r="RSW233" s="178"/>
      <c r="RSX233" s="178"/>
      <c r="RSY233" s="178"/>
      <c r="RSZ233" s="178"/>
      <c r="RTA233" s="178"/>
      <c r="RTB233" s="178"/>
      <c r="RTC233" s="178"/>
      <c r="RTD233" s="178"/>
      <c r="RTE233" s="178"/>
      <c r="RTF233" s="178"/>
      <c r="RTG233" s="178"/>
      <c r="RTH233" s="178"/>
      <c r="RTI233" s="178"/>
      <c r="RTJ233" s="178"/>
      <c r="RTK233" s="178"/>
      <c r="RTL233" s="178"/>
      <c r="RTM233" s="178"/>
      <c r="RTN233" s="178"/>
      <c r="RTO233" s="178"/>
      <c r="RTP233" s="178"/>
      <c r="RTQ233" s="178"/>
      <c r="RTR233" s="178"/>
      <c r="RTS233" s="178"/>
      <c r="RTT233" s="178"/>
      <c r="RTU233" s="178"/>
      <c r="RTV233" s="178"/>
      <c r="RTW233" s="178"/>
      <c r="RTX233" s="178"/>
      <c r="RTY233" s="178"/>
      <c r="RTZ233" s="178"/>
      <c r="RUA233" s="178"/>
      <c r="RUB233" s="178"/>
      <c r="RUC233" s="178"/>
      <c r="RUD233" s="178"/>
      <c r="RUE233" s="178"/>
      <c r="RUF233" s="178"/>
      <c r="RUG233" s="178"/>
      <c r="RUH233" s="178"/>
      <c r="RUI233" s="178"/>
      <c r="RUJ233" s="178"/>
      <c r="RUK233" s="178"/>
      <c r="RUL233" s="178"/>
      <c r="RUM233" s="178"/>
      <c r="RUN233" s="178"/>
      <c r="RUO233" s="178"/>
      <c r="RUP233" s="178"/>
      <c r="RUQ233" s="178"/>
      <c r="RUR233" s="178"/>
      <c r="RUS233" s="178"/>
      <c r="RUT233" s="178"/>
      <c r="RUU233" s="178"/>
      <c r="RUV233" s="178"/>
      <c r="RUW233" s="178"/>
      <c r="RUX233" s="178"/>
      <c r="RUY233" s="178"/>
      <c r="RUZ233" s="178"/>
      <c r="RVA233" s="178"/>
      <c r="RVB233" s="178"/>
      <c r="RVC233" s="178"/>
      <c r="RVD233" s="178"/>
      <c r="RVE233" s="178"/>
      <c r="RVF233" s="178"/>
      <c r="RVG233" s="178"/>
      <c r="RVH233" s="178"/>
      <c r="RVI233" s="178"/>
      <c r="RVJ233" s="178"/>
      <c r="RVK233" s="178"/>
      <c r="RVL233" s="178"/>
      <c r="RVM233" s="178"/>
      <c r="RVN233" s="178"/>
      <c r="RVO233" s="178"/>
      <c r="RVP233" s="178"/>
      <c r="RVQ233" s="178"/>
      <c r="RVR233" s="178"/>
      <c r="RVS233" s="178"/>
      <c r="RVT233" s="178"/>
      <c r="RVU233" s="178"/>
      <c r="RVV233" s="178"/>
      <c r="RVW233" s="178"/>
      <c r="RVX233" s="178"/>
      <c r="RVY233" s="178"/>
      <c r="RVZ233" s="178"/>
      <c r="RWA233" s="178"/>
      <c r="RWB233" s="178"/>
      <c r="RWC233" s="178"/>
      <c r="RWD233" s="178"/>
      <c r="RWE233" s="178"/>
      <c r="RWF233" s="178"/>
      <c r="RWG233" s="178"/>
      <c r="RWH233" s="178"/>
      <c r="RWI233" s="178"/>
      <c r="RWJ233" s="178"/>
      <c r="RWK233" s="178"/>
      <c r="RWL233" s="178"/>
      <c r="RWM233" s="178"/>
      <c r="RWN233" s="178"/>
      <c r="RWO233" s="178"/>
      <c r="RWP233" s="178"/>
      <c r="RWQ233" s="178"/>
      <c r="RWR233" s="178"/>
      <c r="RWS233" s="178"/>
      <c r="RWT233" s="178"/>
      <c r="RWU233" s="178"/>
      <c r="RWV233" s="178"/>
      <c r="RWW233" s="178"/>
      <c r="RWX233" s="178"/>
      <c r="RWY233" s="178"/>
      <c r="RWZ233" s="178"/>
      <c r="RXA233" s="178"/>
      <c r="RXB233" s="178"/>
      <c r="RXC233" s="178"/>
      <c r="RXD233" s="178"/>
      <c r="RXE233" s="178"/>
      <c r="RXF233" s="178"/>
      <c r="RXG233" s="178"/>
      <c r="RXH233" s="178"/>
      <c r="RXI233" s="178"/>
      <c r="RXJ233" s="178"/>
      <c r="RXK233" s="178"/>
      <c r="RXL233" s="178"/>
      <c r="RXM233" s="178"/>
      <c r="RXN233" s="178"/>
      <c r="RXO233" s="178"/>
      <c r="RXP233" s="178"/>
      <c r="RXQ233" s="178"/>
      <c r="RXR233" s="178"/>
      <c r="RXS233" s="178"/>
      <c r="RXT233" s="178"/>
      <c r="RXU233" s="178"/>
      <c r="RXV233" s="178"/>
      <c r="RXW233" s="178"/>
      <c r="RXX233" s="178"/>
      <c r="RXY233" s="178"/>
      <c r="RXZ233" s="178"/>
      <c r="RYA233" s="178"/>
      <c r="RYB233" s="178"/>
      <c r="RYC233" s="178"/>
      <c r="RYD233" s="178"/>
      <c r="RYE233" s="178"/>
      <c r="RYF233" s="178"/>
      <c r="RYG233" s="178"/>
      <c r="RYH233" s="178"/>
      <c r="RYI233" s="178"/>
      <c r="RYJ233" s="178"/>
      <c r="RYK233" s="178"/>
      <c r="RYL233" s="178"/>
      <c r="RYM233" s="178"/>
      <c r="RYN233" s="178"/>
      <c r="RYO233" s="178"/>
      <c r="RYP233" s="178"/>
      <c r="RYQ233" s="178"/>
      <c r="RYR233" s="178"/>
      <c r="RYS233" s="178"/>
      <c r="RYT233" s="178"/>
      <c r="RYU233" s="178"/>
      <c r="RYV233" s="178"/>
      <c r="RYW233" s="178"/>
      <c r="RYX233" s="178"/>
      <c r="RYY233" s="178"/>
      <c r="RYZ233" s="178"/>
      <c r="RZA233" s="178"/>
      <c r="RZB233" s="178"/>
      <c r="RZC233" s="178"/>
      <c r="RZD233" s="178"/>
      <c r="RZE233" s="178"/>
      <c r="RZF233" s="178"/>
      <c r="RZG233" s="178"/>
      <c r="RZH233" s="178"/>
      <c r="RZI233" s="178"/>
      <c r="RZJ233" s="178"/>
      <c r="RZK233" s="178"/>
      <c r="RZL233" s="178"/>
      <c r="RZM233" s="178"/>
      <c r="RZN233" s="178"/>
      <c r="RZO233" s="178"/>
      <c r="RZP233" s="178"/>
      <c r="RZQ233" s="178"/>
      <c r="RZR233" s="178"/>
      <c r="RZS233" s="178"/>
      <c r="RZT233" s="178"/>
      <c r="RZU233" s="178"/>
      <c r="RZV233" s="178"/>
      <c r="RZW233" s="178"/>
      <c r="RZX233" s="178"/>
      <c r="RZY233" s="178"/>
      <c r="RZZ233" s="178"/>
      <c r="SAA233" s="178"/>
      <c r="SAB233" s="178"/>
      <c r="SAC233" s="178"/>
      <c r="SAD233" s="178"/>
      <c r="SAE233" s="178"/>
      <c r="SAF233" s="178"/>
      <c r="SAG233" s="178"/>
      <c r="SAH233" s="178"/>
      <c r="SAI233" s="178"/>
      <c r="SAJ233" s="178"/>
      <c r="SAK233" s="178"/>
      <c r="SAL233" s="178"/>
      <c r="SAM233" s="178"/>
      <c r="SAN233" s="178"/>
      <c r="SAO233" s="178"/>
      <c r="SAP233" s="178"/>
      <c r="SAQ233" s="178"/>
      <c r="SAR233" s="178"/>
      <c r="SAS233" s="178"/>
      <c r="SAT233" s="178"/>
      <c r="SAU233" s="178"/>
      <c r="SAV233" s="178"/>
      <c r="SAW233" s="178"/>
      <c r="SAX233" s="178"/>
      <c r="SAY233" s="178"/>
      <c r="SAZ233" s="178"/>
      <c r="SBA233" s="178"/>
      <c r="SBB233" s="178"/>
      <c r="SBC233" s="178"/>
      <c r="SBD233" s="178"/>
      <c r="SBE233" s="178"/>
      <c r="SBF233" s="178"/>
      <c r="SBG233" s="178"/>
      <c r="SBH233" s="178"/>
      <c r="SBI233" s="178"/>
      <c r="SBJ233" s="178"/>
      <c r="SBK233" s="178"/>
      <c r="SBL233" s="178"/>
      <c r="SBM233" s="178"/>
      <c r="SBN233" s="178"/>
      <c r="SBO233" s="178"/>
      <c r="SBP233" s="178"/>
      <c r="SBQ233" s="178"/>
      <c r="SBR233" s="178"/>
      <c r="SBS233" s="178"/>
      <c r="SBT233" s="178"/>
      <c r="SBU233" s="178"/>
      <c r="SBV233" s="178"/>
      <c r="SBW233" s="178"/>
      <c r="SBX233" s="178"/>
      <c r="SBY233" s="178"/>
      <c r="SBZ233" s="178"/>
      <c r="SCA233" s="178"/>
      <c r="SCB233" s="178"/>
      <c r="SCC233" s="178"/>
      <c r="SCD233" s="178"/>
      <c r="SCE233" s="178"/>
      <c r="SCF233" s="178"/>
      <c r="SCG233" s="178"/>
      <c r="SCH233" s="178"/>
      <c r="SCI233" s="178"/>
      <c r="SCJ233" s="178"/>
      <c r="SCK233" s="178"/>
      <c r="SCL233" s="178"/>
      <c r="SCM233" s="178"/>
      <c r="SCN233" s="178"/>
      <c r="SCO233" s="178"/>
      <c r="SCP233" s="178"/>
      <c r="SCQ233" s="178"/>
      <c r="SCR233" s="178"/>
      <c r="SCS233" s="178"/>
      <c r="SCT233" s="178"/>
      <c r="SCU233" s="178"/>
      <c r="SCV233" s="178"/>
      <c r="SCW233" s="178"/>
      <c r="SCX233" s="178"/>
      <c r="SCY233" s="178"/>
      <c r="SCZ233" s="178"/>
      <c r="SDA233" s="178"/>
      <c r="SDB233" s="178"/>
      <c r="SDC233" s="178"/>
      <c r="SDD233" s="178"/>
      <c r="SDE233" s="178"/>
      <c r="SDF233" s="178"/>
      <c r="SDG233" s="178"/>
      <c r="SDH233" s="178"/>
      <c r="SDI233" s="178"/>
      <c r="SDJ233" s="178"/>
      <c r="SDK233" s="178"/>
      <c r="SDL233" s="178"/>
      <c r="SDM233" s="178"/>
      <c r="SDN233" s="178"/>
      <c r="SDO233" s="178"/>
      <c r="SDP233" s="178"/>
      <c r="SDQ233" s="178"/>
      <c r="SDR233" s="178"/>
      <c r="SDS233" s="178"/>
      <c r="SDT233" s="178"/>
      <c r="SDU233" s="178"/>
      <c r="SDV233" s="178"/>
      <c r="SDW233" s="178"/>
      <c r="SDX233" s="178"/>
      <c r="SDY233" s="178"/>
      <c r="SDZ233" s="178"/>
      <c r="SEA233" s="178"/>
      <c r="SEB233" s="178"/>
      <c r="SEC233" s="178"/>
      <c r="SED233" s="178"/>
      <c r="SEE233" s="178"/>
      <c r="SEF233" s="178"/>
      <c r="SEG233" s="178"/>
      <c r="SEH233" s="178"/>
      <c r="SEI233" s="178"/>
      <c r="SEJ233" s="178"/>
      <c r="SEK233" s="178"/>
      <c r="SEL233" s="178"/>
      <c r="SEM233" s="178"/>
      <c r="SEN233" s="178"/>
      <c r="SEO233" s="178"/>
      <c r="SEP233" s="178"/>
      <c r="SEQ233" s="178"/>
      <c r="SER233" s="178"/>
      <c r="SES233" s="178"/>
      <c r="SET233" s="178"/>
      <c r="SEU233" s="178"/>
      <c r="SEV233" s="178"/>
      <c r="SEW233" s="178"/>
      <c r="SEX233" s="178"/>
      <c r="SEY233" s="178"/>
      <c r="SEZ233" s="178"/>
      <c r="SFA233" s="178"/>
      <c r="SFB233" s="178"/>
      <c r="SFC233" s="178"/>
      <c r="SFD233" s="178"/>
      <c r="SFE233" s="178"/>
      <c r="SFF233" s="178"/>
      <c r="SFG233" s="178"/>
      <c r="SFH233" s="178"/>
      <c r="SFI233" s="178"/>
      <c r="SFJ233" s="178"/>
      <c r="SFK233" s="178"/>
      <c r="SFL233" s="178"/>
      <c r="SFM233" s="178"/>
      <c r="SFN233" s="178"/>
      <c r="SFO233" s="178"/>
      <c r="SFP233" s="178"/>
      <c r="SFQ233" s="178"/>
      <c r="SFR233" s="178"/>
      <c r="SFS233" s="178"/>
      <c r="SFT233" s="178"/>
      <c r="SFU233" s="178"/>
      <c r="SFV233" s="178"/>
      <c r="SFW233" s="178"/>
      <c r="SFX233" s="178"/>
      <c r="SFY233" s="178"/>
      <c r="SFZ233" s="178"/>
      <c r="SGA233" s="178"/>
      <c r="SGB233" s="178"/>
      <c r="SGC233" s="178"/>
      <c r="SGD233" s="178"/>
      <c r="SGE233" s="178"/>
      <c r="SGF233" s="178"/>
      <c r="SGG233" s="178"/>
      <c r="SGH233" s="178"/>
      <c r="SGI233" s="178"/>
      <c r="SGJ233" s="178"/>
      <c r="SGK233" s="178"/>
      <c r="SGL233" s="178"/>
      <c r="SGM233" s="178"/>
      <c r="SGN233" s="178"/>
      <c r="SGO233" s="178"/>
      <c r="SGP233" s="178"/>
      <c r="SGQ233" s="178"/>
      <c r="SGR233" s="178"/>
      <c r="SGS233" s="178"/>
      <c r="SGT233" s="178"/>
      <c r="SGU233" s="178"/>
      <c r="SGV233" s="178"/>
      <c r="SGW233" s="178"/>
      <c r="SGX233" s="178"/>
      <c r="SGY233" s="178"/>
      <c r="SGZ233" s="178"/>
      <c r="SHA233" s="178"/>
      <c r="SHB233" s="178"/>
      <c r="SHC233" s="178"/>
      <c r="SHD233" s="178"/>
      <c r="SHE233" s="178"/>
      <c r="SHF233" s="178"/>
      <c r="SHG233" s="178"/>
      <c r="SHH233" s="178"/>
      <c r="SHI233" s="178"/>
      <c r="SHJ233" s="178"/>
      <c r="SHK233" s="178"/>
      <c r="SHL233" s="178"/>
      <c r="SHM233" s="178"/>
      <c r="SHN233" s="178"/>
      <c r="SHO233" s="178"/>
      <c r="SHP233" s="178"/>
      <c r="SHQ233" s="178"/>
      <c r="SHR233" s="178"/>
      <c r="SHS233" s="178"/>
      <c r="SHT233" s="178"/>
      <c r="SHU233" s="178"/>
      <c r="SHV233" s="178"/>
      <c r="SHW233" s="178"/>
      <c r="SHX233" s="178"/>
      <c r="SHY233" s="178"/>
      <c r="SHZ233" s="178"/>
      <c r="SIA233" s="178"/>
      <c r="SIB233" s="178"/>
      <c r="SIC233" s="178"/>
      <c r="SID233" s="178"/>
      <c r="SIE233" s="178"/>
      <c r="SIF233" s="178"/>
      <c r="SIG233" s="178"/>
      <c r="SIH233" s="178"/>
      <c r="SII233" s="178"/>
      <c r="SIJ233" s="178"/>
      <c r="SIK233" s="178"/>
      <c r="SIL233" s="178"/>
      <c r="SIM233" s="178"/>
      <c r="SIN233" s="178"/>
      <c r="SIO233" s="178"/>
      <c r="SIP233" s="178"/>
      <c r="SIQ233" s="178"/>
      <c r="SIR233" s="178"/>
      <c r="SIS233" s="178"/>
      <c r="SIT233" s="178"/>
      <c r="SIU233" s="178"/>
      <c r="SIV233" s="178"/>
      <c r="SIW233" s="178"/>
      <c r="SIX233" s="178"/>
      <c r="SIY233" s="178"/>
      <c r="SIZ233" s="178"/>
      <c r="SJA233" s="178"/>
      <c r="SJB233" s="178"/>
      <c r="SJC233" s="178"/>
      <c r="SJD233" s="178"/>
      <c r="SJE233" s="178"/>
      <c r="SJF233" s="178"/>
      <c r="SJG233" s="178"/>
      <c r="SJH233" s="178"/>
      <c r="SJI233" s="178"/>
      <c r="SJJ233" s="178"/>
      <c r="SJK233" s="178"/>
      <c r="SJL233" s="178"/>
      <c r="SJM233" s="178"/>
      <c r="SJN233" s="178"/>
      <c r="SJO233" s="178"/>
      <c r="SJP233" s="178"/>
      <c r="SJQ233" s="178"/>
      <c r="SJR233" s="178"/>
      <c r="SJS233" s="178"/>
      <c r="SJT233" s="178"/>
      <c r="SJU233" s="178"/>
      <c r="SJV233" s="178"/>
      <c r="SJW233" s="178"/>
      <c r="SJX233" s="178"/>
      <c r="SJY233" s="178"/>
      <c r="SJZ233" s="178"/>
      <c r="SKA233" s="178"/>
      <c r="SKB233" s="178"/>
      <c r="SKC233" s="178"/>
      <c r="SKD233" s="178"/>
      <c r="SKE233" s="178"/>
      <c r="SKF233" s="178"/>
      <c r="SKG233" s="178"/>
      <c r="SKH233" s="178"/>
      <c r="SKI233" s="178"/>
      <c r="SKJ233" s="178"/>
      <c r="SKK233" s="178"/>
      <c r="SKL233" s="178"/>
      <c r="SKM233" s="178"/>
      <c r="SKN233" s="178"/>
      <c r="SKO233" s="178"/>
      <c r="SKP233" s="178"/>
      <c r="SKQ233" s="178"/>
      <c r="SKR233" s="178"/>
      <c r="SKS233" s="178"/>
      <c r="SKT233" s="178"/>
      <c r="SKU233" s="178"/>
      <c r="SKV233" s="178"/>
      <c r="SKW233" s="178"/>
      <c r="SKX233" s="178"/>
      <c r="SKY233" s="178"/>
      <c r="SKZ233" s="178"/>
      <c r="SLA233" s="178"/>
      <c r="SLB233" s="178"/>
      <c r="SLC233" s="178"/>
      <c r="SLD233" s="178"/>
      <c r="SLE233" s="178"/>
      <c r="SLF233" s="178"/>
      <c r="SLG233" s="178"/>
      <c r="SLH233" s="178"/>
      <c r="SLI233" s="178"/>
      <c r="SLJ233" s="178"/>
      <c r="SLK233" s="178"/>
      <c r="SLL233" s="178"/>
      <c r="SLM233" s="178"/>
      <c r="SLN233" s="178"/>
      <c r="SLO233" s="178"/>
      <c r="SLP233" s="178"/>
      <c r="SLQ233" s="178"/>
      <c r="SLR233" s="178"/>
      <c r="SLS233" s="178"/>
      <c r="SLT233" s="178"/>
      <c r="SLU233" s="178"/>
      <c r="SLV233" s="178"/>
      <c r="SLW233" s="178"/>
      <c r="SLX233" s="178"/>
      <c r="SLY233" s="178"/>
      <c r="SLZ233" s="178"/>
      <c r="SMA233" s="178"/>
      <c r="SMB233" s="178"/>
      <c r="SMC233" s="178"/>
      <c r="SMD233" s="178"/>
      <c r="SME233" s="178"/>
      <c r="SMF233" s="178"/>
      <c r="SMG233" s="178"/>
      <c r="SMH233" s="178"/>
      <c r="SMI233" s="178"/>
      <c r="SMJ233" s="178"/>
      <c r="SMK233" s="178"/>
      <c r="SML233" s="178"/>
      <c r="SMM233" s="178"/>
      <c r="SMN233" s="178"/>
      <c r="SMO233" s="178"/>
      <c r="SMP233" s="178"/>
      <c r="SMQ233" s="178"/>
      <c r="SMR233" s="178"/>
      <c r="SMS233" s="178"/>
      <c r="SMT233" s="178"/>
      <c r="SMU233" s="178"/>
      <c r="SMV233" s="178"/>
      <c r="SMW233" s="178"/>
      <c r="SMX233" s="178"/>
      <c r="SMY233" s="178"/>
      <c r="SMZ233" s="178"/>
      <c r="SNA233" s="178"/>
      <c r="SNB233" s="178"/>
      <c r="SNC233" s="178"/>
      <c r="SND233" s="178"/>
      <c r="SNE233" s="178"/>
      <c r="SNF233" s="178"/>
      <c r="SNG233" s="178"/>
      <c r="SNH233" s="178"/>
      <c r="SNI233" s="178"/>
      <c r="SNJ233" s="178"/>
      <c r="SNK233" s="178"/>
      <c r="SNL233" s="178"/>
      <c r="SNM233" s="178"/>
      <c r="SNN233" s="178"/>
      <c r="SNO233" s="178"/>
      <c r="SNP233" s="178"/>
      <c r="SNQ233" s="178"/>
      <c r="SNR233" s="178"/>
      <c r="SNS233" s="178"/>
      <c r="SNT233" s="178"/>
      <c r="SNU233" s="178"/>
      <c r="SNV233" s="178"/>
      <c r="SNW233" s="178"/>
      <c r="SNX233" s="178"/>
      <c r="SNY233" s="178"/>
      <c r="SNZ233" s="178"/>
      <c r="SOA233" s="178"/>
      <c r="SOB233" s="178"/>
      <c r="SOC233" s="178"/>
      <c r="SOD233" s="178"/>
      <c r="SOE233" s="178"/>
      <c r="SOF233" s="178"/>
      <c r="SOG233" s="178"/>
      <c r="SOH233" s="178"/>
      <c r="SOI233" s="178"/>
      <c r="SOJ233" s="178"/>
      <c r="SOK233" s="178"/>
      <c r="SOL233" s="178"/>
      <c r="SOM233" s="178"/>
      <c r="SON233" s="178"/>
      <c r="SOO233" s="178"/>
      <c r="SOP233" s="178"/>
      <c r="SOQ233" s="178"/>
      <c r="SOR233" s="178"/>
      <c r="SOS233" s="178"/>
      <c r="SOT233" s="178"/>
      <c r="SOU233" s="178"/>
      <c r="SOV233" s="178"/>
      <c r="SOW233" s="178"/>
      <c r="SOX233" s="178"/>
      <c r="SOY233" s="178"/>
      <c r="SOZ233" s="178"/>
      <c r="SPA233" s="178"/>
      <c r="SPB233" s="178"/>
      <c r="SPC233" s="178"/>
      <c r="SPD233" s="178"/>
      <c r="SPE233" s="178"/>
      <c r="SPF233" s="178"/>
      <c r="SPG233" s="178"/>
      <c r="SPH233" s="178"/>
      <c r="SPI233" s="178"/>
      <c r="SPJ233" s="178"/>
      <c r="SPK233" s="178"/>
      <c r="SPL233" s="178"/>
      <c r="SPM233" s="178"/>
      <c r="SPN233" s="178"/>
      <c r="SPO233" s="178"/>
      <c r="SPP233" s="178"/>
      <c r="SPQ233" s="178"/>
      <c r="SPR233" s="178"/>
      <c r="SPS233" s="178"/>
      <c r="SPT233" s="178"/>
      <c r="SPU233" s="178"/>
      <c r="SPV233" s="178"/>
      <c r="SPW233" s="178"/>
      <c r="SPX233" s="178"/>
      <c r="SPY233" s="178"/>
      <c r="SPZ233" s="178"/>
      <c r="SQA233" s="178"/>
      <c r="SQB233" s="178"/>
      <c r="SQC233" s="178"/>
      <c r="SQD233" s="178"/>
      <c r="SQE233" s="178"/>
      <c r="SQF233" s="178"/>
      <c r="SQG233" s="178"/>
      <c r="SQH233" s="178"/>
      <c r="SQI233" s="178"/>
      <c r="SQJ233" s="178"/>
      <c r="SQK233" s="178"/>
      <c r="SQL233" s="178"/>
      <c r="SQM233" s="178"/>
      <c r="SQN233" s="178"/>
      <c r="SQO233" s="178"/>
      <c r="SQP233" s="178"/>
      <c r="SQQ233" s="178"/>
      <c r="SQR233" s="178"/>
      <c r="SQS233" s="178"/>
      <c r="SQT233" s="178"/>
      <c r="SQU233" s="178"/>
      <c r="SQV233" s="178"/>
      <c r="SQW233" s="178"/>
      <c r="SQX233" s="178"/>
      <c r="SQY233" s="178"/>
      <c r="SQZ233" s="178"/>
      <c r="SRA233" s="178"/>
      <c r="SRB233" s="178"/>
      <c r="SRC233" s="178"/>
      <c r="SRD233" s="178"/>
      <c r="SRE233" s="178"/>
      <c r="SRF233" s="178"/>
      <c r="SRG233" s="178"/>
      <c r="SRH233" s="178"/>
      <c r="SRI233" s="178"/>
      <c r="SRJ233" s="178"/>
      <c r="SRK233" s="178"/>
      <c r="SRL233" s="178"/>
      <c r="SRM233" s="178"/>
      <c r="SRN233" s="178"/>
      <c r="SRO233" s="178"/>
      <c r="SRP233" s="178"/>
      <c r="SRQ233" s="178"/>
      <c r="SRR233" s="178"/>
      <c r="SRS233" s="178"/>
      <c r="SRT233" s="178"/>
      <c r="SRU233" s="178"/>
      <c r="SRV233" s="178"/>
      <c r="SRW233" s="178"/>
      <c r="SRX233" s="178"/>
      <c r="SRY233" s="178"/>
      <c r="SRZ233" s="178"/>
      <c r="SSA233" s="178"/>
      <c r="SSB233" s="178"/>
      <c r="SSC233" s="178"/>
      <c r="SSD233" s="178"/>
      <c r="SSE233" s="178"/>
      <c r="SSF233" s="178"/>
      <c r="SSG233" s="178"/>
      <c r="SSH233" s="178"/>
      <c r="SSI233" s="178"/>
      <c r="SSJ233" s="178"/>
      <c r="SSK233" s="178"/>
      <c r="SSL233" s="178"/>
      <c r="SSM233" s="178"/>
      <c r="SSN233" s="178"/>
      <c r="SSO233" s="178"/>
      <c r="SSP233" s="178"/>
      <c r="SSQ233" s="178"/>
      <c r="SSR233" s="178"/>
      <c r="SSS233" s="178"/>
      <c r="SST233" s="178"/>
      <c r="SSU233" s="178"/>
      <c r="SSV233" s="178"/>
      <c r="SSW233" s="178"/>
      <c r="SSX233" s="178"/>
      <c r="SSY233" s="178"/>
      <c r="SSZ233" s="178"/>
      <c r="STA233" s="178"/>
      <c r="STB233" s="178"/>
      <c r="STC233" s="178"/>
      <c r="STD233" s="178"/>
      <c r="STE233" s="178"/>
      <c r="STF233" s="178"/>
      <c r="STG233" s="178"/>
      <c r="STH233" s="178"/>
      <c r="STI233" s="178"/>
      <c r="STJ233" s="178"/>
      <c r="STK233" s="178"/>
      <c r="STL233" s="178"/>
      <c r="STM233" s="178"/>
      <c r="STN233" s="178"/>
      <c r="STO233" s="178"/>
      <c r="STP233" s="178"/>
      <c r="STQ233" s="178"/>
      <c r="STR233" s="178"/>
      <c r="STS233" s="178"/>
      <c r="STT233" s="178"/>
      <c r="STU233" s="178"/>
      <c r="STV233" s="178"/>
      <c r="STW233" s="178"/>
      <c r="STX233" s="178"/>
      <c r="STY233" s="178"/>
      <c r="STZ233" s="178"/>
      <c r="SUA233" s="178"/>
      <c r="SUB233" s="178"/>
      <c r="SUC233" s="178"/>
      <c r="SUD233" s="178"/>
      <c r="SUE233" s="178"/>
      <c r="SUF233" s="178"/>
      <c r="SUG233" s="178"/>
      <c r="SUH233" s="178"/>
      <c r="SUI233" s="178"/>
      <c r="SUJ233" s="178"/>
      <c r="SUK233" s="178"/>
      <c r="SUL233" s="178"/>
      <c r="SUM233" s="178"/>
      <c r="SUN233" s="178"/>
      <c r="SUO233" s="178"/>
      <c r="SUP233" s="178"/>
      <c r="SUQ233" s="178"/>
      <c r="SUR233" s="178"/>
      <c r="SUS233" s="178"/>
      <c r="SUT233" s="178"/>
      <c r="SUU233" s="178"/>
      <c r="SUV233" s="178"/>
      <c r="SUW233" s="178"/>
      <c r="SUX233" s="178"/>
      <c r="SUY233" s="178"/>
      <c r="SUZ233" s="178"/>
      <c r="SVA233" s="178"/>
      <c r="SVB233" s="178"/>
      <c r="SVC233" s="178"/>
      <c r="SVD233" s="178"/>
      <c r="SVE233" s="178"/>
      <c r="SVF233" s="178"/>
      <c r="SVG233" s="178"/>
      <c r="SVH233" s="178"/>
      <c r="SVI233" s="178"/>
      <c r="SVJ233" s="178"/>
      <c r="SVK233" s="178"/>
      <c r="SVL233" s="178"/>
      <c r="SVM233" s="178"/>
      <c r="SVN233" s="178"/>
      <c r="SVO233" s="178"/>
      <c r="SVP233" s="178"/>
      <c r="SVQ233" s="178"/>
      <c r="SVR233" s="178"/>
      <c r="SVS233" s="178"/>
      <c r="SVT233" s="178"/>
      <c r="SVU233" s="178"/>
      <c r="SVV233" s="178"/>
      <c r="SVW233" s="178"/>
      <c r="SVX233" s="178"/>
      <c r="SVY233" s="178"/>
      <c r="SVZ233" s="178"/>
      <c r="SWA233" s="178"/>
      <c r="SWB233" s="178"/>
      <c r="SWC233" s="178"/>
      <c r="SWD233" s="178"/>
      <c r="SWE233" s="178"/>
      <c r="SWF233" s="178"/>
      <c r="SWG233" s="178"/>
      <c r="SWH233" s="178"/>
      <c r="SWI233" s="178"/>
      <c r="SWJ233" s="178"/>
      <c r="SWK233" s="178"/>
      <c r="SWL233" s="178"/>
      <c r="SWM233" s="178"/>
      <c r="SWN233" s="178"/>
      <c r="SWO233" s="178"/>
      <c r="SWP233" s="178"/>
      <c r="SWQ233" s="178"/>
      <c r="SWR233" s="178"/>
      <c r="SWS233" s="178"/>
      <c r="SWT233" s="178"/>
      <c r="SWU233" s="178"/>
      <c r="SWV233" s="178"/>
      <c r="SWW233" s="178"/>
      <c r="SWX233" s="178"/>
      <c r="SWY233" s="178"/>
      <c r="SWZ233" s="178"/>
      <c r="SXA233" s="178"/>
      <c r="SXB233" s="178"/>
      <c r="SXC233" s="178"/>
      <c r="SXD233" s="178"/>
      <c r="SXE233" s="178"/>
      <c r="SXF233" s="178"/>
      <c r="SXG233" s="178"/>
      <c r="SXH233" s="178"/>
      <c r="SXI233" s="178"/>
      <c r="SXJ233" s="178"/>
      <c r="SXK233" s="178"/>
      <c r="SXL233" s="178"/>
      <c r="SXM233" s="178"/>
      <c r="SXN233" s="178"/>
      <c r="SXO233" s="178"/>
      <c r="SXP233" s="178"/>
      <c r="SXQ233" s="178"/>
      <c r="SXR233" s="178"/>
      <c r="SXS233" s="178"/>
      <c r="SXT233" s="178"/>
      <c r="SXU233" s="178"/>
      <c r="SXV233" s="178"/>
      <c r="SXW233" s="178"/>
      <c r="SXX233" s="178"/>
      <c r="SXY233" s="178"/>
      <c r="SXZ233" s="178"/>
      <c r="SYA233" s="178"/>
      <c r="SYB233" s="178"/>
      <c r="SYC233" s="178"/>
      <c r="SYD233" s="178"/>
      <c r="SYE233" s="178"/>
      <c r="SYF233" s="178"/>
      <c r="SYG233" s="178"/>
      <c r="SYH233" s="178"/>
      <c r="SYI233" s="178"/>
      <c r="SYJ233" s="178"/>
      <c r="SYK233" s="178"/>
      <c r="SYL233" s="178"/>
      <c r="SYM233" s="178"/>
      <c r="SYN233" s="178"/>
      <c r="SYO233" s="178"/>
      <c r="SYP233" s="178"/>
      <c r="SYQ233" s="178"/>
      <c r="SYR233" s="178"/>
      <c r="SYS233" s="178"/>
      <c r="SYT233" s="178"/>
      <c r="SYU233" s="178"/>
      <c r="SYV233" s="178"/>
      <c r="SYW233" s="178"/>
      <c r="SYX233" s="178"/>
      <c r="SYY233" s="178"/>
      <c r="SYZ233" s="178"/>
      <c r="SZA233" s="178"/>
      <c r="SZB233" s="178"/>
      <c r="SZC233" s="178"/>
      <c r="SZD233" s="178"/>
      <c r="SZE233" s="178"/>
      <c r="SZF233" s="178"/>
      <c r="SZG233" s="178"/>
      <c r="SZH233" s="178"/>
      <c r="SZI233" s="178"/>
      <c r="SZJ233" s="178"/>
      <c r="SZK233" s="178"/>
      <c r="SZL233" s="178"/>
      <c r="SZM233" s="178"/>
      <c r="SZN233" s="178"/>
      <c r="SZO233" s="178"/>
      <c r="SZP233" s="178"/>
      <c r="SZQ233" s="178"/>
      <c r="SZR233" s="178"/>
      <c r="SZS233" s="178"/>
      <c r="SZT233" s="178"/>
      <c r="SZU233" s="178"/>
      <c r="SZV233" s="178"/>
      <c r="SZW233" s="178"/>
      <c r="SZX233" s="178"/>
      <c r="SZY233" s="178"/>
      <c r="SZZ233" s="178"/>
      <c r="TAA233" s="178"/>
      <c r="TAB233" s="178"/>
      <c r="TAC233" s="178"/>
      <c r="TAD233" s="178"/>
      <c r="TAE233" s="178"/>
      <c r="TAF233" s="178"/>
      <c r="TAG233" s="178"/>
      <c r="TAH233" s="178"/>
      <c r="TAI233" s="178"/>
      <c r="TAJ233" s="178"/>
      <c r="TAK233" s="178"/>
      <c r="TAL233" s="178"/>
      <c r="TAM233" s="178"/>
      <c r="TAN233" s="178"/>
      <c r="TAO233" s="178"/>
      <c r="TAP233" s="178"/>
      <c r="TAQ233" s="178"/>
      <c r="TAR233" s="178"/>
      <c r="TAS233" s="178"/>
      <c r="TAT233" s="178"/>
      <c r="TAU233" s="178"/>
      <c r="TAV233" s="178"/>
      <c r="TAW233" s="178"/>
      <c r="TAX233" s="178"/>
      <c r="TAY233" s="178"/>
      <c r="TAZ233" s="178"/>
      <c r="TBA233" s="178"/>
      <c r="TBB233" s="178"/>
      <c r="TBC233" s="178"/>
      <c r="TBD233" s="178"/>
      <c r="TBE233" s="178"/>
      <c r="TBF233" s="178"/>
      <c r="TBG233" s="178"/>
      <c r="TBH233" s="178"/>
      <c r="TBI233" s="178"/>
      <c r="TBJ233" s="178"/>
      <c r="TBK233" s="178"/>
      <c r="TBL233" s="178"/>
      <c r="TBM233" s="178"/>
      <c r="TBN233" s="178"/>
      <c r="TBO233" s="178"/>
      <c r="TBP233" s="178"/>
      <c r="TBQ233" s="178"/>
      <c r="TBR233" s="178"/>
      <c r="TBS233" s="178"/>
      <c r="TBT233" s="178"/>
      <c r="TBU233" s="178"/>
      <c r="TBV233" s="178"/>
      <c r="TBW233" s="178"/>
      <c r="TBX233" s="178"/>
      <c r="TBY233" s="178"/>
      <c r="TBZ233" s="178"/>
      <c r="TCA233" s="178"/>
      <c r="TCB233" s="178"/>
      <c r="TCC233" s="178"/>
      <c r="TCD233" s="178"/>
      <c r="TCE233" s="178"/>
      <c r="TCF233" s="178"/>
      <c r="TCG233" s="178"/>
      <c r="TCH233" s="178"/>
      <c r="TCI233" s="178"/>
      <c r="TCJ233" s="178"/>
      <c r="TCK233" s="178"/>
      <c r="TCL233" s="178"/>
      <c r="TCM233" s="178"/>
      <c r="TCN233" s="178"/>
      <c r="TCO233" s="178"/>
      <c r="TCP233" s="178"/>
      <c r="TCQ233" s="178"/>
      <c r="TCR233" s="178"/>
      <c r="TCS233" s="178"/>
      <c r="TCT233" s="178"/>
      <c r="TCU233" s="178"/>
      <c r="TCV233" s="178"/>
      <c r="TCW233" s="178"/>
      <c r="TCX233" s="178"/>
      <c r="TCY233" s="178"/>
      <c r="TCZ233" s="178"/>
      <c r="TDA233" s="178"/>
      <c r="TDB233" s="178"/>
      <c r="TDC233" s="178"/>
      <c r="TDD233" s="178"/>
      <c r="TDE233" s="178"/>
      <c r="TDF233" s="178"/>
      <c r="TDG233" s="178"/>
      <c r="TDH233" s="178"/>
      <c r="TDI233" s="178"/>
      <c r="TDJ233" s="178"/>
      <c r="TDK233" s="178"/>
      <c r="TDL233" s="178"/>
      <c r="TDM233" s="178"/>
      <c r="TDN233" s="178"/>
      <c r="TDO233" s="178"/>
      <c r="TDP233" s="178"/>
      <c r="TDQ233" s="178"/>
      <c r="TDR233" s="178"/>
      <c r="TDS233" s="178"/>
      <c r="TDT233" s="178"/>
      <c r="TDU233" s="178"/>
      <c r="TDV233" s="178"/>
      <c r="TDW233" s="178"/>
      <c r="TDX233" s="178"/>
      <c r="TDY233" s="178"/>
      <c r="TDZ233" s="178"/>
      <c r="TEA233" s="178"/>
      <c r="TEB233" s="178"/>
      <c r="TEC233" s="178"/>
      <c r="TED233" s="178"/>
      <c r="TEE233" s="178"/>
      <c r="TEF233" s="178"/>
      <c r="TEG233" s="178"/>
      <c r="TEH233" s="178"/>
      <c r="TEI233" s="178"/>
      <c r="TEJ233" s="178"/>
      <c r="TEK233" s="178"/>
      <c r="TEL233" s="178"/>
      <c r="TEM233" s="178"/>
      <c r="TEN233" s="178"/>
      <c r="TEO233" s="178"/>
      <c r="TEP233" s="178"/>
      <c r="TEQ233" s="178"/>
      <c r="TER233" s="178"/>
      <c r="TES233" s="178"/>
      <c r="TET233" s="178"/>
      <c r="TEU233" s="178"/>
      <c r="TEV233" s="178"/>
      <c r="TEW233" s="178"/>
      <c r="TEX233" s="178"/>
      <c r="TEY233" s="178"/>
      <c r="TEZ233" s="178"/>
      <c r="TFA233" s="178"/>
      <c r="TFB233" s="178"/>
      <c r="TFC233" s="178"/>
      <c r="TFD233" s="178"/>
      <c r="TFE233" s="178"/>
      <c r="TFF233" s="178"/>
      <c r="TFG233" s="178"/>
      <c r="TFH233" s="178"/>
      <c r="TFI233" s="178"/>
      <c r="TFJ233" s="178"/>
      <c r="TFK233" s="178"/>
      <c r="TFL233" s="178"/>
      <c r="TFM233" s="178"/>
      <c r="TFN233" s="178"/>
      <c r="TFO233" s="178"/>
      <c r="TFP233" s="178"/>
      <c r="TFQ233" s="178"/>
      <c r="TFR233" s="178"/>
      <c r="TFS233" s="178"/>
      <c r="TFT233" s="178"/>
      <c r="TFU233" s="178"/>
      <c r="TFV233" s="178"/>
      <c r="TFW233" s="178"/>
      <c r="TFX233" s="178"/>
      <c r="TFY233" s="178"/>
      <c r="TFZ233" s="178"/>
      <c r="TGA233" s="178"/>
      <c r="TGB233" s="178"/>
      <c r="TGC233" s="178"/>
      <c r="TGD233" s="178"/>
      <c r="TGE233" s="178"/>
      <c r="TGF233" s="178"/>
      <c r="TGG233" s="178"/>
      <c r="TGH233" s="178"/>
      <c r="TGI233" s="178"/>
      <c r="TGJ233" s="178"/>
      <c r="TGK233" s="178"/>
      <c r="TGL233" s="178"/>
      <c r="TGM233" s="178"/>
      <c r="TGN233" s="178"/>
      <c r="TGO233" s="178"/>
      <c r="TGP233" s="178"/>
      <c r="TGQ233" s="178"/>
      <c r="TGR233" s="178"/>
      <c r="TGS233" s="178"/>
      <c r="TGT233" s="178"/>
      <c r="TGU233" s="178"/>
      <c r="TGV233" s="178"/>
      <c r="TGW233" s="178"/>
      <c r="TGX233" s="178"/>
      <c r="TGY233" s="178"/>
      <c r="TGZ233" s="178"/>
      <c r="THA233" s="178"/>
      <c r="THB233" s="178"/>
      <c r="THC233" s="178"/>
      <c r="THD233" s="178"/>
      <c r="THE233" s="178"/>
      <c r="THF233" s="178"/>
      <c r="THG233" s="178"/>
      <c r="THH233" s="178"/>
      <c r="THI233" s="178"/>
      <c r="THJ233" s="178"/>
      <c r="THK233" s="178"/>
      <c r="THL233" s="178"/>
      <c r="THM233" s="178"/>
      <c r="THN233" s="178"/>
      <c r="THO233" s="178"/>
      <c r="THP233" s="178"/>
      <c r="THQ233" s="178"/>
      <c r="THR233" s="178"/>
      <c r="THS233" s="178"/>
      <c r="THT233" s="178"/>
      <c r="THU233" s="178"/>
      <c r="THV233" s="178"/>
      <c r="THW233" s="178"/>
      <c r="THX233" s="178"/>
      <c r="THY233" s="178"/>
      <c r="THZ233" s="178"/>
      <c r="TIA233" s="178"/>
      <c r="TIB233" s="178"/>
      <c r="TIC233" s="178"/>
      <c r="TID233" s="178"/>
      <c r="TIE233" s="178"/>
      <c r="TIF233" s="178"/>
      <c r="TIG233" s="178"/>
      <c r="TIH233" s="178"/>
      <c r="TII233" s="178"/>
      <c r="TIJ233" s="178"/>
      <c r="TIK233" s="178"/>
      <c r="TIL233" s="178"/>
      <c r="TIM233" s="178"/>
      <c r="TIN233" s="178"/>
      <c r="TIO233" s="178"/>
      <c r="TIP233" s="178"/>
      <c r="TIQ233" s="178"/>
      <c r="TIR233" s="178"/>
      <c r="TIS233" s="178"/>
      <c r="TIT233" s="178"/>
      <c r="TIU233" s="178"/>
      <c r="TIV233" s="178"/>
      <c r="TIW233" s="178"/>
      <c r="TIX233" s="178"/>
      <c r="TIY233" s="178"/>
      <c r="TIZ233" s="178"/>
      <c r="TJA233" s="178"/>
      <c r="TJB233" s="178"/>
      <c r="TJC233" s="178"/>
      <c r="TJD233" s="178"/>
      <c r="TJE233" s="178"/>
      <c r="TJF233" s="178"/>
      <c r="TJG233" s="178"/>
      <c r="TJH233" s="178"/>
      <c r="TJI233" s="178"/>
      <c r="TJJ233" s="178"/>
      <c r="TJK233" s="178"/>
      <c r="TJL233" s="178"/>
      <c r="TJM233" s="178"/>
      <c r="TJN233" s="178"/>
      <c r="TJO233" s="178"/>
      <c r="TJP233" s="178"/>
      <c r="TJQ233" s="178"/>
      <c r="TJR233" s="178"/>
      <c r="TJS233" s="178"/>
      <c r="TJT233" s="178"/>
      <c r="TJU233" s="178"/>
      <c r="TJV233" s="178"/>
      <c r="TJW233" s="178"/>
      <c r="TJX233" s="178"/>
      <c r="TJY233" s="178"/>
      <c r="TJZ233" s="178"/>
      <c r="TKA233" s="178"/>
      <c r="TKB233" s="178"/>
      <c r="TKC233" s="178"/>
      <c r="TKD233" s="178"/>
      <c r="TKE233" s="178"/>
      <c r="TKF233" s="178"/>
      <c r="TKG233" s="178"/>
      <c r="TKH233" s="178"/>
      <c r="TKI233" s="178"/>
      <c r="TKJ233" s="178"/>
      <c r="TKK233" s="178"/>
      <c r="TKL233" s="178"/>
      <c r="TKM233" s="178"/>
      <c r="TKN233" s="178"/>
      <c r="TKO233" s="178"/>
      <c r="TKP233" s="178"/>
      <c r="TKQ233" s="178"/>
      <c r="TKR233" s="178"/>
      <c r="TKS233" s="178"/>
      <c r="TKT233" s="178"/>
      <c r="TKU233" s="178"/>
      <c r="TKV233" s="178"/>
      <c r="TKW233" s="178"/>
      <c r="TKX233" s="178"/>
      <c r="TKY233" s="178"/>
      <c r="TKZ233" s="178"/>
      <c r="TLA233" s="178"/>
      <c r="TLB233" s="178"/>
      <c r="TLC233" s="178"/>
      <c r="TLD233" s="178"/>
      <c r="TLE233" s="178"/>
      <c r="TLF233" s="178"/>
      <c r="TLG233" s="178"/>
      <c r="TLH233" s="178"/>
      <c r="TLI233" s="178"/>
      <c r="TLJ233" s="178"/>
      <c r="TLK233" s="178"/>
      <c r="TLL233" s="178"/>
      <c r="TLM233" s="178"/>
      <c r="TLN233" s="178"/>
      <c r="TLO233" s="178"/>
      <c r="TLP233" s="178"/>
      <c r="TLQ233" s="178"/>
      <c r="TLR233" s="178"/>
      <c r="TLS233" s="178"/>
      <c r="TLT233" s="178"/>
      <c r="TLU233" s="178"/>
      <c r="TLV233" s="178"/>
      <c r="TLW233" s="178"/>
      <c r="TLX233" s="178"/>
      <c r="TLY233" s="178"/>
      <c r="TLZ233" s="178"/>
      <c r="TMA233" s="178"/>
      <c r="TMB233" s="178"/>
      <c r="TMC233" s="178"/>
      <c r="TMD233" s="178"/>
      <c r="TME233" s="178"/>
      <c r="TMF233" s="178"/>
      <c r="TMG233" s="178"/>
      <c r="TMH233" s="178"/>
      <c r="TMI233" s="178"/>
      <c r="TMJ233" s="178"/>
      <c r="TMK233" s="178"/>
      <c r="TML233" s="178"/>
      <c r="TMM233" s="178"/>
      <c r="TMN233" s="178"/>
      <c r="TMO233" s="178"/>
      <c r="TMP233" s="178"/>
      <c r="TMQ233" s="178"/>
      <c r="TMR233" s="178"/>
      <c r="TMS233" s="178"/>
      <c r="TMT233" s="178"/>
      <c r="TMU233" s="178"/>
      <c r="TMV233" s="178"/>
      <c r="TMW233" s="178"/>
      <c r="TMX233" s="178"/>
      <c r="TMY233" s="178"/>
      <c r="TMZ233" s="178"/>
      <c r="TNA233" s="178"/>
      <c r="TNB233" s="178"/>
      <c r="TNC233" s="178"/>
      <c r="TND233" s="178"/>
      <c r="TNE233" s="178"/>
      <c r="TNF233" s="178"/>
      <c r="TNG233" s="178"/>
      <c r="TNH233" s="178"/>
      <c r="TNI233" s="178"/>
      <c r="TNJ233" s="178"/>
      <c r="TNK233" s="178"/>
      <c r="TNL233" s="178"/>
      <c r="TNM233" s="178"/>
      <c r="TNN233" s="178"/>
      <c r="TNO233" s="178"/>
      <c r="TNP233" s="178"/>
      <c r="TNQ233" s="178"/>
      <c r="TNR233" s="178"/>
      <c r="TNS233" s="178"/>
      <c r="TNT233" s="178"/>
      <c r="TNU233" s="178"/>
      <c r="TNV233" s="178"/>
      <c r="TNW233" s="178"/>
      <c r="TNX233" s="178"/>
      <c r="TNY233" s="178"/>
      <c r="TNZ233" s="178"/>
      <c r="TOA233" s="178"/>
      <c r="TOB233" s="178"/>
      <c r="TOC233" s="178"/>
      <c r="TOD233" s="178"/>
      <c r="TOE233" s="178"/>
      <c r="TOF233" s="178"/>
      <c r="TOG233" s="178"/>
      <c r="TOH233" s="178"/>
      <c r="TOI233" s="178"/>
      <c r="TOJ233" s="178"/>
      <c r="TOK233" s="178"/>
      <c r="TOL233" s="178"/>
      <c r="TOM233" s="178"/>
      <c r="TON233" s="178"/>
      <c r="TOO233" s="178"/>
      <c r="TOP233" s="178"/>
      <c r="TOQ233" s="178"/>
      <c r="TOR233" s="178"/>
      <c r="TOS233" s="178"/>
      <c r="TOT233" s="178"/>
      <c r="TOU233" s="178"/>
      <c r="TOV233" s="178"/>
      <c r="TOW233" s="178"/>
      <c r="TOX233" s="178"/>
      <c r="TOY233" s="178"/>
      <c r="TOZ233" s="178"/>
      <c r="TPA233" s="178"/>
      <c r="TPB233" s="178"/>
      <c r="TPC233" s="178"/>
      <c r="TPD233" s="178"/>
      <c r="TPE233" s="178"/>
      <c r="TPF233" s="178"/>
      <c r="TPG233" s="178"/>
      <c r="TPH233" s="178"/>
      <c r="TPI233" s="178"/>
      <c r="TPJ233" s="178"/>
      <c r="TPK233" s="178"/>
      <c r="TPL233" s="178"/>
      <c r="TPM233" s="178"/>
      <c r="TPN233" s="178"/>
      <c r="TPO233" s="178"/>
      <c r="TPP233" s="178"/>
      <c r="TPQ233" s="178"/>
      <c r="TPR233" s="178"/>
      <c r="TPS233" s="178"/>
      <c r="TPT233" s="178"/>
      <c r="TPU233" s="178"/>
      <c r="TPV233" s="178"/>
      <c r="TPW233" s="178"/>
      <c r="TPX233" s="178"/>
      <c r="TPY233" s="178"/>
      <c r="TPZ233" s="178"/>
      <c r="TQA233" s="178"/>
      <c r="TQB233" s="178"/>
      <c r="TQC233" s="178"/>
      <c r="TQD233" s="178"/>
      <c r="TQE233" s="178"/>
      <c r="TQF233" s="178"/>
      <c r="TQG233" s="178"/>
      <c r="TQH233" s="178"/>
      <c r="TQI233" s="178"/>
      <c r="TQJ233" s="178"/>
      <c r="TQK233" s="178"/>
      <c r="TQL233" s="178"/>
      <c r="TQM233" s="178"/>
      <c r="TQN233" s="178"/>
      <c r="TQO233" s="178"/>
      <c r="TQP233" s="178"/>
      <c r="TQQ233" s="178"/>
      <c r="TQR233" s="178"/>
      <c r="TQS233" s="178"/>
      <c r="TQT233" s="178"/>
      <c r="TQU233" s="178"/>
      <c r="TQV233" s="178"/>
      <c r="TQW233" s="178"/>
      <c r="TQX233" s="178"/>
      <c r="TQY233" s="178"/>
      <c r="TQZ233" s="178"/>
      <c r="TRA233" s="178"/>
      <c r="TRB233" s="178"/>
      <c r="TRC233" s="178"/>
      <c r="TRD233" s="178"/>
      <c r="TRE233" s="178"/>
      <c r="TRF233" s="178"/>
      <c r="TRG233" s="178"/>
      <c r="TRH233" s="178"/>
      <c r="TRI233" s="178"/>
      <c r="TRJ233" s="178"/>
      <c r="TRK233" s="178"/>
      <c r="TRL233" s="178"/>
      <c r="TRM233" s="178"/>
      <c r="TRN233" s="178"/>
      <c r="TRO233" s="178"/>
      <c r="TRP233" s="178"/>
      <c r="TRQ233" s="178"/>
      <c r="TRR233" s="178"/>
      <c r="TRS233" s="178"/>
      <c r="TRT233" s="178"/>
      <c r="TRU233" s="178"/>
      <c r="TRV233" s="178"/>
      <c r="TRW233" s="178"/>
      <c r="TRX233" s="178"/>
      <c r="TRY233" s="178"/>
      <c r="TRZ233" s="178"/>
      <c r="TSA233" s="178"/>
      <c r="TSB233" s="178"/>
      <c r="TSC233" s="178"/>
      <c r="TSD233" s="178"/>
      <c r="TSE233" s="178"/>
      <c r="TSF233" s="178"/>
      <c r="TSG233" s="178"/>
      <c r="TSH233" s="178"/>
      <c r="TSI233" s="178"/>
      <c r="TSJ233" s="178"/>
      <c r="TSK233" s="178"/>
      <c r="TSL233" s="178"/>
      <c r="TSM233" s="178"/>
      <c r="TSN233" s="178"/>
      <c r="TSO233" s="178"/>
      <c r="TSP233" s="178"/>
      <c r="TSQ233" s="178"/>
      <c r="TSR233" s="178"/>
      <c r="TSS233" s="178"/>
      <c r="TST233" s="178"/>
      <c r="TSU233" s="178"/>
      <c r="TSV233" s="178"/>
      <c r="TSW233" s="178"/>
      <c r="TSX233" s="178"/>
      <c r="TSY233" s="178"/>
      <c r="TSZ233" s="178"/>
      <c r="TTA233" s="178"/>
      <c r="TTB233" s="178"/>
      <c r="TTC233" s="178"/>
      <c r="TTD233" s="178"/>
      <c r="TTE233" s="178"/>
      <c r="TTF233" s="178"/>
      <c r="TTG233" s="178"/>
      <c r="TTH233" s="178"/>
      <c r="TTI233" s="178"/>
      <c r="TTJ233" s="178"/>
      <c r="TTK233" s="178"/>
      <c r="TTL233" s="178"/>
      <c r="TTM233" s="178"/>
      <c r="TTN233" s="178"/>
      <c r="TTO233" s="178"/>
      <c r="TTP233" s="178"/>
      <c r="TTQ233" s="178"/>
      <c r="TTR233" s="178"/>
      <c r="TTS233" s="178"/>
      <c r="TTT233" s="178"/>
      <c r="TTU233" s="178"/>
      <c r="TTV233" s="178"/>
      <c r="TTW233" s="178"/>
      <c r="TTX233" s="178"/>
      <c r="TTY233" s="178"/>
      <c r="TTZ233" s="178"/>
      <c r="TUA233" s="178"/>
      <c r="TUB233" s="178"/>
      <c r="TUC233" s="178"/>
      <c r="TUD233" s="178"/>
      <c r="TUE233" s="178"/>
      <c r="TUF233" s="178"/>
      <c r="TUG233" s="178"/>
      <c r="TUH233" s="178"/>
      <c r="TUI233" s="178"/>
      <c r="TUJ233" s="178"/>
      <c r="TUK233" s="178"/>
      <c r="TUL233" s="178"/>
      <c r="TUM233" s="178"/>
      <c r="TUN233" s="178"/>
      <c r="TUO233" s="178"/>
      <c r="TUP233" s="178"/>
      <c r="TUQ233" s="178"/>
      <c r="TUR233" s="178"/>
      <c r="TUS233" s="178"/>
      <c r="TUT233" s="178"/>
      <c r="TUU233" s="178"/>
      <c r="TUV233" s="178"/>
      <c r="TUW233" s="178"/>
      <c r="TUX233" s="178"/>
      <c r="TUY233" s="178"/>
      <c r="TUZ233" s="178"/>
      <c r="TVA233" s="178"/>
      <c r="TVB233" s="178"/>
      <c r="TVC233" s="178"/>
      <c r="TVD233" s="178"/>
      <c r="TVE233" s="178"/>
      <c r="TVF233" s="178"/>
      <c r="TVG233" s="178"/>
      <c r="TVH233" s="178"/>
      <c r="TVI233" s="178"/>
      <c r="TVJ233" s="178"/>
      <c r="TVK233" s="178"/>
      <c r="TVL233" s="178"/>
      <c r="TVM233" s="178"/>
      <c r="TVN233" s="178"/>
      <c r="TVO233" s="178"/>
      <c r="TVP233" s="178"/>
      <c r="TVQ233" s="178"/>
      <c r="TVR233" s="178"/>
      <c r="TVS233" s="178"/>
      <c r="TVT233" s="178"/>
      <c r="TVU233" s="178"/>
      <c r="TVV233" s="178"/>
      <c r="TVW233" s="178"/>
      <c r="TVX233" s="178"/>
      <c r="TVY233" s="178"/>
      <c r="TVZ233" s="178"/>
      <c r="TWA233" s="178"/>
      <c r="TWB233" s="178"/>
      <c r="TWC233" s="178"/>
      <c r="TWD233" s="178"/>
      <c r="TWE233" s="178"/>
      <c r="TWF233" s="178"/>
      <c r="TWG233" s="178"/>
      <c r="TWH233" s="178"/>
      <c r="TWI233" s="178"/>
      <c r="TWJ233" s="178"/>
      <c r="TWK233" s="178"/>
      <c r="TWL233" s="178"/>
      <c r="TWM233" s="178"/>
      <c r="TWN233" s="178"/>
      <c r="TWO233" s="178"/>
      <c r="TWP233" s="178"/>
      <c r="TWQ233" s="178"/>
      <c r="TWR233" s="178"/>
      <c r="TWS233" s="178"/>
      <c r="TWT233" s="178"/>
      <c r="TWU233" s="178"/>
      <c r="TWV233" s="178"/>
      <c r="TWW233" s="178"/>
      <c r="TWX233" s="178"/>
      <c r="TWY233" s="178"/>
      <c r="TWZ233" s="178"/>
      <c r="TXA233" s="178"/>
      <c r="TXB233" s="178"/>
      <c r="TXC233" s="178"/>
      <c r="TXD233" s="178"/>
      <c r="TXE233" s="178"/>
      <c r="TXF233" s="178"/>
      <c r="TXG233" s="178"/>
      <c r="TXH233" s="178"/>
      <c r="TXI233" s="178"/>
      <c r="TXJ233" s="178"/>
      <c r="TXK233" s="178"/>
      <c r="TXL233" s="178"/>
      <c r="TXM233" s="178"/>
      <c r="TXN233" s="178"/>
      <c r="TXO233" s="178"/>
      <c r="TXP233" s="178"/>
      <c r="TXQ233" s="178"/>
      <c r="TXR233" s="178"/>
      <c r="TXS233" s="178"/>
      <c r="TXT233" s="178"/>
      <c r="TXU233" s="178"/>
      <c r="TXV233" s="178"/>
      <c r="TXW233" s="178"/>
      <c r="TXX233" s="178"/>
      <c r="TXY233" s="178"/>
      <c r="TXZ233" s="178"/>
      <c r="TYA233" s="178"/>
      <c r="TYB233" s="178"/>
      <c r="TYC233" s="178"/>
      <c r="TYD233" s="178"/>
      <c r="TYE233" s="178"/>
      <c r="TYF233" s="178"/>
      <c r="TYG233" s="178"/>
      <c r="TYH233" s="178"/>
      <c r="TYI233" s="178"/>
      <c r="TYJ233" s="178"/>
      <c r="TYK233" s="178"/>
      <c r="TYL233" s="178"/>
      <c r="TYM233" s="178"/>
      <c r="TYN233" s="178"/>
      <c r="TYO233" s="178"/>
      <c r="TYP233" s="178"/>
      <c r="TYQ233" s="178"/>
      <c r="TYR233" s="178"/>
      <c r="TYS233" s="178"/>
      <c r="TYT233" s="178"/>
      <c r="TYU233" s="178"/>
      <c r="TYV233" s="178"/>
      <c r="TYW233" s="178"/>
      <c r="TYX233" s="178"/>
      <c r="TYY233" s="178"/>
      <c r="TYZ233" s="178"/>
      <c r="TZA233" s="178"/>
      <c r="TZB233" s="178"/>
      <c r="TZC233" s="178"/>
      <c r="TZD233" s="178"/>
      <c r="TZE233" s="178"/>
      <c r="TZF233" s="178"/>
      <c r="TZG233" s="178"/>
      <c r="TZH233" s="178"/>
      <c r="TZI233" s="178"/>
      <c r="TZJ233" s="178"/>
      <c r="TZK233" s="178"/>
      <c r="TZL233" s="178"/>
      <c r="TZM233" s="178"/>
      <c r="TZN233" s="178"/>
      <c r="TZO233" s="178"/>
      <c r="TZP233" s="178"/>
      <c r="TZQ233" s="178"/>
      <c r="TZR233" s="178"/>
      <c r="TZS233" s="178"/>
      <c r="TZT233" s="178"/>
      <c r="TZU233" s="178"/>
      <c r="TZV233" s="178"/>
      <c r="TZW233" s="178"/>
      <c r="TZX233" s="178"/>
      <c r="TZY233" s="178"/>
      <c r="TZZ233" s="178"/>
      <c r="UAA233" s="178"/>
      <c r="UAB233" s="178"/>
      <c r="UAC233" s="178"/>
      <c r="UAD233" s="178"/>
      <c r="UAE233" s="178"/>
      <c r="UAF233" s="178"/>
      <c r="UAG233" s="178"/>
      <c r="UAH233" s="178"/>
      <c r="UAI233" s="178"/>
      <c r="UAJ233" s="178"/>
      <c r="UAK233" s="178"/>
      <c r="UAL233" s="178"/>
      <c r="UAM233" s="178"/>
      <c r="UAN233" s="178"/>
      <c r="UAO233" s="178"/>
      <c r="UAP233" s="178"/>
      <c r="UAQ233" s="178"/>
      <c r="UAR233" s="178"/>
      <c r="UAS233" s="178"/>
      <c r="UAT233" s="178"/>
      <c r="UAU233" s="178"/>
      <c r="UAV233" s="178"/>
      <c r="UAW233" s="178"/>
      <c r="UAX233" s="178"/>
      <c r="UAY233" s="178"/>
      <c r="UAZ233" s="178"/>
      <c r="UBA233" s="178"/>
      <c r="UBB233" s="178"/>
      <c r="UBC233" s="178"/>
      <c r="UBD233" s="178"/>
      <c r="UBE233" s="178"/>
      <c r="UBF233" s="178"/>
      <c r="UBG233" s="178"/>
      <c r="UBH233" s="178"/>
      <c r="UBI233" s="178"/>
      <c r="UBJ233" s="178"/>
      <c r="UBK233" s="178"/>
      <c r="UBL233" s="178"/>
      <c r="UBM233" s="178"/>
      <c r="UBN233" s="178"/>
      <c r="UBO233" s="178"/>
      <c r="UBP233" s="178"/>
      <c r="UBQ233" s="178"/>
      <c r="UBR233" s="178"/>
      <c r="UBS233" s="178"/>
      <c r="UBT233" s="178"/>
      <c r="UBU233" s="178"/>
      <c r="UBV233" s="178"/>
      <c r="UBW233" s="178"/>
      <c r="UBX233" s="178"/>
      <c r="UBY233" s="178"/>
      <c r="UBZ233" s="178"/>
      <c r="UCA233" s="178"/>
      <c r="UCB233" s="178"/>
      <c r="UCC233" s="178"/>
      <c r="UCD233" s="178"/>
      <c r="UCE233" s="178"/>
      <c r="UCF233" s="178"/>
      <c r="UCG233" s="178"/>
      <c r="UCH233" s="178"/>
      <c r="UCI233" s="178"/>
      <c r="UCJ233" s="178"/>
      <c r="UCK233" s="178"/>
      <c r="UCL233" s="178"/>
      <c r="UCM233" s="178"/>
      <c r="UCN233" s="178"/>
      <c r="UCO233" s="178"/>
      <c r="UCP233" s="178"/>
      <c r="UCQ233" s="178"/>
      <c r="UCR233" s="178"/>
      <c r="UCS233" s="178"/>
      <c r="UCT233" s="178"/>
      <c r="UCU233" s="178"/>
      <c r="UCV233" s="178"/>
      <c r="UCW233" s="178"/>
      <c r="UCX233" s="178"/>
      <c r="UCY233" s="178"/>
      <c r="UCZ233" s="178"/>
      <c r="UDA233" s="178"/>
      <c r="UDB233" s="178"/>
      <c r="UDC233" s="178"/>
      <c r="UDD233" s="178"/>
      <c r="UDE233" s="178"/>
      <c r="UDF233" s="178"/>
      <c r="UDG233" s="178"/>
      <c r="UDH233" s="178"/>
      <c r="UDI233" s="178"/>
      <c r="UDJ233" s="178"/>
      <c r="UDK233" s="178"/>
      <c r="UDL233" s="178"/>
      <c r="UDM233" s="178"/>
      <c r="UDN233" s="178"/>
      <c r="UDO233" s="178"/>
      <c r="UDP233" s="178"/>
      <c r="UDQ233" s="178"/>
      <c r="UDR233" s="178"/>
      <c r="UDS233" s="178"/>
      <c r="UDT233" s="178"/>
      <c r="UDU233" s="178"/>
      <c r="UDV233" s="178"/>
      <c r="UDW233" s="178"/>
      <c r="UDX233" s="178"/>
      <c r="UDY233" s="178"/>
      <c r="UDZ233" s="178"/>
      <c r="UEA233" s="178"/>
      <c r="UEB233" s="178"/>
      <c r="UEC233" s="178"/>
      <c r="UED233" s="178"/>
      <c r="UEE233" s="178"/>
      <c r="UEF233" s="178"/>
      <c r="UEG233" s="178"/>
      <c r="UEH233" s="178"/>
      <c r="UEI233" s="178"/>
      <c r="UEJ233" s="178"/>
      <c r="UEK233" s="178"/>
      <c r="UEL233" s="178"/>
      <c r="UEM233" s="178"/>
      <c r="UEN233" s="178"/>
      <c r="UEO233" s="178"/>
      <c r="UEP233" s="178"/>
      <c r="UEQ233" s="178"/>
      <c r="UER233" s="178"/>
      <c r="UES233" s="178"/>
      <c r="UET233" s="178"/>
      <c r="UEU233" s="178"/>
      <c r="UEV233" s="178"/>
      <c r="UEW233" s="178"/>
      <c r="UEX233" s="178"/>
      <c r="UEY233" s="178"/>
      <c r="UEZ233" s="178"/>
      <c r="UFA233" s="178"/>
      <c r="UFB233" s="178"/>
      <c r="UFC233" s="178"/>
      <c r="UFD233" s="178"/>
      <c r="UFE233" s="178"/>
      <c r="UFF233" s="178"/>
      <c r="UFG233" s="178"/>
      <c r="UFH233" s="178"/>
      <c r="UFI233" s="178"/>
      <c r="UFJ233" s="178"/>
      <c r="UFK233" s="178"/>
      <c r="UFL233" s="178"/>
      <c r="UFM233" s="178"/>
      <c r="UFN233" s="178"/>
      <c r="UFO233" s="178"/>
      <c r="UFP233" s="178"/>
      <c r="UFQ233" s="178"/>
      <c r="UFR233" s="178"/>
      <c r="UFS233" s="178"/>
      <c r="UFT233" s="178"/>
      <c r="UFU233" s="178"/>
      <c r="UFV233" s="178"/>
      <c r="UFW233" s="178"/>
      <c r="UFX233" s="178"/>
      <c r="UFY233" s="178"/>
      <c r="UFZ233" s="178"/>
      <c r="UGA233" s="178"/>
      <c r="UGB233" s="178"/>
      <c r="UGC233" s="178"/>
      <c r="UGD233" s="178"/>
      <c r="UGE233" s="178"/>
      <c r="UGF233" s="178"/>
      <c r="UGG233" s="178"/>
      <c r="UGH233" s="178"/>
      <c r="UGI233" s="178"/>
      <c r="UGJ233" s="178"/>
      <c r="UGK233" s="178"/>
      <c r="UGL233" s="178"/>
      <c r="UGM233" s="178"/>
      <c r="UGN233" s="178"/>
      <c r="UGO233" s="178"/>
      <c r="UGP233" s="178"/>
      <c r="UGQ233" s="178"/>
      <c r="UGR233" s="178"/>
      <c r="UGS233" s="178"/>
      <c r="UGT233" s="178"/>
      <c r="UGU233" s="178"/>
      <c r="UGV233" s="178"/>
      <c r="UGW233" s="178"/>
      <c r="UGX233" s="178"/>
      <c r="UGY233" s="178"/>
      <c r="UGZ233" s="178"/>
      <c r="UHA233" s="178"/>
      <c r="UHB233" s="178"/>
      <c r="UHC233" s="178"/>
      <c r="UHD233" s="178"/>
      <c r="UHE233" s="178"/>
      <c r="UHF233" s="178"/>
      <c r="UHG233" s="178"/>
      <c r="UHH233" s="178"/>
      <c r="UHI233" s="178"/>
      <c r="UHJ233" s="178"/>
      <c r="UHK233" s="178"/>
      <c r="UHL233" s="178"/>
      <c r="UHM233" s="178"/>
      <c r="UHN233" s="178"/>
      <c r="UHO233" s="178"/>
      <c r="UHP233" s="178"/>
      <c r="UHQ233" s="178"/>
      <c r="UHR233" s="178"/>
      <c r="UHS233" s="178"/>
      <c r="UHT233" s="178"/>
      <c r="UHU233" s="178"/>
      <c r="UHV233" s="178"/>
      <c r="UHW233" s="178"/>
      <c r="UHX233" s="178"/>
      <c r="UHY233" s="178"/>
      <c r="UHZ233" s="178"/>
      <c r="UIA233" s="178"/>
      <c r="UIB233" s="178"/>
      <c r="UIC233" s="178"/>
      <c r="UID233" s="178"/>
      <c r="UIE233" s="178"/>
      <c r="UIF233" s="178"/>
      <c r="UIG233" s="178"/>
      <c r="UIH233" s="178"/>
      <c r="UII233" s="178"/>
      <c r="UIJ233" s="178"/>
      <c r="UIK233" s="178"/>
      <c r="UIL233" s="178"/>
      <c r="UIM233" s="178"/>
      <c r="UIN233" s="178"/>
      <c r="UIO233" s="178"/>
      <c r="UIP233" s="178"/>
      <c r="UIQ233" s="178"/>
      <c r="UIR233" s="178"/>
      <c r="UIS233" s="178"/>
      <c r="UIT233" s="178"/>
      <c r="UIU233" s="178"/>
      <c r="UIV233" s="178"/>
      <c r="UIW233" s="178"/>
      <c r="UIX233" s="178"/>
      <c r="UIY233" s="178"/>
      <c r="UIZ233" s="178"/>
      <c r="UJA233" s="178"/>
      <c r="UJB233" s="178"/>
      <c r="UJC233" s="178"/>
      <c r="UJD233" s="178"/>
      <c r="UJE233" s="178"/>
      <c r="UJF233" s="178"/>
      <c r="UJG233" s="178"/>
      <c r="UJH233" s="178"/>
      <c r="UJI233" s="178"/>
      <c r="UJJ233" s="178"/>
      <c r="UJK233" s="178"/>
      <c r="UJL233" s="178"/>
      <c r="UJM233" s="178"/>
      <c r="UJN233" s="178"/>
      <c r="UJO233" s="178"/>
      <c r="UJP233" s="178"/>
      <c r="UJQ233" s="178"/>
      <c r="UJR233" s="178"/>
      <c r="UJS233" s="178"/>
      <c r="UJT233" s="178"/>
      <c r="UJU233" s="178"/>
      <c r="UJV233" s="178"/>
      <c r="UJW233" s="178"/>
      <c r="UJX233" s="178"/>
      <c r="UJY233" s="178"/>
      <c r="UJZ233" s="178"/>
      <c r="UKA233" s="178"/>
      <c r="UKB233" s="178"/>
      <c r="UKC233" s="178"/>
      <c r="UKD233" s="178"/>
      <c r="UKE233" s="178"/>
      <c r="UKF233" s="178"/>
      <c r="UKG233" s="178"/>
      <c r="UKH233" s="178"/>
      <c r="UKI233" s="178"/>
      <c r="UKJ233" s="178"/>
      <c r="UKK233" s="178"/>
      <c r="UKL233" s="178"/>
      <c r="UKM233" s="178"/>
      <c r="UKN233" s="178"/>
      <c r="UKO233" s="178"/>
      <c r="UKP233" s="178"/>
      <c r="UKQ233" s="178"/>
      <c r="UKR233" s="178"/>
      <c r="UKS233" s="178"/>
      <c r="UKT233" s="178"/>
      <c r="UKU233" s="178"/>
      <c r="UKV233" s="178"/>
      <c r="UKW233" s="178"/>
      <c r="UKX233" s="178"/>
      <c r="UKY233" s="178"/>
      <c r="UKZ233" s="178"/>
      <c r="ULA233" s="178"/>
      <c r="ULB233" s="178"/>
      <c r="ULC233" s="178"/>
      <c r="ULD233" s="178"/>
      <c r="ULE233" s="178"/>
      <c r="ULF233" s="178"/>
      <c r="ULG233" s="178"/>
      <c r="ULH233" s="178"/>
      <c r="ULI233" s="178"/>
      <c r="ULJ233" s="178"/>
      <c r="ULK233" s="178"/>
      <c r="ULL233" s="178"/>
      <c r="ULM233" s="178"/>
      <c r="ULN233" s="178"/>
      <c r="ULO233" s="178"/>
      <c r="ULP233" s="178"/>
      <c r="ULQ233" s="178"/>
      <c r="ULR233" s="178"/>
      <c r="ULS233" s="178"/>
      <c r="ULT233" s="178"/>
      <c r="ULU233" s="178"/>
      <c r="ULV233" s="178"/>
      <c r="ULW233" s="178"/>
      <c r="ULX233" s="178"/>
      <c r="ULY233" s="178"/>
      <c r="ULZ233" s="178"/>
      <c r="UMA233" s="178"/>
      <c r="UMB233" s="178"/>
      <c r="UMC233" s="178"/>
      <c r="UMD233" s="178"/>
      <c r="UME233" s="178"/>
      <c r="UMF233" s="178"/>
      <c r="UMG233" s="178"/>
      <c r="UMH233" s="178"/>
      <c r="UMI233" s="178"/>
      <c r="UMJ233" s="178"/>
      <c r="UMK233" s="178"/>
      <c r="UML233" s="178"/>
      <c r="UMM233" s="178"/>
      <c r="UMN233" s="178"/>
      <c r="UMO233" s="178"/>
      <c r="UMP233" s="178"/>
      <c r="UMQ233" s="178"/>
      <c r="UMR233" s="178"/>
      <c r="UMS233" s="178"/>
      <c r="UMT233" s="178"/>
      <c r="UMU233" s="178"/>
      <c r="UMV233" s="178"/>
      <c r="UMW233" s="178"/>
      <c r="UMX233" s="178"/>
      <c r="UMY233" s="178"/>
      <c r="UMZ233" s="178"/>
      <c r="UNA233" s="178"/>
      <c r="UNB233" s="178"/>
      <c r="UNC233" s="178"/>
      <c r="UND233" s="178"/>
      <c r="UNE233" s="178"/>
      <c r="UNF233" s="178"/>
      <c r="UNG233" s="178"/>
      <c r="UNH233" s="178"/>
      <c r="UNI233" s="178"/>
      <c r="UNJ233" s="178"/>
      <c r="UNK233" s="178"/>
      <c r="UNL233" s="178"/>
      <c r="UNM233" s="178"/>
      <c r="UNN233" s="178"/>
      <c r="UNO233" s="178"/>
      <c r="UNP233" s="178"/>
      <c r="UNQ233" s="178"/>
      <c r="UNR233" s="178"/>
      <c r="UNS233" s="178"/>
      <c r="UNT233" s="178"/>
      <c r="UNU233" s="178"/>
      <c r="UNV233" s="178"/>
      <c r="UNW233" s="178"/>
      <c r="UNX233" s="178"/>
      <c r="UNY233" s="178"/>
      <c r="UNZ233" s="178"/>
      <c r="UOA233" s="178"/>
      <c r="UOB233" s="178"/>
      <c r="UOC233" s="178"/>
      <c r="UOD233" s="178"/>
      <c r="UOE233" s="178"/>
      <c r="UOF233" s="178"/>
      <c r="UOG233" s="178"/>
      <c r="UOH233" s="178"/>
      <c r="UOI233" s="178"/>
      <c r="UOJ233" s="178"/>
      <c r="UOK233" s="178"/>
      <c r="UOL233" s="178"/>
      <c r="UOM233" s="178"/>
      <c r="UON233" s="178"/>
      <c r="UOO233" s="178"/>
      <c r="UOP233" s="178"/>
      <c r="UOQ233" s="178"/>
      <c r="UOR233" s="178"/>
      <c r="UOS233" s="178"/>
      <c r="UOT233" s="178"/>
      <c r="UOU233" s="178"/>
      <c r="UOV233" s="178"/>
      <c r="UOW233" s="178"/>
      <c r="UOX233" s="178"/>
      <c r="UOY233" s="178"/>
      <c r="UOZ233" s="178"/>
      <c r="UPA233" s="178"/>
      <c r="UPB233" s="178"/>
      <c r="UPC233" s="178"/>
      <c r="UPD233" s="178"/>
      <c r="UPE233" s="178"/>
      <c r="UPF233" s="178"/>
      <c r="UPG233" s="178"/>
      <c r="UPH233" s="178"/>
      <c r="UPI233" s="178"/>
      <c r="UPJ233" s="178"/>
      <c r="UPK233" s="178"/>
      <c r="UPL233" s="178"/>
      <c r="UPM233" s="178"/>
      <c r="UPN233" s="178"/>
      <c r="UPO233" s="178"/>
      <c r="UPP233" s="178"/>
      <c r="UPQ233" s="178"/>
      <c r="UPR233" s="178"/>
      <c r="UPS233" s="178"/>
      <c r="UPT233" s="178"/>
      <c r="UPU233" s="178"/>
      <c r="UPV233" s="178"/>
      <c r="UPW233" s="178"/>
      <c r="UPX233" s="178"/>
      <c r="UPY233" s="178"/>
      <c r="UPZ233" s="178"/>
      <c r="UQA233" s="178"/>
      <c r="UQB233" s="178"/>
      <c r="UQC233" s="178"/>
      <c r="UQD233" s="178"/>
      <c r="UQE233" s="178"/>
      <c r="UQF233" s="178"/>
      <c r="UQG233" s="178"/>
      <c r="UQH233" s="178"/>
      <c r="UQI233" s="178"/>
      <c r="UQJ233" s="178"/>
      <c r="UQK233" s="178"/>
      <c r="UQL233" s="178"/>
      <c r="UQM233" s="178"/>
      <c r="UQN233" s="178"/>
      <c r="UQO233" s="178"/>
      <c r="UQP233" s="178"/>
      <c r="UQQ233" s="178"/>
      <c r="UQR233" s="178"/>
      <c r="UQS233" s="178"/>
      <c r="UQT233" s="178"/>
      <c r="UQU233" s="178"/>
      <c r="UQV233" s="178"/>
      <c r="UQW233" s="178"/>
      <c r="UQX233" s="178"/>
      <c r="UQY233" s="178"/>
      <c r="UQZ233" s="178"/>
      <c r="URA233" s="178"/>
      <c r="URB233" s="178"/>
      <c r="URC233" s="178"/>
      <c r="URD233" s="178"/>
      <c r="URE233" s="178"/>
      <c r="URF233" s="178"/>
      <c r="URG233" s="178"/>
      <c r="URH233" s="178"/>
      <c r="URI233" s="178"/>
      <c r="URJ233" s="178"/>
      <c r="URK233" s="178"/>
      <c r="URL233" s="178"/>
      <c r="URM233" s="178"/>
      <c r="URN233" s="178"/>
      <c r="URO233" s="178"/>
      <c r="URP233" s="178"/>
      <c r="URQ233" s="178"/>
      <c r="URR233" s="178"/>
      <c r="URS233" s="178"/>
      <c r="URT233" s="178"/>
      <c r="URU233" s="178"/>
      <c r="URV233" s="178"/>
      <c r="URW233" s="178"/>
      <c r="URX233" s="178"/>
      <c r="URY233" s="178"/>
      <c r="URZ233" s="178"/>
      <c r="USA233" s="178"/>
      <c r="USB233" s="178"/>
      <c r="USC233" s="178"/>
      <c r="USD233" s="178"/>
      <c r="USE233" s="178"/>
      <c r="USF233" s="178"/>
      <c r="USG233" s="178"/>
      <c r="USH233" s="178"/>
      <c r="USI233" s="178"/>
      <c r="USJ233" s="178"/>
      <c r="USK233" s="178"/>
      <c r="USL233" s="178"/>
      <c r="USM233" s="178"/>
      <c r="USN233" s="178"/>
      <c r="USO233" s="178"/>
      <c r="USP233" s="178"/>
      <c r="USQ233" s="178"/>
      <c r="USR233" s="178"/>
      <c r="USS233" s="178"/>
      <c r="UST233" s="178"/>
      <c r="USU233" s="178"/>
      <c r="USV233" s="178"/>
      <c r="USW233" s="178"/>
      <c r="USX233" s="178"/>
      <c r="USY233" s="178"/>
      <c r="USZ233" s="178"/>
      <c r="UTA233" s="178"/>
      <c r="UTB233" s="178"/>
      <c r="UTC233" s="178"/>
      <c r="UTD233" s="178"/>
      <c r="UTE233" s="178"/>
      <c r="UTF233" s="178"/>
      <c r="UTG233" s="178"/>
      <c r="UTH233" s="178"/>
      <c r="UTI233" s="178"/>
      <c r="UTJ233" s="178"/>
      <c r="UTK233" s="178"/>
      <c r="UTL233" s="178"/>
      <c r="UTM233" s="178"/>
      <c r="UTN233" s="178"/>
      <c r="UTO233" s="178"/>
      <c r="UTP233" s="178"/>
      <c r="UTQ233" s="178"/>
      <c r="UTR233" s="178"/>
      <c r="UTS233" s="178"/>
      <c r="UTT233" s="178"/>
      <c r="UTU233" s="178"/>
      <c r="UTV233" s="178"/>
      <c r="UTW233" s="178"/>
      <c r="UTX233" s="178"/>
      <c r="UTY233" s="178"/>
      <c r="UTZ233" s="178"/>
      <c r="UUA233" s="178"/>
      <c r="UUB233" s="178"/>
      <c r="UUC233" s="178"/>
      <c r="UUD233" s="178"/>
      <c r="UUE233" s="178"/>
      <c r="UUF233" s="178"/>
      <c r="UUG233" s="178"/>
      <c r="UUH233" s="178"/>
      <c r="UUI233" s="178"/>
      <c r="UUJ233" s="178"/>
      <c r="UUK233" s="178"/>
      <c r="UUL233" s="178"/>
      <c r="UUM233" s="178"/>
      <c r="UUN233" s="178"/>
      <c r="UUO233" s="178"/>
      <c r="UUP233" s="178"/>
      <c r="UUQ233" s="178"/>
      <c r="UUR233" s="178"/>
      <c r="UUS233" s="178"/>
      <c r="UUT233" s="178"/>
      <c r="UUU233" s="178"/>
      <c r="UUV233" s="178"/>
      <c r="UUW233" s="178"/>
      <c r="UUX233" s="178"/>
      <c r="UUY233" s="178"/>
      <c r="UUZ233" s="178"/>
      <c r="UVA233" s="178"/>
      <c r="UVB233" s="178"/>
      <c r="UVC233" s="178"/>
      <c r="UVD233" s="178"/>
      <c r="UVE233" s="178"/>
      <c r="UVF233" s="178"/>
      <c r="UVG233" s="178"/>
      <c r="UVH233" s="178"/>
      <c r="UVI233" s="178"/>
      <c r="UVJ233" s="178"/>
      <c r="UVK233" s="178"/>
      <c r="UVL233" s="178"/>
      <c r="UVM233" s="178"/>
      <c r="UVN233" s="178"/>
      <c r="UVO233" s="178"/>
      <c r="UVP233" s="178"/>
      <c r="UVQ233" s="178"/>
      <c r="UVR233" s="178"/>
      <c r="UVS233" s="178"/>
      <c r="UVT233" s="178"/>
      <c r="UVU233" s="178"/>
      <c r="UVV233" s="178"/>
      <c r="UVW233" s="178"/>
      <c r="UVX233" s="178"/>
      <c r="UVY233" s="178"/>
      <c r="UVZ233" s="178"/>
      <c r="UWA233" s="178"/>
      <c r="UWB233" s="178"/>
      <c r="UWC233" s="178"/>
      <c r="UWD233" s="178"/>
      <c r="UWE233" s="178"/>
      <c r="UWF233" s="178"/>
      <c r="UWG233" s="178"/>
      <c r="UWH233" s="178"/>
      <c r="UWI233" s="178"/>
      <c r="UWJ233" s="178"/>
      <c r="UWK233" s="178"/>
      <c r="UWL233" s="178"/>
      <c r="UWM233" s="178"/>
      <c r="UWN233" s="178"/>
      <c r="UWO233" s="178"/>
      <c r="UWP233" s="178"/>
      <c r="UWQ233" s="178"/>
      <c r="UWR233" s="178"/>
      <c r="UWS233" s="178"/>
      <c r="UWT233" s="178"/>
      <c r="UWU233" s="178"/>
      <c r="UWV233" s="178"/>
      <c r="UWW233" s="178"/>
      <c r="UWX233" s="178"/>
      <c r="UWY233" s="178"/>
      <c r="UWZ233" s="178"/>
      <c r="UXA233" s="178"/>
      <c r="UXB233" s="178"/>
      <c r="UXC233" s="178"/>
      <c r="UXD233" s="178"/>
      <c r="UXE233" s="178"/>
      <c r="UXF233" s="178"/>
      <c r="UXG233" s="178"/>
      <c r="UXH233" s="178"/>
      <c r="UXI233" s="178"/>
      <c r="UXJ233" s="178"/>
      <c r="UXK233" s="178"/>
      <c r="UXL233" s="178"/>
      <c r="UXM233" s="178"/>
      <c r="UXN233" s="178"/>
      <c r="UXO233" s="178"/>
      <c r="UXP233" s="178"/>
      <c r="UXQ233" s="178"/>
      <c r="UXR233" s="178"/>
      <c r="UXS233" s="178"/>
      <c r="UXT233" s="178"/>
      <c r="UXU233" s="178"/>
      <c r="UXV233" s="178"/>
      <c r="UXW233" s="178"/>
      <c r="UXX233" s="178"/>
      <c r="UXY233" s="178"/>
      <c r="UXZ233" s="178"/>
      <c r="UYA233" s="178"/>
      <c r="UYB233" s="178"/>
      <c r="UYC233" s="178"/>
      <c r="UYD233" s="178"/>
      <c r="UYE233" s="178"/>
      <c r="UYF233" s="178"/>
      <c r="UYG233" s="178"/>
      <c r="UYH233" s="178"/>
      <c r="UYI233" s="178"/>
      <c r="UYJ233" s="178"/>
      <c r="UYK233" s="178"/>
      <c r="UYL233" s="178"/>
      <c r="UYM233" s="178"/>
      <c r="UYN233" s="178"/>
      <c r="UYO233" s="178"/>
      <c r="UYP233" s="178"/>
      <c r="UYQ233" s="178"/>
      <c r="UYR233" s="178"/>
      <c r="UYS233" s="178"/>
      <c r="UYT233" s="178"/>
      <c r="UYU233" s="178"/>
      <c r="UYV233" s="178"/>
      <c r="UYW233" s="178"/>
      <c r="UYX233" s="178"/>
      <c r="UYY233" s="178"/>
      <c r="UYZ233" s="178"/>
      <c r="UZA233" s="178"/>
      <c r="UZB233" s="178"/>
      <c r="UZC233" s="178"/>
      <c r="UZD233" s="178"/>
      <c r="UZE233" s="178"/>
      <c r="UZF233" s="178"/>
      <c r="UZG233" s="178"/>
      <c r="UZH233" s="178"/>
      <c r="UZI233" s="178"/>
      <c r="UZJ233" s="178"/>
      <c r="UZK233" s="178"/>
      <c r="UZL233" s="178"/>
      <c r="UZM233" s="178"/>
      <c r="UZN233" s="178"/>
      <c r="UZO233" s="178"/>
      <c r="UZP233" s="178"/>
      <c r="UZQ233" s="178"/>
      <c r="UZR233" s="178"/>
      <c r="UZS233" s="178"/>
      <c r="UZT233" s="178"/>
      <c r="UZU233" s="178"/>
      <c r="UZV233" s="178"/>
      <c r="UZW233" s="178"/>
      <c r="UZX233" s="178"/>
      <c r="UZY233" s="178"/>
      <c r="UZZ233" s="178"/>
      <c r="VAA233" s="178"/>
      <c r="VAB233" s="178"/>
      <c r="VAC233" s="178"/>
      <c r="VAD233" s="178"/>
      <c r="VAE233" s="178"/>
      <c r="VAF233" s="178"/>
      <c r="VAG233" s="178"/>
      <c r="VAH233" s="178"/>
      <c r="VAI233" s="178"/>
      <c r="VAJ233" s="178"/>
      <c r="VAK233" s="178"/>
      <c r="VAL233" s="178"/>
      <c r="VAM233" s="178"/>
      <c r="VAN233" s="178"/>
      <c r="VAO233" s="178"/>
      <c r="VAP233" s="178"/>
      <c r="VAQ233" s="178"/>
      <c r="VAR233" s="178"/>
      <c r="VAS233" s="178"/>
      <c r="VAT233" s="178"/>
      <c r="VAU233" s="178"/>
      <c r="VAV233" s="178"/>
      <c r="VAW233" s="178"/>
      <c r="VAX233" s="178"/>
      <c r="VAY233" s="178"/>
      <c r="VAZ233" s="178"/>
      <c r="VBA233" s="178"/>
      <c r="VBB233" s="178"/>
      <c r="VBC233" s="178"/>
      <c r="VBD233" s="178"/>
      <c r="VBE233" s="178"/>
      <c r="VBF233" s="178"/>
      <c r="VBG233" s="178"/>
      <c r="VBH233" s="178"/>
      <c r="VBI233" s="178"/>
      <c r="VBJ233" s="178"/>
      <c r="VBK233" s="178"/>
      <c r="VBL233" s="178"/>
      <c r="VBM233" s="178"/>
      <c r="VBN233" s="178"/>
      <c r="VBO233" s="178"/>
      <c r="VBP233" s="178"/>
      <c r="VBQ233" s="178"/>
      <c r="VBR233" s="178"/>
      <c r="VBS233" s="178"/>
      <c r="VBT233" s="178"/>
      <c r="VBU233" s="178"/>
      <c r="VBV233" s="178"/>
      <c r="VBW233" s="178"/>
      <c r="VBX233" s="178"/>
      <c r="VBY233" s="178"/>
      <c r="VBZ233" s="178"/>
      <c r="VCA233" s="178"/>
      <c r="VCB233" s="178"/>
      <c r="VCC233" s="178"/>
      <c r="VCD233" s="178"/>
      <c r="VCE233" s="178"/>
      <c r="VCF233" s="178"/>
      <c r="VCG233" s="178"/>
      <c r="VCH233" s="178"/>
      <c r="VCI233" s="178"/>
      <c r="VCJ233" s="178"/>
      <c r="VCK233" s="178"/>
      <c r="VCL233" s="178"/>
      <c r="VCM233" s="178"/>
      <c r="VCN233" s="178"/>
      <c r="VCO233" s="178"/>
      <c r="VCP233" s="178"/>
      <c r="VCQ233" s="178"/>
      <c r="VCR233" s="178"/>
      <c r="VCS233" s="178"/>
      <c r="VCT233" s="178"/>
      <c r="VCU233" s="178"/>
      <c r="VCV233" s="178"/>
      <c r="VCW233" s="178"/>
      <c r="VCX233" s="178"/>
      <c r="VCY233" s="178"/>
      <c r="VCZ233" s="178"/>
      <c r="VDA233" s="178"/>
      <c r="VDB233" s="178"/>
      <c r="VDC233" s="178"/>
      <c r="VDD233" s="178"/>
      <c r="VDE233" s="178"/>
      <c r="VDF233" s="178"/>
      <c r="VDG233" s="178"/>
      <c r="VDH233" s="178"/>
      <c r="VDI233" s="178"/>
      <c r="VDJ233" s="178"/>
      <c r="VDK233" s="178"/>
      <c r="VDL233" s="178"/>
      <c r="VDM233" s="178"/>
      <c r="VDN233" s="178"/>
      <c r="VDO233" s="178"/>
      <c r="VDP233" s="178"/>
      <c r="VDQ233" s="178"/>
      <c r="VDR233" s="178"/>
      <c r="VDS233" s="178"/>
      <c r="VDT233" s="178"/>
      <c r="VDU233" s="178"/>
      <c r="VDV233" s="178"/>
      <c r="VDW233" s="178"/>
      <c r="VDX233" s="178"/>
      <c r="VDY233" s="178"/>
      <c r="VDZ233" s="178"/>
      <c r="VEA233" s="178"/>
      <c r="VEB233" s="178"/>
      <c r="VEC233" s="178"/>
      <c r="VED233" s="178"/>
      <c r="VEE233" s="178"/>
      <c r="VEF233" s="178"/>
      <c r="VEG233" s="178"/>
      <c r="VEH233" s="178"/>
      <c r="VEI233" s="178"/>
      <c r="VEJ233" s="178"/>
      <c r="VEK233" s="178"/>
      <c r="VEL233" s="178"/>
      <c r="VEM233" s="178"/>
      <c r="VEN233" s="178"/>
      <c r="VEO233" s="178"/>
      <c r="VEP233" s="178"/>
      <c r="VEQ233" s="178"/>
      <c r="VER233" s="178"/>
      <c r="VES233" s="178"/>
      <c r="VET233" s="178"/>
      <c r="VEU233" s="178"/>
      <c r="VEV233" s="178"/>
      <c r="VEW233" s="178"/>
      <c r="VEX233" s="178"/>
      <c r="VEY233" s="178"/>
      <c r="VEZ233" s="178"/>
      <c r="VFA233" s="178"/>
      <c r="VFB233" s="178"/>
      <c r="VFC233" s="178"/>
      <c r="VFD233" s="178"/>
      <c r="VFE233" s="178"/>
      <c r="VFF233" s="178"/>
      <c r="VFG233" s="178"/>
      <c r="VFH233" s="178"/>
      <c r="VFI233" s="178"/>
      <c r="VFJ233" s="178"/>
      <c r="VFK233" s="178"/>
      <c r="VFL233" s="178"/>
      <c r="VFM233" s="178"/>
      <c r="VFN233" s="178"/>
      <c r="VFO233" s="178"/>
      <c r="VFP233" s="178"/>
      <c r="VFQ233" s="178"/>
      <c r="VFR233" s="178"/>
      <c r="VFS233" s="178"/>
      <c r="VFT233" s="178"/>
      <c r="VFU233" s="178"/>
      <c r="VFV233" s="178"/>
      <c r="VFW233" s="178"/>
      <c r="VFX233" s="178"/>
      <c r="VFY233" s="178"/>
      <c r="VFZ233" s="178"/>
      <c r="VGA233" s="178"/>
      <c r="VGB233" s="178"/>
      <c r="VGC233" s="178"/>
      <c r="VGD233" s="178"/>
      <c r="VGE233" s="178"/>
      <c r="VGF233" s="178"/>
      <c r="VGG233" s="178"/>
      <c r="VGH233" s="178"/>
      <c r="VGI233" s="178"/>
      <c r="VGJ233" s="178"/>
      <c r="VGK233" s="178"/>
      <c r="VGL233" s="178"/>
      <c r="VGM233" s="178"/>
      <c r="VGN233" s="178"/>
      <c r="VGO233" s="178"/>
      <c r="VGP233" s="178"/>
      <c r="VGQ233" s="178"/>
      <c r="VGR233" s="178"/>
      <c r="VGS233" s="178"/>
      <c r="VGT233" s="178"/>
      <c r="VGU233" s="178"/>
      <c r="VGV233" s="178"/>
      <c r="VGW233" s="178"/>
      <c r="VGX233" s="178"/>
      <c r="VGY233" s="178"/>
      <c r="VGZ233" s="178"/>
      <c r="VHA233" s="178"/>
      <c r="VHB233" s="178"/>
      <c r="VHC233" s="178"/>
      <c r="VHD233" s="178"/>
      <c r="VHE233" s="178"/>
      <c r="VHF233" s="178"/>
      <c r="VHG233" s="178"/>
      <c r="VHH233" s="178"/>
      <c r="VHI233" s="178"/>
      <c r="VHJ233" s="178"/>
      <c r="VHK233" s="178"/>
      <c r="VHL233" s="178"/>
      <c r="VHM233" s="178"/>
      <c r="VHN233" s="178"/>
      <c r="VHO233" s="178"/>
      <c r="VHP233" s="178"/>
      <c r="VHQ233" s="178"/>
      <c r="VHR233" s="178"/>
      <c r="VHS233" s="178"/>
      <c r="VHT233" s="178"/>
      <c r="VHU233" s="178"/>
      <c r="VHV233" s="178"/>
      <c r="VHW233" s="178"/>
      <c r="VHX233" s="178"/>
      <c r="VHY233" s="178"/>
      <c r="VHZ233" s="178"/>
      <c r="VIA233" s="178"/>
      <c r="VIB233" s="178"/>
      <c r="VIC233" s="178"/>
      <c r="VID233" s="178"/>
      <c r="VIE233" s="178"/>
      <c r="VIF233" s="178"/>
      <c r="VIG233" s="178"/>
      <c r="VIH233" s="178"/>
      <c r="VII233" s="178"/>
      <c r="VIJ233" s="178"/>
      <c r="VIK233" s="178"/>
      <c r="VIL233" s="178"/>
      <c r="VIM233" s="178"/>
      <c r="VIN233" s="178"/>
      <c r="VIO233" s="178"/>
      <c r="VIP233" s="178"/>
      <c r="VIQ233" s="178"/>
      <c r="VIR233" s="178"/>
      <c r="VIS233" s="178"/>
      <c r="VIT233" s="178"/>
      <c r="VIU233" s="178"/>
      <c r="VIV233" s="178"/>
      <c r="VIW233" s="178"/>
      <c r="VIX233" s="178"/>
      <c r="VIY233" s="178"/>
      <c r="VIZ233" s="178"/>
      <c r="VJA233" s="178"/>
      <c r="VJB233" s="178"/>
      <c r="VJC233" s="178"/>
      <c r="VJD233" s="178"/>
      <c r="VJE233" s="178"/>
      <c r="VJF233" s="178"/>
      <c r="VJG233" s="178"/>
      <c r="VJH233" s="178"/>
      <c r="VJI233" s="178"/>
      <c r="VJJ233" s="178"/>
      <c r="VJK233" s="178"/>
      <c r="VJL233" s="178"/>
      <c r="VJM233" s="178"/>
      <c r="VJN233" s="178"/>
      <c r="VJO233" s="178"/>
      <c r="VJP233" s="178"/>
      <c r="VJQ233" s="178"/>
      <c r="VJR233" s="178"/>
      <c r="VJS233" s="178"/>
      <c r="VJT233" s="178"/>
      <c r="VJU233" s="178"/>
      <c r="VJV233" s="178"/>
      <c r="VJW233" s="178"/>
      <c r="VJX233" s="178"/>
      <c r="VJY233" s="178"/>
      <c r="VJZ233" s="178"/>
      <c r="VKA233" s="178"/>
      <c r="VKB233" s="178"/>
      <c r="VKC233" s="178"/>
      <c r="VKD233" s="178"/>
      <c r="VKE233" s="178"/>
      <c r="VKF233" s="178"/>
      <c r="VKG233" s="178"/>
      <c r="VKH233" s="178"/>
      <c r="VKI233" s="178"/>
      <c r="VKJ233" s="178"/>
      <c r="VKK233" s="178"/>
      <c r="VKL233" s="178"/>
      <c r="VKM233" s="178"/>
      <c r="VKN233" s="178"/>
      <c r="VKO233" s="178"/>
      <c r="VKP233" s="178"/>
      <c r="VKQ233" s="178"/>
      <c r="VKR233" s="178"/>
      <c r="VKS233" s="178"/>
      <c r="VKT233" s="178"/>
      <c r="VKU233" s="178"/>
      <c r="VKV233" s="178"/>
      <c r="VKW233" s="178"/>
      <c r="VKX233" s="178"/>
      <c r="VKY233" s="178"/>
      <c r="VKZ233" s="178"/>
      <c r="VLA233" s="178"/>
      <c r="VLB233" s="178"/>
      <c r="VLC233" s="178"/>
      <c r="VLD233" s="178"/>
      <c r="VLE233" s="178"/>
      <c r="VLF233" s="178"/>
      <c r="VLG233" s="178"/>
      <c r="VLH233" s="178"/>
      <c r="VLI233" s="178"/>
      <c r="VLJ233" s="178"/>
      <c r="VLK233" s="178"/>
      <c r="VLL233" s="178"/>
      <c r="VLM233" s="178"/>
      <c r="VLN233" s="178"/>
      <c r="VLO233" s="178"/>
      <c r="VLP233" s="178"/>
      <c r="VLQ233" s="178"/>
      <c r="VLR233" s="178"/>
      <c r="VLS233" s="178"/>
      <c r="VLT233" s="178"/>
      <c r="VLU233" s="178"/>
      <c r="VLV233" s="178"/>
      <c r="VLW233" s="178"/>
      <c r="VLX233" s="178"/>
      <c r="VLY233" s="178"/>
      <c r="VLZ233" s="178"/>
      <c r="VMA233" s="178"/>
      <c r="VMB233" s="178"/>
      <c r="VMC233" s="178"/>
      <c r="VMD233" s="178"/>
      <c r="VME233" s="178"/>
      <c r="VMF233" s="178"/>
      <c r="VMG233" s="178"/>
      <c r="VMH233" s="178"/>
      <c r="VMI233" s="178"/>
      <c r="VMJ233" s="178"/>
      <c r="VMK233" s="178"/>
      <c r="VML233" s="178"/>
      <c r="VMM233" s="178"/>
      <c r="VMN233" s="178"/>
      <c r="VMO233" s="178"/>
      <c r="VMP233" s="178"/>
      <c r="VMQ233" s="178"/>
      <c r="VMR233" s="178"/>
      <c r="VMS233" s="178"/>
      <c r="VMT233" s="178"/>
      <c r="VMU233" s="178"/>
      <c r="VMV233" s="178"/>
      <c r="VMW233" s="178"/>
      <c r="VMX233" s="178"/>
      <c r="VMY233" s="178"/>
      <c r="VMZ233" s="178"/>
      <c r="VNA233" s="178"/>
      <c r="VNB233" s="178"/>
      <c r="VNC233" s="178"/>
      <c r="VND233" s="178"/>
      <c r="VNE233" s="178"/>
      <c r="VNF233" s="178"/>
      <c r="VNG233" s="178"/>
      <c r="VNH233" s="178"/>
      <c r="VNI233" s="178"/>
      <c r="VNJ233" s="178"/>
      <c r="VNK233" s="178"/>
      <c r="VNL233" s="178"/>
      <c r="VNM233" s="178"/>
      <c r="VNN233" s="178"/>
      <c r="VNO233" s="178"/>
      <c r="VNP233" s="178"/>
      <c r="VNQ233" s="178"/>
      <c r="VNR233" s="178"/>
      <c r="VNS233" s="178"/>
      <c r="VNT233" s="178"/>
      <c r="VNU233" s="178"/>
      <c r="VNV233" s="178"/>
      <c r="VNW233" s="178"/>
      <c r="VNX233" s="178"/>
      <c r="VNY233" s="178"/>
      <c r="VNZ233" s="178"/>
      <c r="VOA233" s="178"/>
      <c r="VOB233" s="178"/>
      <c r="VOC233" s="178"/>
      <c r="VOD233" s="178"/>
      <c r="VOE233" s="178"/>
      <c r="VOF233" s="178"/>
      <c r="VOG233" s="178"/>
      <c r="VOH233" s="178"/>
      <c r="VOI233" s="178"/>
      <c r="VOJ233" s="178"/>
      <c r="VOK233" s="178"/>
      <c r="VOL233" s="178"/>
      <c r="VOM233" s="178"/>
      <c r="VON233" s="178"/>
      <c r="VOO233" s="178"/>
      <c r="VOP233" s="178"/>
      <c r="VOQ233" s="178"/>
      <c r="VOR233" s="178"/>
      <c r="VOS233" s="178"/>
      <c r="VOT233" s="178"/>
      <c r="VOU233" s="178"/>
      <c r="VOV233" s="178"/>
      <c r="VOW233" s="178"/>
      <c r="VOX233" s="178"/>
      <c r="VOY233" s="178"/>
      <c r="VOZ233" s="178"/>
      <c r="VPA233" s="178"/>
      <c r="VPB233" s="178"/>
      <c r="VPC233" s="178"/>
      <c r="VPD233" s="178"/>
      <c r="VPE233" s="178"/>
      <c r="VPF233" s="178"/>
      <c r="VPG233" s="178"/>
      <c r="VPH233" s="178"/>
      <c r="VPI233" s="178"/>
      <c r="VPJ233" s="178"/>
      <c r="VPK233" s="178"/>
      <c r="VPL233" s="178"/>
      <c r="VPM233" s="178"/>
      <c r="VPN233" s="178"/>
      <c r="VPO233" s="178"/>
      <c r="VPP233" s="178"/>
      <c r="VPQ233" s="178"/>
      <c r="VPR233" s="178"/>
      <c r="VPS233" s="178"/>
      <c r="VPT233" s="178"/>
      <c r="VPU233" s="178"/>
      <c r="VPV233" s="178"/>
      <c r="VPW233" s="178"/>
      <c r="VPX233" s="178"/>
      <c r="VPY233" s="178"/>
      <c r="VPZ233" s="178"/>
      <c r="VQA233" s="178"/>
      <c r="VQB233" s="178"/>
      <c r="VQC233" s="178"/>
      <c r="VQD233" s="178"/>
      <c r="VQE233" s="178"/>
      <c r="VQF233" s="178"/>
      <c r="VQG233" s="178"/>
      <c r="VQH233" s="178"/>
      <c r="VQI233" s="178"/>
      <c r="VQJ233" s="178"/>
      <c r="VQK233" s="178"/>
      <c r="VQL233" s="178"/>
      <c r="VQM233" s="178"/>
      <c r="VQN233" s="178"/>
      <c r="VQO233" s="178"/>
      <c r="VQP233" s="178"/>
      <c r="VQQ233" s="178"/>
      <c r="VQR233" s="178"/>
      <c r="VQS233" s="178"/>
      <c r="VQT233" s="178"/>
      <c r="VQU233" s="178"/>
      <c r="VQV233" s="178"/>
      <c r="VQW233" s="178"/>
      <c r="VQX233" s="178"/>
      <c r="VQY233" s="178"/>
      <c r="VQZ233" s="178"/>
      <c r="VRA233" s="178"/>
      <c r="VRB233" s="178"/>
      <c r="VRC233" s="178"/>
      <c r="VRD233" s="178"/>
      <c r="VRE233" s="178"/>
      <c r="VRF233" s="178"/>
      <c r="VRG233" s="178"/>
      <c r="VRH233" s="178"/>
      <c r="VRI233" s="178"/>
      <c r="VRJ233" s="178"/>
      <c r="VRK233" s="178"/>
      <c r="VRL233" s="178"/>
      <c r="VRM233" s="178"/>
      <c r="VRN233" s="178"/>
      <c r="VRO233" s="178"/>
      <c r="VRP233" s="178"/>
      <c r="VRQ233" s="178"/>
      <c r="VRR233" s="178"/>
      <c r="VRS233" s="178"/>
      <c r="VRT233" s="178"/>
      <c r="VRU233" s="178"/>
      <c r="VRV233" s="178"/>
      <c r="VRW233" s="178"/>
      <c r="VRX233" s="178"/>
      <c r="VRY233" s="178"/>
      <c r="VRZ233" s="178"/>
      <c r="VSA233" s="178"/>
      <c r="VSB233" s="178"/>
      <c r="VSC233" s="178"/>
      <c r="VSD233" s="178"/>
      <c r="VSE233" s="178"/>
      <c r="VSF233" s="178"/>
      <c r="VSG233" s="178"/>
      <c r="VSH233" s="178"/>
      <c r="VSI233" s="178"/>
      <c r="VSJ233" s="178"/>
      <c r="VSK233" s="178"/>
      <c r="VSL233" s="178"/>
      <c r="VSM233" s="178"/>
      <c r="VSN233" s="178"/>
      <c r="VSO233" s="178"/>
      <c r="VSP233" s="178"/>
      <c r="VSQ233" s="178"/>
      <c r="VSR233" s="178"/>
      <c r="VSS233" s="178"/>
      <c r="VST233" s="178"/>
      <c r="VSU233" s="178"/>
      <c r="VSV233" s="178"/>
      <c r="VSW233" s="178"/>
      <c r="VSX233" s="178"/>
      <c r="VSY233" s="178"/>
      <c r="VSZ233" s="178"/>
      <c r="VTA233" s="178"/>
      <c r="VTB233" s="178"/>
      <c r="VTC233" s="178"/>
      <c r="VTD233" s="178"/>
      <c r="VTE233" s="178"/>
      <c r="VTF233" s="178"/>
      <c r="VTG233" s="178"/>
      <c r="VTH233" s="178"/>
      <c r="VTI233" s="178"/>
      <c r="VTJ233" s="178"/>
      <c r="VTK233" s="178"/>
      <c r="VTL233" s="178"/>
      <c r="VTM233" s="178"/>
      <c r="VTN233" s="178"/>
      <c r="VTO233" s="178"/>
      <c r="VTP233" s="178"/>
      <c r="VTQ233" s="178"/>
      <c r="VTR233" s="178"/>
      <c r="VTS233" s="178"/>
      <c r="VTT233" s="178"/>
      <c r="VTU233" s="178"/>
      <c r="VTV233" s="178"/>
      <c r="VTW233" s="178"/>
      <c r="VTX233" s="178"/>
      <c r="VTY233" s="178"/>
      <c r="VTZ233" s="178"/>
      <c r="VUA233" s="178"/>
      <c r="VUB233" s="178"/>
      <c r="VUC233" s="178"/>
      <c r="VUD233" s="178"/>
      <c r="VUE233" s="178"/>
      <c r="VUF233" s="178"/>
      <c r="VUG233" s="178"/>
      <c r="VUH233" s="178"/>
      <c r="VUI233" s="178"/>
      <c r="VUJ233" s="178"/>
      <c r="VUK233" s="178"/>
      <c r="VUL233" s="178"/>
      <c r="VUM233" s="178"/>
      <c r="VUN233" s="178"/>
      <c r="VUO233" s="178"/>
      <c r="VUP233" s="178"/>
      <c r="VUQ233" s="178"/>
      <c r="VUR233" s="178"/>
      <c r="VUS233" s="178"/>
      <c r="VUT233" s="178"/>
      <c r="VUU233" s="178"/>
      <c r="VUV233" s="178"/>
      <c r="VUW233" s="178"/>
      <c r="VUX233" s="178"/>
      <c r="VUY233" s="178"/>
      <c r="VUZ233" s="178"/>
      <c r="VVA233" s="178"/>
      <c r="VVB233" s="178"/>
      <c r="VVC233" s="178"/>
      <c r="VVD233" s="178"/>
      <c r="VVE233" s="178"/>
      <c r="VVF233" s="178"/>
      <c r="VVG233" s="178"/>
      <c r="VVH233" s="178"/>
      <c r="VVI233" s="178"/>
      <c r="VVJ233" s="178"/>
      <c r="VVK233" s="178"/>
      <c r="VVL233" s="178"/>
      <c r="VVM233" s="178"/>
      <c r="VVN233" s="178"/>
      <c r="VVO233" s="178"/>
      <c r="VVP233" s="178"/>
      <c r="VVQ233" s="178"/>
      <c r="VVR233" s="178"/>
      <c r="VVS233" s="178"/>
      <c r="VVT233" s="178"/>
      <c r="VVU233" s="178"/>
      <c r="VVV233" s="178"/>
      <c r="VVW233" s="178"/>
      <c r="VVX233" s="178"/>
      <c r="VVY233" s="178"/>
      <c r="VVZ233" s="178"/>
      <c r="VWA233" s="178"/>
      <c r="VWB233" s="178"/>
      <c r="VWC233" s="178"/>
      <c r="VWD233" s="178"/>
      <c r="VWE233" s="178"/>
      <c r="VWF233" s="178"/>
      <c r="VWG233" s="178"/>
      <c r="VWH233" s="178"/>
      <c r="VWI233" s="178"/>
      <c r="VWJ233" s="178"/>
      <c r="VWK233" s="178"/>
      <c r="VWL233" s="178"/>
      <c r="VWM233" s="178"/>
      <c r="VWN233" s="178"/>
      <c r="VWO233" s="178"/>
      <c r="VWP233" s="178"/>
      <c r="VWQ233" s="178"/>
      <c r="VWR233" s="178"/>
      <c r="VWS233" s="178"/>
      <c r="VWT233" s="178"/>
      <c r="VWU233" s="178"/>
      <c r="VWV233" s="178"/>
      <c r="VWW233" s="178"/>
      <c r="VWX233" s="178"/>
      <c r="VWY233" s="178"/>
      <c r="VWZ233" s="178"/>
      <c r="VXA233" s="178"/>
      <c r="VXB233" s="178"/>
      <c r="VXC233" s="178"/>
      <c r="VXD233" s="178"/>
      <c r="VXE233" s="178"/>
      <c r="VXF233" s="178"/>
      <c r="VXG233" s="178"/>
      <c r="VXH233" s="178"/>
      <c r="VXI233" s="178"/>
      <c r="VXJ233" s="178"/>
      <c r="VXK233" s="178"/>
      <c r="VXL233" s="178"/>
      <c r="VXM233" s="178"/>
      <c r="VXN233" s="178"/>
      <c r="VXO233" s="178"/>
      <c r="VXP233" s="178"/>
      <c r="VXQ233" s="178"/>
      <c r="VXR233" s="178"/>
      <c r="VXS233" s="178"/>
      <c r="VXT233" s="178"/>
      <c r="VXU233" s="178"/>
      <c r="VXV233" s="178"/>
      <c r="VXW233" s="178"/>
      <c r="VXX233" s="178"/>
      <c r="VXY233" s="178"/>
      <c r="VXZ233" s="178"/>
      <c r="VYA233" s="178"/>
      <c r="VYB233" s="178"/>
      <c r="VYC233" s="178"/>
      <c r="VYD233" s="178"/>
      <c r="VYE233" s="178"/>
      <c r="VYF233" s="178"/>
      <c r="VYG233" s="178"/>
      <c r="VYH233" s="178"/>
      <c r="VYI233" s="178"/>
      <c r="VYJ233" s="178"/>
      <c r="VYK233" s="178"/>
      <c r="VYL233" s="178"/>
      <c r="VYM233" s="178"/>
      <c r="VYN233" s="178"/>
      <c r="VYO233" s="178"/>
      <c r="VYP233" s="178"/>
      <c r="VYQ233" s="178"/>
      <c r="VYR233" s="178"/>
      <c r="VYS233" s="178"/>
      <c r="VYT233" s="178"/>
      <c r="VYU233" s="178"/>
      <c r="VYV233" s="178"/>
      <c r="VYW233" s="178"/>
      <c r="VYX233" s="178"/>
      <c r="VYY233" s="178"/>
      <c r="VYZ233" s="178"/>
      <c r="VZA233" s="178"/>
      <c r="VZB233" s="178"/>
      <c r="VZC233" s="178"/>
      <c r="VZD233" s="178"/>
      <c r="VZE233" s="178"/>
      <c r="VZF233" s="178"/>
      <c r="VZG233" s="178"/>
      <c r="VZH233" s="178"/>
      <c r="VZI233" s="178"/>
      <c r="VZJ233" s="178"/>
      <c r="VZK233" s="178"/>
      <c r="VZL233" s="178"/>
      <c r="VZM233" s="178"/>
      <c r="VZN233" s="178"/>
      <c r="VZO233" s="178"/>
      <c r="VZP233" s="178"/>
      <c r="VZQ233" s="178"/>
      <c r="VZR233" s="178"/>
      <c r="VZS233" s="178"/>
      <c r="VZT233" s="178"/>
      <c r="VZU233" s="178"/>
      <c r="VZV233" s="178"/>
      <c r="VZW233" s="178"/>
      <c r="VZX233" s="178"/>
      <c r="VZY233" s="178"/>
      <c r="VZZ233" s="178"/>
      <c r="WAA233" s="178"/>
      <c r="WAB233" s="178"/>
      <c r="WAC233" s="178"/>
      <c r="WAD233" s="178"/>
      <c r="WAE233" s="178"/>
      <c r="WAF233" s="178"/>
      <c r="WAG233" s="178"/>
      <c r="WAH233" s="178"/>
      <c r="WAI233" s="178"/>
      <c r="WAJ233" s="178"/>
      <c r="WAK233" s="178"/>
      <c r="WAL233" s="178"/>
      <c r="WAM233" s="178"/>
      <c r="WAN233" s="178"/>
      <c r="WAO233" s="178"/>
      <c r="WAP233" s="178"/>
      <c r="WAQ233" s="178"/>
      <c r="WAR233" s="178"/>
      <c r="WAS233" s="178"/>
      <c r="WAT233" s="178"/>
      <c r="WAU233" s="178"/>
      <c r="WAV233" s="178"/>
      <c r="WAW233" s="178"/>
      <c r="WAX233" s="178"/>
      <c r="WAY233" s="178"/>
      <c r="WAZ233" s="178"/>
      <c r="WBA233" s="178"/>
      <c r="WBB233" s="178"/>
      <c r="WBC233" s="178"/>
      <c r="WBD233" s="178"/>
      <c r="WBE233" s="178"/>
      <c r="WBF233" s="178"/>
      <c r="WBG233" s="178"/>
      <c r="WBH233" s="178"/>
      <c r="WBI233" s="178"/>
      <c r="WBJ233" s="178"/>
      <c r="WBK233" s="178"/>
      <c r="WBL233" s="178"/>
      <c r="WBM233" s="178"/>
      <c r="WBN233" s="178"/>
      <c r="WBO233" s="178"/>
      <c r="WBP233" s="178"/>
      <c r="WBQ233" s="178"/>
      <c r="WBR233" s="178"/>
      <c r="WBS233" s="178"/>
      <c r="WBT233" s="178"/>
      <c r="WBU233" s="178"/>
      <c r="WBV233" s="178"/>
      <c r="WBW233" s="178"/>
      <c r="WBX233" s="178"/>
      <c r="WBY233" s="178"/>
      <c r="WBZ233" s="178"/>
      <c r="WCA233" s="178"/>
      <c r="WCB233" s="178"/>
      <c r="WCC233" s="178"/>
      <c r="WCD233" s="178"/>
      <c r="WCE233" s="178"/>
      <c r="WCF233" s="178"/>
      <c r="WCG233" s="178"/>
      <c r="WCH233" s="178"/>
      <c r="WCI233" s="178"/>
      <c r="WCJ233" s="178"/>
      <c r="WCK233" s="178"/>
      <c r="WCL233" s="178"/>
      <c r="WCM233" s="178"/>
      <c r="WCN233" s="178"/>
      <c r="WCO233" s="178"/>
      <c r="WCP233" s="178"/>
      <c r="WCQ233" s="178"/>
      <c r="WCR233" s="178"/>
      <c r="WCS233" s="178"/>
      <c r="WCT233" s="178"/>
      <c r="WCU233" s="178"/>
      <c r="WCV233" s="178"/>
      <c r="WCW233" s="178"/>
      <c r="WCX233" s="178"/>
      <c r="WCY233" s="178"/>
      <c r="WCZ233" s="178"/>
      <c r="WDA233" s="178"/>
      <c r="WDB233" s="178"/>
      <c r="WDC233" s="178"/>
      <c r="WDD233" s="178"/>
      <c r="WDE233" s="178"/>
      <c r="WDF233" s="178"/>
      <c r="WDG233" s="178"/>
      <c r="WDH233" s="178"/>
      <c r="WDI233" s="178"/>
      <c r="WDJ233" s="178"/>
      <c r="WDK233" s="178"/>
      <c r="WDL233" s="178"/>
      <c r="WDM233" s="178"/>
      <c r="WDN233" s="178"/>
      <c r="WDO233" s="178"/>
      <c r="WDP233" s="178"/>
      <c r="WDQ233" s="178"/>
      <c r="WDR233" s="178"/>
      <c r="WDS233" s="178"/>
      <c r="WDT233" s="178"/>
      <c r="WDU233" s="178"/>
      <c r="WDV233" s="178"/>
      <c r="WDW233" s="178"/>
      <c r="WDX233" s="178"/>
      <c r="WDY233" s="178"/>
      <c r="WDZ233" s="178"/>
      <c r="WEA233" s="178"/>
      <c r="WEB233" s="178"/>
      <c r="WEC233" s="178"/>
      <c r="WED233" s="178"/>
      <c r="WEE233" s="178"/>
      <c r="WEF233" s="178"/>
      <c r="WEG233" s="178"/>
      <c r="WEH233" s="178"/>
      <c r="WEI233" s="178"/>
      <c r="WEJ233" s="178"/>
      <c r="WEK233" s="178"/>
      <c r="WEL233" s="178"/>
      <c r="WEM233" s="178"/>
      <c r="WEN233" s="178"/>
      <c r="WEO233" s="178"/>
      <c r="WEP233" s="178"/>
      <c r="WEQ233" s="178"/>
      <c r="WER233" s="178"/>
      <c r="WES233" s="178"/>
      <c r="WET233" s="178"/>
      <c r="WEU233" s="178"/>
      <c r="WEV233" s="178"/>
      <c r="WEW233" s="178"/>
      <c r="WEX233" s="178"/>
      <c r="WEY233" s="178"/>
      <c r="WEZ233" s="178"/>
      <c r="WFA233" s="178"/>
      <c r="WFB233" s="178"/>
      <c r="WFC233" s="178"/>
      <c r="WFD233" s="178"/>
      <c r="WFE233" s="178"/>
      <c r="WFF233" s="178"/>
      <c r="WFG233" s="178"/>
      <c r="WFH233" s="178"/>
      <c r="WFI233" s="178"/>
      <c r="WFJ233" s="178"/>
      <c r="WFK233" s="178"/>
      <c r="WFL233" s="178"/>
      <c r="WFM233" s="178"/>
      <c r="WFN233" s="178"/>
      <c r="WFO233" s="178"/>
      <c r="WFP233" s="178"/>
      <c r="WFQ233" s="178"/>
      <c r="WFR233" s="178"/>
      <c r="WFS233" s="178"/>
      <c r="WFT233" s="178"/>
      <c r="WFU233" s="178"/>
      <c r="WFV233" s="178"/>
      <c r="WFW233" s="178"/>
      <c r="WFX233" s="178"/>
      <c r="WFY233" s="178"/>
      <c r="WFZ233" s="178"/>
      <c r="WGA233" s="178"/>
      <c r="WGB233" s="178"/>
      <c r="WGC233" s="178"/>
      <c r="WGD233" s="178"/>
      <c r="WGE233" s="178"/>
      <c r="WGF233" s="178"/>
      <c r="WGG233" s="178"/>
      <c r="WGH233" s="178"/>
      <c r="WGI233" s="178"/>
      <c r="WGJ233" s="178"/>
      <c r="WGK233" s="178"/>
      <c r="WGL233" s="178"/>
      <c r="WGM233" s="178"/>
      <c r="WGN233" s="178"/>
      <c r="WGO233" s="178"/>
      <c r="WGP233" s="178"/>
      <c r="WGQ233" s="178"/>
      <c r="WGR233" s="178"/>
      <c r="WGS233" s="178"/>
      <c r="WGT233" s="178"/>
      <c r="WGU233" s="178"/>
      <c r="WGV233" s="178"/>
      <c r="WGW233" s="178"/>
      <c r="WGX233" s="178"/>
      <c r="WGY233" s="178"/>
      <c r="WGZ233" s="178"/>
      <c r="WHA233" s="178"/>
      <c r="WHB233" s="178"/>
      <c r="WHC233" s="178"/>
      <c r="WHD233" s="178"/>
      <c r="WHE233" s="178"/>
      <c r="WHF233" s="178"/>
      <c r="WHG233" s="178"/>
      <c r="WHH233" s="178"/>
      <c r="WHI233" s="178"/>
      <c r="WHJ233" s="178"/>
      <c r="WHK233" s="178"/>
      <c r="WHL233" s="178"/>
      <c r="WHM233" s="178"/>
      <c r="WHN233" s="178"/>
      <c r="WHO233" s="178"/>
      <c r="WHP233" s="178"/>
      <c r="WHQ233" s="178"/>
      <c r="WHR233" s="178"/>
      <c r="WHS233" s="178"/>
      <c r="WHT233" s="178"/>
      <c r="WHU233" s="178"/>
      <c r="WHV233" s="178"/>
      <c r="WHW233" s="178"/>
      <c r="WHX233" s="178"/>
      <c r="WHY233" s="178"/>
      <c r="WHZ233" s="178"/>
      <c r="WIA233" s="178"/>
      <c r="WIB233" s="178"/>
      <c r="WIC233" s="178"/>
      <c r="WID233" s="178"/>
      <c r="WIE233" s="178"/>
      <c r="WIF233" s="178"/>
      <c r="WIG233" s="178"/>
      <c r="WIH233" s="178"/>
      <c r="WII233" s="178"/>
      <c r="WIJ233" s="178"/>
      <c r="WIK233" s="178"/>
      <c r="WIL233" s="178"/>
      <c r="WIM233" s="178"/>
      <c r="WIN233" s="178"/>
      <c r="WIO233" s="178"/>
      <c r="WIP233" s="178"/>
      <c r="WIQ233" s="178"/>
      <c r="WIR233" s="178"/>
      <c r="WIS233" s="178"/>
      <c r="WIT233" s="178"/>
      <c r="WIU233" s="178"/>
      <c r="WIV233" s="178"/>
      <c r="WIW233" s="178"/>
      <c r="WIX233" s="178"/>
      <c r="WIY233" s="178"/>
      <c r="WIZ233" s="178"/>
      <c r="WJA233" s="178"/>
      <c r="WJB233" s="178"/>
      <c r="WJC233" s="178"/>
      <c r="WJD233" s="178"/>
      <c r="WJE233" s="178"/>
      <c r="WJF233" s="178"/>
      <c r="WJG233" s="178"/>
      <c r="WJH233" s="178"/>
      <c r="WJI233" s="178"/>
      <c r="WJJ233" s="178"/>
      <c r="WJK233" s="178"/>
      <c r="WJL233" s="178"/>
      <c r="WJM233" s="178"/>
      <c r="WJN233" s="178"/>
      <c r="WJO233" s="178"/>
      <c r="WJP233" s="178"/>
      <c r="WJQ233" s="178"/>
      <c r="WJR233" s="178"/>
      <c r="WJS233" s="178"/>
      <c r="WJT233" s="178"/>
      <c r="WJU233" s="178"/>
      <c r="WJV233" s="178"/>
      <c r="WJW233" s="178"/>
      <c r="WJX233" s="178"/>
      <c r="WJY233" s="178"/>
      <c r="WJZ233" s="178"/>
      <c r="WKA233" s="178"/>
      <c r="WKB233" s="178"/>
      <c r="WKC233" s="178"/>
      <c r="WKD233" s="178"/>
      <c r="WKE233" s="178"/>
      <c r="WKF233" s="178"/>
      <c r="WKG233" s="178"/>
      <c r="WKH233" s="178"/>
      <c r="WKI233" s="178"/>
      <c r="WKJ233" s="178"/>
      <c r="WKK233" s="178"/>
      <c r="WKL233" s="178"/>
      <c r="WKM233" s="178"/>
      <c r="WKN233" s="178"/>
      <c r="WKO233" s="178"/>
      <c r="WKP233" s="178"/>
      <c r="WKQ233" s="178"/>
      <c r="WKR233" s="178"/>
      <c r="WKS233" s="178"/>
      <c r="WKT233" s="178"/>
      <c r="WKU233" s="178"/>
      <c r="WKV233" s="178"/>
      <c r="WKW233" s="178"/>
      <c r="WKX233" s="178"/>
      <c r="WKY233" s="178"/>
      <c r="WKZ233" s="178"/>
      <c r="WLA233" s="178"/>
      <c r="WLB233" s="178"/>
      <c r="WLC233" s="178"/>
      <c r="WLD233" s="178"/>
      <c r="WLE233" s="178"/>
      <c r="WLF233" s="178"/>
      <c r="WLG233" s="178"/>
      <c r="WLH233" s="178"/>
      <c r="WLI233" s="178"/>
      <c r="WLJ233" s="178"/>
      <c r="WLK233" s="178"/>
      <c r="WLL233" s="178"/>
      <c r="WLM233" s="178"/>
      <c r="WLN233" s="178"/>
      <c r="WLO233" s="178"/>
      <c r="WLP233" s="178"/>
      <c r="WLQ233" s="178"/>
      <c r="WLR233" s="178"/>
      <c r="WLS233" s="178"/>
      <c r="WLT233" s="178"/>
      <c r="WLU233" s="178"/>
      <c r="WLV233" s="178"/>
      <c r="WLW233" s="178"/>
      <c r="WLX233" s="178"/>
      <c r="WLY233" s="178"/>
      <c r="WLZ233" s="178"/>
      <c r="WMA233" s="178"/>
      <c r="WMB233" s="178"/>
      <c r="WMC233" s="178"/>
      <c r="WMD233" s="178"/>
      <c r="WME233" s="178"/>
      <c r="WMF233" s="178"/>
      <c r="WMG233" s="178"/>
      <c r="WMH233" s="178"/>
      <c r="WMI233" s="178"/>
      <c r="WMJ233" s="178"/>
      <c r="WMK233" s="178"/>
      <c r="WML233" s="178"/>
      <c r="WMM233" s="178"/>
      <c r="WMN233" s="178"/>
      <c r="WMO233" s="178"/>
      <c r="WMP233" s="178"/>
      <c r="WMQ233" s="178"/>
      <c r="WMR233" s="178"/>
      <c r="WMS233" s="178"/>
      <c r="WMT233" s="178"/>
      <c r="WMU233" s="178"/>
      <c r="WMV233" s="178"/>
      <c r="WMW233" s="178"/>
      <c r="WMX233" s="178"/>
      <c r="WMY233" s="178"/>
      <c r="WMZ233" s="178"/>
      <c r="WNA233" s="178"/>
      <c r="WNB233" s="178"/>
      <c r="WNC233" s="178"/>
      <c r="WND233" s="178"/>
      <c r="WNE233" s="178"/>
      <c r="WNF233" s="178"/>
      <c r="WNG233" s="178"/>
      <c r="WNH233" s="178"/>
      <c r="WNI233" s="178"/>
      <c r="WNJ233" s="178"/>
      <c r="WNK233" s="178"/>
      <c r="WNL233" s="178"/>
      <c r="WNM233" s="178"/>
      <c r="WNN233" s="178"/>
      <c r="WNO233" s="178"/>
      <c r="WNP233" s="178"/>
      <c r="WNQ233" s="178"/>
      <c r="WNR233" s="178"/>
      <c r="WNS233" s="178"/>
      <c r="WNT233" s="178"/>
      <c r="WNU233" s="178"/>
      <c r="WNV233" s="178"/>
      <c r="WNW233" s="178"/>
      <c r="WNX233" s="178"/>
      <c r="WNY233" s="178"/>
      <c r="WNZ233" s="178"/>
      <c r="WOA233" s="178"/>
      <c r="WOB233" s="178"/>
      <c r="WOC233" s="178"/>
      <c r="WOD233" s="178"/>
      <c r="WOE233" s="178"/>
      <c r="WOF233" s="178"/>
      <c r="WOG233" s="178"/>
      <c r="WOH233" s="178"/>
      <c r="WOI233" s="178"/>
      <c r="WOJ233" s="178"/>
      <c r="WOK233" s="178"/>
      <c r="WOL233" s="178"/>
      <c r="WOM233" s="178"/>
      <c r="WON233" s="178"/>
      <c r="WOO233" s="178"/>
      <c r="WOP233" s="178"/>
      <c r="WOQ233" s="178"/>
      <c r="WOR233" s="178"/>
      <c r="WOS233" s="178"/>
      <c r="WOT233" s="178"/>
      <c r="WOU233" s="178"/>
      <c r="WOV233" s="178"/>
      <c r="WOW233" s="178"/>
      <c r="WOX233" s="178"/>
      <c r="WOY233" s="178"/>
      <c r="WOZ233" s="178"/>
      <c r="WPA233" s="178"/>
      <c r="WPB233" s="178"/>
      <c r="WPC233" s="178"/>
      <c r="WPD233" s="178"/>
      <c r="WPE233" s="178"/>
      <c r="WPF233" s="178"/>
      <c r="WPG233" s="178"/>
      <c r="WPH233" s="178"/>
      <c r="WPI233" s="178"/>
      <c r="WPJ233" s="178"/>
      <c r="WPK233" s="178"/>
      <c r="WPL233" s="178"/>
      <c r="WPM233" s="178"/>
      <c r="WPN233" s="178"/>
      <c r="WPO233" s="178"/>
      <c r="WPP233" s="178"/>
      <c r="WPQ233" s="178"/>
      <c r="WPR233" s="178"/>
      <c r="WPS233" s="178"/>
      <c r="WPT233" s="178"/>
      <c r="WPU233" s="178"/>
      <c r="WPV233" s="178"/>
      <c r="WPW233" s="178"/>
      <c r="WPX233" s="178"/>
      <c r="WPY233" s="178"/>
      <c r="WPZ233" s="178"/>
      <c r="WQA233" s="178"/>
      <c r="WQB233" s="178"/>
      <c r="WQC233" s="178"/>
      <c r="WQD233" s="178"/>
      <c r="WQE233" s="178"/>
      <c r="WQF233" s="178"/>
      <c r="WQG233" s="178"/>
      <c r="WQH233" s="178"/>
      <c r="WQI233" s="178"/>
      <c r="WQJ233" s="178"/>
      <c r="WQK233" s="178"/>
      <c r="WQL233" s="178"/>
      <c r="WQM233" s="178"/>
      <c r="WQN233" s="178"/>
      <c r="WQO233" s="178"/>
      <c r="WQP233" s="178"/>
      <c r="WQQ233" s="178"/>
      <c r="WQR233" s="178"/>
      <c r="WQS233" s="178"/>
      <c r="WQT233" s="178"/>
      <c r="WQU233" s="178"/>
      <c r="WQV233" s="178"/>
      <c r="WQW233" s="178"/>
      <c r="WQX233" s="178"/>
      <c r="WQY233" s="178"/>
      <c r="WQZ233" s="178"/>
      <c r="WRA233" s="178"/>
      <c r="WRB233" s="178"/>
      <c r="WRC233" s="178"/>
      <c r="WRD233" s="178"/>
      <c r="WRE233" s="178"/>
      <c r="WRF233" s="178"/>
      <c r="WRG233" s="178"/>
      <c r="WRH233" s="178"/>
      <c r="WRI233" s="178"/>
      <c r="WRJ233" s="178"/>
      <c r="WRK233" s="178"/>
      <c r="WRL233" s="178"/>
      <c r="WRM233" s="178"/>
      <c r="WRN233" s="178"/>
      <c r="WRO233" s="178"/>
      <c r="WRP233" s="178"/>
      <c r="WRQ233" s="178"/>
      <c r="WRR233" s="178"/>
      <c r="WRS233" s="178"/>
      <c r="WRT233" s="178"/>
      <c r="WRU233" s="178"/>
      <c r="WRV233" s="178"/>
      <c r="WRW233" s="178"/>
      <c r="WRX233" s="178"/>
      <c r="WRY233" s="178"/>
      <c r="WRZ233" s="178"/>
      <c r="WSA233" s="178"/>
      <c r="WSB233" s="178"/>
      <c r="WSC233" s="178"/>
      <c r="WSD233" s="178"/>
      <c r="WSE233" s="178"/>
      <c r="WSF233" s="178"/>
      <c r="WSG233" s="178"/>
      <c r="WSH233" s="178"/>
      <c r="WSI233" s="178"/>
      <c r="WSJ233" s="178"/>
      <c r="WSK233" s="178"/>
      <c r="WSL233" s="178"/>
      <c r="WSM233" s="178"/>
      <c r="WSN233" s="178"/>
      <c r="WSO233" s="178"/>
      <c r="WSP233" s="178"/>
      <c r="WSQ233" s="178"/>
      <c r="WSR233" s="178"/>
      <c r="WSS233" s="178"/>
      <c r="WST233" s="178"/>
      <c r="WSU233" s="178"/>
      <c r="WSV233" s="178"/>
      <c r="WSW233" s="178"/>
      <c r="WSX233" s="178"/>
      <c r="WSY233" s="178"/>
      <c r="WSZ233" s="178"/>
      <c r="WTA233" s="178"/>
      <c r="WTB233" s="178"/>
      <c r="WTC233" s="178"/>
      <c r="WTD233" s="178"/>
      <c r="WTE233" s="178"/>
      <c r="WTF233" s="178"/>
      <c r="WTG233" s="178"/>
      <c r="WTH233" s="178"/>
      <c r="WTI233" s="178"/>
      <c r="WTJ233" s="178"/>
      <c r="WTK233" s="178"/>
      <c r="WTL233" s="178"/>
      <c r="WTM233" s="178"/>
      <c r="WTN233" s="178"/>
      <c r="WTO233" s="178"/>
      <c r="WTP233" s="178"/>
      <c r="WTQ233" s="178"/>
      <c r="WTR233" s="178"/>
      <c r="WTS233" s="178"/>
      <c r="WTT233" s="178"/>
      <c r="WTU233" s="178"/>
      <c r="WTV233" s="178"/>
      <c r="WTW233" s="178"/>
      <c r="WTX233" s="178"/>
      <c r="WTY233" s="178"/>
      <c r="WTZ233" s="178"/>
      <c r="WUA233" s="178"/>
      <c r="WUB233" s="178"/>
      <c r="WUC233" s="178"/>
      <c r="WUD233" s="178"/>
      <c r="WUE233" s="178"/>
      <c r="WUF233" s="178"/>
      <c r="WUG233" s="178"/>
      <c r="WUH233" s="178"/>
      <c r="WUI233" s="178"/>
      <c r="WUJ233" s="178"/>
      <c r="WUK233" s="178"/>
      <c r="WUL233" s="178"/>
      <c r="WUM233" s="178"/>
      <c r="WUN233" s="178"/>
      <c r="WUO233" s="178"/>
      <c r="WUP233" s="178"/>
      <c r="WUQ233" s="178"/>
      <c r="WUR233" s="178"/>
      <c r="WUS233" s="178"/>
      <c r="WUT233" s="178"/>
      <c r="WUU233" s="178"/>
      <c r="WUV233" s="178"/>
      <c r="WUW233" s="178"/>
      <c r="WUX233" s="178"/>
      <c r="WUY233" s="178"/>
      <c r="WUZ233" s="178"/>
      <c r="WVA233" s="178"/>
      <c r="WVB233" s="178"/>
      <c r="WVC233" s="178"/>
      <c r="WVD233" s="178"/>
      <c r="WVE233" s="178"/>
      <c r="WVF233" s="178"/>
      <c r="WVG233" s="178"/>
      <c r="WVH233" s="178"/>
      <c r="WVI233" s="178"/>
      <c r="WVJ233" s="178"/>
      <c r="WVK233" s="178"/>
      <c r="WVL233" s="178"/>
      <c r="WVM233" s="178"/>
      <c r="WVN233" s="178"/>
      <c r="WVO233" s="178"/>
      <c r="WVP233" s="178"/>
      <c r="WVQ233" s="178"/>
      <c r="WVR233" s="178"/>
      <c r="WVS233" s="178"/>
      <c r="WVT233" s="178"/>
      <c r="WVU233" s="178"/>
      <c r="WVV233" s="178"/>
      <c r="WVW233" s="178"/>
      <c r="WVX233" s="178"/>
      <c r="WVY233" s="178"/>
      <c r="WVZ233" s="178"/>
      <c r="WWA233" s="178"/>
      <c r="WWB233" s="178"/>
      <c r="WWC233" s="178"/>
      <c r="WWD233" s="178"/>
      <c r="WWE233" s="178"/>
      <c r="WWF233" s="178"/>
      <c r="WWG233" s="178"/>
      <c r="WWH233" s="178"/>
      <c r="WWI233" s="178"/>
      <c r="WWJ233" s="178"/>
      <c r="WWK233" s="178"/>
      <c r="WWL233" s="178"/>
      <c r="WWM233" s="178"/>
      <c r="WWN233" s="178"/>
      <c r="WWO233" s="178"/>
      <c r="WWP233" s="178"/>
      <c r="WWQ233" s="178"/>
      <c r="WWR233" s="178"/>
      <c r="WWS233" s="178"/>
      <c r="WWT233" s="178"/>
      <c r="WWU233" s="178"/>
      <c r="WWV233" s="178"/>
      <c r="WWW233" s="178"/>
      <c r="WWX233" s="178"/>
      <c r="WWY233" s="178"/>
      <c r="WWZ233" s="178"/>
      <c r="WXA233" s="178"/>
      <c r="WXB233" s="178"/>
      <c r="WXC233" s="178"/>
      <c r="WXD233" s="178"/>
      <c r="WXE233" s="178"/>
      <c r="WXF233" s="178"/>
      <c r="WXG233" s="178"/>
      <c r="WXH233" s="178"/>
      <c r="WXI233" s="178"/>
      <c r="WXJ233" s="178"/>
      <c r="WXK233" s="178"/>
      <c r="WXL233" s="178"/>
      <c r="WXM233" s="178"/>
      <c r="WXN233" s="178"/>
      <c r="WXO233" s="178"/>
      <c r="WXP233" s="178"/>
      <c r="WXQ233" s="178"/>
      <c r="WXR233" s="178"/>
      <c r="WXS233" s="178"/>
      <c r="WXT233" s="178"/>
      <c r="WXU233" s="178"/>
      <c r="WXV233" s="178"/>
      <c r="WXW233" s="178"/>
      <c r="WXX233" s="178"/>
      <c r="WXY233" s="178"/>
      <c r="WXZ233" s="178"/>
      <c r="WYA233" s="178"/>
      <c r="WYB233" s="178"/>
      <c r="WYC233" s="178"/>
      <c r="WYD233" s="178"/>
      <c r="WYE233" s="178"/>
      <c r="WYF233" s="178"/>
      <c r="WYG233" s="178"/>
      <c r="WYH233" s="178"/>
      <c r="WYI233" s="178"/>
      <c r="WYJ233" s="178"/>
      <c r="WYK233" s="178"/>
      <c r="WYL233" s="178"/>
      <c r="WYM233" s="178"/>
      <c r="WYN233" s="178"/>
      <c r="WYO233" s="178"/>
      <c r="WYP233" s="178"/>
      <c r="WYQ233" s="178"/>
      <c r="WYR233" s="178"/>
      <c r="WYS233" s="178"/>
      <c r="WYT233" s="178"/>
      <c r="WYU233" s="178"/>
      <c r="WYV233" s="178"/>
      <c r="WYW233" s="178"/>
      <c r="WYX233" s="178"/>
      <c r="WYY233" s="178"/>
      <c r="WYZ233" s="178"/>
      <c r="WZA233" s="178"/>
      <c r="WZB233" s="178"/>
      <c r="WZC233" s="178"/>
      <c r="WZD233" s="178"/>
      <c r="WZE233" s="178"/>
      <c r="WZF233" s="178"/>
      <c r="WZG233" s="178"/>
      <c r="WZH233" s="178"/>
      <c r="WZI233" s="178"/>
      <c r="WZJ233" s="178"/>
      <c r="WZK233" s="178"/>
      <c r="WZL233" s="178"/>
      <c r="WZM233" s="178"/>
      <c r="WZN233" s="178"/>
      <c r="WZO233" s="178"/>
      <c r="WZP233" s="178"/>
      <c r="WZQ233" s="178"/>
      <c r="WZR233" s="178"/>
      <c r="WZS233" s="178"/>
      <c r="WZT233" s="178"/>
      <c r="WZU233" s="178"/>
      <c r="WZV233" s="178"/>
      <c r="WZW233" s="178"/>
      <c r="WZX233" s="178"/>
      <c r="WZY233" s="178"/>
      <c r="WZZ233" s="178"/>
      <c r="XAA233" s="178"/>
      <c r="XAB233" s="178"/>
      <c r="XAC233" s="178"/>
      <c r="XAD233" s="178"/>
      <c r="XAE233" s="178"/>
      <c r="XAF233" s="178"/>
      <c r="XAG233" s="178"/>
      <c r="XAH233" s="178"/>
      <c r="XAI233" s="178"/>
      <c r="XAJ233" s="178"/>
      <c r="XAK233" s="178"/>
      <c r="XAL233" s="178"/>
      <c r="XAM233" s="178"/>
      <c r="XAN233" s="178"/>
      <c r="XAO233" s="178"/>
      <c r="XAP233" s="178"/>
      <c r="XAQ233" s="178"/>
      <c r="XAR233" s="178"/>
      <c r="XAS233" s="178"/>
      <c r="XAT233" s="178"/>
      <c r="XAU233" s="178"/>
      <c r="XAV233" s="178"/>
      <c r="XAW233" s="178"/>
      <c r="XAX233" s="178"/>
      <c r="XAY233" s="178"/>
      <c r="XAZ233" s="178"/>
      <c r="XBA233" s="178"/>
      <c r="XBB233" s="178"/>
      <c r="XBC233" s="178"/>
      <c r="XBD233" s="178"/>
      <c r="XBE233" s="178"/>
      <c r="XBF233" s="178"/>
      <c r="XBG233" s="178"/>
      <c r="XBH233" s="178"/>
      <c r="XBI233" s="178"/>
      <c r="XBJ233" s="178"/>
      <c r="XBK233" s="178"/>
      <c r="XBL233" s="178"/>
      <c r="XBM233" s="178"/>
      <c r="XBN233" s="178"/>
      <c r="XBO233" s="178"/>
      <c r="XBP233" s="178"/>
      <c r="XBQ233" s="178"/>
      <c r="XBR233" s="178"/>
      <c r="XBS233" s="178"/>
      <c r="XBT233" s="178"/>
      <c r="XBU233" s="178"/>
      <c r="XBV233" s="178"/>
      <c r="XBW233" s="178"/>
      <c r="XBX233" s="178"/>
      <c r="XBY233" s="178"/>
      <c r="XBZ233" s="178"/>
      <c r="XCA233" s="178"/>
      <c r="XCB233" s="178"/>
      <c r="XCC233" s="178"/>
      <c r="XCD233" s="178"/>
      <c r="XCE233" s="178"/>
      <c r="XCF233" s="178"/>
      <c r="XCG233" s="178"/>
      <c r="XCH233" s="178"/>
      <c r="XCI233" s="178"/>
      <c r="XCJ233" s="178"/>
      <c r="XCK233" s="178"/>
      <c r="XCL233" s="178"/>
      <c r="XCM233" s="178"/>
      <c r="XCN233" s="178"/>
      <c r="XCO233" s="178"/>
      <c r="XCP233" s="178"/>
      <c r="XCQ233" s="178"/>
      <c r="XCR233" s="178"/>
      <c r="XCS233" s="178"/>
      <c r="XCT233" s="178"/>
      <c r="XCU233" s="178"/>
      <c r="XCV233" s="178"/>
      <c r="XCW233" s="178"/>
      <c r="XCX233" s="178"/>
      <c r="XCY233" s="178"/>
      <c r="XCZ233" s="178"/>
      <c r="XDA233" s="178"/>
      <c r="XDB233" s="178"/>
      <c r="XDC233" s="178"/>
      <c r="XDD233" s="178"/>
      <c r="XDE233" s="178"/>
      <c r="XDF233" s="178"/>
      <c r="XDG233" s="178"/>
      <c r="XDH233" s="178"/>
      <c r="XDI233" s="178"/>
      <c r="XDJ233" s="178"/>
      <c r="XDK233" s="178"/>
      <c r="XDL233" s="178"/>
      <c r="XDM233" s="178"/>
      <c r="XDN233" s="178"/>
      <c r="XDO233" s="178"/>
      <c r="XDP233" s="178"/>
      <c r="XDQ233" s="178"/>
      <c r="XDR233" s="178"/>
      <c r="XDS233" s="178"/>
      <c r="XDT233" s="178"/>
      <c r="XDU233" s="178"/>
      <c r="XDV233" s="178"/>
      <c r="XDW233" s="178"/>
      <c r="XDX233" s="178"/>
      <c r="XDY233" s="178"/>
      <c r="XDZ233" s="178"/>
      <c r="XEA233" s="178"/>
      <c r="XEB233" s="178"/>
      <c r="XEC233" s="178"/>
      <c r="XED233" s="178"/>
      <c r="XEE233" s="178"/>
      <c r="XEF233" s="178"/>
      <c r="XEG233" s="178"/>
      <c r="XEH233" s="178"/>
      <c r="XEI233" s="178"/>
      <c r="XEJ233" s="178"/>
      <c r="XEK233" s="178"/>
      <c r="XEL233" s="178"/>
      <c r="XEM233" s="178"/>
      <c r="XEN233" s="178"/>
      <c r="XEO233" s="178"/>
      <c r="XEP233" s="178"/>
      <c r="XEQ233" s="178"/>
      <c r="XER233" s="178"/>
      <c r="XES233" s="178"/>
      <c r="XET233" s="178"/>
      <c r="XEU233" s="178"/>
      <c r="XEV233" s="178"/>
      <c r="XEW233" s="178"/>
      <c r="XEX233" s="178"/>
      <c r="XEY233" s="178"/>
      <c r="XEZ233" s="178"/>
      <c r="XFA233" s="178"/>
      <c r="XFB233" s="178"/>
      <c r="XFC233" s="178"/>
      <c r="XFD233" s="178"/>
    </row>
    <row r="234" spans="1:16384" s="164" customFormat="1" ht="12" customHeight="1">
      <c r="A234" s="131">
        <v>260</v>
      </c>
      <c r="B234" s="140" t="s">
        <v>442</v>
      </c>
      <c r="C234" s="132" t="str">
        <f>+VLOOKUP(B234,'[30]Clallam Regulated Price Out'!A:B,2,FALSE)</f>
        <v>30YD ROLL OFF-DAILY RENT</v>
      </c>
      <c r="D234" s="134">
        <f>IFERROR(VLOOKUP(B234,'[31]Clallam Rates'!$F$1:$H$500, 3, FALSE),0)</f>
        <v>16</v>
      </c>
      <c r="E234" s="157">
        <v>16</v>
      </c>
      <c r="F234" s="148" t="s">
        <v>14</v>
      </c>
      <c r="G234" s="136">
        <f>IFERROR(VLOOKUP($B234,'[31]Clallam Revenue'!$B:$O,3,0),0)</f>
        <v>3200</v>
      </c>
      <c r="H234" s="136">
        <f>IFERROR(VLOOKUP($B234,'[31]Clallam Revenue'!$B:$O,4,0),0)</f>
        <v>2976</v>
      </c>
      <c r="I234" s="136">
        <f>IFERROR(VLOOKUP($B234,'[31]Clallam Revenue'!$B:$O,5,0),0)</f>
        <v>4880</v>
      </c>
      <c r="J234" s="136">
        <f>IFERROR(VLOOKUP($B234,'[31]Clallam Revenue'!$B:$O,6,0),0)</f>
        <v>5856</v>
      </c>
      <c r="K234" s="136">
        <f>IFERROR(VLOOKUP($B234,'[31]Clallam Revenue'!$B:$O,7,0),0)</f>
        <v>6528</v>
      </c>
      <c r="L234" s="136">
        <f>IFERROR(VLOOKUP($B234,'[31]Clallam Revenue'!$B:$O,8,0),0)</f>
        <v>8384</v>
      </c>
      <c r="M234" s="136">
        <f>IFERROR(VLOOKUP($B234,'[31]Clallam Revenue'!$B:$O,9,0),0)</f>
        <v>2720</v>
      </c>
      <c r="N234" s="136">
        <f>IFERROR(VLOOKUP($B234,'[31]Clallam Revenue'!$B:$O,10,0),0)</f>
        <v>-10112</v>
      </c>
      <c r="O234" s="136">
        <f>IFERROR(VLOOKUP($B234,'[31]Clallam Revenue'!$B:$O,11,0),0)</f>
        <v>1696</v>
      </c>
      <c r="P234" s="136">
        <f>IFERROR(VLOOKUP($B234,'[31]Clallam Revenue'!$B:$O,12,0),0)</f>
        <v>2496</v>
      </c>
      <c r="Q234" s="136">
        <f>IFERROR(VLOOKUP($B234,'[31]Clallam Revenue'!$B:$O,13,0),0)</f>
        <v>2176</v>
      </c>
      <c r="R234" s="136">
        <f>IFERROR(VLOOKUP($B234,'[31]Clallam Revenue'!$B:$O,14,0),0)</f>
        <v>784</v>
      </c>
      <c r="S234" s="136">
        <f t="shared" si="103"/>
        <v>31584</v>
      </c>
      <c r="T234" s="178"/>
      <c r="U234" s="137">
        <f t="shared" si="104"/>
        <v>200</v>
      </c>
      <c r="V234" s="137">
        <f t="shared" si="105"/>
        <v>186</v>
      </c>
      <c r="W234" s="137">
        <f t="shared" si="106"/>
        <v>305</v>
      </c>
      <c r="X234" s="137">
        <f t="shared" si="107"/>
        <v>366</v>
      </c>
      <c r="Y234" s="137">
        <f t="shared" si="108"/>
        <v>408</v>
      </c>
      <c r="Z234" s="137">
        <f t="shared" si="109"/>
        <v>524</v>
      </c>
      <c r="AA234" s="137">
        <f t="shared" si="110"/>
        <v>170</v>
      </c>
      <c r="AB234" s="137">
        <f t="shared" si="111"/>
        <v>-632</v>
      </c>
      <c r="AC234" s="137">
        <f t="shared" si="112"/>
        <v>106</v>
      </c>
      <c r="AD234" s="137">
        <f t="shared" si="113"/>
        <v>156</v>
      </c>
      <c r="AE234" s="137">
        <f t="shared" si="114"/>
        <v>136</v>
      </c>
      <c r="AF234" s="137">
        <f t="shared" si="115"/>
        <v>49</v>
      </c>
      <c r="AG234" s="138">
        <f t="shared" si="116"/>
        <v>164.5</v>
      </c>
      <c r="AH234" s="178"/>
      <c r="AJ234" s="214"/>
      <c r="AK234" s="215"/>
      <c r="AL234" s="215">
        <f t="shared" si="119"/>
        <v>0</v>
      </c>
      <c r="AM234" s="216">
        <f t="shared" si="120"/>
        <v>31584</v>
      </c>
      <c r="AN234" s="222">
        <f t="shared" si="123"/>
        <v>0</v>
      </c>
      <c r="AO234" s="222">
        <f t="shared" si="124"/>
        <v>0</v>
      </c>
      <c r="AP234" s="178" t="s">
        <v>535</v>
      </c>
    </row>
    <row r="235" spans="1:16384" s="178" customFormat="1" ht="12" customHeight="1">
      <c r="A235" s="131">
        <v>260</v>
      </c>
      <c r="B235" s="140" t="s">
        <v>443</v>
      </c>
      <c r="C235" s="132" t="str">
        <f>+VLOOKUP(B235,'[30]Clallam Regulated Price Out'!A:B,2,FALSE)</f>
        <v>30YD ROLL OFF-MNTHLY RENT</v>
      </c>
      <c r="D235" s="134">
        <f>IFERROR(VLOOKUP(B235,'[31]Clallam Rates'!$F$1:$H$500, 3, FALSE),0)</f>
        <v>81.900000000000006</v>
      </c>
      <c r="E235" s="135">
        <v>81.900000000000006</v>
      </c>
      <c r="F235" s="135" t="s">
        <v>14</v>
      </c>
      <c r="G235" s="136">
        <f>IFERROR(VLOOKUP($B235,'[31]Clallam Revenue'!$B:$O,3,0),0)</f>
        <v>1310.4000000000001</v>
      </c>
      <c r="H235" s="136">
        <f>IFERROR(VLOOKUP($B235,'[31]Clallam Revenue'!$B:$O,4,0),0)</f>
        <v>1404.68</v>
      </c>
      <c r="I235" s="136">
        <f>IFERROR(VLOOKUP($B235,'[31]Clallam Revenue'!$B:$O,5,0),0)</f>
        <v>1410.79</v>
      </c>
      <c r="J235" s="136">
        <f>IFERROR(VLOOKUP($B235,'[31]Clallam Revenue'!$B:$O,6,0),0)</f>
        <v>1392.3</v>
      </c>
      <c r="K235" s="136">
        <f>IFERROR(VLOOKUP($B235,'[31]Clallam Revenue'!$B:$O,7,0),0)</f>
        <v>1461</v>
      </c>
      <c r="L235" s="136">
        <f>IFERROR(VLOOKUP($B235,'[31]Clallam Revenue'!$B:$O,8,0),0)</f>
        <v>1714.4399999999998</v>
      </c>
      <c r="M235" s="136">
        <f>IFERROR(VLOOKUP($B235,'[31]Clallam Revenue'!$B:$O,9,0),0)</f>
        <v>2052.79</v>
      </c>
      <c r="N235" s="136">
        <f>IFERROR(VLOOKUP($B235,'[31]Clallam Revenue'!$B:$O,10,0),0)</f>
        <v>4126.7</v>
      </c>
      <c r="O235" s="136">
        <f>IFERROR(VLOOKUP($B235,'[31]Clallam Revenue'!$B:$O,11,0),0)</f>
        <v>2192.19</v>
      </c>
      <c r="P235" s="136">
        <f>IFERROR(VLOOKUP($B235,'[31]Clallam Revenue'!$B:$O,12,0),0)</f>
        <v>2095.06</v>
      </c>
      <c r="Q235" s="136">
        <f>IFERROR(VLOOKUP($B235,'[31]Clallam Revenue'!$B:$O,13,0),0)</f>
        <v>2047.5</v>
      </c>
      <c r="R235" s="136">
        <f>IFERROR(VLOOKUP($B235,'[31]Clallam Revenue'!$B:$O,14,0),0)</f>
        <v>2102.98</v>
      </c>
      <c r="S235" s="136">
        <f t="shared" si="103"/>
        <v>23310.83</v>
      </c>
      <c r="T235" s="164"/>
      <c r="U235" s="137">
        <f t="shared" si="104"/>
        <v>16</v>
      </c>
      <c r="V235" s="137">
        <f t="shared" si="105"/>
        <v>17.151159951159951</v>
      </c>
      <c r="W235" s="137">
        <f t="shared" si="106"/>
        <v>17.225763125763123</v>
      </c>
      <c r="X235" s="137">
        <f t="shared" si="107"/>
        <v>17</v>
      </c>
      <c r="Y235" s="137">
        <f t="shared" si="108"/>
        <v>17.838827838827836</v>
      </c>
      <c r="Z235" s="137">
        <f t="shared" si="109"/>
        <v>20.93333333333333</v>
      </c>
      <c r="AA235" s="137">
        <f t="shared" si="110"/>
        <v>25.064590964590963</v>
      </c>
      <c r="AB235" s="137">
        <f t="shared" si="111"/>
        <v>50.387057387057382</v>
      </c>
      <c r="AC235" s="137">
        <f t="shared" si="112"/>
        <v>26.766666666666666</v>
      </c>
      <c r="AD235" s="137">
        <f t="shared" si="113"/>
        <v>25.580708180708179</v>
      </c>
      <c r="AE235" s="137">
        <f t="shared" si="114"/>
        <v>25</v>
      </c>
      <c r="AF235" s="137">
        <f t="shared" si="115"/>
        <v>25.677411477411475</v>
      </c>
      <c r="AG235" s="138">
        <f t="shared" si="116"/>
        <v>23.71879324379324</v>
      </c>
      <c r="AH235" s="164"/>
      <c r="AI235" s="164"/>
      <c r="AJ235" s="214"/>
      <c r="AK235" s="215"/>
      <c r="AL235" s="215">
        <f t="shared" si="119"/>
        <v>0</v>
      </c>
      <c r="AM235" s="216">
        <f t="shared" si="120"/>
        <v>23310.83</v>
      </c>
      <c r="AN235" s="222">
        <f t="shared" si="123"/>
        <v>0</v>
      </c>
      <c r="AO235" s="222">
        <f t="shared" si="124"/>
        <v>0</v>
      </c>
      <c r="AP235" s="178" t="s">
        <v>535</v>
      </c>
      <c r="AQ235" s="164"/>
      <c r="AR235" s="164"/>
      <c r="AS235" s="164"/>
      <c r="AT235" s="164"/>
      <c r="AU235" s="164"/>
      <c r="AV235" s="164"/>
      <c r="AW235" s="164"/>
      <c r="AX235" s="164"/>
      <c r="AY235" s="164"/>
      <c r="AZ235" s="164"/>
      <c r="BA235" s="164"/>
      <c r="BB235" s="164"/>
      <c r="BC235" s="164"/>
      <c r="BD235" s="164"/>
      <c r="BE235" s="164"/>
      <c r="BF235" s="164"/>
      <c r="BG235" s="164"/>
      <c r="BH235" s="164"/>
      <c r="BI235" s="164"/>
      <c r="BJ235" s="164"/>
      <c r="BK235" s="164"/>
      <c r="BL235" s="164"/>
      <c r="BM235" s="164"/>
      <c r="BN235" s="164"/>
      <c r="BO235" s="164"/>
      <c r="BP235" s="164"/>
      <c r="BQ235" s="164"/>
      <c r="BR235" s="164"/>
      <c r="BS235" s="164"/>
      <c r="BT235" s="164"/>
      <c r="BU235" s="164"/>
      <c r="BV235" s="164"/>
      <c r="BW235" s="164"/>
      <c r="BX235" s="164"/>
      <c r="BY235" s="164"/>
      <c r="BZ235" s="164"/>
      <c r="CA235" s="164"/>
      <c r="CB235" s="164"/>
      <c r="CC235" s="164"/>
      <c r="CD235" s="164"/>
      <c r="CE235" s="164"/>
      <c r="CF235" s="164"/>
      <c r="CG235" s="164"/>
      <c r="CH235" s="164"/>
      <c r="CI235" s="164"/>
      <c r="CJ235" s="164"/>
      <c r="CK235" s="164"/>
      <c r="CL235" s="164"/>
      <c r="CM235" s="164"/>
      <c r="CN235" s="164"/>
      <c r="CO235" s="164"/>
      <c r="CP235" s="164"/>
      <c r="CQ235" s="164"/>
      <c r="CR235" s="164"/>
      <c r="CS235" s="164"/>
      <c r="CT235" s="164"/>
      <c r="CU235" s="164"/>
      <c r="CV235" s="164"/>
      <c r="CW235" s="164"/>
      <c r="CX235" s="164"/>
      <c r="CY235" s="164"/>
      <c r="CZ235" s="164"/>
      <c r="DA235" s="164"/>
      <c r="DB235" s="164"/>
      <c r="DC235" s="164"/>
      <c r="DD235" s="164"/>
      <c r="DE235" s="164"/>
      <c r="DF235" s="164"/>
      <c r="DG235" s="164"/>
      <c r="DH235" s="164"/>
      <c r="DI235" s="164"/>
      <c r="DJ235" s="164"/>
      <c r="DK235" s="164"/>
      <c r="DL235" s="164"/>
      <c r="DM235" s="164"/>
      <c r="DN235" s="164"/>
      <c r="DO235" s="164"/>
      <c r="DP235" s="164"/>
      <c r="DQ235" s="164"/>
      <c r="DR235" s="164"/>
      <c r="DS235" s="164"/>
      <c r="DT235" s="164"/>
      <c r="DU235" s="164"/>
      <c r="DV235" s="164"/>
      <c r="DW235" s="164"/>
      <c r="DX235" s="164"/>
      <c r="DY235" s="164"/>
      <c r="DZ235" s="164"/>
      <c r="EA235" s="164"/>
      <c r="EB235" s="164"/>
      <c r="EC235" s="164"/>
      <c r="ED235" s="164"/>
      <c r="EE235" s="164"/>
      <c r="EF235" s="164"/>
      <c r="EG235" s="164"/>
      <c r="EH235" s="164"/>
      <c r="EI235" s="164"/>
      <c r="EJ235" s="164"/>
      <c r="EK235" s="164"/>
      <c r="EL235" s="164"/>
      <c r="EM235" s="164"/>
      <c r="EN235" s="164"/>
      <c r="EO235" s="164"/>
      <c r="EP235" s="164"/>
      <c r="EQ235" s="164"/>
      <c r="ER235" s="164"/>
      <c r="ES235" s="164"/>
      <c r="ET235" s="164"/>
      <c r="EU235" s="164"/>
      <c r="EV235" s="164"/>
      <c r="EW235" s="164"/>
      <c r="EX235" s="164"/>
      <c r="EY235" s="164"/>
      <c r="EZ235" s="164"/>
      <c r="FA235" s="164"/>
      <c r="FB235" s="164"/>
      <c r="FC235" s="164"/>
      <c r="FD235" s="164"/>
      <c r="FE235" s="164"/>
      <c r="FF235" s="164"/>
      <c r="FG235" s="164"/>
      <c r="FH235" s="164"/>
      <c r="FI235" s="164"/>
      <c r="FJ235" s="164"/>
      <c r="FK235" s="164"/>
      <c r="FL235" s="164"/>
      <c r="FM235" s="164"/>
      <c r="FN235" s="164"/>
      <c r="FO235" s="164"/>
      <c r="FP235" s="164"/>
      <c r="FQ235" s="164"/>
      <c r="FR235" s="164"/>
      <c r="FS235" s="164"/>
      <c r="FT235" s="164"/>
      <c r="FU235" s="164"/>
      <c r="FV235" s="164"/>
      <c r="FW235" s="164"/>
      <c r="FX235" s="164"/>
      <c r="FY235" s="164"/>
      <c r="FZ235" s="164"/>
      <c r="GA235" s="164"/>
      <c r="GB235" s="164"/>
      <c r="GC235" s="164"/>
      <c r="GD235" s="164"/>
      <c r="GE235" s="164"/>
      <c r="GF235" s="164"/>
      <c r="GG235" s="164"/>
      <c r="GH235" s="164"/>
      <c r="GI235" s="164"/>
      <c r="GJ235" s="164"/>
      <c r="GK235" s="164"/>
      <c r="GL235" s="164"/>
      <c r="GM235" s="164"/>
      <c r="GN235" s="164"/>
      <c r="GO235" s="164"/>
      <c r="GP235" s="164"/>
      <c r="GQ235" s="164"/>
      <c r="GR235" s="164"/>
      <c r="GS235" s="164"/>
      <c r="GT235" s="164"/>
      <c r="GU235" s="164"/>
      <c r="GV235" s="164"/>
      <c r="GW235" s="164"/>
      <c r="GX235" s="164"/>
      <c r="GY235" s="164"/>
      <c r="GZ235" s="164"/>
      <c r="HA235" s="164"/>
      <c r="HB235" s="164"/>
      <c r="HC235" s="164"/>
      <c r="HD235" s="164"/>
      <c r="HE235" s="164"/>
      <c r="HF235" s="164"/>
      <c r="HG235" s="164"/>
      <c r="HH235" s="164"/>
      <c r="HI235" s="164"/>
      <c r="HJ235" s="164"/>
      <c r="HK235" s="164"/>
      <c r="HL235" s="164"/>
      <c r="HM235" s="164"/>
      <c r="HN235" s="164"/>
      <c r="HO235" s="164"/>
      <c r="HP235" s="164"/>
      <c r="HQ235" s="164"/>
      <c r="HR235" s="164"/>
      <c r="HS235" s="164"/>
      <c r="HT235" s="164"/>
      <c r="HU235" s="164"/>
      <c r="HV235" s="164"/>
      <c r="HW235" s="164"/>
      <c r="HX235" s="164"/>
      <c r="HY235" s="164"/>
      <c r="HZ235" s="164"/>
      <c r="IA235" s="164"/>
      <c r="IB235" s="164"/>
      <c r="IC235" s="164"/>
      <c r="ID235" s="164"/>
      <c r="IE235" s="164"/>
      <c r="IF235" s="164"/>
      <c r="IG235" s="164"/>
      <c r="IH235" s="164"/>
      <c r="II235" s="164"/>
      <c r="IJ235" s="164"/>
      <c r="IK235" s="164"/>
      <c r="IL235" s="164"/>
      <c r="IM235" s="164"/>
      <c r="IN235" s="164"/>
      <c r="IO235" s="164"/>
      <c r="IP235" s="164"/>
      <c r="IQ235" s="164"/>
      <c r="IR235" s="164"/>
      <c r="IS235" s="164"/>
      <c r="IT235" s="164"/>
      <c r="IU235" s="164"/>
      <c r="IV235" s="164"/>
      <c r="IW235" s="164"/>
      <c r="IX235" s="164"/>
      <c r="IY235" s="164"/>
      <c r="IZ235" s="164"/>
      <c r="JA235" s="164"/>
      <c r="JB235" s="164"/>
      <c r="JC235" s="164"/>
      <c r="JD235" s="164"/>
      <c r="JE235" s="164"/>
      <c r="JF235" s="164"/>
      <c r="JG235" s="164"/>
      <c r="JH235" s="164"/>
      <c r="JI235" s="164"/>
      <c r="JJ235" s="164"/>
      <c r="JK235" s="164"/>
      <c r="JL235" s="164"/>
      <c r="JM235" s="164"/>
      <c r="JN235" s="164"/>
      <c r="JO235" s="164"/>
      <c r="JP235" s="164"/>
      <c r="JQ235" s="164"/>
      <c r="JR235" s="164"/>
      <c r="JS235" s="164"/>
      <c r="JT235" s="164"/>
      <c r="JU235" s="164"/>
      <c r="JV235" s="164"/>
      <c r="JW235" s="164"/>
      <c r="JX235" s="164"/>
      <c r="JY235" s="164"/>
      <c r="JZ235" s="164"/>
      <c r="KA235" s="164"/>
      <c r="KB235" s="164"/>
      <c r="KC235" s="164"/>
      <c r="KD235" s="164"/>
      <c r="KE235" s="164"/>
      <c r="KF235" s="164"/>
      <c r="KG235" s="164"/>
      <c r="KH235" s="164"/>
      <c r="KI235" s="164"/>
      <c r="KJ235" s="164"/>
      <c r="KK235" s="164"/>
      <c r="KL235" s="164"/>
      <c r="KM235" s="164"/>
      <c r="KN235" s="164"/>
      <c r="KO235" s="164"/>
      <c r="KP235" s="164"/>
      <c r="KQ235" s="164"/>
      <c r="KR235" s="164"/>
      <c r="KS235" s="164"/>
      <c r="KT235" s="164"/>
      <c r="KU235" s="164"/>
      <c r="KV235" s="164"/>
      <c r="KW235" s="164"/>
      <c r="KX235" s="164"/>
      <c r="KY235" s="164"/>
      <c r="KZ235" s="164"/>
      <c r="LA235" s="164"/>
      <c r="LB235" s="164"/>
      <c r="LC235" s="164"/>
      <c r="LD235" s="164"/>
      <c r="LE235" s="164"/>
      <c r="LF235" s="164"/>
      <c r="LG235" s="164"/>
      <c r="LH235" s="164"/>
      <c r="LI235" s="164"/>
      <c r="LJ235" s="164"/>
      <c r="LK235" s="164"/>
      <c r="LL235" s="164"/>
      <c r="LM235" s="164"/>
      <c r="LN235" s="164"/>
      <c r="LO235" s="164"/>
      <c r="LP235" s="164"/>
      <c r="LQ235" s="164"/>
      <c r="LR235" s="164"/>
      <c r="LS235" s="164"/>
      <c r="LT235" s="164"/>
      <c r="LU235" s="164"/>
      <c r="LV235" s="164"/>
      <c r="LW235" s="164"/>
      <c r="LX235" s="164"/>
      <c r="LY235" s="164"/>
      <c r="LZ235" s="164"/>
      <c r="MA235" s="164"/>
      <c r="MB235" s="164"/>
      <c r="MC235" s="164"/>
      <c r="MD235" s="164"/>
      <c r="ME235" s="164"/>
      <c r="MF235" s="164"/>
      <c r="MG235" s="164"/>
      <c r="MH235" s="164"/>
      <c r="MI235" s="164"/>
      <c r="MJ235" s="164"/>
      <c r="MK235" s="164"/>
      <c r="ML235" s="164"/>
      <c r="MM235" s="164"/>
      <c r="MN235" s="164"/>
      <c r="MO235" s="164"/>
      <c r="MP235" s="164"/>
      <c r="MQ235" s="164"/>
      <c r="MR235" s="164"/>
      <c r="MS235" s="164"/>
      <c r="MT235" s="164"/>
      <c r="MU235" s="164"/>
      <c r="MV235" s="164"/>
      <c r="MW235" s="164"/>
      <c r="MX235" s="164"/>
      <c r="MY235" s="164"/>
      <c r="MZ235" s="164"/>
      <c r="NA235" s="164"/>
      <c r="NB235" s="164"/>
      <c r="NC235" s="164"/>
      <c r="ND235" s="164"/>
      <c r="NE235" s="164"/>
      <c r="NF235" s="164"/>
      <c r="NG235" s="164"/>
      <c r="NH235" s="164"/>
      <c r="NI235" s="164"/>
      <c r="NJ235" s="164"/>
      <c r="NK235" s="164"/>
      <c r="NL235" s="164"/>
      <c r="NM235" s="164"/>
      <c r="NN235" s="164"/>
      <c r="NO235" s="164"/>
      <c r="NP235" s="164"/>
      <c r="NQ235" s="164"/>
      <c r="NR235" s="164"/>
      <c r="NS235" s="164"/>
      <c r="NT235" s="164"/>
      <c r="NU235" s="164"/>
      <c r="NV235" s="164"/>
      <c r="NW235" s="164"/>
      <c r="NX235" s="164"/>
      <c r="NY235" s="164"/>
      <c r="NZ235" s="164"/>
      <c r="OA235" s="164"/>
      <c r="OB235" s="164"/>
      <c r="OC235" s="164"/>
      <c r="OD235" s="164"/>
      <c r="OE235" s="164"/>
      <c r="OF235" s="164"/>
      <c r="OG235" s="164"/>
      <c r="OH235" s="164"/>
      <c r="OI235" s="164"/>
      <c r="OJ235" s="164"/>
      <c r="OK235" s="164"/>
      <c r="OL235" s="164"/>
      <c r="OM235" s="164"/>
      <c r="ON235" s="164"/>
      <c r="OO235" s="164"/>
      <c r="OP235" s="164"/>
      <c r="OQ235" s="164"/>
      <c r="OR235" s="164"/>
      <c r="OS235" s="164"/>
      <c r="OT235" s="164"/>
      <c r="OU235" s="164"/>
      <c r="OV235" s="164"/>
      <c r="OW235" s="164"/>
      <c r="OX235" s="164"/>
      <c r="OY235" s="164"/>
      <c r="OZ235" s="164"/>
      <c r="PA235" s="164"/>
      <c r="PB235" s="164"/>
      <c r="PC235" s="164"/>
      <c r="PD235" s="164"/>
      <c r="PE235" s="164"/>
      <c r="PF235" s="164"/>
      <c r="PG235" s="164"/>
      <c r="PH235" s="164"/>
      <c r="PI235" s="164"/>
      <c r="PJ235" s="164"/>
      <c r="PK235" s="164"/>
      <c r="PL235" s="164"/>
      <c r="PM235" s="164"/>
      <c r="PN235" s="164"/>
      <c r="PO235" s="164"/>
      <c r="PP235" s="164"/>
      <c r="PQ235" s="164"/>
      <c r="PR235" s="164"/>
      <c r="PS235" s="164"/>
      <c r="PT235" s="164"/>
      <c r="PU235" s="164"/>
      <c r="PV235" s="164"/>
      <c r="PW235" s="164"/>
      <c r="PX235" s="164"/>
      <c r="PY235" s="164"/>
      <c r="PZ235" s="164"/>
      <c r="QA235" s="164"/>
      <c r="QB235" s="164"/>
      <c r="QC235" s="164"/>
      <c r="QD235" s="164"/>
      <c r="QE235" s="164"/>
      <c r="QF235" s="164"/>
      <c r="QG235" s="164"/>
      <c r="QH235" s="164"/>
      <c r="QI235" s="164"/>
      <c r="QJ235" s="164"/>
      <c r="QK235" s="164"/>
      <c r="QL235" s="164"/>
      <c r="QM235" s="164"/>
      <c r="QN235" s="164"/>
      <c r="QO235" s="164"/>
      <c r="QP235" s="164"/>
      <c r="QQ235" s="164"/>
      <c r="QR235" s="164"/>
      <c r="QS235" s="164"/>
      <c r="QT235" s="164"/>
      <c r="QU235" s="164"/>
      <c r="QV235" s="164"/>
      <c r="QW235" s="164"/>
      <c r="QX235" s="164"/>
      <c r="QY235" s="164"/>
      <c r="QZ235" s="164"/>
      <c r="RA235" s="164"/>
      <c r="RB235" s="164"/>
      <c r="RC235" s="164"/>
      <c r="RD235" s="164"/>
      <c r="RE235" s="164"/>
      <c r="RF235" s="164"/>
      <c r="RG235" s="164"/>
      <c r="RH235" s="164"/>
      <c r="RI235" s="164"/>
      <c r="RJ235" s="164"/>
      <c r="RK235" s="164"/>
      <c r="RL235" s="164"/>
      <c r="RM235" s="164"/>
      <c r="RN235" s="164"/>
      <c r="RO235" s="164"/>
      <c r="RP235" s="164"/>
      <c r="RQ235" s="164"/>
      <c r="RR235" s="164"/>
      <c r="RS235" s="164"/>
      <c r="RT235" s="164"/>
      <c r="RU235" s="164"/>
      <c r="RV235" s="164"/>
      <c r="RW235" s="164"/>
      <c r="RX235" s="164"/>
      <c r="RY235" s="164"/>
      <c r="RZ235" s="164"/>
      <c r="SA235" s="164"/>
      <c r="SB235" s="164"/>
      <c r="SC235" s="164"/>
      <c r="SD235" s="164"/>
      <c r="SE235" s="164"/>
      <c r="SF235" s="164"/>
      <c r="SG235" s="164"/>
      <c r="SH235" s="164"/>
      <c r="SI235" s="164"/>
      <c r="SJ235" s="164"/>
      <c r="SK235" s="164"/>
      <c r="SL235" s="164"/>
      <c r="SM235" s="164"/>
      <c r="SN235" s="164"/>
      <c r="SO235" s="164"/>
      <c r="SP235" s="164"/>
      <c r="SQ235" s="164"/>
      <c r="SR235" s="164"/>
      <c r="SS235" s="164"/>
      <c r="ST235" s="164"/>
      <c r="SU235" s="164"/>
      <c r="SV235" s="164"/>
      <c r="SW235" s="164"/>
      <c r="SX235" s="164"/>
      <c r="SY235" s="164"/>
      <c r="SZ235" s="164"/>
      <c r="TA235" s="164"/>
      <c r="TB235" s="164"/>
      <c r="TC235" s="164"/>
      <c r="TD235" s="164"/>
      <c r="TE235" s="164"/>
      <c r="TF235" s="164"/>
      <c r="TG235" s="164"/>
      <c r="TH235" s="164"/>
      <c r="TI235" s="164"/>
      <c r="TJ235" s="164"/>
      <c r="TK235" s="164"/>
      <c r="TL235" s="164"/>
      <c r="TM235" s="164"/>
      <c r="TN235" s="164"/>
      <c r="TO235" s="164"/>
      <c r="TP235" s="164"/>
      <c r="TQ235" s="164"/>
      <c r="TR235" s="164"/>
      <c r="TS235" s="164"/>
      <c r="TT235" s="164"/>
      <c r="TU235" s="164"/>
      <c r="TV235" s="164"/>
      <c r="TW235" s="164"/>
      <c r="TX235" s="164"/>
      <c r="TY235" s="164"/>
      <c r="TZ235" s="164"/>
      <c r="UA235" s="164"/>
      <c r="UB235" s="164"/>
      <c r="UC235" s="164"/>
      <c r="UD235" s="164"/>
      <c r="UE235" s="164"/>
      <c r="UF235" s="164"/>
      <c r="UG235" s="164"/>
      <c r="UH235" s="164"/>
      <c r="UI235" s="164"/>
      <c r="UJ235" s="164"/>
      <c r="UK235" s="164"/>
      <c r="UL235" s="164"/>
      <c r="UM235" s="164"/>
      <c r="UN235" s="164"/>
      <c r="UO235" s="164"/>
      <c r="UP235" s="164"/>
      <c r="UQ235" s="164"/>
      <c r="UR235" s="164"/>
      <c r="US235" s="164"/>
      <c r="UT235" s="164"/>
      <c r="UU235" s="164"/>
      <c r="UV235" s="164"/>
      <c r="UW235" s="164"/>
      <c r="UX235" s="164"/>
      <c r="UY235" s="164"/>
      <c r="UZ235" s="164"/>
      <c r="VA235" s="164"/>
      <c r="VB235" s="164"/>
      <c r="VC235" s="164"/>
      <c r="VD235" s="164"/>
      <c r="VE235" s="164"/>
      <c r="VF235" s="164"/>
      <c r="VG235" s="164"/>
      <c r="VH235" s="164"/>
      <c r="VI235" s="164"/>
      <c r="VJ235" s="164"/>
      <c r="VK235" s="164"/>
      <c r="VL235" s="164"/>
      <c r="VM235" s="164"/>
      <c r="VN235" s="164"/>
      <c r="VO235" s="164"/>
      <c r="VP235" s="164"/>
      <c r="VQ235" s="164"/>
      <c r="VR235" s="164"/>
      <c r="VS235" s="164"/>
      <c r="VT235" s="164"/>
      <c r="VU235" s="164"/>
      <c r="VV235" s="164"/>
      <c r="VW235" s="164"/>
      <c r="VX235" s="164"/>
      <c r="VY235" s="164"/>
      <c r="VZ235" s="164"/>
      <c r="WA235" s="164"/>
      <c r="WB235" s="164"/>
      <c r="WC235" s="164"/>
      <c r="WD235" s="164"/>
      <c r="WE235" s="164"/>
      <c r="WF235" s="164"/>
      <c r="WG235" s="164"/>
      <c r="WH235" s="164"/>
      <c r="WI235" s="164"/>
      <c r="WJ235" s="164"/>
      <c r="WK235" s="164"/>
      <c r="WL235" s="164"/>
      <c r="WM235" s="164"/>
      <c r="WN235" s="164"/>
      <c r="WO235" s="164"/>
      <c r="WP235" s="164"/>
      <c r="WQ235" s="164"/>
      <c r="WR235" s="164"/>
      <c r="WS235" s="164"/>
      <c r="WT235" s="164"/>
      <c r="WU235" s="164"/>
      <c r="WV235" s="164"/>
      <c r="WW235" s="164"/>
      <c r="WX235" s="164"/>
      <c r="WY235" s="164"/>
      <c r="WZ235" s="164"/>
      <c r="XA235" s="164"/>
      <c r="XB235" s="164"/>
      <c r="XC235" s="164"/>
      <c r="XD235" s="164"/>
      <c r="XE235" s="164"/>
      <c r="XF235" s="164"/>
      <c r="XG235" s="164"/>
      <c r="XH235" s="164"/>
      <c r="XI235" s="164"/>
      <c r="XJ235" s="164"/>
      <c r="XK235" s="164"/>
      <c r="XL235" s="164"/>
      <c r="XM235" s="164"/>
      <c r="XN235" s="164"/>
      <c r="XO235" s="164"/>
      <c r="XP235" s="164"/>
      <c r="XQ235" s="164"/>
      <c r="XR235" s="164"/>
      <c r="XS235" s="164"/>
      <c r="XT235" s="164"/>
      <c r="XU235" s="164"/>
      <c r="XV235" s="164"/>
      <c r="XW235" s="164"/>
      <c r="XX235" s="164"/>
      <c r="XY235" s="164"/>
      <c r="XZ235" s="164"/>
      <c r="YA235" s="164"/>
      <c r="YB235" s="164"/>
      <c r="YC235" s="164"/>
      <c r="YD235" s="164"/>
      <c r="YE235" s="164"/>
      <c r="YF235" s="164"/>
      <c r="YG235" s="164"/>
      <c r="YH235" s="164"/>
      <c r="YI235" s="164"/>
      <c r="YJ235" s="164"/>
      <c r="YK235" s="164"/>
      <c r="YL235" s="164"/>
      <c r="YM235" s="164"/>
      <c r="YN235" s="164"/>
      <c r="YO235" s="164"/>
      <c r="YP235" s="164"/>
      <c r="YQ235" s="164"/>
      <c r="YR235" s="164"/>
      <c r="YS235" s="164"/>
      <c r="YT235" s="164"/>
      <c r="YU235" s="164"/>
      <c r="YV235" s="164"/>
      <c r="YW235" s="164"/>
      <c r="YX235" s="164"/>
      <c r="YY235" s="164"/>
      <c r="YZ235" s="164"/>
      <c r="ZA235" s="164"/>
      <c r="ZB235" s="164"/>
      <c r="ZC235" s="164"/>
      <c r="ZD235" s="164"/>
      <c r="ZE235" s="164"/>
      <c r="ZF235" s="164"/>
      <c r="ZG235" s="164"/>
      <c r="ZH235" s="164"/>
      <c r="ZI235" s="164"/>
      <c r="ZJ235" s="164"/>
      <c r="ZK235" s="164"/>
      <c r="ZL235" s="164"/>
      <c r="ZM235" s="164"/>
      <c r="ZN235" s="164"/>
      <c r="ZO235" s="164"/>
      <c r="ZP235" s="164"/>
      <c r="ZQ235" s="164"/>
      <c r="ZR235" s="164"/>
      <c r="ZS235" s="164"/>
      <c r="ZT235" s="164"/>
      <c r="ZU235" s="164"/>
      <c r="ZV235" s="164"/>
      <c r="ZW235" s="164"/>
      <c r="ZX235" s="164"/>
      <c r="ZY235" s="164"/>
      <c r="ZZ235" s="164"/>
      <c r="AAA235" s="164"/>
      <c r="AAB235" s="164"/>
      <c r="AAC235" s="164"/>
      <c r="AAD235" s="164"/>
      <c r="AAE235" s="164"/>
      <c r="AAF235" s="164"/>
      <c r="AAG235" s="164"/>
      <c r="AAH235" s="164"/>
      <c r="AAI235" s="164"/>
      <c r="AAJ235" s="164"/>
      <c r="AAK235" s="164"/>
      <c r="AAL235" s="164"/>
      <c r="AAM235" s="164"/>
      <c r="AAN235" s="164"/>
      <c r="AAO235" s="164"/>
      <c r="AAP235" s="164"/>
      <c r="AAQ235" s="164"/>
      <c r="AAR235" s="164"/>
      <c r="AAS235" s="164"/>
      <c r="AAT235" s="164"/>
      <c r="AAU235" s="164"/>
      <c r="AAV235" s="164"/>
      <c r="AAW235" s="164"/>
      <c r="AAX235" s="164"/>
      <c r="AAY235" s="164"/>
      <c r="AAZ235" s="164"/>
      <c r="ABA235" s="164"/>
      <c r="ABB235" s="164"/>
      <c r="ABC235" s="164"/>
      <c r="ABD235" s="164"/>
      <c r="ABE235" s="164"/>
      <c r="ABF235" s="164"/>
      <c r="ABG235" s="164"/>
      <c r="ABH235" s="164"/>
      <c r="ABI235" s="164"/>
      <c r="ABJ235" s="164"/>
      <c r="ABK235" s="164"/>
      <c r="ABL235" s="164"/>
      <c r="ABM235" s="164"/>
      <c r="ABN235" s="164"/>
      <c r="ABO235" s="164"/>
      <c r="ABP235" s="164"/>
      <c r="ABQ235" s="164"/>
      <c r="ABR235" s="164"/>
      <c r="ABS235" s="164"/>
      <c r="ABT235" s="164"/>
      <c r="ABU235" s="164"/>
      <c r="ABV235" s="164"/>
      <c r="ABW235" s="164"/>
      <c r="ABX235" s="164"/>
      <c r="ABY235" s="164"/>
      <c r="ABZ235" s="164"/>
      <c r="ACA235" s="164"/>
      <c r="ACB235" s="164"/>
      <c r="ACC235" s="164"/>
      <c r="ACD235" s="164"/>
      <c r="ACE235" s="164"/>
      <c r="ACF235" s="164"/>
      <c r="ACG235" s="164"/>
      <c r="ACH235" s="164"/>
      <c r="ACI235" s="164"/>
      <c r="ACJ235" s="164"/>
      <c r="ACK235" s="164"/>
      <c r="ACL235" s="164"/>
      <c r="ACM235" s="164"/>
      <c r="ACN235" s="164"/>
      <c r="ACO235" s="164"/>
      <c r="ACP235" s="164"/>
      <c r="ACQ235" s="164"/>
      <c r="ACR235" s="164"/>
      <c r="ACS235" s="164"/>
      <c r="ACT235" s="164"/>
      <c r="ACU235" s="164"/>
      <c r="ACV235" s="164"/>
      <c r="ACW235" s="164"/>
      <c r="ACX235" s="164"/>
      <c r="ACY235" s="164"/>
      <c r="ACZ235" s="164"/>
      <c r="ADA235" s="164"/>
      <c r="ADB235" s="164"/>
      <c r="ADC235" s="164"/>
      <c r="ADD235" s="164"/>
      <c r="ADE235" s="164"/>
      <c r="ADF235" s="164"/>
      <c r="ADG235" s="164"/>
      <c r="ADH235" s="164"/>
      <c r="ADI235" s="164"/>
      <c r="ADJ235" s="164"/>
      <c r="ADK235" s="164"/>
      <c r="ADL235" s="164"/>
      <c r="ADM235" s="164"/>
      <c r="ADN235" s="164"/>
      <c r="ADO235" s="164"/>
      <c r="ADP235" s="164"/>
      <c r="ADQ235" s="164"/>
      <c r="ADR235" s="164"/>
      <c r="ADS235" s="164"/>
      <c r="ADT235" s="164"/>
      <c r="ADU235" s="164"/>
      <c r="ADV235" s="164"/>
      <c r="ADW235" s="164"/>
      <c r="ADX235" s="164"/>
      <c r="ADY235" s="164"/>
      <c r="ADZ235" s="164"/>
      <c r="AEA235" s="164"/>
      <c r="AEB235" s="164"/>
      <c r="AEC235" s="164"/>
      <c r="AED235" s="164"/>
      <c r="AEE235" s="164"/>
      <c r="AEF235" s="164"/>
      <c r="AEG235" s="164"/>
      <c r="AEH235" s="164"/>
      <c r="AEI235" s="164"/>
      <c r="AEJ235" s="164"/>
      <c r="AEK235" s="164"/>
      <c r="AEL235" s="164"/>
      <c r="AEM235" s="164"/>
      <c r="AEN235" s="164"/>
      <c r="AEO235" s="164"/>
      <c r="AEP235" s="164"/>
      <c r="AEQ235" s="164"/>
      <c r="AER235" s="164"/>
      <c r="AES235" s="164"/>
      <c r="AET235" s="164"/>
      <c r="AEU235" s="164"/>
      <c r="AEV235" s="164"/>
      <c r="AEW235" s="164"/>
      <c r="AEX235" s="164"/>
      <c r="AEY235" s="164"/>
      <c r="AEZ235" s="164"/>
      <c r="AFA235" s="164"/>
      <c r="AFB235" s="164"/>
      <c r="AFC235" s="164"/>
      <c r="AFD235" s="164"/>
      <c r="AFE235" s="164"/>
      <c r="AFF235" s="164"/>
      <c r="AFG235" s="164"/>
      <c r="AFH235" s="164"/>
      <c r="AFI235" s="164"/>
      <c r="AFJ235" s="164"/>
      <c r="AFK235" s="164"/>
      <c r="AFL235" s="164"/>
      <c r="AFM235" s="164"/>
      <c r="AFN235" s="164"/>
      <c r="AFO235" s="164"/>
      <c r="AFP235" s="164"/>
      <c r="AFQ235" s="164"/>
      <c r="AFR235" s="164"/>
      <c r="AFS235" s="164"/>
      <c r="AFT235" s="164"/>
      <c r="AFU235" s="164"/>
      <c r="AFV235" s="164"/>
      <c r="AFW235" s="164"/>
      <c r="AFX235" s="164"/>
      <c r="AFY235" s="164"/>
      <c r="AFZ235" s="164"/>
      <c r="AGA235" s="164"/>
      <c r="AGB235" s="164"/>
      <c r="AGC235" s="164"/>
      <c r="AGD235" s="164"/>
      <c r="AGE235" s="164"/>
      <c r="AGF235" s="164"/>
      <c r="AGG235" s="164"/>
      <c r="AGH235" s="164"/>
      <c r="AGI235" s="164"/>
      <c r="AGJ235" s="164"/>
      <c r="AGK235" s="164"/>
      <c r="AGL235" s="164"/>
      <c r="AGM235" s="164"/>
      <c r="AGN235" s="164"/>
      <c r="AGO235" s="164"/>
      <c r="AGP235" s="164"/>
      <c r="AGQ235" s="164"/>
      <c r="AGR235" s="164"/>
      <c r="AGS235" s="164"/>
      <c r="AGT235" s="164"/>
      <c r="AGU235" s="164"/>
      <c r="AGV235" s="164"/>
      <c r="AGW235" s="164"/>
      <c r="AGX235" s="164"/>
      <c r="AGY235" s="164"/>
      <c r="AGZ235" s="164"/>
      <c r="AHA235" s="164"/>
      <c r="AHB235" s="164"/>
      <c r="AHC235" s="164"/>
      <c r="AHD235" s="164"/>
      <c r="AHE235" s="164"/>
      <c r="AHF235" s="164"/>
      <c r="AHG235" s="164"/>
      <c r="AHH235" s="164"/>
      <c r="AHI235" s="164"/>
      <c r="AHJ235" s="164"/>
      <c r="AHK235" s="164"/>
      <c r="AHL235" s="164"/>
      <c r="AHM235" s="164"/>
      <c r="AHN235" s="164"/>
      <c r="AHO235" s="164"/>
      <c r="AHP235" s="164"/>
      <c r="AHQ235" s="164"/>
      <c r="AHR235" s="164"/>
      <c r="AHS235" s="164"/>
      <c r="AHT235" s="164"/>
      <c r="AHU235" s="164"/>
      <c r="AHV235" s="164"/>
      <c r="AHW235" s="164"/>
      <c r="AHX235" s="164"/>
      <c r="AHY235" s="164"/>
      <c r="AHZ235" s="164"/>
      <c r="AIA235" s="164"/>
      <c r="AIB235" s="164"/>
      <c r="AIC235" s="164"/>
      <c r="AID235" s="164"/>
      <c r="AIE235" s="164"/>
      <c r="AIF235" s="164"/>
      <c r="AIG235" s="164"/>
      <c r="AIH235" s="164"/>
      <c r="AII235" s="164"/>
      <c r="AIJ235" s="164"/>
      <c r="AIK235" s="164"/>
      <c r="AIL235" s="164"/>
      <c r="AIM235" s="164"/>
      <c r="AIN235" s="164"/>
      <c r="AIO235" s="164"/>
      <c r="AIP235" s="164"/>
      <c r="AIQ235" s="164"/>
      <c r="AIR235" s="164"/>
      <c r="AIS235" s="164"/>
      <c r="AIT235" s="164"/>
      <c r="AIU235" s="164"/>
      <c r="AIV235" s="164"/>
      <c r="AIW235" s="164"/>
      <c r="AIX235" s="164"/>
      <c r="AIY235" s="164"/>
      <c r="AIZ235" s="164"/>
      <c r="AJA235" s="164"/>
      <c r="AJB235" s="164"/>
      <c r="AJC235" s="164"/>
      <c r="AJD235" s="164"/>
      <c r="AJE235" s="164"/>
      <c r="AJF235" s="164"/>
      <c r="AJG235" s="164"/>
      <c r="AJH235" s="164"/>
      <c r="AJI235" s="164"/>
      <c r="AJJ235" s="164"/>
      <c r="AJK235" s="164"/>
      <c r="AJL235" s="164"/>
      <c r="AJM235" s="164"/>
      <c r="AJN235" s="164"/>
      <c r="AJO235" s="164"/>
      <c r="AJP235" s="164"/>
      <c r="AJQ235" s="164"/>
      <c r="AJR235" s="164"/>
      <c r="AJS235" s="164"/>
      <c r="AJT235" s="164"/>
      <c r="AJU235" s="164"/>
      <c r="AJV235" s="164"/>
      <c r="AJW235" s="164"/>
      <c r="AJX235" s="164"/>
      <c r="AJY235" s="164"/>
      <c r="AJZ235" s="164"/>
      <c r="AKA235" s="164"/>
      <c r="AKB235" s="164"/>
      <c r="AKC235" s="164"/>
      <c r="AKD235" s="164"/>
      <c r="AKE235" s="164"/>
      <c r="AKF235" s="164"/>
      <c r="AKG235" s="164"/>
      <c r="AKH235" s="164"/>
      <c r="AKI235" s="164"/>
      <c r="AKJ235" s="164"/>
      <c r="AKK235" s="164"/>
      <c r="AKL235" s="164"/>
      <c r="AKM235" s="164"/>
      <c r="AKN235" s="164"/>
      <c r="AKO235" s="164"/>
      <c r="AKP235" s="164"/>
      <c r="AKQ235" s="164"/>
      <c r="AKR235" s="164"/>
      <c r="AKS235" s="164"/>
      <c r="AKT235" s="164"/>
      <c r="AKU235" s="164"/>
      <c r="AKV235" s="164"/>
      <c r="AKW235" s="164"/>
      <c r="AKX235" s="164"/>
      <c r="AKY235" s="164"/>
      <c r="AKZ235" s="164"/>
      <c r="ALA235" s="164"/>
      <c r="ALB235" s="164"/>
      <c r="ALC235" s="164"/>
      <c r="ALD235" s="164"/>
      <c r="ALE235" s="164"/>
      <c r="ALF235" s="164"/>
      <c r="ALG235" s="164"/>
      <c r="ALH235" s="164"/>
      <c r="ALI235" s="164"/>
      <c r="ALJ235" s="164"/>
      <c r="ALK235" s="164"/>
      <c r="ALL235" s="164"/>
      <c r="ALM235" s="164"/>
      <c r="ALN235" s="164"/>
      <c r="ALO235" s="164"/>
      <c r="ALP235" s="164"/>
      <c r="ALQ235" s="164"/>
      <c r="ALR235" s="164"/>
      <c r="ALS235" s="164"/>
      <c r="ALT235" s="164"/>
      <c r="ALU235" s="164"/>
      <c r="ALV235" s="164"/>
      <c r="ALW235" s="164"/>
      <c r="ALX235" s="164"/>
      <c r="ALY235" s="164"/>
      <c r="ALZ235" s="164"/>
      <c r="AMA235" s="164"/>
      <c r="AMB235" s="164"/>
      <c r="AMC235" s="164"/>
      <c r="AMD235" s="164"/>
      <c r="AME235" s="164"/>
      <c r="AMF235" s="164"/>
      <c r="AMG235" s="164"/>
      <c r="AMH235" s="164"/>
      <c r="AMI235" s="164"/>
      <c r="AMJ235" s="164"/>
      <c r="AMK235" s="164"/>
      <c r="AML235" s="164"/>
      <c r="AMM235" s="164"/>
      <c r="AMN235" s="164"/>
      <c r="AMO235" s="164"/>
      <c r="AMP235" s="164"/>
      <c r="AMQ235" s="164"/>
      <c r="AMR235" s="164"/>
      <c r="AMS235" s="164"/>
      <c r="AMT235" s="164"/>
      <c r="AMU235" s="164"/>
      <c r="AMV235" s="164"/>
      <c r="AMW235" s="164"/>
      <c r="AMX235" s="164"/>
      <c r="AMY235" s="164"/>
      <c r="AMZ235" s="164"/>
      <c r="ANA235" s="164"/>
      <c r="ANB235" s="164"/>
      <c r="ANC235" s="164"/>
      <c r="AND235" s="164"/>
      <c r="ANE235" s="164"/>
      <c r="ANF235" s="164"/>
      <c r="ANG235" s="164"/>
      <c r="ANH235" s="164"/>
      <c r="ANI235" s="164"/>
      <c r="ANJ235" s="164"/>
      <c r="ANK235" s="164"/>
      <c r="ANL235" s="164"/>
      <c r="ANM235" s="164"/>
      <c r="ANN235" s="164"/>
      <c r="ANO235" s="164"/>
      <c r="ANP235" s="164"/>
      <c r="ANQ235" s="164"/>
      <c r="ANR235" s="164"/>
      <c r="ANS235" s="164"/>
      <c r="ANT235" s="164"/>
      <c r="ANU235" s="164"/>
      <c r="ANV235" s="164"/>
      <c r="ANW235" s="164"/>
      <c r="ANX235" s="164"/>
      <c r="ANY235" s="164"/>
      <c r="ANZ235" s="164"/>
      <c r="AOA235" s="164"/>
      <c r="AOB235" s="164"/>
      <c r="AOC235" s="164"/>
      <c r="AOD235" s="164"/>
      <c r="AOE235" s="164"/>
      <c r="AOF235" s="164"/>
      <c r="AOG235" s="164"/>
      <c r="AOH235" s="164"/>
      <c r="AOI235" s="164"/>
      <c r="AOJ235" s="164"/>
      <c r="AOK235" s="164"/>
      <c r="AOL235" s="164"/>
      <c r="AOM235" s="164"/>
      <c r="AON235" s="164"/>
      <c r="AOO235" s="164"/>
      <c r="AOP235" s="164"/>
      <c r="AOQ235" s="164"/>
      <c r="AOR235" s="164"/>
      <c r="AOS235" s="164"/>
      <c r="AOT235" s="164"/>
      <c r="AOU235" s="164"/>
      <c r="AOV235" s="164"/>
      <c r="AOW235" s="164"/>
      <c r="AOX235" s="164"/>
      <c r="AOY235" s="164"/>
      <c r="AOZ235" s="164"/>
      <c r="APA235" s="164"/>
      <c r="APB235" s="164"/>
      <c r="APC235" s="164"/>
      <c r="APD235" s="164"/>
      <c r="APE235" s="164"/>
      <c r="APF235" s="164"/>
      <c r="APG235" s="164"/>
      <c r="APH235" s="164"/>
      <c r="API235" s="164"/>
      <c r="APJ235" s="164"/>
      <c r="APK235" s="164"/>
      <c r="APL235" s="164"/>
      <c r="APM235" s="164"/>
      <c r="APN235" s="164"/>
      <c r="APO235" s="164"/>
      <c r="APP235" s="164"/>
      <c r="APQ235" s="164"/>
      <c r="APR235" s="164"/>
      <c r="APS235" s="164"/>
      <c r="APT235" s="164"/>
      <c r="APU235" s="164"/>
      <c r="APV235" s="164"/>
      <c r="APW235" s="164"/>
      <c r="APX235" s="164"/>
      <c r="APY235" s="164"/>
      <c r="APZ235" s="164"/>
      <c r="AQA235" s="164"/>
      <c r="AQB235" s="164"/>
      <c r="AQC235" s="164"/>
      <c r="AQD235" s="164"/>
      <c r="AQE235" s="164"/>
      <c r="AQF235" s="164"/>
      <c r="AQG235" s="164"/>
      <c r="AQH235" s="164"/>
      <c r="AQI235" s="164"/>
      <c r="AQJ235" s="164"/>
      <c r="AQK235" s="164"/>
      <c r="AQL235" s="164"/>
      <c r="AQM235" s="164"/>
      <c r="AQN235" s="164"/>
      <c r="AQO235" s="164"/>
      <c r="AQP235" s="164"/>
      <c r="AQQ235" s="164"/>
      <c r="AQR235" s="164"/>
      <c r="AQS235" s="164"/>
      <c r="AQT235" s="164"/>
      <c r="AQU235" s="164"/>
      <c r="AQV235" s="164"/>
      <c r="AQW235" s="164"/>
      <c r="AQX235" s="164"/>
      <c r="AQY235" s="164"/>
      <c r="AQZ235" s="164"/>
      <c r="ARA235" s="164"/>
      <c r="ARB235" s="164"/>
      <c r="ARC235" s="164"/>
      <c r="ARD235" s="164"/>
      <c r="ARE235" s="164"/>
      <c r="ARF235" s="164"/>
      <c r="ARG235" s="164"/>
      <c r="ARH235" s="164"/>
      <c r="ARI235" s="164"/>
      <c r="ARJ235" s="164"/>
      <c r="ARK235" s="164"/>
      <c r="ARL235" s="164"/>
      <c r="ARM235" s="164"/>
      <c r="ARN235" s="164"/>
      <c r="ARO235" s="164"/>
      <c r="ARP235" s="164"/>
      <c r="ARQ235" s="164"/>
      <c r="ARR235" s="164"/>
      <c r="ARS235" s="164"/>
      <c r="ART235" s="164"/>
      <c r="ARU235" s="164"/>
      <c r="ARV235" s="164"/>
      <c r="ARW235" s="164"/>
      <c r="ARX235" s="164"/>
      <c r="ARY235" s="164"/>
      <c r="ARZ235" s="164"/>
      <c r="ASA235" s="164"/>
      <c r="ASB235" s="164"/>
      <c r="ASC235" s="164"/>
      <c r="ASD235" s="164"/>
      <c r="ASE235" s="164"/>
      <c r="ASF235" s="164"/>
      <c r="ASG235" s="164"/>
      <c r="ASH235" s="164"/>
      <c r="ASI235" s="164"/>
      <c r="ASJ235" s="164"/>
      <c r="ASK235" s="164"/>
      <c r="ASL235" s="164"/>
      <c r="ASM235" s="164"/>
      <c r="ASN235" s="164"/>
      <c r="ASO235" s="164"/>
      <c r="ASP235" s="164"/>
      <c r="ASQ235" s="164"/>
      <c r="ASR235" s="164"/>
      <c r="ASS235" s="164"/>
      <c r="AST235" s="164"/>
      <c r="ASU235" s="164"/>
      <c r="ASV235" s="164"/>
      <c r="ASW235" s="164"/>
      <c r="ASX235" s="164"/>
      <c r="ASY235" s="164"/>
      <c r="ASZ235" s="164"/>
      <c r="ATA235" s="164"/>
      <c r="ATB235" s="164"/>
      <c r="ATC235" s="164"/>
      <c r="ATD235" s="164"/>
      <c r="ATE235" s="164"/>
      <c r="ATF235" s="164"/>
      <c r="ATG235" s="164"/>
      <c r="ATH235" s="164"/>
      <c r="ATI235" s="164"/>
      <c r="ATJ235" s="164"/>
      <c r="ATK235" s="164"/>
      <c r="ATL235" s="164"/>
      <c r="ATM235" s="164"/>
      <c r="ATN235" s="164"/>
      <c r="ATO235" s="164"/>
      <c r="ATP235" s="164"/>
      <c r="ATQ235" s="164"/>
      <c r="ATR235" s="164"/>
      <c r="ATS235" s="164"/>
      <c r="ATT235" s="164"/>
      <c r="ATU235" s="164"/>
      <c r="ATV235" s="164"/>
      <c r="ATW235" s="164"/>
      <c r="ATX235" s="164"/>
      <c r="ATY235" s="164"/>
      <c r="ATZ235" s="164"/>
      <c r="AUA235" s="164"/>
      <c r="AUB235" s="164"/>
      <c r="AUC235" s="164"/>
      <c r="AUD235" s="164"/>
      <c r="AUE235" s="164"/>
      <c r="AUF235" s="164"/>
      <c r="AUG235" s="164"/>
      <c r="AUH235" s="164"/>
      <c r="AUI235" s="164"/>
      <c r="AUJ235" s="164"/>
      <c r="AUK235" s="164"/>
      <c r="AUL235" s="164"/>
      <c r="AUM235" s="164"/>
      <c r="AUN235" s="164"/>
      <c r="AUO235" s="164"/>
      <c r="AUP235" s="164"/>
      <c r="AUQ235" s="164"/>
      <c r="AUR235" s="164"/>
      <c r="AUS235" s="164"/>
      <c r="AUT235" s="164"/>
      <c r="AUU235" s="164"/>
      <c r="AUV235" s="164"/>
      <c r="AUW235" s="164"/>
      <c r="AUX235" s="164"/>
      <c r="AUY235" s="164"/>
      <c r="AUZ235" s="164"/>
      <c r="AVA235" s="164"/>
      <c r="AVB235" s="164"/>
      <c r="AVC235" s="164"/>
      <c r="AVD235" s="164"/>
      <c r="AVE235" s="164"/>
      <c r="AVF235" s="164"/>
      <c r="AVG235" s="164"/>
      <c r="AVH235" s="164"/>
      <c r="AVI235" s="164"/>
      <c r="AVJ235" s="164"/>
      <c r="AVK235" s="164"/>
      <c r="AVL235" s="164"/>
      <c r="AVM235" s="164"/>
      <c r="AVN235" s="164"/>
      <c r="AVO235" s="164"/>
      <c r="AVP235" s="164"/>
      <c r="AVQ235" s="164"/>
      <c r="AVR235" s="164"/>
      <c r="AVS235" s="164"/>
      <c r="AVT235" s="164"/>
      <c r="AVU235" s="164"/>
      <c r="AVV235" s="164"/>
      <c r="AVW235" s="164"/>
      <c r="AVX235" s="164"/>
      <c r="AVY235" s="164"/>
      <c r="AVZ235" s="164"/>
      <c r="AWA235" s="164"/>
      <c r="AWB235" s="164"/>
      <c r="AWC235" s="164"/>
      <c r="AWD235" s="164"/>
      <c r="AWE235" s="164"/>
      <c r="AWF235" s="164"/>
      <c r="AWG235" s="164"/>
      <c r="AWH235" s="164"/>
      <c r="AWI235" s="164"/>
      <c r="AWJ235" s="164"/>
      <c r="AWK235" s="164"/>
      <c r="AWL235" s="164"/>
      <c r="AWM235" s="164"/>
      <c r="AWN235" s="164"/>
      <c r="AWO235" s="164"/>
      <c r="AWP235" s="164"/>
      <c r="AWQ235" s="164"/>
      <c r="AWR235" s="164"/>
      <c r="AWS235" s="164"/>
      <c r="AWT235" s="164"/>
      <c r="AWU235" s="164"/>
      <c r="AWV235" s="164"/>
      <c r="AWW235" s="164"/>
      <c r="AWX235" s="164"/>
      <c r="AWY235" s="164"/>
      <c r="AWZ235" s="164"/>
      <c r="AXA235" s="164"/>
      <c r="AXB235" s="164"/>
      <c r="AXC235" s="164"/>
      <c r="AXD235" s="164"/>
      <c r="AXE235" s="164"/>
      <c r="AXF235" s="164"/>
      <c r="AXG235" s="164"/>
      <c r="AXH235" s="164"/>
      <c r="AXI235" s="164"/>
      <c r="AXJ235" s="164"/>
      <c r="AXK235" s="164"/>
      <c r="AXL235" s="164"/>
      <c r="AXM235" s="164"/>
      <c r="AXN235" s="164"/>
      <c r="AXO235" s="164"/>
      <c r="AXP235" s="164"/>
      <c r="AXQ235" s="164"/>
      <c r="AXR235" s="164"/>
      <c r="AXS235" s="164"/>
      <c r="AXT235" s="164"/>
      <c r="AXU235" s="164"/>
      <c r="AXV235" s="164"/>
      <c r="AXW235" s="164"/>
      <c r="AXX235" s="164"/>
      <c r="AXY235" s="164"/>
      <c r="AXZ235" s="164"/>
      <c r="AYA235" s="164"/>
      <c r="AYB235" s="164"/>
      <c r="AYC235" s="164"/>
      <c r="AYD235" s="164"/>
      <c r="AYE235" s="164"/>
      <c r="AYF235" s="164"/>
      <c r="AYG235" s="164"/>
      <c r="AYH235" s="164"/>
      <c r="AYI235" s="164"/>
      <c r="AYJ235" s="164"/>
      <c r="AYK235" s="164"/>
      <c r="AYL235" s="164"/>
      <c r="AYM235" s="164"/>
      <c r="AYN235" s="164"/>
      <c r="AYO235" s="164"/>
      <c r="AYP235" s="164"/>
      <c r="AYQ235" s="164"/>
      <c r="AYR235" s="164"/>
      <c r="AYS235" s="164"/>
      <c r="AYT235" s="164"/>
      <c r="AYU235" s="164"/>
      <c r="AYV235" s="164"/>
      <c r="AYW235" s="164"/>
      <c r="AYX235" s="164"/>
      <c r="AYY235" s="164"/>
      <c r="AYZ235" s="164"/>
      <c r="AZA235" s="164"/>
      <c r="AZB235" s="164"/>
      <c r="AZC235" s="164"/>
      <c r="AZD235" s="164"/>
      <c r="AZE235" s="164"/>
      <c r="AZF235" s="164"/>
      <c r="AZG235" s="164"/>
      <c r="AZH235" s="164"/>
      <c r="AZI235" s="164"/>
      <c r="AZJ235" s="164"/>
      <c r="AZK235" s="164"/>
      <c r="AZL235" s="164"/>
      <c r="AZM235" s="164"/>
      <c r="AZN235" s="164"/>
      <c r="AZO235" s="164"/>
      <c r="AZP235" s="164"/>
      <c r="AZQ235" s="164"/>
      <c r="AZR235" s="164"/>
      <c r="AZS235" s="164"/>
      <c r="AZT235" s="164"/>
      <c r="AZU235" s="164"/>
      <c r="AZV235" s="164"/>
      <c r="AZW235" s="164"/>
      <c r="AZX235" s="164"/>
      <c r="AZY235" s="164"/>
      <c r="AZZ235" s="164"/>
      <c r="BAA235" s="164"/>
      <c r="BAB235" s="164"/>
      <c r="BAC235" s="164"/>
      <c r="BAD235" s="164"/>
      <c r="BAE235" s="164"/>
      <c r="BAF235" s="164"/>
      <c r="BAG235" s="164"/>
      <c r="BAH235" s="164"/>
      <c r="BAI235" s="164"/>
      <c r="BAJ235" s="164"/>
      <c r="BAK235" s="164"/>
      <c r="BAL235" s="164"/>
      <c r="BAM235" s="164"/>
      <c r="BAN235" s="164"/>
      <c r="BAO235" s="164"/>
      <c r="BAP235" s="164"/>
      <c r="BAQ235" s="164"/>
      <c r="BAR235" s="164"/>
      <c r="BAS235" s="164"/>
      <c r="BAT235" s="164"/>
      <c r="BAU235" s="164"/>
      <c r="BAV235" s="164"/>
      <c r="BAW235" s="164"/>
      <c r="BAX235" s="164"/>
      <c r="BAY235" s="164"/>
      <c r="BAZ235" s="164"/>
      <c r="BBA235" s="164"/>
      <c r="BBB235" s="164"/>
      <c r="BBC235" s="164"/>
      <c r="BBD235" s="164"/>
      <c r="BBE235" s="164"/>
      <c r="BBF235" s="164"/>
      <c r="BBG235" s="164"/>
      <c r="BBH235" s="164"/>
      <c r="BBI235" s="164"/>
      <c r="BBJ235" s="164"/>
      <c r="BBK235" s="164"/>
      <c r="BBL235" s="164"/>
      <c r="BBM235" s="164"/>
      <c r="BBN235" s="164"/>
      <c r="BBO235" s="164"/>
      <c r="BBP235" s="164"/>
      <c r="BBQ235" s="164"/>
      <c r="BBR235" s="164"/>
      <c r="BBS235" s="164"/>
      <c r="BBT235" s="164"/>
      <c r="BBU235" s="164"/>
      <c r="BBV235" s="164"/>
      <c r="BBW235" s="164"/>
      <c r="BBX235" s="164"/>
      <c r="BBY235" s="164"/>
      <c r="BBZ235" s="164"/>
      <c r="BCA235" s="164"/>
      <c r="BCB235" s="164"/>
      <c r="BCC235" s="164"/>
      <c r="BCD235" s="164"/>
      <c r="BCE235" s="164"/>
      <c r="BCF235" s="164"/>
      <c r="BCG235" s="164"/>
      <c r="BCH235" s="164"/>
      <c r="BCI235" s="164"/>
      <c r="BCJ235" s="164"/>
      <c r="BCK235" s="164"/>
      <c r="BCL235" s="164"/>
      <c r="BCM235" s="164"/>
      <c r="BCN235" s="164"/>
      <c r="BCO235" s="164"/>
      <c r="BCP235" s="164"/>
      <c r="BCQ235" s="164"/>
      <c r="BCR235" s="164"/>
      <c r="BCS235" s="164"/>
      <c r="BCT235" s="164"/>
      <c r="BCU235" s="164"/>
      <c r="BCV235" s="164"/>
      <c r="BCW235" s="164"/>
      <c r="BCX235" s="164"/>
      <c r="BCY235" s="164"/>
      <c r="BCZ235" s="164"/>
      <c r="BDA235" s="164"/>
      <c r="BDB235" s="164"/>
      <c r="BDC235" s="164"/>
      <c r="BDD235" s="164"/>
      <c r="BDE235" s="164"/>
      <c r="BDF235" s="164"/>
      <c r="BDG235" s="164"/>
      <c r="BDH235" s="164"/>
      <c r="BDI235" s="164"/>
      <c r="BDJ235" s="164"/>
      <c r="BDK235" s="164"/>
      <c r="BDL235" s="164"/>
      <c r="BDM235" s="164"/>
      <c r="BDN235" s="164"/>
      <c r="BDO235" s="164"/>
      <c r="BDP235" s="164"/>
      <c r="BDQ235" s="164"/>
      <c r="BDR235" s="164"/>
      <c r="BDS235" s="164"/>
      <c r="BDT235" s="164"/>
      <c r="BDU235" s="164"/>
      <c r="BDV235" s="164"/>
      <c r="BDW235" s="164"/>
      <c r="BDX235" s="164"/>
      <c r="BDY235" s="164"/>
      <c r="BDZ235" s="164"/>
      <c r="BEA235" s="164"/>
      <c r="BEB235" s="164"/>
      <c r="BEC235" s="164"/>
      <c r="BED235" s="164"/>
      <c r="BEE235" s="164"/>
      <c r="BEF235" s="164"/>
      <c r="BEG235" s="164"/>
      <c r="BEH235" s="164"/>
      <c r="BEI235" s="164"/>
      <c r="BEJ235" s="164"/>
      <c r="BEK235" s="164"/>
      <c r="BEL235" s="164"/>
      <c r="BEM235" s="164"/>
      <c r="BEN235" s="164"/>
      <c r="BEO235" s="164"/>
      <c r="BEP235" s="164"/>
      <c r="BEQ235" s="164"/>
      <c r="BER235" s="164"/>
      <c r="BES235" s="164"/>
      <c r="BET235" s="164"/>
      <c r="BEU235" s="164"/>
      <c r="BEV235" s="164"/>
      <c r="BEW235" s="164"/>
      <c r="BEX235" s="164"/>
      <c r="BEY235" s="164"/>
      <c r="BEZ235" s="164"/>
      <c r="BFA235" s="164"/>
      <c r="BFB235" s="164"/>
      <c r="BFC235" s="164"/>
      <c r="BFD235" s="164"/>
      <c r="BFE235" s="164"/>
      <c r="BFF235" s="164"/>
      <c r="BFG235" s="164"/>
      <c r="BFH235" s="164"/>
      <c r="BFI235" s="164"/>
      <c r="BFJ235" s="164"/>
      <c r="BFK235" s="164"/>
      <c r="BFL235" s="164"/>
      <c r="BFM235" s="164"/>
      <c r="BFN235" s="164"/>
      <c r="BFO235" s="164"/>
      <c r="BFP235" s="164"/>
      <c r="BFQ235" s="164"/>
      <c r="BFR235" s="164"/>
      <c r="BFS235" s="164"/>
      <c r="BFT235" s="164"/>
      <c r="BFU235" s="164"/>
      <c r="BFV235" s="164"/>
      <c r="BFW235" s="164"/>
      <c r="BFX235" s="164"/>
      <c r="BFY235" s="164"/>
      <c r="BFZ235" s="164"/>
      <c r="BGA235" s="164"/>
      <c r="BGB235" s="164"/>
      <c r="BGC235" s="164"/>
      <c r="BGD235" s="164"/>
      <c r="BGE235" s="164"/>
      <c r="BGF235" s="164"/>
      <c r="BGG235" s="164"/>
      <c r="BGH235" s="164"/>
      <c r="BGI235" s="164"/>
      <c r="BGJ235" s="164"/>
      <c r="BGK235" s="164"/>
      <c r="BGL235" s="164"/>
      <c r="BGM235" s="164"/>
      <c r="BGN235" s="164"/>
      <c r="BGO235" s="164"/>
      <c r="BGP235" s="164"/>
      <c r="BGQ235" s="164"/>
      <c r="BGR235" s="164"/>
      <c r="BGS235" s="164"/>
      <c r="BGT235" s="164"/>
      <c r="BGU235" s="164"/>
      <c r="BGV235" s="164"/>
      <c r="BGW235" s="164"/>
      <c r="BGX235" s="164"/>
      <c r="BGY235" s="164"/>
      <c r="BGZ235" s="164"/>
      <c r="BHA235" s="164"/>
      <c r="BHB235" s="164"/>
      <c r="BHC235" s="164"/>
      <c r="BHD235" s="164"/>
      <c r="BHE235" s="164"/>
      <c r="BHF235" s="164"/>
      <c r="BHG235" s="164"/>
      <c r="BHH235" s="164"/>
      <c r="BHI235" s="164"/>
      <c r="BHJ235" s="164"/>
      <c r="BHK235" s="164"/>
      <c r="BHL235" s="164"/>
      <c r="BHM235" s="164"/>
      <c r="BHN235" s="164"/>
      <c r="BHO235" s="164"/>
      <c r="BHP235" s="164"/>
      <c r="BHQ235" s="164"/>
      <c r="BHR235" s="164"/>
      <c r="BHS235" s="164"/>
      <c r="BHT235" s="164"/>
      <c r="BHU235" s="164"/>
      <c r="BHV235" s="164"/>
      <c r="BHW235" s="164"/>
      <c r="BHX235" s="164"/>
      <c r="BHY235" s="164"/>
      <c r="BHZ235" s="164"/>
      <c r="BIA235" s="164"/>
      <c r="BIB235" s="164"/>
      <c r="BIC235" s="164"/>
      <c r="BID235" s="164"/>
      <c r="BIE235" s="164"/>
      <c r="BIF235" s="164"/>
      <c r="BIG235" s="164"/>
      <c r="BIH235" s="164"/>
      <c r="BII235" s="164"/>
      <c r="BIJ235" s="164"/>
      <c r="BIK235" s="164"/>
      <c r="BIL235" s="164"/>
      <c r="BIM235" s="164"/>
      <c r="BIN235" s="164"/>
      <c r="BIO235" s="164"/>
      <c r="BIP235" s="164"/>
      <c r="BIQ235" s="164"/>
      <c r="BIR235" s="164"/>
      <c r="BIS235" s="164"/>
      <c r="BIT235" s="164"/>
      <c r="BIU235" s="164"/>
      <c r="BIV235" s="164"/>
      <c r="BIW235" s="164"/>
      <c r="BIX235" s="164"/>
      <c r="BIY235" s="164"/>
      <c r="BIZ235" s="164"/>
      <c r="BJA235" s="164"/>
      <c r="BJB235" s="164"/>
      <c r="BJC235" s="164"/>
      <c r="BJD235" s="164"/>
      <c r="BJE235" s="164"/>
      <c r="BJF235" s="164"/>
      <c r="BJG235" s="164"/>
      <c r="BJH235" s="164"/>
      <c r="BJI235" s="164"/>
      <c r="BJJ235" s="164"/>
      <c r="BJK235" s="164"/>
      <c r="BJL235" s="164"/>
      <c r="BJM235" s="164"/>
      <c r="BJN235" s="164"/>
      <c r="BJO235" s="164"/>
      <c r="BJP235" s="164"/>
      <c r="BJQ235" s="164"/>
      <c r="BJR235" s="164"/>
      <c r="BJS235" s="164"/>
      <c r="BJT235" s="164"/>
      <c r="BJU235" s="164"/>
      <c r="BJV235" s="164"/>
      <c r="BJW235" s="164"/>
      <c r="BJX235" s="164"/>
      <c r="BJY235" s="164"/>
      <c r="BJZ235" s="164"/>
      <c r="BKA235" s="164"/>
      <c r="BKB235" s="164"/>
      <c r="BKC235" s="164"/>
      <c r="BKD235" s="164"/>
      <c r="BKE235" s="164"/>
      <c r="BKF235" s="164"/>
      <c r="BKG235" s="164"/>
      <c r="BKH235" s="164"/>
      <c r="BKI235" s="164"/>
      <c r="BKJ235" s="164"/>
      <c r="BKK235" s="164"/>
      <c r="BKL235" s="164"/>
      <c r="BKM235" s="164"/>
      <c r="BKN235" s="164"/>
      <c r="BKO235" s="164"/>
      <c r="BKP235" s="164"/>
      <c r="BKQ235" s="164"/>
      <c r="BKR235" s="164"/>
      <c r="BKS235" s="164"/>
      <c r="BKT235" s="164"/>
      <c r="BKU235" s="164"/>
      <c r="BKV235" s="164"/>
      <c r="BKW235" s="164"/>
      <c r="BKX235" s="164"/>
      <c r="BKY235" s="164"/>
      <c r="BKZ235" s="164"/>
      <c r="BLA235" s="164"/>
      <c r="BLB235" s="164"/>
      <c r="BLC235" s="164"/>
      <c r="BLD235" s="164"/>
      <c r="BLE235" s="164"/>
      <c r="BLF235" s="164"/>
      <c r="BLG235" s="164"/>
      <c r="BLH235" s="164"/>
      <c r="BLI235" s="164"/>
      <c r="BLJ235" s="164"/>
      <c r="BLK235" s="164"/>
      <c r="BLL235" s="164"/>
      <c r="BLM235" s="164"/>
      <c r="BLN235" s="164"/>
      <c r="BLO235" s="164"/>
      <c r="BLP235" s="164"/>
      <c r="BLQ235" s="164"/>
      <c r="BLR235" s="164"/>
      <c r="BLS235" s="164"/>
      <c r="BLT235" s="164"/>
      <c r="BLU235" s="164"/>
      <c r="BLV235" s="164"/>
      <c r="BLW235" s="164"/>
      <c r="BLX235" s="164"/>
      <c r="BLY235" s="164"/>
      <c r="BLZ235" s="164"/>
      <c r="BMA235" s="164"/>
      <c r="BMB235" s="164"/>
      <c r="BMC235" s="164"/>
      <c r="BMD235" s="164"/>
      <c r="BME235" s="164"/>
      <c r="BMF235" s="164"/>
      <c r="BMG235" s="164"/>
      <c r="BMH235" s="164"/>
      <c r="BMI235" s="164"/>
      <c r="BMJ235" s="164"/>
      <c r="BMK235" s="164"/>
      <c r="BML235" s="164"/>
      <c r="BMM235" s="164"/>
      <c r="BMN235" s="164"/>
      <c r="BMO235" s="164"/>
      <c r="BMP235" s="164"/>
      <c r="BMQ235" s="164"/>
      <c r="BMR235" s="164"/>
      <c r="BMS235" s="164"/>
      <c r="BMT235" s="164"/>
      <c r="BMU235" s="164"/>
      <c r="BMV235" s="164"/>
      <c r="BMW235" s="164"/>
      <c r="BMX235" s="164"/>
      <c r="BMY235" s="164"/>
      <c r="BMZ235" s="164"/>
      <c r="BNA235" s="164"/>
      <c r="BNB235" s="164"/>
      <c r="BNC235" s="164"/>
      <c r="BND235" s="164"/>
      <c r="BNE235" s="164"/>
      <c r="BNF235" s="164"/>
      <c r="BNG235" s="164"/>
      <c r="BNH235" s="164"/>
      <c r="BNI235" s="164"/>
      <c r="BNJ235" s="164"/>
      <c r="BNK235" s="164"/>
      <c r="BNL235" s="164"/>
      <c r="BNM235" s="164"/>
      <c r="BNN235" s="164"/>
      <c r="BNO235" s="164"/>
      <c r="BNP235" s="164"/>
      <c r="BNQ235" s="164"/>
      <c r="BNR235" s="164"/>
      <c r="BNS235" s="164"/>
      <c r="BNT235" s="164"/>
      <c r="BNU235" s="164"/>
      <c r="BNV235" s="164"/>
      <c r="BNW235" s="164"/>
      <c r="BNX235" s="164"/>
      <c r="BNY235" s="164"/>
      <c r="BNZ235" s="164"/>
      <c r="BOA235" s="164"/>
      <c r="BOB235" s="164"/>
      <c r="BOC235" s="164"/>
      <c r="BOD235" s="164"/>
      <c r="BOE235" s="164"/>
      <c r="BOF235" s="164"/>
      <c r="BOG235" s="164"/>
      <c r="BOH235" s="164"/>
      <c r="BOI235" s="164"/>
      <c r="BOJ235" s="164"/>
      <c r="BOK235" s="164"/>
      <c r="BOL235" s="164"/>
      <c r="BOM235" s="164"/>
      <c r="BON235" s="164"/>
      <c r="BOO235" s="164"/>
      <c r="BOP235" s="164"/>
      <c r="BOQ235" s="164"/>
      <c r="BOR235" s="164"/>
      <c r="BOS235" s="164"/>
      <c r="BOT235" s="164"/>
      <c r="BOU235" s="164"/>
      <c r="BOV235" s="164"/>
      <c r="BOW235" s="164"/>
      <c r="BOX235" s="164"/>
      <c r="BOY235" s="164"/>
      <c r="BOZ235" s="164"/>
      <c r="BPA235" s="164"/>
      <c r="BPB235" s="164"/>
      <c r="BPC235" s="164"/>
      <c r="BPD235" s="164"/>
      <c r="BPE235" s="164"/>
      <c r="BPF235" s="164"/>
      <c r="BPG235" s="164"/>
      <c r="BPH235" s="164"/>
      <c r="BPI235" s="164"/>
      <c r="BPJ235" s="164"/>
      <c r="BPK235" s="164"/>
      <c r="BPL235" s="164"/>
      <c r="BPM235" s="164"/>
      <c r="BPN235" s="164"/>
      <c r="BPO235" s="164"/>
      <c r="BPP235" s="164"/>
      <c r="BPQ235" s="164"/>
      <c r="BPR235" s="164"/>
      <c r="BPS235" s="164"/>
      <c r="BPT235" s="164"/>
      <c r="BPU235" s="164"/>
      <c r="BPV235" s="164"/>
      <c r="BPW235" s="164"/>
      <c r="BPX235" s="164"/>
      <c r="BPY235" s="164"/>
      <c r="BPZ235" s="164"/>
      <c r="BQA235" s="164"/>
      <c r="BQB235" s="164"/>
      <c r="BQC235" s="164"/>
      <c r="BQD235" s="164"/>
      <c r="BQE235" s="164"/>
      <c r="BQF235" s="164"/>
      <c r="BQG235" s="164"/>
      <c r="BQH235" s="164"/>
      <c r="BQI235" s="164"/>
      <c r="BQJ235" s="164"/>
      <c r="BQK235" s="164"/>
      <c r="BQL235" s="164"/>
      <c r="BQM235" s="164"/>
      <c r="BQN235" s="164"/>
      <c r="BQO235" s="164"/>
      <c r="BQP235" s="164"/>
      <c r="BQQ235" s="164"/>
      <c r="BQR235" s="164"/>
      <c r="BQS235" s="164"/>
      <c r="BQT235" s="164"/>
      <c r="BQU235" s="164"/>
      <c r="BQV235" s="164"/>
      <c r="BQW235" s="164"/>
      <c r="BQX235" s="164"/>
      <c r="BQY235" s="164"/>
      <c r="BQZ235" s="164"/>
      <c r="BRA235" s="164"/>
      <c r="BRB235" s="164"/>
      <c r="BRC235" s="164"/>
      <c r="BRD235" s="164"/>
      <c r="BRE235" s="164"/>
      <c r="BRF235" s="164"/>
      <c r="BRG235" s="164"/>
      <c r="BRH235" s="164"/>
      <c r="BRI235" s="164"/>
      <c r="BRJ235" s="164"/>
      <c r="BRK235" s="164"/>
      <c r="BRL235" s="164"/>
      <c r="BRM235" s="164"/>
      <c r="BRN235" s="164"/>
      <c r="BRO235" s="164"/>
      <c r="BRP235" s="164"/>
      <c r="BRQ235" s="164"/>
      <c r="BRR235" s="164"/>
      <c r="BRS235" s="164"/>
      <c r="BRT235" s="164"/>
      <c r="BRU235" s="164"/>
      <c r="BRV235" s="164"/>
      <c r="BRW235" s="164"/>
      <c r="BRX235" s="164"/>
      <c r="BRY235" s="164"/>
      <c r="BRZ235" s="164"/>
      <c r="BSA235" s="164"/>
      <c r="BSB235" s="164"/>
      <c r="BSC235" s="164"/>
      <c r="BSD235" s="164"/>
      <c r="BSE235" s="164"/>
      <c r="BSF235" s="164"/>
      <c r="BSG235" s="164"/>
      <c r="BSH235" s="164"/>
      <c r="BSI235" s="164"/>
      <c r="BSJ235" s="164"/>
      <c r="BSK235" s="164"/>
      <c r="BSL235" s="164"/>
      <c r="BSM235" s="164"/>
      <c r="BSN235" s="164"/>
      <c r="BSO235" s="164"/>
      <c r="BSP235" s="164"/>
      <c r="BSQ235" s="164"/>
      <c r="BSR235" s="164"/>
      <c r="BSS235" s="164"/>
      <c r="BST235" s="164"/>
      <c r="BSU235" s="164"/>
      <c r="BSV235" s="164"/>
      <c r="BSW235" s="164"/>
      <c r="BSX235" s="164"/>
      <c r="BSY235" s="164"/>
      <c r="BSZ235" s="164"/>
      <c r="BTA235" s="164"/>
      <c r="BTB235" s="164"/>
      <c r="BTC235" s="164"/>
      <c r="BTD235" s="164"/>
      <c r="BTE235" s="164"/>
      <c r="BTF235" s="164"/>
      <c r="BTG235" s="164"/>
      <c r="BTH235" s="164"/>
      <c r="BTI235" s="164"/>
      <c r="BTJ235" s="164"/>
      <c r="BTK235" s="164"/>
      <c r="BTL235" s="164"/>
      <c r="BTM235" s="164"/>
      <c r="BTN235" s="164"/>
      <c r="BTO235" s="164"/>
      <c r="BTP235" s="164"/>
      <c r="BTQ235" s="164"/>
      <c r="BTR235" s="164"/>
      <c r="BTS235" s="164"/>
      <c r="BTT235" s="164"/>
      <c r="BTU235" s="164"/>
      <c r="BTV235" s="164"/>
      <c r="BTW235" s="164"/>
      <c r="BTX235" s="164"/>
      <c r="BTY235" s="164"/>
      <c r="BTZ235" s="164"/>
      <c r="BUA235" s="164"/>
      <c r="BUB235" s="164"/>
      <c r="BUC235" s="164"/>
      <c r="BUD235" s="164"/>
      <c r="BUE235" s="164"/>
      <c r="BUF235" s="164"/>
      <c r="BUG235" s="164"/>
      <c r="BUH235" s="164"/>
      <c r="BUI235" s="164"/>
      <c r="BUJ235" s="164"/>
      <c r="BUK235" s="164"/>
      <c r="BUL235" s="164"/>
      <c r="BUM235" s="164"/>
      <c r="BUN235" s="164"/>
      <c r="BUO235" s="164"/>
      <c r="BUP235" s="164"/>
      <c r="BUQ235" s="164"/>
      <c r="BUR235" s="164"/>
      <c r="BUS235" s="164"/>
      <c r="BUT235" s="164"/>
      <c r="BUU235" s="164"/>
      <c r="BUV235" s="164"/>
      <c r="BUW235" s="164"/>
      <c r="BUX235" s="164"/>
      <c r="BUY235" s="164"/>
      <c r="BUZ235" s="164"/>
      <c r="BVA235" s="164"/>
      <c r="BVB235" s="164"/>
      <c r="BVC235" s="164"/>
      <c r="BVD235" s="164"/>
      <c r="BVE235" s="164"/>
      <c r="BVF235" s="164"/>
      <c r="BVG235" s="164"/>
      <c r="BVH235" s="164"/>
      <c r="BVI235" s="164"/>
      <c r="BVJ235" s="164"/>
      <c r="BVK235" s="164"/>
      <c r="BVL235" s="164"/>
      <c r="BVM235" s="164"/>
      <c r="BVN235" s="164"/>
      <c r="BVO235" s="164"/>
      <c r="BVP235" s="164"/>
      <c r="BVQ235" s="164"/>
      <c r="BVR235" s="164"/>
      <c r="BVS235" s="164"/>
      <c r="BVT235" s="164"/>
      <c r="BVU235" s="164"/>
      <c r="BVV235" s="164"/>
      <c r="BVW235" s="164"/>
      <c r="BVX235" s="164"/>
      <c r="BVY235" s="164"/>
      <c r="BVZ235" s="164"/>
      <c r="BWA235" s="164"/>
      <c r="BWB235" s="164"/>
      <c r="BWC235" s="164"/>
      <c r="BWD235" s="164"/>
      <c r="BWE235" s="164"/>
      <c r="BWF235" s="164"/>
      <c r="BWG235" s="164"/>
      <c r="BWH235" s="164"/>
      <c r="BWI235" s="164"/>
      <c r="BWJ235" s="164"/>
      <c r="BWK235" s="164"/>
      <c r="BWL235" s="164"/>
      <c r="BWM235" s="164"/>
      <c r="BWN235" s="164"/>
      <c r="BWO235" s="164"/>
      <c r="BWP235" s="164"/>
      <c r="BWQ235" s="164"/>
      <c r="BWR235" s="164"/>
      <c r="BWS235" s="164"/>
      <c r="BWT235" s="164"/>
      <c r="BWU235" s="164"/>
      <c r="BWV235" s="164"/>
      <c r="BWW235" s="164"/>
      <c r="BWX235" s="164"/>
      <c r="BWY235" s="164"/>
      <c r="BWZ235" s="164"/>
      <c r="BXA235" s="164"/>
      <c r="BXB235" s="164"/>
      <c r="BXC235" s="164"/>
      <c r="BXD235" s="164"/>
      <c r="BXE235" s="164"/>
      <c r="BXF235" s="164"/>
      <c r="BXG235" s="164"/>
      <c r="BXH235" s="164"/>
      <c r="BXI235" s="164"/>
      <c r="BXJ235" s="164"/>
      <c r="BXK235" s="164"/>
      <c r="BXL235" s="164"/>
      <c r="BXM235" s="164"/>
      <c r="BXN235" s="164"/>
      <c r="BXO235" s="164"/>
      <c r="BXP235" s="164"/>
      <c r="BXQ235" s="164"/>
      <c r="BXR235" s="164"/>
      <c r="BXS235" s="164"/>
      <c r="BXT235" s="164"/>
      <c r="BXU235" s="164"/>
      <c r="BXV235" s="164"/>
      <c r="BXW235" s="164"/>
      <c r="BXX235" s="164"/>
      <c r="BXY235" s="164"/>
      <c r="BXZ235" s="164"/>
      <c r="BYA235" s="164"/>
      <c r="BYB235" s="164"/>
      <c r="BYC235" s="164"/>
      <c r="BYD235" s="164"/>
      <c r="BYE235" s="164"/>
      <c r="BYF235" s="164"/>
      <c r="BYG235" s="164"/>
      <c r="BYH235" s="164"/>
      <c r="BYI235" s="164"/>
      <c r="BYJ235" s="164"/>
      <c r="BYK235" s="164"/>
      <c r="BYL235" s="164"/>
      <c r="BYM235" s="164"/>
      <c r="BYN235" s="164"/>
      <c r="BYO235" s="164"/>
      <c r="BYP235" s="164"/>
      <c r="BYQ235" s="164"/>
      <c r="BYR235" s="164"/>
      <c r="BYS235" s="164"/>
      <c r="BYT235" s="164"/>
      <c r="BYU235" s="164"/>
      <c r="BYV235" s="164"/>
      <c r="BYW235" s="164"/>
      <c r="BYX235" s="164"/>
      <c r="BYY235" s="164"/>
      <c r="BYZ235" s="164"/>
      <c r="BZA235" s="164"/>
      <c r="BZB235" s="164"/>
      <c r="BZC235" s="164"/>
      <c r="BZD235" s="164"/>
      <c r="BZE235" s="164"/>
      <c r="BZF235" s="164"/>
      <c r="BZG235" s="164"/>
      <c r="BZH235" s="164"/>
      <c r="BZI235" s="164"/>
      <c r="BZJ235" s="164"/>
      <c r="BZK235" s="164"/>
      <c r="BZL235" s="164"/>
      <c r="BZM235" s="164"/>
      <c r="BZN235" s="164"/>
      <c r="BZO235" s="164"/>
      <c r="BZP235" s="164"/>
      <c r="BZQ235" s="164"/>
      <c r="BZR235" s="164"/>
      <c r="BZS235" s="164"/>
      <c r="BZT235" s="164"/>
      <c r="BZU235" s="164"/>
      <c r="BZV235" s="164"/>
      <c r="BZW235" s="164"/>
      <c r="BZX235" s="164"/>
      <c r="BZY235" s="164"/>
      <c r="BZZ235" s="164"/>
      <c r="CAA235" s="164"/>
      <c r="CAB235" s="164"/>
      <c r="CAC235" s="164"/>
      <c r="CAD235" s="164"/>
      <c r="CAE235" s="164"/>
      <c r="CAF235" s="164"/>
      <c r="CAG235" s="164"/>
      <c r="CAH235" s="164"/>
      <c r="CAI235" s="164"/>
      <c r="CAJ235" s="164"/>
      <c r="CAK235" s="164"/>
      <c r="CAL235" s="164"/>
      <c r="CAM235" s="164"/>
      <c r="CAN235" s="164"/>
      <c r="CAO235" s="164"/>
      <c r="CAP235" s="164"/>
      <c r="CAQ235" s="164"/>
      <c r="CAR235" s="164"/>
      <c r="CAS235" s="164"/>
      <c r="CAT235" s="164"/>
      <c r="CAU235" s="164"/>
      <c r="CAV235" s="164"/>
      <c r="CAW235" s="164"/>
      <c r="CAX235" s="164"/>
      <c r="CAY235" s="164"/>
      <c r="CAZ235" s="164"/>
      <c r="CBA235" s="164"/>
      <c r="CBB235" s="164"/>
      <c r="CBC235" s="164"/>
      <c r="CBD235" s="164"/>
      <c r="CBE235" s="164"/>
      <c r="CBF235" s="164"/>
      <c r="CBG235" s="164"/>
      <c r="CBH235" s="164"/>
      <c r="CBI235" s="164"/>
      <c r="CBJ235" s="164"/>
      <c r="CBK235" s="164"/>
      <c r="CBL235" s="164"/>
      <c r="CBM235" s="164"/>
      <c r="CBN235" s="164"/>
      <c r="CBO235" s="164"/>
      <c r="CBP235" s="164"/>
      <c r="CBQ235" s="164"/>
      <c r="CBR235" s="164"/>
      <c r="CBS235" s="164"/>
      <c r="CBT235" s="164"/>
      <c r="CBU235" s="164"/>
      <c r="CBV235" s="164"/>
      <c r="CBW235" s="164"/>
      <c r="CBX235" s="164"/>
      <c r="CBY235" s="164"/>
      <c r="CBZ235" s="164"/>
      <c r="CCA235" s="164"/>
      <c r="CCB235" s="164"/>
      <c r="CCC235" s="164"/>
      <c r="CCD235" s="164"/>
      <c r="CCE235" s="164"/>
      <c r="CCF235" s="164"/>
      <c r="CCG235" s="164"/>
      <c r="CCH235" s="164"/>
      <c r="CCI235" s="164"/>
      <c r="CCJ235" s="164"/>
      <c r="CCK235" s="164"/>
      <c r="CCL235" s="164"/>
      <c r="CCM235" s="164"/>
      <c r="CCN235" s="164"/>
      <c r="CCO235" s="164"/>
      <c r="CCP235" s="164"/>
      <c r="CCQ235" s="164"/>
      <c r="CCR235" s="164"/>
      <c r="CCS235" s="164"/>
      <c r="CCT235" s="164"/>
      <c r="CCU235" s="164"/>
      <c r="CCV235" s="164"/>
      <c r="CCW235" s="164"/>
      <c r="CCX235" s="164"/>
      <c r="CCY235" s="164"/>
      <c r="CCZ235" s="164"/>
      <c r="CDA235" s="164"/>
      <c r="CDB235" s="164"/>
      <c r="CDC235" s="164"/>
      <c r="CDD235" s="164"/>
      <c r="CDE235" s="164"/>
      <c r="CDF235" s="164"/>
      <c r="CDG235" s="164"/>
      <c r="CDH235" s="164"/>
      <c r="CDI235" s="164"/>
      <c r="CDJ235" s="164"/>
      <c r="CDK235" s="164"/>
      <c r="CDL235" s="164"/>
      <c r="CDM235" s="164"/>
      <c r="CDN235" s="164"/>
      <c r="CDO235" s="164"/>
      <c r="CDP235" s="164"/>
      <c r="CDQ235" s="164"/>
      <c r="CDR235" s="164"/>
      <c r="CDS235" s="164"/>
      <c r="CDT235" s="164"/>
      <c r="CDU235" s="164"/>
      <c r="CDV235" s="164"/>
      <c r="CDW235" s="164"/>
      <c r="CDX235" s="164"/>
      <c r="CDY235" s="164"/>
      <c r="CDZ235" s="164"/>
      <c r="CEA235" s="164"/>
      <c r="CEB235" s="164"/>
      <c r="CEC235" s="164"/>
      <c r="CED235" s="164"/>
      <c r="CEE235" s="164"/>
      <c r="CEF235" s="164"/>
      <c r="CEG235" s="164"/>
      <c r="CEH235" s="164"/>
      <c r="CEI235" s="164"/>
      <c r="CEJ235" s="164"/>
      <c r="CEK235" s="164"/>
      <c r="CEL235" s="164"/>
      <c r="CEM235" s="164"/>
      <c r="CEN235" s="164"/>
      <c r="CEO235" s="164"/>
      <c r="CEP235" s="164"/>
      <c r="CEQ235" s="164"/>
      <c r="CER235" s="164"/>
      <c r="CES235" s="164"/>
      <c r="CET235" s="164"/>
      <c r="CEU235" s="164"/>
      <c r="CEV235" s="164"/>
      <c r="CEW235" s="164"/>
      <c r="CEX235" s="164"/>
      <c r="CEY235" s="164"/>
      <c r="CEZ235" s="164"/>
      <c r="CFA235" s="164"/>
      <c r="CFB235" s="164"/>
      <c r="CFC235" s="164"/>
      <c r="CFD235" s="164"/>
      <c r="CFE235" s="164"/>
      <c r="CFF235" s="164"/>
      <c r="CFG235" s="164"/>
      <c r="CFH235" s="164"/>
      <c r="CFI235" s="164"/>
      <c r="CFJ235" s="164"/>
      <c r="CFK235" s="164"/>
      <c r="CFL235" s="164"/>
      <c r="CFM235" s="164"/>
      <c r="CFN235" s="164"/>
      <c r="CFO235" s="164"/>
      <c r="CFP235" s="164"/>
      <c r="CFQ235" s="164"/>
      <c r="CFR235" s="164"/>
      <c r="CFS235" s="164"/>
      <c r="CFT235" s="164"/>
      <c r="CFU235" s="164"/>
      <c r="CFV235" s="164"/>
      <c r="CFW235" s="164"/>
      <c r="CFX235" s="164"/>
      <c r="CFY235" s="164"/>
      <c r="CFZ235" s="164"/>
      <c r="CGA235" s="164"/>
      <c r="CGB235" s="164"/>
      <c r="CGC235" s="164"/>
      <c r="CGD235" s="164"/>
      <c r="CGE235" s="164"/>
      <c r="CGF235" s="164"/>
      <c r="CGG235" s="164"/>
      <c r="CGH235" s="164"/>
      <c r="CGI235" s="164"/>
      <c r="CGJ235" s="164"/>
      <c r="CGK235" s="164"/>
      <c r="CGL235" s="164"/>
      <c r="CGM235" s="164"/>
      <c r="CGN235" s="164"/>
      <c r="CGO235" s="164"/>
      <c r="CGP235" s="164"/>
      <c r="CGQ235" s="164"/>
      <c r="CGR235" s="164"/>
      <c r="CGS235" s="164"/>
      <c r="CGT235" s="164"/>
      <c r="CGU235" s="164"/>
      <c r="CGV235" s="164"/>
      <c r="CGW235" s="164"/>
      <c r="CGX235" s="164"/>
      <c r="CGY235" s="164"/>
      <c r="CGZ235" s="164"/>
      <c r="CHA235" s="164"/>
      <c r="CHB235" s="164"/>
      <c r="CHC235" s="164"/>
      <c r="CHD235" s="164"/>
      <c r="CHE235" s="164"/>
      <c r="CHF235" s="164"/>
      <c r="CHG235" s="164"/>
      <c r="CHH235" s="164"/>
      <c r="CHI235" s="164"/>
      <c r="CHJ235" s="164"/>
      <c r="CHK235" s="164"/>
      <c r="CHL235" s="164"/>
      <c r="CHM235" s="164"/>
      <c r="CHN235" s="164"/>
      <c r="CHO235" s="164"/>
      <c r="CHP235" s="164"/>
      <c r="CHQ235" s="164"/>
      <c r="CHR235" s="164"/>
      <c r="CHS235" s="164"/>
      <c r="CHT235" s="164"/>
      <c r="CHU235" s="164"/>
      <c r="CHV235" s="164"/>
      <c r="CHW235" s="164"/>
      <c r="CHX235" s="164"/>
      <c r="CHY235" s="164"/>
      <c r="CHZ235" s="164"/>
      <c r="CIA235" s="164"/>
      <c r="CIB235" s="164"/>
      <c r="CIC235" s="164"/>
      <c r="CID235" s="164"/>
      <c r="CIE235" s="164"/>
      <c r="CIF235" s="164"/>
      <c r="CIG235" s="164"/>
      <c r="CIH235" s="164"/>
      <c r="CII235" s="164"/>
      <c r="CIJ235" s="164"/>
      <c r="CIK235" s="164"/>
      <c r="CIL235" s="164"/>
      <c r="CIM235" s="164"/>
      <c r="CIN235" s="164"/>
      <c r="CIO235" s="164"/>
      <c r="CIP235" s="164"/>
      <c r="CIQ235" s="164"/>
      <c r="CIR235" s="164"/>
      <c r="CIS235" s="164"/>
      <c r="CIT235" s="164"/>
      <c r="CIU235" s="164"/>
      <c r="CIV235" s="164"/>
      <c r="CIW235" s="164"/>
      <c r="CIX235" s="164"/>
      <c r="CIY235" s="164"/>
      <c r="CIZ235" s="164"/>
      <c r="CJA235" s="164"/>
      <c r="CJB235" s="164"/>
      <c r="CJC235" s="164"/>
      <c r="CJD235" s="164"/>
      <c r="CJE235" s="164"/>
      <c r="CJF235" s="164"/>
      <c r="CJG235" s="164"/>
      <c r="CJH235" s="164"/>
      <c r="CJI235" s="164"/>
      <c r="CJJ235" s="164"/>
      <c r="CJK235" s="164"/>
      <c r="CJL235" s="164"/>
      <c r="CJM235" s="164"/>
      <c r="CJN235" s="164"/>
      <c r="CJO235" s="164"/>
      <c r="CJP235" s="164"/>
      <c r="CJQ235" s="164"/>
      <c r="CJR235" s="164"/>
      <c r="CJS235" s="164"/>
      <c r="CJT235" s="164"/>
      <c r="CJU235" s="164"/>
      <c r="CJV235" s="164"/>
      <c r="CJW235" s="164"/>
      <c r="CJX235" s="164"/>
      <c r="CJY235" s="164"/>
      <c r="CJZ235" s="164"/>
      <c r="CKA235" s="164"/>
      <c r="CKB235" s="164"/>
      <c r="CKC235" s="164"/>
      <c r="CKD235" s="164"/>
      <c r="CKE235" s="164"/>
      <c r="CKF235" s="164"/>
      <c r="CKG235" s="164"/>
      <c r="CKH235" s="164"/>
      <c r="CKI235" s="164"/>
      <c r="CKJ235" s="164"/>
      <c r="CKK235" s="164"/>
      <c r="CKL235" s="164"/>
      <c r="CKM235" s="164"/>
      <c r="CKN235" s="164"/>
      <c r="CKO235" s="164"/>
      <c r="CKP235" s="164"/>
      <c r="CKQ235" s="164"/>
      <c r="CKR235" s="164"/>
      <c r="CKS235" s="164"/>
      <c r="CKT235" s="164"/>
      <c r="CKU235" s="164"/>
      <c r="CKV235" s="164"/>
      <c r="CKW235" s="164"/>
      <c r="CKX235" s="164"/>
      <c r="CKY235" s="164"/>
      <c r="CKZ235" s="164"/>
      <c r="CLA235" s="164"/>
      <c r="CLB235" s="164"/>
      <c r="CLC235" s="164"/>
      <c r="CLD235" s="164"/>
      <c r="CLE235" s="164"/>
      <c r="CLF235" s="164"/>
      <c r="CLG235" s="164"/>
      <c r="CLH235" s="164"/>
      <c r="CLI235" s="164"/>
      <c r="CLJ235" s="164"/>
      <c r="CLK235" s="164"/>
      <c r="CLL235" s="164"/>
      <c r="CLM235" s="164"/>
      <c r="CLN235" s="164"/>
      <c r="CLO235" s="164"/>
      <c r="CLP235" s="164"/>
      <c r="CLQ235" s="164"/>
      <c r="CLR235" s="164"/>
      <c r="CLS235" s="164"/>
      <c r="CLT235" s="164"/>
      <c r="CLU235" s="164"/>
      <c r="CLV235" s="164"/>
      <c r="CLW235" s="164"/>
      <c r="CLX235" s="164"/>
      <c r="CLY235" s="164"/>
      <c r="CLZ235" s="164"/>
      <c r="CMA235" s="164"/>
      <c r="CMB235" s="164"/>
      <c r="CMC235" s="164"/>
      <c r="CMD235" s="164"/>
      <c r="CME235" s="164"/>
      <c r="CMF235" s="164"/>
      <c r="CMG235" s="164"/>
      <c r="CMH235" s="164"/>
      <c r="CMI235" s="164"/>
      <c r="CMJ235" s="164"/>
      <c r="CMK235" s="164"/>
      <c r="CML235" s="164"/>
      <c r="CMM235" s="164"/>
      <c r="CMN235" s="164"/>
      <c r="CMO235" s="164"/>
      <c r="CMP235" s="164"/>
      <c r="CMQ235" s="164"/>
      <c r="CMR235" s="164"/>
      <c r="CMS235" s="164"/>
      <c r="CMT235" s="164"/>
      <c r="CMU235" s="164"/>
      <c r="CMV235" s="164"/>
      <c r="CMW235" s="164"/>
      <c r="CMX235" s="164"/>
      <c r="CMY235" s="164"/>
      <c r="CMZ235" s="164"/>
      <c r="CNA235" s="164"/>
      <c r="CNB235" s="164"/>
      <c r="CNC235" s="164"/>
      <c r="CND235" s="164"/>
      <c r="CNE235" s="164"/>
      <c r="CNF235" s="164"/>
      <c r="CNG235" s="164"/>
      <c r="CNH235" s="164"/>
      <c r="CNI235" s="164"/>
      <c r="CNJ235" s="164"/>
      <c r="CNK235" s="164"/>
      <c r="CNL235" s="164"/>
      <c r="CNM235" s="164"/>
      <c r="CNN235" s="164"/>
      <c r="CNO235" s="164"/>
      <c r="CNP235" s="164"/>
      <c r="CNQ235" s="164"/>
      <c r="CNR235" s="164"/>
      <c r="CNS235" s="164"/>
      <c r="CNT235" s="164"/>
      <c r="CNU235" s="164"/>
      <c r="CNV235" s="164"/>
      <c r="CNW235" s="164"/>
      <c r="CNX235" s="164"/>
      <c r="CNY235" s="164"/>
      <c r="CNZ235" s="164"/>
      <c r="COA235" s="164"/>
      <c r="COB235" s="164"/>
      <c r="COC235" s="164"/>
      <c r="COD235" s="164"/>
      <c r="COE235" s="164"/>
      <c r="COF235" s="164"/>
      <c r="COG235" s="164"/>
      <c r="COH235" s="164"/>
      <c r="COI235" s="164"/>
      <c r="COJ235" s="164"/>
      <c r="COK235" s="164"/>
      <c r="COL235" s="164"/>
      <c r="COM235" s="164"/>
      <c r="CON235" s="164"/>
      <c r="COO235" s="164"/>
      <c r="COP235" s="164"/>
      <c r="COQ235" s="164"/>
      <c r="COR235" s="164"/>
      <c r="COS235" s="164"/>
      <c r="COT235" s="164"/>
      <c r="COU235" s="164"/>
      <c r="COV235" s="164"/>
      <c r="COW235" s="164"/>
      <c r="COX235" s="164"/>
      <c r="COY235" s="164"/>
      <c r="COZ235" s="164"/>
      <c r="CPA235" s="164"/>
      <c r="CPB235" s="164"/>
      <c r="CPC235" s="164"/>
      <c r="CPD235" s="164"/>
      <c r="CPE235" s="164"/>
      <c r="CPF235" s="164"/>
      <c r="CPG235" s="164"/>
      <c r="CPH235" s="164"/>
      <c r="CPI235" s="164"/>
      <c r="CPJ235" s="164"/>
      <c r="CPK235" s="164"/>
      <c r="CPL235" s="164"/>
      <c r="CPM235" s="164"/>
      <c r="CPN235" s="164"/>
      <c r="CPO235" s="164"/>
      <c r="CPP235" s="164"/>
      <c r="CPQ235" s="164"/>
      <c r="CPR235" s="164"/>
      <c r="CPS235" s="164"/>
      <c r="CPT235" s="164"/>
      <c r="CPU235" s="164"/>
      <c r="CPV235" s="164"/>
      <c r="CPW235" s="164"/>
      <c r="CPX235" s="164"/>
      <c r="CPY235" s="164"/>
      <c r="CPZ235" s="164"/>
      <c r="CQA235" s="164"/>
      <c r="CQB235" s="164"/>
      <c r="CQC235" s="164"/>
      <c r="CQD235" s="164"/>
      <c r="CQE235" s="164"/>
      <c r="CQF235" s="164"/>
      <c r="CQG235" s="164"/>
      <c r="CQH235" s="164"/>
      <c r="CQI235" s="164"/>
      <c r="CQJ235" s="164"/>
      <c r="CQK235" s="164"/>
      <c r="CQL235" s="164"/>
      <c r="CQM235" s="164"/>
      <c r="CQN235" s="164"/>
      <c r="CQO235" s="164"/>
      <c r="CQP235" s="164"/>
      <c r="CQQ235" s="164"/>
      <c r="CQR235" s="164"/>
      <c r="CQS235" s="164"/>
      <c r="CQT235" s="164"/>
      <c r="CQU235" s="164"/>
      <c r="CQV235" s="164"/>
      <c r="CQW235" s="164"/>
      <c r="CQX235" s="164"/>
      <c r="CQY235" s="164"/>
      <c r="CQZ235" s="164"/>
      <c r="CRA235" s="164"/>
      <c r="CRB235" s="164"/>
      <c r="CRC235" s="164"/>
      <c r="CRD235" s="164"/>
      <c r="CRE235" s="164"/>
      <c r="CRF235" s="164"/>
      <c r="CRG235" s="164"/>
      <c r="CRH235" s="164"/>
      <c r="CRI235" s="164"/>
      <c r="CRJ235" s="164"/>
      <c r="CRK235" s="164"/>
      <c r="CRL235" s="164"/>
      <c r="CRM235" s="164"/>
      <c r="CRN235" s="164"/>
      <c r="CRO235" s="164"/>
      <c r="CRP235" s="164"/>
      <c r="CRQ235" s="164"/>
      <c r="CRR235" s="164"/>
      <c r="CRS235" s="164"/>
      <c r="CRT235" s="164"/>
      <c r="CRU235" s="164"/>
      <c r="CRV235" s="164"/>
      <c r="CRW235" s="164"/>
      <c r="CRX235" s="164"/>
      <c r="CRY235" s="164"/>
      <c r="CRZ235" s="164"/>
      <c r="CSA235" s="164"/>
      <c r="CSB235" s="164"/>
      <c r="CSC235" s="164"/>
      <c r="CSD235" s="164"/>
      <c r="CSE235" s="164"/>
      <c r="CSF235" s="164"/>
      <c r="CSG235" s="164"/>
      <c r="CSH235" s="164"/>
      <c r="CSI235" s="164"/>
      <c r="CSJ235" s="164"/>
      <c r="CSK235" s="164"/>
      <c r="CSL235" s="164"/>
      <c r="CSM235" s="164"/>
      <c r="CSN235" s="164"/>
      <c r="CSO235" s="164"/>
      <c r="CSP235" s="164"/>
      <c r="CSQ235" s="164"/>
      <c r="CSR235" s="164"/>
      <c r="CSS235" s="164"/>
      <c r="CST235" s="164"/>
      <c r="CSU235" s="164"/>
      <c r="CSV235" s="164"/>
      <c r="CSW235" s="164"/>
      <c r="CSX235" s="164"/>
      <c r="CSY235" s="164"/>
      <c r="CSZ235" s="164"/>
      <c r="CTA235" s="164"/>
      <c r="CTB235" s="164"/>
      <c r="CTC235" s="164"/>
      <c r="CTD235" s="164"/>
      <c r="CTE235" s="164"/>
      <c r="CTF235" s="164"/>
      <c r="CTG235" s="164"/>
      <c r="CTH235" s="164"/>
      <c r="CTI235" s="164"/>
      <c r="CTJ235" s="164"/>
      <c r="CTK235" s="164"/>
      <c r="CTL235" s="164"/>
      <c r="CTM235" s="164"/>
      <c r="CTN235" s="164"/>
      <c r="CTO235" s="164"/>
      <c r="CTP235" s="164"/>
      <c r="CTQ235" s="164"/>
      <c r="CTR235" s="164"/>
      <c r="CTS235" s="164"/>
      <c r="CTT235" s="164"/>
      <c r="CTU235" s="164"/>
      <c r="CTV235" s="164"/>
      <c r="CTW235" s="164"/>
      <c r="CTX235" s="164"/>
      <c r="CTY235" s="164"/>
      <c r="CTZ235" s="164"/>
      <c r="CUA235" s="164"/>
      <c r="CUB235" s="164"/>
      <c r="CUC235" s="164"/>
      <c r="CUD235" s="164"/>
      <c r="CUE235" s="164"/>
      <c r="CUF235" s="164"/>
      <c r="CUG235" s="164"/>
      <c r="CUH235" s="164"/>
      <c r="CUI235" s="164"/>
      <c r="CUJ235" s="164"/>
      <c r="CUK235" s="164"/>
      <c r="CUL235" s="164"/>
      <c r="CUM235" s="164"/>
      <c r="CUN235" s="164"/>
      <c r="CUO235" s="164"/>
      <c r="CUP235" s="164"/>
      <c r="CUQ235" s="164"/>
      <c r="CUR235" s="164"/>
      <c r="CUS235" s="164"/>
      <c r="CUT235" s="164"/>
      <c r="CUU235" s="164"/>
      <c r="CUV235" s="164"/>
      <c r="CUW235" s="164"/>
      <c r="CUX235" s="164"/>
      <c r="CUY235" s="164"/>
      <c r="CUZ235" s="164"/>
      <c r="CVA235" s="164"/>
      <c r="CVB235" s="164"/>
      <c r="CVC235" s="164"/>
      <c r="CVD235" s="164"/>
      <c r="CVE235" s="164"/>
      <c r="CVF235" s="164"/>
      <c r="CVG235" s="164"/>
      <c r="CVH235" s="164"/>
      <c r="CVI235" s="164"/>
      <c r="CVJ235" s="164"/>
      <c r="CVK235" s="164"/>
      <c r="CVL235" s="164"/>
      <c r="CVM235" s="164"/>
      <c r="CVN235" s="164"/>
      <c r="CVO235" s="164"/>
      <c r="CVP235" s="164"/>
      <c r="CVQ235" s="164"/>
      <c r="CVR235" s="164"/>
      <c r="CVS235" s="164"/>
      <c r="CVT235" s="164"/>
      <c r="CVU235" s="164"/>
      <c r="CVV235" s="164"/>
      <c r="CVW235" s="164"/>
      <c r="CVX235" s="164"/>
      <c r="CVY235" s="164"/>
      <c r="CVZ235" s="164"/>
      <c r="CWA235" s="164"/>
      <c r="CWB235" s="164"/>
      <c r="CWC235" s="164"/>
      <c r="CWD235" s="164"/>
      <c r="CWE235" s="164"/>
      <c r="CWF235" s="164"/>
      <c r="CWG235" s="164"/>
      <c r="CWH235" s="164"/>
      <c r="CWI235" s="164"/>
      <c r="CWJ235" s="164"/>
      <c r="CWK235" s="164"/>
      <c r="CWL235" s="164"/>
      <c r="CWM235" s="164"/>
      <c r="CWN235" s="164"/>
      <c r="CWO235" s="164"/>
      <c r="CWP235" s="164"/>
      <c r="CWQ235" s="164"/>
      <c r="CWR235" s="164"/>
      <c r="CWS235" s="164"/>
      <c r="CWT235" s="164"/>
      <c r="CWU235" s="164"/>
      <c r="CWV235" s="164"/>
      <c r="CWW235" s="164"/>
      <c r="CWX235" s="164"/>
      <c r="CWY235" s="164"/>
      <c r="CWZ235" s="164"/>
      <c r="CXA235" s="164"/>
      <c r="CXB235" s="164"/>
      <c r="CXC235" s="164"/>
      <c r="CXD235" s="164"/>
      <c r="CXE235" s="164"/>
      <c r="CXF235" s="164"/>
      <c r="CXG235" s="164"/>
      <c r="CXH235" s="164"/>
      <c r="CXI235" s="164"/>
      <c r="CXJ235" s="164"/>
      <c r="CXK235" s="164"/>
      <c r="CXL235" s="164"/>
      <c r="CXM235" s="164"/>
      <c r="CXN235" s="164"/>
      <c r="CXO235" s="164"/>
      <c r="CXP235" s="164"/>
      <c r="CXQ235" s="164"/>
      <c r="CXR235" s="164"/>
      <c r="CXS235" s="164"/>
      <c r="CXT235" s="164"/>
      <c r="CXU235" s="164"/>
      <c r="CXV235" s="164"/>
      <c r="CXW235" s="164"/>
      <c r="CXX235" s="164"/>
      <c r="CXY235" s="164"/>
      <c r="CXZ235" s="164"/>
      <c r="CYA235" s="164"/>
      <c r="CYB235" s="164"/>
      <c r="CYC235" s="164"/>
      <c r="CYD235" s="164"/>
      <c r="CYE235" s="164"/>
      <c r="CYF235" s="164"/>
      <c r="CYG235" s="164"/>
      <c r="CYH235" s="164"/>
      <c r="CYI235" s="164"/>
      <c r="CYJ235" s="164"/>
      <c r="CYK235" s="164"/>
      <c r="CYL235" s="164"/>
      <c r="CYM235" s="164"/>
      <c r="CYN235" s="164"/>
      <c r="CYO235" s="164"/>
      <c r="CYP235" s="164"/>
      <c r="CYQ235" s="164"/>
      <c r="CYR235" s="164"/>
      <c r="CYS235" s="164"/>
      <c r="CYT235" s="164"/>
      <c r="CYU235" s="164"/>
      <c r="CYV235" s="164"/>
      <c r="CYW235" s="164"/>
      <c r="CYX235" s="164"/>
      <c r="CYY235" s="164"/>
      <c r="CYZ235" s="164"/>
      <c r="CZA235" s="164"/>
      <c r="CZB235" s="164"/>
      <c r="CZC235" s="164"/>
      <c r="CZD235" s="164"/>
      <c r="CZE235" s="164"/>
      <c r="CZF235" s="164"/>
      <c r="CZG235" s="164"/>
      <c r="CZH235" s="164"/>
      <c r="CZI235" s="164"/>
      <c r="CZJ235" s="164"/>
      <c r="CZK235" s="164"/>
      <c r="CZL235" s="164"/>
      <c r="CZM235" s="164"/>
      <c r="CZN235" s="164"/>
      <c r="CZO235" s="164"/>
      <c r="CZP235" s="164"/>
      <c r="CZQ235" s="164"/>
      <c r="CZR235" s="164"/>
      <c r="CZS235" s="164"/>
      <c r="CZT235" s="164"/>
      <c r="CZU235" s="164"/>
      <c r="CZV235" s="164"/>
      <c r="CZW235" s="164"/>
      <c r="CZX235" s="164"/>
      <c r="CZY235" s="164"/>
      <c r="CZZ235" s="164"/>
      <c r="DAA235" s="164"/>
      <c r="DAB235" s="164"/>
      <c r="DAC235" s="164"/>
      <c r="DAD235" s="164"/>
      <c r="DAE235" s="164"/>
      <c r="DAF235" s="164"/>
      <c r="DAG235" s="164"/>
      <c r="DAH235" s="164"/>
      <c r="DAI235" s="164"/>
      <c r="DAJ235" s="164"/>
      <c r="DAK235" s="164"/>
      <c r="DAL235" s="164"/>
      <c r="DAM235" s="164"/>
      <c r="DAN235" s="164"/>
      <c r="DAO235" s="164"/>
      <c r="DAP235" s="164"/>
      <c r="DAQ235" s="164"/>
      <c r="DAR235" s="164"/>
      <c r="DAS235" s="164"/>
      <c r="DAT235" s="164"/>
      <c r="DAU235" s="164"/>
      <c r="DAV235" s="164"/>
      <c r="DAW235" s="164"/>
      <c r="DAX235" s="164"/>
      <c r="DAY235" s="164"/>
      <c r="DAZ235" s="164"/>
      <c r="DBA235" s="164"/>
      <c r="DBB235" s="164"/>
      <c r="DBC235" s="164"/>
      <c r="DBD235" s="164"/>
      <c r="DBE235" s="164"/>
      <c r="DBF235" s="164"/>
      <c r="DBG235" s="164"/>
      <c r="DBH235" s="164"/>
      <c r="DBI235" s="164"/>
      <c r="DBJ235" s="164"/>
      <c r="DBK235" s="164"/>
      <c r="DBL235" s="164"/>
      <c r="DBM235" s="164"/>
      <c r="DBN235" s="164"/>
      <c r="DBO235" s="164"/>
      <c r="DBP235" s="164"/>
      <c r="DBQ235" s="164"/>
      <c r="DBR235" s="164"/>
      <c r="DBS235" s="164"/>
      <c r="DBT235" s="164"/>
      <c r="DBU235" s="164"/>
      <c r="DBV235" s="164"/>
      <c r="DBW235" s="164"/>
      <c r="DBX235" s="164"/>
      <c r="DBY235" s="164"/>
      <c r="DBZ235" s="164"/>
      <c r="DCA235" s="164"/>
      <c r="DCB235" s="164"/>
      <c r="DCC235" s="164"/>
      <c r="DCD235" s="164"/>
      <c r="DCE235" s="164"/>
      <c r="DCF235" s="164"/>
      <c r="DCG235" s="164"/>
      <c r="DCH235" s="164"/>
      <c r="DCI235" s="164"/>
      <c r="DCJ235" s="164"/>
      <c r="DCK235" s="164"/>
      <c r="DCL235" s="164"/>
      <c r="DCM235" s="164"/>
      <c r="DCN235" s="164"/>
      <c r="DCO235" s="164"/>
      <c r="DCP235" s="164"/>
      <c r="DCQ235" s="164"/>
      <c r="DCR235" s="164"/>
      <c r="DCS235" s="164"/>
      <c r="DCT235" s="164"/>
      <c r="DCU235" s="164"/>
      <c r="DCV235" s="164"/>
      <c r="DCW235" s="164"/>
      <c r="DCX235" s="164"/>
      <c r="DCY235" s="164"/>
      <c r="DCZ235" s="164"/>
      <c r="DDA235" s="164"/>
      <c r="DDB235" s="164"/>
      <c r="DDC235" s="164"/>
      <c r="DDD235" s="164"/>
      <c r="DDE235" s="164"/>
      <c r="DDF235" s="164"/>
      <c r="DDG235" s="164"/>
      <c r="DDH235" s="164"/>
      <c r="DDI235" s="164"/>
      <c r="DDJ235" s="164"/>
      <c r="DDK235" s="164"/>
      <c r="DDL235" s="164"/>
      <c r="DDM235" s="164"/>
      <c r="DDN235" s="164"/>
      <c r="DDO235" s="164"/>
      <c r="DDP235" s="164"/>
      <c r="DDQ235" s="164"/>
      <c r="DDR235" s="164"/>
      <c r="DDS235" s="164"/>
      <c r="DDT235" s="164"/>
      <c r="DDU235" s="164"/>
      <c r="DDV235" s="164"/>
      <c r="DDW235" s="164"/>
      <c r="DDX235" s="164"/>
      <c r="DDY235" s="164"/>
      <c r="DDZ235" s="164"/>
      <c r="DEA235" s="164"/>
      <c r="DEB235" s="164"/>
      <c r="DEC235" s="164"/>
      <c r="DED235" s="164"/>
      <c r="DEE235" s="164"/>
      <c r="DEF235" s="164"/>
      <c r="DEG235" s="164"/>
      <c r="DEH235" s="164"/>
      <c r="DEI235" s="164"/>
      <c r="DEJ235" s="164"/>
      <c r="DEK235" s="164"/>
      <c r="DEL235" s="164"/>
      <c r="DEM235" s="164"/>
      <c r="DEN235" s="164"/>
      <c r="DEO235" s="164"/>
      <c r="DEP235" s="164"/>
      <c r="DEQ235" s="164"/>
      <c r="DER235" s="164"/>
      <c r="DES235" s="164"/>
      <c r="DET235" s="164"/>
      <c r="DEU235" s="164"/>
      <c r="DEV235" s="164"/>
      <c r="DEW235" s="164"/>
      <c r="DEX235" s="164"/>
      <c r="DEY235" s="164"/>
      <c r="DEZ235" s="164"/>
      <c r="DFA235" s="164"/>
      <c r="DFB235" s="164"/>
      <c r="DFC235" s="164"/>
      <c r="DFD235" s="164"/>
      <c r="DFE235" s="164"/>
      <c r="DFF235" s="164"/>
      <c r="DFG235" s="164"/>
      <c r="DFH235" s="164"/>
      <c r="DFI235" s="164"/>
      <c r="DFJ235" s="164"/>
      <c r="DFK235" s="164"/>
      <c r="DFL235" s="164"/>
      <c r="DFM235" s="164"/>
      <c r="DFN235" s="164"/>
      <c r="DFO235" s="164"/>
      <c r="DFP235" s="164"/>
      <c r="DFQ235" s="164"/>
      <c r="DFR235" s="164"/>
      <c r="DFS235" s="164"/>
      <c r="DFT235" s="164"/>
      <c r="DFU235" s="164"/>
      <c r="DFV235" s="164"/>
      <c r="DFW235" s="164"/>
      <c r="DFX235" s="164"/>
      <c r="DFY235" s="164"/>
      <c r="DFZ235" s="164"/>
      <c r="DGA235" s="164"/>
      <c r="DGB235" s="164"/>
      <c r="DGC235" s="164"/>
      <c r="DGD235" s="164"/>
      <c r="DGE235" s="164"/>
      <c r="DGF235" s="164"/>
      <c r="DGG235" s="164"/>
      <c r="DGH235" s="164"/>
      <c r="DGI235" s="164"/>
      <c r="DGJ235" s="164"/>
      <c r="DGK235" s="164"/>
      <c r="DGL235" s="164"/>
      <c r="DGM235" s="164"/>
      <c r="DGN235" s="164"/>
      <c r="DGO235" s="164"/>
      <c r="DGP235" s="164"/>
      <c r="DGQ235" s="164"/>
      <c r="DGR235" s="164"/>
      <c r="DGS235" s="164"/>
      <c r="DGT235" s="164"/>
      <c r="DGU235" s="164"/>
      <c r="DGV235" s="164"/>
      <c r="DGW235" s="164"/>
      <c r="DGX235" s="164"/>
      <c r="DGY235" s="164"/>
      <c r="DGZ235" s="164"/>
      <c r="DHA235" s="164"/>
      <c r="DHB235" s="164"/>
      <c r="DHC235" s="164"/>
      <c r="DHD235" s="164"/>
      <c r="DHE235" s="164"/>
      <c r="DHF235" s="164"/>
      <c r="DHG235" s="164"/>
      <c r="DHH235" s="164"/>
      <c r="DHI235" s="164"/>
      <c r="DHJ235" s="164"/>
      <c r="DHK235" s="164"/>
      <c r="DHL235" s="164"/>
      <c r="DHM235" s="164"/>
      <c r="DHN235" s="164"/>
      <c r="DHO235" s="164"/>
      <c r="DHP235" s="164"/>
      <c r="DHQ235" s="164"/>
      <c r="DHR235" s="164"/>
      <c r="DHS235" s="164"/>
      <c r="DHT235" s="164"/>
      <c r="DHU235" s="164"/>
      <c r="DHV235" s="164"/>
      <c r="DHW235" s="164"/>
      <c r="DHX235" s="164"/>
      <c r="DHY235" s="164"/>
      <c r="DHZ235" s="164"/>
      <c r="DIA235" s="164"/>
      <c r="DIB235" s="164"/>
      <c r="DIC235" s="164"/>
      <c r="DID235" s="164"/>
      <c r="DIE235" s="164"/>
      <c r="DIF235" s="164"/>
      <c r="DIG235" s="164"/>
      <c r="DIH235" s="164"/>
      <c r="DII235" s="164"/>
      <c r="DIJ235" s="164"/>
      <c r="DIK235" s="164"/>
      <c r="DIL235" s="164"/>
      <c r="DIM235" s="164"/>
      <c r="DIN235" s="164"/>
      <c r="DIO235" s="164"/>
      <c r="DIP235" s="164"/>
      <c r="DIQ235" s="164"/>
      <c r="DIR235" s="164"/>
      <c r="DIS235" s="164"/>
      <c r="DIT235" s="164"/>
      <c r="DIU235" s="164"/>
      <c r="DIV235" s="164"/>
      <c r="DIW235" s="164"/>
      <c r="DIX235" s="164"/>
      <c r="DIY235" s="164"/>
      <c r="DIZ235" s="164"/>
      <c r="DJA235" s="164"/>
      <c r="DJB235" s="164"/>
      <c r="DJC235" s="164"/>
      <c r="DJD235" s="164"/>
      <c r="DJE235" s="164"/>
      <c r="DJF235" s="164"/>
      <c r="DJG235" s="164"/>
      <c r="DJH235" s="164"/>
      <c r="DJI235" s="164"/>
      <c r="DJJ235" s="164"/>
      <c r="DJK235" s="164"/>
      <c r="DJL235" s="164"/>
      <c r="DJM235" s="164"/>
      <c r="DJN235" s="164"/>
      <c r="DJO235" s="164"/>
      <c r="DJP235" s="164"/>
      <c r="DJQ235" s="164"/>
      <c r="DJR235" s="164"/>
      <c r="DJS235" s="164"/>
      <c r="DJT235" s="164"/>
      <c r="DJU235" s="164"/>
      <c r="DJV235" s="164"/>
      <c r="DJW235" s="164"/>
      <c r="DJX235" s="164"/>
      <c r="DJY235" s="164"/>
      <c r="DJZ235" s="164"/>
      <c r="DKA235" s="164"/>
      <c r="DKB235" s="164"/>
      <c r="DKC235" s="164"/>
      <c r="DKD235" s="164"/>
      <c r="DKE235" s="164"/>
      <c r="DKF235" s="164"/>
      <c r="DKG235" s="164"/>
      <c r="DKH235" s="164"/>
      <c r="DKI235" s="164"/>
      <c r="DKJ235" s="164"/>
      <c r="DKK235" s="164"/>
      <c r="DKL235" s="164"/>
      <c r="DKM235" s="164"/>
      <c r="DKN235" s="164"/>
      <c r="DKO235" s="164"/>
      <c r="DKP235" s="164"/>
      <c r="DKQ235" s="164"/>
      <c r="DKR235" s="164"/>
      <c r="DKS235" s="164"/>
      <c r="DKT235" s="164"/>
      <c r="DKU235" s="164"/>
      <c r="DKV235" s="164"/>
      <c r="DKW235" s="164"/>
      <c r="DKX235" s="164"/>
      <c r="DKY235" s="164"/>
      <c r="DKZ235" s="164"/>
      <c r="DLA235" s="164"/>
      <c r="DLB235" s="164"/>
      <c r="DLC235" s="164"/>
      <c r="DLD235" s="164"/>
      <c r="DLE235" s="164"/>
      <c r="DLF235" s="164"/>
      <c r="DLG235" s="164"/>
      <c r="DLH235" s="164"/>
      <c r="DLI235" s="164"/>
      <c r="DLJ235" s="164"/>
      <c r="DLK235" s="164"/>
      <c r="DLL235" s="164"/>
      <c r="DLM235" s="164"/>
      <c r="DLN235" s="164"/>
      <c r="DLO235" s="164"/>
      <c r="DLP235" s="164"/>
      <c r="DLQ235" s="164"/>
      <c r="DLR235" s="164"/>
      <c r="DLS235" s="164"/>
      <c r="DLT235" s="164"/>
      <c r="DLU235" s="164"/>
      <c r="DLV235" s="164"/>
      <c r="DLW235" s="164"/>
      <c r="DLX235" s="164"/>
      <c r="DLY235" s="164"/>
      <c r="DLZ235" s="164"/>
      <c r="DMA235" s="164"/>
      <c r="DMB235" s="164"/>
      <c r="DMC235" s="164"/>
      <c r="DMD235" s="164"/>
      <c r="DME235" s="164"/>
      <c r="DMF235" s="164"/>
      <c r="DMG235" s="164"/>
      <c r="DMH235" s="164"/>
      <c r="DMI235" s="164"/>
      <c r="DMJ235" s="164"/>
      <c r="DMK235" s="164"/>
      <c r="DML235" s="164"/>
      <c r="DMM235" s="164"/>
      <c r="DMN235" s="164"/>
      <c r="DMO235" s="164"/>
      <c r="DMP235" s="164"/>
      <c r="DMQ235" s="164"/>
      <c r="DMR235" s="164"/>
      <c r="DMS235" s="164"/>
      <c r="DMT235" s="164"/>
      <c r="DMU235" s="164"/>
      <c r="DMV235" s="164"/>
      <c r="DMW235" s="164"/>
      <c r="DMX235" s="164"/>
      <c r="DMY235" s="164"/>
      <c r="DMZ235" s="164"/>
      <c r="DNA235" s="164"/>
      <c r="DNB235" s="164"/>
      <c r="DNC235" s="164"/>
      <c r="DND235" s="164"/>
      <c r="DNE235" s="164"/>
      <c r="DNF235" s="164"/>
      <c r="DNG235" s="164"/>
      <c r="DNH235" s="164"/>
      <c r="DNI235" s="164"/>
      <c r="DNJ235" s="164"/>
      <c r="DNK235" s="164"/>
      <c r="DNL235" s="164"/>
      <c r="DNM235" s="164"/>
      <c r="DNN235" s="164"/>
      <c r="DNO235" s="164"/>
      <c r="DNP235" s="164"/>
      <c r="DNQ235" s="164"/>
      <c r="DNR235" s="164"/>
      <c r="DNS235" s="164"/>
      <c r="DNT235" s="164"/>
      <c r="DNU235" s="164"/>
      <c r="DNV235" s="164"/>
      <c r="DNW235" s="164"/>
      <c r="DNX235" s="164"/>
      <c r="DNY235" s="164"/>
      <c r="DNZ235" s="164"/>
      <c r="DOA235" s="164"/>
      <c r="DOB235" s="164"/>
      <c r="DOC235" s="164"/>
      <c r="DOD235" s="164"/>
      <c r="DOE235" s="164"/>
      <c r="DOF235" s="164"/>
      <c r="DOG235" s="164"/>
      <c r="DOH235" s="164"/>
      <c r="DOI235" s="164"/>
      <c r="DOJ235" s="164"/>
      <c r="DOK235" s="164"/>
      <c r="DOL235" s="164"/>
      <c r="DOM235" s="164"/>
      <c r="DON235" s="164"/>
      <c r="DOO235" s="164"/>
      <c r="DOP235" s="164"/>
      <c r="DOQ235" s="164"/>
      <c r="DOR235" s="164"/>
      <c r="DOS235" s="164"/>
      <c r="DOT235" s="164"/>
      <c r="DOU235" s="164"/>
      <c r="DOV235" s="164"/>
      <c r="DOW235" s="164"/>
      <c r="DOX235" s="164"/>
      <c r="DOY235" s="164"/>
      <c r="DOZ235" s="164"/>
      <c r="DPA235" s="164"/>
      <c r="DPB235" s="164"/>
      <c r="DPC235" s="164"/>
      <c r="DPD235" s="164"/>
      <c r="DPE235" s="164"/>
      <c r="DPF235" s="164"/>
      <c r="DPG235" s="164"/>
      <c r="DPH235" s="164"/>
      <c r="DPI235" s="164"/>
      <c r="DPJ235" s="164"/>
      <c r="DPK235" s="164"/>
      <c r="DPL235" s="164"/>
      <c r="DPM235" s="164"/>
      <c r="DPN235" s="164"/>
      <c r="DPO235" s="164"/>
      <c r="DPP235" s="164"/>
      <c r="DPQ235" s="164"/>
      <c r="DPR235" s="164"/>
      <c r="DPS235" s="164"/>
      <c r="DPT235" s="164"/>
      <c r="DPU235" s="164"/>
      <c r="DPV235" s="164"/>
      <c r="DPW235" s="164"/>
      <c r="DPX235" s="164"/>
      <c r="DPY235" s="164"/>
      <c r="DPZ235" s="164"/>
      <c r="DQA235" s="164"/>
      <c r="DQB235" s="164"/>
      <c r="DQC235" s="164"/>
      <c r="DQD235" s="164"/>
      <c r="DQE235" s="164"/>
      <c r="DQF235" s="164"/>
      <c r="DQG235" s="164"/>
      <c r="DQH235" s="164"/>
      <c r="DQI235" s="164"/>
      <c r="DQJ235" s="164"/>
      <c r="DQK235" s="164"/>
      <c r="DQL235" s="164"/>
      <c r="DQM235" s="164"/>
      <c r="DQN235" s="164"/>
      <c r="DQO235" s="164"/>
      <c r="DQP235" s="164"/>
      <c r="DQQ235" s="164"/>
      <c r="DQR235" s="164"/>
      <c r="DQS235" s="164"/>
      <c r="DQT235" s="164"/>
      <c r="DQU235" s="164"/>
      <c r="DQV235" s="164"/>
      <c r="DQW235" s="164"/>
      <c r="DQX235" s="164"/>
      <c r="DQY235" s="164"/>
      <c r="DQZ235" s="164"/>
      <c r="DRA235" s="164"/>
      <c r="DRB235" s="164"/>
      <c r="DRC235" s="164"/>
      <c r="DRD235" s="164"/>
      <c r="DRE235" s="164"/>
      <c r="DRF235" s="164"/>
      <c r="DRG235" s="164"/>
      <c r="DRH235" s="164"/>
      <c r="DRI235" s="164"/>
      <c r="DRJ235" s="164"/>
      <c r="DRK235" s="164"/>
      <c r="DRL235" s="164"/>
      <c r="DRM235" s="164"/>
      <c r="DRN235" s="164"/>
      <c r="DRO235" s="164"/>
      <c r="DRP235" s="164"/>
      <c r="DRQ235" s="164"/>
      <c r="DRR235" s="164"/>
      <c r="DRS235" s="164"/>
      <c r="DRT235" s="164"/>
      <c r="DRU235" s="164"/>
      <c r="DRV235" s="164"/>
      <c r="DRW235" s="164"/>
      <c r="DRX235" s="164"/>
      <c r="DRY235" s="164"/>
      <c r="DRZ235" s="164"/>
      <c r="DSA235" s="164"/>
      <c r="DSB235" s="164"/>
      <c r="DSC235" s="164"/>
      <c r="DSD235" s="164"/>
      <c r="DSE235" s="164"/>
      <c r="DSF235" s="164"/>
      <c r="DSG235" s="164"/>
      <c r="DSH235" s="164"/>
      <c r="DSI235" s="164"/>
      <c r="DSJ235" s="164"/>
      <c r="DSK235" s="164"/>
      <c r="DSL235" s="164"/>
      <c r="DSM235" s="164"/>
      <c r="DSN235" s="164"/>
      <c r="DSO235" s="164"/>
      <c r="DSP235" s="164"/>
      <c r="DSQ235" s="164"/>
      <c r="DSR235" s="164"/>
      <c r="DSS235" s="164"/>
      <c r="DST235" s="164"/>
      <c r="DSU235" s="164"/>
      <c r="DSV235" s="164"/>
      <c r="DSW235" s="164"/>
      <c r="DSX235" s="164"/>
      <c r="DSY235" s="164"/>
      <c r="DSZ235" s="164"/>
      <c r="DTA235" s="164"/>
      <c r="DTB235" s="164"/>
      <c r="DTC235" s="164"/>
      <c r="DTD235" s="164"/>
      <c r="DTE235" s="164"/>
      <c r="DTF235" s="164"/>
      <c r="DTG235" s="164"/>
      <c r="DTH235" s="164"/>
      <c r="DTI235" s="164"/>
      <c r="DTJ235" s="164"/>
      <c r="DTK235" s="164"/>
      <c r="DTL235" s="164"/>
      <c r="DTM235" s="164"/>
      <c r="DTN235" s="164"/>
      <c r="DTO235" s="164"/>
      <c r="DTP235" s="164"/>
      <c r="DTQ235" s="164"/>
      <c r="DTR235" s="164"/>
      <c r="DTS235" s="164"/>
      <c r="DTT235" s="164"/>
      <c r="DTU235" s="164"/>
      <c r="DTV235" s="164"/>
      <c r="DTW235" s="164"/>
      <c r="DTX235" s="164"/>
      <c r="DTY235" s="164"/>
      <c r="DTZ235" s="164"/>
      <c r="DUA235" s="164"/>
      <c r="DUB235" s="164"/>
      <c r="DUC235" s="164"/>
      <c r="DUD235" s="164"/>
      <c r="DUE235" s="164"/>
      <c r="DUF235" s="164"/>
      <c r="DUG235" s="164"/>
      <c r="DUH235" s="164"/>
      <c r="DUI235" s="164"/>
      <c r="DUJ235" s="164"/>
      <c r="DUK235" s="164"/>
      <c r="DUL235" s="164"/>
      <c r="DUM235" s="164"/>
      <c r="DUN235" s="164"/>
      <c r="DUO235" s="164"/>
      <c r="DUP235" s="164"/>
      <c r="DUQ235" s="164"/>
      <c r="DUR235" s="164"/>
      <c r="DUS235" s="164"/>
      <c r="DUT235" s="164"/>
      <c r="DUU235" s="164"/>
      <c r="DUV235" s="164"/>
      <c r="DUW235" s="164"/>
      <c r="DUX235" s="164"/>
      <c r="DUY235" s="164"/>
      <c r="DUZ235" s="164"/>
      <c r="DVA235" s="164"/>
      <c r="DVB235" s="164"/>
      <c r="DVC235" s="164"/>
      <c r="DVD235" s="164"/>
      <c r="DVE235" s="164"/>
      <c r="DVF235" s="164"/>
      <c r="DVG235" s="164"/>
      <c r="DVH235" s="164"/>
      <c r="DVI235" s="164"/>
      <c r="DVJ235" s="164"/>
      <c r="DVK235" s="164"/>
      <c r="DVL235" s="164"/>
      <c r="DVM235" s="164"/>
      <c r="DVN235" s="164"/>
      <c r="DVO235" s="164"/>
      <c r="DVP235" s="164"/>
      <c r="DVQ235" s="164"/>
      <c r="DVR235" s="164"/>
      <c r="DVS235" s="164"/>
      <c r="DVT235" s="164"/>
      <c r="DVU235" s="164"/>
      <c r="DVV235" s="164"/>
      <c r="DVW235" s="164"/>
      <c r="DVX235" s="164"/>
      <c r="DVY235" s="164"/>
      <c r="DVZ235" s="164"/>
      <c r="DWA235" s="164"/>
      <c r="DWB235" s="164"/>
      <c r="DWC235" s="164"/>
      <c r="DWD235" s="164"/>
      <c r="DWE235" s="164"/>
      <c r="DWF235" s="164"/>
      <c r="DWG235" s="164"/>
      <c r="DWH235" s="164"/>
      <c r="DWI235" s="164"/>
      <c r="DWJ235" s="164"/>
      <c r="DWK235" s="164"/>
      <c r="DWL235" s="164"/>
      <c r="DWM235" s="164"/>
      <c r="DWN235" s="164"/>
      <c r="DWO235" s="164"/>
      <c r="DWP235" s="164"/>
      <c r="DWQ235" s="164"/>
      <c r="DWR235" s="164"/>
      <c r="DWS235" s="164"/>
      <c r="DWT235" s="164"/>
      <c r="DWU235" s="164"/>
      <c r="DWV235" s="164"/>
      <c r="DWW235" s="164"/>
      <c r="DWX235" s="164"/>
      <c r="DWY235" s="164"/>
      <c r="DWZ235" s="164"/>
      <c r="DXA235" s="164"/>
      <c r="DXB235" s="164"/>
      <c r="DXC235" s="164"/>
      <c r="DXD235" s="164"/>
      <c r="DXE235" s="164"/>
      <c r="DXF235" s="164"/>
      <c r="DXG235" s="164"/>
      <c r="DXH235" s="164"/>
      <c r="DXI235" s="164"/>
      <c r="DXJ235" s="164"/>
      <c r="DXK235" s="164"/>
      <c r="DXL235" s="164"/>
      <c r="DXM235" s="164"/>
      <c r="DXN235" s="164"/>
      <c r="DXO235" s="164"/>
      <c r="DXP235" s="164"/>
      <c r="DXQ235" s="164"/>
      <c r="DXR235" s="164"/>
      <c r="DXS235" s="164"/>
      <c r="DXT235" s="164"/>
      <c r="DXU235" s="164"/>
      <c r="DXV235" s="164"/>
      <c r="DXW235" s="164"/>
      <c r="DXX235" s="164"/>
      <c r="DXY235" s="164"/>
      <c r="DXZ235" s="164"/>
      <c r="DYA235" s="164"/>
      <c r="DYB235" s="164"/>
      <c r="DYC235" s="164"/>
      <c r="DYD235" s="164"/>
      <c r="DYE235" s="164"/>
      <c r="DYF235" s="164"/>
      <c r="DYG235" s="164"/>
      <c r="DYH235" s="164"/>
      <c r="DYI235" s="164"/>
      <c r="DYJ235" s="164"/>
      <c r="DYK235" s="164"/>
      <c r="DYL235" s="164"/>
      <c r="DYM235" s="164"/>
      <c r="DYN235" s="164"/>
      <c r="DYO235" s="164"/>
      <c r="DYP235" s="164"/>
      <c r="DYQ235" s="164"/>
      <c r="DYR235" s="164"/>
      <c r="DYS235" s="164"/>
      <c r="DYT235" s="164"/>
      <c r="DYU235" s="164"/>
      <c r="DYV235" s="164"/>
      <c r="DYW235" s="164"/>
      <c r="DYX235" s="164"/>
      <c r="DYY235" s="164"/>
      <c r="DYZ235" s="164"/>
      <c r="DZA235" s="164"/>
      <c r="DZB235" s="164"/>
      <c r="DZC235" s="164"/>
      <c r="DZD235" s="164"/>
      <c r="DZE235" s="164"/>
      <c r="DZF235" s="164"/>
      <c r="DZG235" s="164"/>
      <c r="DZH235" s="164"/>
      <c r="DZI235" s="164"/>
      <c r="DZJ235" s="164"/>
      <c r="DZK235" s="164"/>
      <c r="DZL235" s="164"/>
      <c r="DZM235" s="164"/>
      <c r="DZN235" s="164"/>
      <c r="DZO235" s="164"/>
      <c r="DZP235" s="164"/>
      <c r="DZQ235" s="164"/>
      <c r="DZR235" s="164"/>
      <c r="DZS235" s="164"/>
      <c r="DZT235" s="164"/>
      <c r="DZU235" s="164"/>
      <c r="DZV235" s="164"/>
      <c r="DZW235" s="164"/>
      <c r="DZX235" s="164"/>
      <c r="DZY235" s="164"/>
      <c r="DZZ235" s="164"/>
      <c r="EAA235" s="164"/>
      <c r="EAB235" s="164"/>
      <c r="EAC235" s="164"/>
      <c r="EAD235" s="164"/>
      <c r="EAE235" s="164"/>
      <c r="EAF235" s="164"/>
      <c r="EAG235" s="164"/>
      <c r="EAH235" s="164"/>
      <c r="EAI235" s="164"/>
      <c r="EAJ235" s="164"/>
      <c r="EAK235" s="164"/>
      <c r="EAL235" s="164"/>
      <c r="EAM235" s="164"/>
      <c r="EAN235" s="164"/>
      <c r="EAO235" s="164"/>
      <c r="EAP235" s="164"/>
      <c r="EAQ235" s="164"/>
      <c r="EAR235" s="164"/>
      <c r="EAS235" s="164"/>
      <c r="EAT235" s="164"/>
      <c r="EAU235" s="164"/>
      <c r="EAV235" s="164"/>
      <c r="EAW235" s="164"/>
      <c r="EAX235" s="164"/>
      <c r="EAY235" s="164"/>
      <c r="EAZ235" s="164"/>
      <c r="EBA235" s="164"/>
      <c r="EBB235" s="164"/>
      <c r="EBC235" s="164"/>
      <c r="EBD235" s="164"/>
      <c r="EBE235" s="164"/>
      <c r="EBF235" s="164"/>
      <c r="EBG235" s="164"/>
      <c r="EBH235" s="164"/>
      <c r="EBI235" s="164"/>
      <c r="EBJ235" s="164"/>
      <c r="EBK235" s="164"/>
      <c r="EBL235" s="164"/>
      <c r="EBM235" s="164"/>
      <c r="EBN235" s="164"/>
      <c r="EBO235" s="164"/>
      <c r="EBP235" s="164"/>
      <c r="EBQ235" s="164"/>
      <c r="EBR235" s="164"/>
      <c r="EBS235" s="164"/>
      <c r="EBT235" s="164"/>
      <c r="EBU235" s="164"/>
      <c r="EBV235" s="164"/>
      <c r="EBW235" s="164"/>
      <c r="EBX235" s="164"/>
      <c r="EBY235" s="164"/>
      <c r="EBZ235" s="164"/>
      <c r="ECA235" s="164"/>
      <c r="ECB235" s="164"/>
      <c r="ECC235" s="164"/>
      <c r="ECD235" s="164"/>
      <c r="ECE235" s="164"/>
      <c r="ECF235" s="164"/>
      <c r="ECG235" s="164"/>
      <c r="ECH235" s="164"/>
      <c r="ECI235" s="164"/>
      <c r="ECJ235" s="164"/>
      <c r="ECK235" s="164"/>
      <c r="ECL235" s="164"/>
      <c r="ECM235" s="164"/>
      <c r="ECN235" s="164"/>
      <c r="ECO235" s="164"/>
      <c r="ECP235" s="164"/>
      <c r="ECQ235" s="164"/>
      <c r="ECR235" s="164"/>
      <c r="ECS235" s="164"/>
      <c r="ECT235" s="164"/>
      <c r="ECU235" s="164"/>
      <c r="ECV235" s="164"/>
      <c r="ECW235" s="164"/>
      <c r="ECX235" s="164"/>
      <c r="ECY235" s="164"/>
      <c r="ECZ235" s="164"/>
      <c r="EDA235" s="164"/>
      <c r="EDB235" s="164"/>
      <c r="EDC235" s="164"/>
      <c r="EDD235" s="164"/>
      <c r="EDE235" s="164"/>
      <c r="EDF235" s="164"/>
      <c r="EDG235" s="164"/>
      <c r="EDH235" s="164"/>
      <c r="EDI235" s="164"/>
      <c r="EDJ235" s="164"/>
      <c r="EDK235" s="164"/>
      <c r="EDL235" s="164"/>
      <c r="EDM235" s="164"/>
      <c r="EDN235" s="164"/>
      <c r="EDO235" s="164"/>
      <c r="EDP235" s="164"/>
      <c r="EDQ235" s="164"/>
      <c r="EDR235" s="164"/>
      <c r="EDS235" s="164"/>
      <c r="EDT235" s="164"/>
      <c r="EDU235" s="164"/>
      <c r="EDV235" s="164"/>
      <c r="EDW235" s="164"/>
      <c r="EDX235" s="164"/>
      <c r="EDY235" s="164"/>
      <c r="EDZ235" s="164"/>
      <c r="EEA235" s="164"/>
      <c r="EEB235" s="164"/>
      <c r="EEC235" s="164"/>
      <c r="EED235" s="164"/>
      <c r="EEE235" s="164"/>
      <c r="EEF235" s="164"/>
      <c r="EEG235" s="164"/>
      <c r="EEH235" s="164"/>
      <c r="EEI235" s="164"/>
      <c r="EEJ235" s="164"/>
      <c r="EEK235" s="164"/>
      <c r="EEL235" s="164"/>
      <c r="EEM235" s="164"/>
      <c r="EEN235" s="164"/>
      <c r="EEO235" s="164"/>
      <c r="EEP235" s="164"/>
      <c r="EEQ235" s="164"/>
      <c r="EER235" s="164"/>
      <c r="EES235" s="164"/>
      <c r="EET235" s="164"/>
      <c r="EEU235" s="164"/>
      <c r="EEV235" s="164"/>
      <c r="EEW235" s="164"/>
      <c r="EEX235" s="164"/>
      <c r="EEY235" s="164"/>
      <c r="EEZ235" s="164"/>
      <c r="EFA235" s="164"/>
      <c r="EFB235" s="164"/>
      <c r="EFC235" s="164"/>
      <c r="EFD235" s="164"/>
      <c r="EFE235" s="164"/>
      <c r="EFF235" s="164"/>
      <c r="EFG235" s="164"/>
      <c r="EFH235" s="164"/>
      <c r="EFI235" s="164"/>
      <c r="EFJ235" s="164"/>
      <c r="EFK235" s="164"/>
      <c r="EFL235" s="164"/>
      <c r="EFM235" s="164"/>
      <c r="EFN235" s="164"/>
      <c r="EFO235" s="164"/>
      <c r="EFP235" s="164"/>
      <c r="EFQ235" s="164"/>
      <c r="EFR235" s="164"/>
      <c r="EFS235" s="164"/>
      <c r="EFT235" s="164"/>
      <c r="EFU235" s="164"/>
      <c r="EFV235" s="164"/>
      <c r="EFW235" s="164"/>
      <c r="EFX235" s="164"/>
      <c r="EFY235" s="164"/>
      <c r="EFZ235" s="164"/>
      <c r="EGA235" s="164"/>
      <c r="EGB235" s="164"/>
      <c r="EGC235" s="164"/>
      <c r="EGD235" s="164"/>
      <c r="EGE235" s="164"/>
      <c r="EGF235" s="164"/>
      <c r="EGG235" s="164"/>
      <c r="EGH235" s="164"/>
      <c r="EGI235" s="164"/>
      <c r="EGJ235" s="164"/>
      <c r="EGK235" s="164"/>
      <c r="EGL235" s="164"/>
      <c r="EGM235" s="164"/>
      <c r="EGN235" s="164"/>
      <c r="EGO235" s="164"/>
      <c r="EGP235" s="164"/>
      <c r="EGQ235" s="164"/>
      <c r="EGR235" s="164"/>
      <c r="EGS235" s="164"/>
      <c r="EGT235" s="164"/>
      <c r="EGU235" s="164"/>
      <c r="EGV235" s="164"/>
      <c r="EGW235" s="164"/>
      <c r="EGX235" s="164"/>
      <c r="EGY235" s="164"/>
      <c r="EGZ235" s="164"/>
      <c r="EHA235" s="164"/>
      <c r="EHB235" s="164"/>
      <c r="EHC235" s="164"/>
      <c r="EHD235" s="164"/>
      <c r="EHE235" s="164"/>
      <c r="EHF235" s="164"/>
      <c r="EHG235" s="164"/>
      <c r="EHH235" s="164"/>
      <c r="EHI235" s="164"/>
      <c r="EHJ235" s="164"/>
      <c r="EHK235" s="164"/>
      <c r="EHL235" s="164"/>
      <c r="EHM235" s="164"/>
      <c r="EHN235" s="164"/>
      <c r="EHO235" s="164"/>
      <c r="EHP235" s="164"/>
      <c r="EHQ235" s="164"/>
      <c r="EHR235" s="164"/>
      <c r="EHS235" s="164"/>
      <c r="EHT235" s="164"/>
      <c r="EHU235" s="164"/>
      <c r="EHV235" s="164"/>
      <c r="EHW235" s="164"/>
      <c r="EHX235" s="164"/>
      <c r="EHY235" s="164"/>
      <c r="EHZ235" s="164"/>
      <c r="EIA235" s="164"/>
      <c r="EIB235" s="164"/>
      <c r="EIC235" s="164"/>
      <c r="EID235" s="164"/>
      <c r="EIE235" s="164"/>
      <c r="EIF235" s="164"/>
      <c r="EIG235" s="164"/>
      <c r="EIH235" s="164"/>
      <c r="EII235" s="164"/>
      <c r="EIJ235" s="164"/>
      <c r="EIK235" s="164"/>
      <c r="EIL235" s="164"/>
      <c r="EIM235" s="164"/>
      <c r="EIN235" s="164"/>
      <c r="EIO235" s="164"/>
      <c r="EIP235" s="164"/>
      <c r="EIQ235" s="164"/>
      <c r="EIR235" s="164"/>
      <c r="EIS235" s="164"/>
      <c r="EIT235" s="164"/>
      <c r="EIU235" s="164"/>
      <c r="EIV235" s="164"/>
      <c r="EIW235" s="164"/>
      <c r="EIX235" s="164"/>
      <c r="EIY235" s="164"/>
      <c r="EIZ235" s="164"/>
      <c r="EJA235" s="164"/>
      <c r="EJB235" s="164"/>
      <c r="EJC235" s="164"/>
      <c r="EJD235" s="164"/>
      <c r="EJE235" s="164"/>
      <c r="EJF235" s="164"/>
      <c r="EJG235" s="164"/>
      <c r="EJH235" s="164"/>
      <c r="EJI235" s="164"/>
      <c r="EJJ235" s="164"/>
      <c r="EJK235" s="164"/>
      <c r="EJL235" s="164"/>
      <c r="EJM235" s="164"/>
      <c r="EJN235" s="164"/>
      <c r="EJO235" s="164"/>
      <c r="EJP235" s="164"/>
      <c r="EJQ235" s="164"/>
      <c r="EJR235" s="164"/>
      <c r="EJS235" s="164"/>
      <c r="EJT235" s="164"/>
      <c r="EJU235" s="164"/>
      <c r="EJV235" s="164"/>
      <c r="EJW235" s="164"/>
      <c r="EJX235" s="164"/>
      <c r="EJY235" s="164"/>
      <c r="EJZ235" s="164"/>
      <c r="EKA235" s="164"/>
      <c r="EKB235" s="164"/>
      <c r="EKC235" s="164"/>
      <c r="EKD235" s="164"/>
      <c r="EKE235" s="164"/>
      <c r="EKF235" s="164"/>
      <c r="EKG235" s="164"/>
      <c r="EKH235" s="164"/>
      <c r="EKI235" s="164"/>
      <c r="EKJ235" s="164"/>
      <c r="EKK235" s="164"/>
      <c r="EKL235" s="164"/>
      <c r="EKM235" s="164"/>
      <c r="EKN235" s="164"/>
      <c r="EKO235" s="164"/>
      <c r="EKP235" s="164"/>
      <c r="EKQ235" s="164"/>
      <c r="EKR235" s="164"/>
      <c r="EKS235" s="164"/>
      <c r="EKT235" s="164"/>
      <c r="EKU235" s="164"/>
      <c r="EKV235" s="164"/>
      <c r="EKW235" s="164"/>
      <c r="EKX235" s="164"/>
      <c r="EKY235" s="164"/>
      <c r="EKZ235" s="164"/>
      <c r="ELA235" s="164"/>
      <c r="ELB235" s="164"/>
      <c r="ELC235" s="164"/>
      <c r="ELD235" s="164"/>
      <c r="ELE235" s="164"/>
      <c r="ELF235" s="164"/>
      <c r="ELG235" s="164"/>
      <c r="ELH235" s="164"/>
      <c r="ELI235" s="164"/>
      <c r="ELJ235" s="164"/>
      <c r="ELK235" s="164"/>
      <c r="ELL235" s="164"/>
      <c r="ELM235" s="164"/>
      <c r="ELN235" s="164"/>
      <c r="ELO235" s="164"/>
      <c r="ELP235" s="164"/>
      <c r="ELQ235" s="164"/>
      <c r="ELR235" s="164"/>
      <c r="ELS235" s="164"/>
      <c r="ELT235" s="164"/>
      <c r="ELU235" s="164"/>
      <c r="ELV235" s="164"/>
      <c r="ELW235" s="164"/>
      <c r="ELX235" s="164"/>
      <c r="ELY235" s="164"/>
      <c r="ELZ235" s="164"/>
      <c r="EMA235" s="164"/>
      <c r="EMB235" s="164"/>
      <c r="EMC235" s="164"/>
      <c r="EMD235" s="164"/>
      <c r="EME235" s="164"/>
      <c r="EMF235" s="164"/>
      <c r="EMG235" s="164"/>
      <c r="EMH235" s="164"/>
      <c r="EMI235" s="164"/>
      <c r="EMJ235" s="164"/>
      <c r="EMK235" s="164"/>
      <c r="EML235" s="164"/>
      <c r="EMM235" s="164"/>
      <c r="EMN235" s="164"/>
      <c r="EMO235" s="164"/>
      <c r="EMP235" s="164"/>
      <c r="EMQ235" s="164"/>
      <c r="EMR235" s="164"/>
      <c r="EMS235" s="164"/>
      <c r="EMT235" s="164"/>
      <c r="EMU235" s="164"/>
      <c r="EMV235" s="164"/>
      <c r="EMW235" s="164"/>
      <c r="EMX235" s="164"/>
      <c r="EMY235" s="164"/>
      <c r="EMZ235" s="164"/>
      <c r="ENA235" s="164"/>
      <c r="ENB235" s="164"/>
      <c r="ENC235" s="164"/>
      <c r="END235" s="164"/>
      <c r="ENE235" s="164"/>
      <c r="ENF235" s="164"/>
      <c r="ENG235" s="164"/>
      <c r="ENH235" s="164"/>
      <c r="ENI235" s="164"/>
      <c r="ENJ235" s="164"/>
      <c r="ENK235" s="164"/>
      <c r="ENL235" s="164"/>
      <c r="ENM235" s="164"/>
      <c r="ENN235" s="164"/>
      <c r="ENO235" s="164"/>
      <c r="ENP235" s="164"/>
      <c r="ENQ235" s="164"/>
      <c r="ENR235" s="164"/>
      <c r="ENS235" s="164"/>
      <c r="ENT235" s="164"/>
      <c r="ENU235" s="164"/>
      <c r="ENV235" s="164"/>
      <c r="ENW235" s="164"/>
      <c r="ENX235" s="164"/>
      <c r="ENY235" s="164"/>
      <c r="ENZ235" s="164"/>
      <c r="EOA235" s="164"/>
      <c r="EOB235" s="164"/>
      <c r="EOC235" s="164"/>
      <c r="EOD235" s="164"/>
      <c r="EOE235" s="164"/>
      <c r="EOF235" s="164"/>
      <c r="EOG235" s="164"/>
      <c r="EOH235" s="164"/>
      <c r="EOI235" s="164"/>
      <c r="EOJ235" s="164"/>
      <c r="EOK235" s="164"/>
      <c r="EOL235" s="164"/>
      <c r="EOM235" s="164"/>
      <c r="EON235" s="164"/>
      <c r="EOO235" s="164"/>
      <c r="EOP235" s="164"/>
      <c r="EOQ235" s="164"/>
      <c r="EOR235" s="164"/>
      <c r="EOS235" s="164"/>
      <c r="EOT235" s="164"/>
      <c r="EOU235" s="164"/>
      <c r="EOV235" s="164"/>
      <c r="EOW235" s="164"/>
      <c r="EOX235" s="164"/>
      <c r="EOY235" s="164"/>
      <c r="EOZ235" s="164"/>
      <c r="EPA235" s="164"/>
      <c r="EPB235" s="164"/>
      <c r="EPC235" s="164"/>
      <c r="EPD235" s="164"/>
      <c r="EPE235" s="164"/>
      <c r="EPF235" s="164"/>
      <c r="EPG235" s="164"/>
      <c r="EPH235" s="164"/>
      <c r="EPI235" s="164"/>
      <c r="EPJ235" s="164"/>
      <c r="EPK235" s="164"/>
      <c r="EPL235" s="164"/>
      <c r="EPM235" s="164"/>
      <c r="EPN235" s="164"/>
      <c r="EPO235" s="164"/>
      <c r="EPP235" s="164"/>
      <c r="EPQ235" s="164"/>
      <c r="EPR235" s="164"/>
      <c r="EPS235" s="164"/>
      <c r="EPT235" s="164"/>
      <c r="EPU235" s="164"/>
      <c r="EPV235" s="164"/>
      <c r="EPW235" s="164"/>
      <c r="EPX235" s="164"/>
      <c r="EPY235" s="164"/>
      <c r="EPZ235" s="164"/>
      <c r="EQA235" s="164"/>
      <c r="EQB235" s="164"/>
      <c r="EQC235" s="164"/>
      <c r="EQD235" s="164"/>
      <c r="EQE235" s="164"/>
      <c r="EQF235" s="164"/>
      <c r="EQG235" s="164"/>
      <c r="EQH235" s="164"/>
      <c r="EQI235" s="164"/>
      <c r="EQJ235" s="164"/>
      <c r="EQK235" s="164"/>
      <c r="EQL235" s="164"/>
      <c r="EQM235" s="164"/>
      <c r="EQN235" s="164"/>
      <c r="EQO235" s="164"/>
      <c r="EQP235" s="164"/>
      <c r="EQQ235" s="164"/>
      <c r="EQR235" s="164"/>
      <c r="EQS235" s="164"/>
      <c r="EQT235" s="164"/>
      <c r="EQU235" s="164"/>
      <c r="EQV235" s="164"/>
      <c r="EQW235" s="164"/>
      <c r="EQX235" s="164"/>
      <c r="EQY235" s="164"/>
      <c r="EQZ235" s="164"/>
      <c r="ERA235" s="164"/>
      <c r="ERB235" s="164"/>
      <c r="ERC235" s="164"/>
      <c r="ERD235" s="164"/>
      <c r="ERE235" s="164"/>
      <c r="ERF235" s="164"/>
      <c r="ERG235" s="164"/>
      <c r="ERH235" s="164"/>
      <c r="ERI235" s="164"/>
      <c r="ERJ235" s="164"/>
      <c r="ERK235" s="164"/>
      <c r="ERL235" s="164"/>
      <c r="ERM235" s="164"/>
      <c r="ERN235" s="164"/>
      <c r="ERO235" s="164"/>
      <c r="ERP235" s="164"/>
      <c r="ERQ235" s="164"/>
      <c r="ERR235" s="164"/>
      <c r="ERS235" s="164"/>
      <c r="ERT235" s="164"/>
      <c r="ERU235" s="164"/>
      <c r="ERV235" s="164"/>
      <c r="ERW235" s="164"/>
      <c r="ERX235" s="164"/>
      <c r="ERY235" s="164"/>
      <c r="ERZ235" s="164"/>
      <c r="ESA235" s="164"/>
      <c r="ESB235" s="164"/>
      <c r="ESC235" s="164"/>
      <c r="ESD235" s="164"/>
      <c r="ESE235" s="164"/>
      <c r="ESF235" s="164"/>
      <c r="ESG235" s="164"/>
      <c r="ESH235" s="164"/>
      <c r="ESI235" s="164"/>
      <c r="ESJ235" s="164"/>
      <c r="ESK235" s="164"/>
      <c r="ESL235" s="164"/>
      <c r="ESM235" s="164"/>
      <c r="ESN235" s="164"/>
      <c r="ESO235" s="164"/>
      <c r="ESP235" s="164"/>
      <c r="ESQ235" s="164"/>
      <c r="ESR235" s="164"/>
      <c r="ESS235" s="164"/>
      <c r="EST235" s="164"/>
      <c r="ESU235" s="164"/>
      <c r="ESV235" s="164"/>
      <c r="ESW235" s="164"/>
      <c r="ESX235" s="164"/>
      <c r="ESY235" s="164"/>
      <c r="ESZ235" s="164"/>
      <c r="ETA235" s="164"/>
      <c r="ETB235" s="164"/>
      <c r="ETC235" s="164"/>
      <c r="ETD235" s="164"/>
      <c r="ETE235" s="164"/>
      <c r="ETF235" s="164"/>
      <c r="ETG235" s="164"/>
      <c r="ETH235" s="164"/>
      <c r="ETI235" s="164"/>
      <c r="ETJ235" s="164"/>
      <c r="ETK235" s="164"/>
      <c r="ETL235" s="164"/>
      <c r="ETM235" s="164"/>
      <c r="ETN235" s="164"/>
      <c r="ETO235" s="164"/>
      <c r="ETP235" s="164"/>
      <c r="ETQ235" s="164"/>
      <c r="ETR235" s="164"/>
      <c r="ETS235" s="164"/>
      <c r="ETT235" s="164"/>
      <c r="ETU235" s="164"/>
      <c r="ETV235" s="164"/>
      <c r="ETW235" s="164"/>
      <c r="ETX235" s="164"/>
      <c r="ETY235" s="164"/>
      <c r="ETZ235" s="164"/>
      <c r="EUA235" s="164"/>
      <c r="EUB235" s="164"/>
      <c r="EUC235" s="164"/>
      <c r="EUD235" s="164"/>
      <c r="EUE235" s="164"/>
      <c r="EUF235" s="164"/>
      <c r="EUG235" s="164"/>
      <c r="EUH235" s="164"/>
      <c r="EUI235" s="164"/>
      <c r="EUJ235" s="164"/>
      <c r="EUK235" s="164"/>
      <c r="EUL235" s="164"/>
      <c r="EUM235" s="164"/>
      <c r="EUN235" s="164"/>
      <c r="EUO235" s="164"/>
      <c r="EUP235" s="164"/>
      <c r="EUQ235" s="164"/>
      <c r="EUR235" s="164"/>
      <c r="EUS235" s="164"/>
      <c r="EUT235" s="164"/>
      <c r="EUU235" s="164"/>
      <c r="EUV235" s="164"/>
      <c r="EUW235" s="164"/>
      <c r="EUX235" s="164"/>
      <c r="EUY235" s="164"/>
      <c r="EUZ235" s="164"/>
      <c r="EVA235" s="164"/>
      <c r="EVB235" s="164"/>
      <c r="EVC235" s="164"/>
      <c r="EVD235" s="164"/>
      <c r="EVE235" s="164"/>
      <c r="EVF235" s="164"/>
      <c r="EVG235" s="164"/>
      <c r="EVH235" s="164"/>
      <c r="EVI235" s="164"/>
      <c r="EVJ235" s="164"/>
      <c r="EVK235" s="164"/>
      <c r="EVL235" s="164"/>
      <c r="EVM235" s="164"/>
      <c r="EVN235" s="164"/>
      <c r="EVO235" s="164"/>
      <c r="EVP235" s="164"/>
      <c r="EVQ235" s="164"/>
      <c r="EVR235" s="164"/>
      <c r="EVS235" s="164"/>
      <c r="EVT235" s="164"/>
      <c r="EVU235" s="164"/>
      <c r="EVV235" s="164"/>
      <c r="EVW235" s="164"/>
      <c r="EVX235" s="164"/>
      <c r="EVY235" s="164"/>
      <c r="EVZ235" s="164"/>
      <c r="EWA235" s="164"/>
      <c r="EWB235" s="164"/>
      <c r="EWC235" s="164"/>
      <c r="EWD235" s="164"/>
      <c r="EWE235" s="164"/>
      <c r="EWF235" s="164"/>
      <c r="EWG235" s="164"/>
      <c r="EWH235" s="164"/>
      <c r="EWI235" s="164"/>
      <c r="EWJ235" s="164"/>
      <c r="EWK235" s="164"/>
      <c r="EWL235" s="164"/>
      <c r="EWM235" s="164"/>
      <c r="EWN235" s="164"/>
      <c r="EWO235" s="164"/>
      <c r="EWP235" s="164"/>
      <c r="EWQ235" s="164"/>
      <c r="EWR235" s="164"/>
      <c r="EWS235" s="164"/>
      <c r="EWT235" s="164"/>
      <c r="EWU235" s="164"/>
      <c r="EWV235" s="164"/>
      <c r="EWW235" s="164"/>
      <c r="EWX235" s="164"/>
      <c r="EWY235" s="164"/>
      <c r="EWZ235" s="164"/>
      <c r="EXA235" s="164"/>
      <c r="EXB235" s="164"/>
      <c r="EXC235" s="164"/>
      <c r="EXD235" s="164"/>
      <c r="EXE235" s="164"/>
      <c r="EXF235" s="164"/>
      <c r="EXG235" s="164"/>
      <c r="EXH235" s="164"/>
      <c r="EXI235" s="164"/>
      <c r="EXJ235" s="164"/>
      <c r="EXK235" s="164"/>
      <c r="EXL235" s="164"/>
      <c r="EXM235" s="164"/>
      <c r="EXN235" s="164"/>
      <c r="EXO235" s="164"/>
      <c r="EXP235" s="164"/>
      <c r="EXQ235" s="164"/>
      <c r="EXR235" s="164"/>
      <c r="EXS235" s="164"/>
      <c r="EXT235" s="164"/>
      <c r="EXU235" s="164"/>
      <c r="EXV235" s="164"/>
      <c r="EXW235" s="164"/>
      <c r="EXX235" s="164"/>
      <c r="EXY235" s="164"/>
      <c r="EXZ235" s="164"/>
      <c r="EYA235" s="164"/>
      <c r="EYB235" s="164"/>
      <c r="EYC235" s="164"/>
      <c r="EYD235" s="164"/>
      <c r="EYE235" s="164"/>
      <c r="EYF235" s="164"/>
      <c r="EYG235" s="164"/>
      <c r="EYH235" s="164"/>
      <c r="EYI235" s="164"/>
      <c r="EYJ235" s="164"/>
      <c r="EYK235" s="164"/>
      <c r="EYL235" s="164"/>
      <c r="EYM235" s="164"/>
      <c r="EYN235" s="164"/>
      <c r="EYO235" s="164"/>
      <c r="EYP235" s="164"/>
      <c r="EYQ235" s="164"/>
      <c r="EYR235" s="164"/>
      <c r="EYS235" s="164"/>
      <c r="EYT235" s="164"/>
      <c r="EYU235" s="164"/>
      <c r="EYV235" s="164"/>
      <c r="EYW235" s="164"/>
      <c r="EYX235" s="164"/>
      <c r="EYY235" s="164"/>
      <c r="EYZ235" s="164"/>
      <c r="EZA235" s="164"/>
      <c r="EZB235" s="164"/>
      <c r="EZC235" s="164"/>
      <c r="EZD235" s="164"/>
      <c r="EZE235" s="164"/>
      <c r="EZF235" s="164"/>
      <c r="EZG235" s="164"/>
      <c r="EZH235" s="164"/>
      <c r="EZI235" s="164"/>
      <c r="EZJ235" s="164"/>
      <c r="EZK235" s="164"/>
      <c r="EZL235" s="164"/>
      <c r="EZM235" s="164"/>
      <c r="EZN235" s="164"/>
      <c r="EZO235" s="164"/>
      <c r="EZP235" s="164"/>
      <c r="EZQ235" s="164"/>
      <c r="EZR235" s="164"/>
      <c r="EZS235" s="164"/>
      <c r="EZT235" s="164"/>
      <c r="EZU235" s="164"/>
      <c r="EZV235" s="164"/>
      <c r="EZW235" s="164"/>
      <c r="EZX235" s="164"/>
      <c r="EZY235" s="164"/>
      <c r="EZZ235" s="164"/>
      <c r="FAA235" s="164"/>
      <c r="FAB235" s="164"/>
      <c r="FAC235" s="164"/>
      <c r="FAD235" s="164"/>
      <c r="FAE235" s="164"/>
      <c r="FAF235" s="164"/>
      <c r="FAG235" s="164"/>
      <c r="FAH235" s="164"/>
      <c r="FAI235" s="164"/>
      <c r="FAJ235" s="164"/>
      <c r="FAK235" s="164"/>
      <c r="FAL235" s="164"/>
      <c r="FAM235" s="164"/>
      <c r="FAN235" s="164"/>
      <c r="FAO235" s="164"/>
      <c r="FAP235" s="164"/>
      <c r="FAQ235" s="164"/>
      <c r="FAR235" s="164"/>
      <c r="FAS235" s="164"/>
      <c r="FAT235" s="164"/>
      <c r="FAU235" s="164"/>
      <c r="FAV235" s="164"/>
      <c r="FAW235" s="164"/>
      <c r="FAX235" s="164"/>
      <c r="FAY235" s="164"/>
      <c r="FAZ235" s="164"/>
      <c r="FBA235" s="164"/>
      <c r="FBB235" s="164"/>
      <c r="FBC235" s="164"/>
      <c r="FBD235" s="164"/>
      <c r="FBE235" s="164"/>
      <c r="FBF235" s="164"/>
      <c r="FBG235" s="164"/>
      <c r="FBH235" s="164"/>
      <c r="FBI235" s="164"/>
      <c r="FBJ235" s="164"/>
      <c r="FBK235" s="164"/>
      <c r="FBL235" s="164"/>
      <c r="FBM235" s="164"/>
      <c r="FBN235" s="164"/>
      <c r="FBO235" s="164"/>
      <c r="FBP235" s="164"/>
      <c r="FBQ235" s="164"/>
      <c r="FBR235" s="164"/>
      <c r="FBS235" s="164"/>
      <c r="FBT235" s="164"/>
      <c r="FBU235" s="164"/>
      <c r="FBV235" s="164"/>
      <c r="FBW235" s="164"/>
      <c r="FBX235" s="164"/>
      <c r="FBY235" s="164"/>
      <c r="FBZ235" s="164"/>
      <c r="FCA235" s="164"/>
      <c r="FCB235" s="164"/>
      <c r="FCC235" s="164"/>
      <c r="FCD235" s="164"/>
      <c r="FCE235" s="164"/>
      <c r="FCF235" s="164"/>
      <c r="FCG235" s="164"/>
      <c r="FCH235" s="164"/>
      <c r="FCI235" s="164"/>
      <c r="FCJ235" s="164"/>
      <c r="FCK235" s="164"/>
      <c r="FCL235" s="164"/>
      <c r="FCM235" s="164"/>
      <c r="FCN235" s="164"/>
      <c r="FCO235" s="164"/>
      <c r="FCP235" s="164"/>
      <c r="FCQ235" s="164"/>
      <c r="FCR235" s="164"/>
      <c r="FCS235" s="164"/>
      <c r="FCT235" s="164"/>
      <c r="FCU235" s="164"/>
      <c r="FCV235" s="164"/>
      <c r="FCW235" s="164"/>
      <c r="FCX235" s="164"/>
      <c r="FCY235" s="164"/>
      <c r="FCZ235" s="164"/>
      <c r="FDA235" s="164"/>
      <c r="FDB235" s="164"/>
      <c r="FDC235" s="164"/>
      <c r="FDD235" s="164"/>
      <c r="FDE235" s="164"/>
      <c r="FDF235" s="164"/>
      <c r="FDG235" s="164"/>
      <c r="FDH235" s="164"/>
      <c r="FDI235" s="164"/>
      <c r="FDJ235" s="164"/>
      <c r="FDK235" s="164"/>
      <c r="FDL235" s="164"/>
      <c r="FDM235" s="164"/>
      <c r="FDN235" s="164"/>
      <c r="FDO235" s="164"/>
      <c r="FDP235" s="164"/>
      <c r="FDQ235" s="164"/>
      <c r="FDR235" s="164"/>
      <c r="FDS235" s="164"/>
      <c r="FDT235" s="164"/>
      <c r="FDU235" s="164"/>
      <c r="FDV235" s="164"/>
      <c r="FDW235" s="164"/>
      <c r="FDX235" s="164"/>
      <c r="FDY235" s="164"/>
      <c r="FDZ235" s="164"/>
      <c r="FEA235" s="164"/>
      <c r="FEB235" s="164"/>
      <c r="FEC235" s="164"/>
      <c r="FED235" s="164"/>
      <c r="FEE235" s="164"/>
      <c r="FEF235" s="164"/>
      <c r="FEG235" s="164"/>
      <c r="FEH235" s="164"/>
      <c r="FEI235" s="164"/>
      <c r="FEJ235" s="164"/>
      <c r="FEK235" s="164"/>
      <c r="FEL235" s="164"/>
      <c r="FEM235" s="164"/>
      <c r="FEN235" s="164"/>
      <c r="FEO235" s="164"/>
      <c r="FEP235" s="164"/>
      <c r="FEQ235" s="164"/>
      <c r="FER235" s="164"/>
      <c r="FES235" s="164"/>
      <c r="FET235" s="164"/>
      <c r="FEU235" s="164"/>
      <c r="FEV235" s="164"/>
      <c r="FEW235" s="164"/>
      <c r="FEX235" s="164"/>
      <c r="FEY235" s="164"/>
      <c r="FEZ235" s="164"/>
      <c r="FFA235" s="164"/>
      <c r="FFB235" s="164"/>
      <c r="FFC235" s="164"/>
      <c r="FFD235" s="164"/>
      <c r="FFE235" s="164"/>
      <c r="FFF235" s="164"/>
      <c r="FFG235" s="164"/>
      <c r="FFH235" s="164"/>
      <c r="FFI235" s="164"/>
      <c r="FFJ235" s="164"/>
      <c r="FFK235" s="164"/>
      <c r="FFL235" s="164"/>
      <c r="FFM235" s="164"/>
      <c r="FFN235" s="164"/>
      <c r="FFO235" s="164"/>
      <c r="FFP235" s="164"/>
      <c r="FFQ235" s="164"/>
      <c r="FFR235" s="164"/>
      <c r="FFS235" s="164"/>
      <c r="FFT235" s="164"/>
      <c r="FFU235" s="164"/>
      <c r="FFV235" s="164"/>
      <c r="FFW235" s="164"/>
      <c r="FFX235" s="164"/>
      <c r="FFY235" s="164"/>
      <c r="FFZ235" s="164"/>
      <c r="FGA235" s="164"/>
      <c r="FGB235" s="164"/>
      <c r="FGC235" s="164"/>
      <c r="FGD235" s="164"/>
      <c r="FGE235" s="164"/>
      <c r="FGF235" s="164"/>
      <c r="FGG235" s="164"/>
      <c r="FGH235" s="164"/>
      <c r="FGI235" s="164"/>
      <c r="FGJ235" s="164"/>
      <c r="FGK235" s="164"/>
      <c r="FGL235" s="164"/>
      <c r="FGM235" s="164"/>
      <c r="FGN235" s="164"/>
      <c r="FGO235" s="164"/>
      <c r="FGP235" s="164"/>
      <c r="FGQ235" s="164"/>
      <c r="FGR235" s="164"/>
      <c r="FGS235" s="164"/>
      <c r="FGT235" s="164"/>
      <c r="FGU235" s="164"/>
      <c r="FGV235" s="164"/>
      <c r="FGW235" s="164"/>
      <c r="FGX235" s="164"/>
      <c r="FGY235" s="164"/>
      <c r="FGZ235" s="164"/>
      <c r="FHA235" s="164"/>
      <c r="FHB235" s="164"/>
      <c r="FHC235" s="164"/>
      <c r="FHD235" s="164"/>
      <c r="FHE235" s="164"/>
      <c r="FHF235" s="164"/>
      <c r="FHG235" s="164"/>
      <c r="FHH235" s="164"/>
      <c r="FHI235" s="164"/>
      <c r="FHJ235" s="164"/>
      <c r="FHK235" s="164"/>
      <c r="FHL235" s="164"/>
      <c r="FHM235" s="164"/>
      <c r="FHN235" s="164"/>
      <c r="FHO235" s="164"/>
      <c r="FHP235" s="164"/>
      <c r="FHQ235" s="164"/>
      <c r="FHR235" s="164"/>
      <c r="FHS235" s="164"/>
      <c r="FHT235" s="164"/>
      <c r="FHU235" s="164"/>
      <c r="FHV235" s="164"/>
      <c r="FHW235" s="164"/>
      <c r="FHX235" s="164"/>
      <c r="FHY235" s="164"/>
      <c r="FHZ235" s="164"/>
      <c r="FIA235" s="164"/>
      <c r="FIB235" s="164"/>
      <c r="FIC235" s="164"/>
      <c r="FID235" s="164"/>
      <c r="FIE235" s="164"/>
      <c r="FIF235" s="164"/>
      <c r="FIG235" s="164"/>
      <c r="FIH235" s="164"/>
      <c r="FII235" s="164"/>
      <c r="FIJ235" s="164"/>
      <c r="FIK235" s="164"/>
      <c r="FIL235" s="164"/>
      <c r="FIM235" s="164"/>
      <c r="FIN235" s="164"/>
      <c r="FIO235" s="164"/>
      <c r="FIP235" s="164"/>
      <c r="FIQ235" s="164"/>
      <c r="FIR235" s="164"/>
      <c r="FIS235" s="164"/>
      <c r="FIT235" s="164"/>
      <c r="FIU235" s="164"/>
      <c r="FIV235" s="164"/>
      <c r="FIW235" s="164"/>
      <c r="FIX235" s="164"/>
      <c r="FIY235" s="164"/>
      <c r="FIZ235" s="164"/>
      <c r="FJA235" s="164"/>
      <c r="FJB235" s="164"/>
      <c r="FJC235" s="164"/>
      <c r="FJD235" s="164"/>
      <c r="FJE235" s="164"/>
      <c r="FJF235" s="164"/>
      <c r="FJG235" s="164"/>
      <c r="FJH235" s="164"/>
      <c r="FJI235" s="164"/>
      <c r="FJJ235" s="164"/>
      <c r="FJK235" s="164"/>
      <c r="FJL235" s="164"/>
      <c r="FJM235" s="164"/>
      <c r="FJN235" s="164"/>
      <c r="FJO235" s="164"/>
      <c r="FJP235" s="164"/>
      <c r="FJQ235" s="164"/>
      <c r="FJR235" s="164"/>
      <c r="FJS235" s="164"/>
      <c r="FJT235" s="164"/>
      <c r="FJU235" s="164"/>
      <c r="FJV235" s="164"/>
      <c r="FJW235" s="164"/>
      <c r="FJX235" s="164"/>
      <c r="FJY235" s="164"/>
      <c r="FJZ235" s="164"/>
      <c r="FKA235" s="164"/>
      <c r="FKB235" s="164"/>
      <c r="FKC235" s="164"/>
      <c r="FKD235" s="164"/>
      <c r="FKE235" s="164"/>
      <c r="FKF235" s="164"/>
      <c r="FKG235" s="164"/>
      <c r="FKH235" s="164"/>
      <c r="FKI235" s="164"/>
      <c r="FKJ235" s="164"/>
      <c r="FKK235" s="164"/>
      <c r="FKL235" s="164"/>
      <c r="FKM235" s="164"/>
      <c r="FKN235" s="164"/>
      <c r="FKO235" s="164"/>
      <c r="FKP235" s="164"/>
      <c r="FKQ235" s="164"/>
      <c r="FKR235" s="164"/>
      <c r="FKS235" s="164"/>
      <c r="FKT235" s="164"/>
      <c r="FKU235" s="164"/>
      <c r="FKV235" s="164"/>
      <c r="FKW235" s="164"/>
      <c r="FKX235" s="164"/>
      <c r="FKY235" s="164"/>
      <c r="FKZ235" s="164"/>
      <c r="FLA235" s="164"/>
      <c r="FLB235" s="164"/>
      <c r="FLC235" s="164"/>
      <c r="FLD235" s="164"/>
      <c r="FLE235" s="164"/>
      <c r="FLF235" s="164"/>
      <c r="FLG235" s="164"/>
      <c r="FLH235" s="164"/>
      <c r="FLI235" s="164"/>
      <c r="FLJ235" s="164"/>
      <c r="FLK235" s="164"/>
      <c r="FLL235" s="164"/>
      <c r="FLM235" s="164"/>
      <c r="FLN235" s="164"/>
      <c r="FLO235" s="164"/>
      <c r="FLP235" s="164"/>
      <c r="FLQ235" s="164"/>
      <c r="FLR235" s="164"/>
      <c r="FLS235" s="164"/>
      <c r="FLT235" s="164"/>
      <c r="FLU235" s="164"/>
      <c r="FLV235" s="164"/>
      <c r="FLW235" s="164"/>
      <c r="FLX235" s="164"/>
      <c r="FLY235" s="164"/>
      <c r="FLZ235" s="164"/>
      <c r="FMA235" s="164"/>
      <c r="FMB235" s="164"/>
      <c r="FMC235" s="164"/>
      <c r="FMD235" s="164"/>
      <c r="FME235" s="164"/>
      <c r="FMF235" s="164"/>
      <c r="FMG235" s="164"/>
      <c r="FMH235" s="164"/>
      <c r="FMI235" s="164"/>
      <c r="FMJ235" s="164"/>
      <c r="FMK235" s="164"/>
      <c r="FML235" s="164"/>
      <c r="FMM235" s="164"/>
      <c r="FMN235" s="164"/>
      <c r="FMO235" s="164"/>
      <c r="FMP235" s="164"/>
      <c r="FMQ235" s="164"/>
      <c r="FMR235" s="164"/>
      <c r="FMS235" s="164"/>
      <c r="FMT235" s="164"/>
      <c r="FMU235" s="164"/>
      <c r="FMV235" s="164"/>
      <c r="FMW235" s="164"/>
      <c r="FMX235" s="164"/>
      <c r="FMY235" s="164"/>
      <c r="FMZ235" s="164"/>
      <c r="FNA235" s="164"/>
      <c r="FNB235" s="164"/>
      <c r="FNC235" s="164"/>
      <c r="FND235" s="164"/>
      <c r="FNE235" s="164"/>
      <c r="FNF235" s="164"/>
      <c r="FNG235" s="164"/>
      <c r="FNH235" s="164"/>
      <c r="FNI235" s="164"/>
      <c r="FNJ235" s="164"/>
      <c r="FNK235" s="164"/>
      <c r="FNL235" s="164"/>
      <c r="FNM235" s="164"/>
      <c r="FNN235" s="164"/>
      <c r="FNO235" s="164"/>
      <c r="FNP235" s="164"/>
      <c r="FNQ235" s="164"/>
      <c r="FNR235" s="164"/>
      <c r="FNS235" s="164"/>
      <c r="FNT235" s="164"/>
      <c r="FNU235" s="164"/>
      <c r="FNV235" s="164"/>
      <c r="FNW235" s="164"/>
      <c r="FNX235" s="164"/>
      <c r="FNY235" s="164"/>
      <c r="FNZ235" s="164"/>
      <c r="FOA235" s="164"/>
      <c r="FOB235" s="164"/>
      <c r="FOC235" s="164"/>
      <c r="FOD235" s="164"/>
      <c r="FOE235" s="164"/>
      <c r="FOF235" s="164"/>
      <c r="FOG235" s="164"/>
      <c r="FOH235" s="164"/>
      <c r="FOI235" s="164"/>
      <c r="FOJ235" s="164"/>
      <c r="FOK235" s="164"/>
      <c r="FOL235" s="164"/>
      <c r="FOM235" s="164"/>
      <c r="FON235" s="164"/>
      <c r="FOO235" s="164"/>
      <c r="FOP235" s="164"/>
      <c r="FOQ235" s="164"/>
      <c r="FOR235" s="164"/>
      <c r="FOS235" s="164"/>
      <c r="FOT235" s="164"/>
      <c r="FOU235" s="164"/>
      <c r="FOV235" s="164"/>
      <c r="FOW235" s="164"/>
      <c r="FOX235" s="164"/>
      <c r="FOY235" s="164"/>
      <c r="FOZ235" s="164"/>
      <c r="FPA235" s="164"/>
      <c r="FPB235" s="164"/>
      <c r="FPC235" s="164"/>
      <c r="FPD235" s="164"/>
      <c r="FPE235" s="164"/>
      <c r="FPF235" s="164"/>
      <c r="FPG235" s="164"/>
      <c r="FPH235" s="164"/>
      <c r="FPI235" s="164"/>
      <c r="FPJ235" s="164"/>
      <c r="FPK235" s="164"/>
      <c r="FPL235" s="164"/>
      <c r="FPM235" s="164"/>
      <c r="FPN235" s="164"/>
      <c r="FPO235" s="164"/>
      <c r="FPP235" s="164"/>
      <c r="FPQ235" s="164"/>
      <c r="FPR235" s="164"/>
      <c r="FPS235" s="164"/>
      <c r="FPT235" s="164"/>
      <c r="FPU235" s="164"/>
      <c r="FPV235" s="164"/>
      <c r="FPW235" s="164"/>
      <c r="FPX235" s="164"/>
      <c r="FPY235" s="164"/>
      <c r="FPZ235" s="164"/>
      <c r="FQA235" s="164"/>
      <c r="FQB235" s="164"/>
      <c r="FQC235" s="164"/>
      <c r="FQD235" s="164"/>
      <c r="FQE235" s="164"/>
      <c r="FQF235" s="164"/>
      <c r="FQG235" s="164"/>
      <c r="FQH235" s="164"/>
      <c r="FQI235" s="164"/>
      <c r="FQJ235" s="164"/>
      <c r="FQK235" s="164"/>
      <c r="FQL235" s="164"/>
      <c r="FQM235" s="164"/>
      <c r="FQN235" s="164"/>
      <c r="FQO235" s="164"/>
      <c r="FQP235" s="164"/>
      <c r="FQQ235" s="164"/>
      <c r="FQR235" s="164"/>
      <c r="FQS235" s="164"/>
      <c r="FQT235" s="164"/>
      <c r="FQU235" s="164"/>
      <c r="FQV235" s="164"/>
      <c r="FQW235" s="164"/>
      <c r="FQX235" s="164"/>
      <c r="FQY235" s="164"/>
      <c r="FQZ235" s="164"/>
      <c r="FRA235" s="164"/>
      <c r="FRB235" s="164"/>
      <c r="FRC235" s="164"/>
      <c r="FRD235" s="164"/>
      <c r="FRE235" s="164"/>
      <c r="FRF235" s="164"/>
      <c r="FRG235" s="164"/>
      <c r="FRH235" s="164"/>
      <c r="FRI235" s="164"/>
      <c r="FRJ235" s="164"/>
      <c r="FRK235" s="164"/>
      <c r="FRL235" s="164"/>
      <c r="FRM235" s="164"/>
      <c r="FRN235" s="164"/>
      <c r="FRO235" s="164"/>
      <c r="FRP235" s="164"/>
      <c r="FRQ235" s="164"/>
      <c r="FRR235" s="164"/>
      <c r="FRS235" s="164"/>
      <c r="FRT235" s="164"/>
      <c r="FRU235" s="164"/>
      <c r="FRV235" s="164"/>
      <c r="FRW235" s="164"/>
      <c r="FRX235" s="164"/>
      <c r="FRY235" s="164"/>
      <c r="FRZ235" s="164"/>
      <c r="FSA235" s="164"/>
      <c r="FSB235" s="164"/>
      <c r="FSC235" s="164"/>
      <c r="FSD235" s="164"/>
      <c r="FSE235" s="164"/>
      <c r="FSF235" s="164"/>
      <c r="FSG235" s="164"/>
      <c r="FSH235" s="164"/>
      <c r="FSI235" s="164"/>
      <c r="FSJ235" s="164"/>
      <c r="FSK235" s="164"/>
      <c r="FSL235" s="164"/>
      <c r="FSM235" s="164"/>
      <c r="FSN235" s="164"/>
      <c r="FSO235" s="164"/>
      <c r="FSP235" s="164"/>
      <c r="FSQ235" s="164"/>
      <c r="FSR235" s="164"/>
      <c r="FSS235" s="164"/>
      <c r="FST235" s="164"/>
      <c r="FSU235" s="164"/>
      <c r="FSV235" s="164"/>
      <c r="FSW235" s="164"/>
      <c r="FSX235" s="164"/>
      <c r="FSY235" s="164"/>
      <c r="FSZ235" s="164"/>
      <c r="FTA235" s="164"/>
      <c r="FTB235" s="164"/>
      <c r="FTC235" s="164"/>
      <c r="FTD235" s="164"/>
      <c r="FTE235" s="164"/>
      <c r="FTF235" s="164"/>
      <c r="FTG235" s="164"/>
      <c r="FTH235" s="164"/>
      <c r="FTI235" s="164"/>
      <c r="FTJ235" s="164"/>
      <c r="FTK235" s="164"/>
      <c r="FTL235" s="164"/>
      <c r="FTM235" s="164"/>
      <c r="FTN235" s="164"/>
      <c r="FTO235" s="164"/>
      <c r="FTP235" s="164"/>
      <c r="FTQ235" s="164"/>
      <c r="FTR235" s="164"/>
      <c r="FTS235" s="164"/>
      <c r="FTT235" s="164"/>
      <c r="FTU235" s="164"/>
      <c r="FTV235" s="164"/>
      <c r="FTW235" s="164"/>
      <c r="FTX235" s="164"/>
      <c r="FTY235" s="164"/>
      <c r="FTZ235" s="164"/>
      <c r="FUA235" s="164"/>
      <c r="FUB235" s="164"/>
      <c r="FUC235" s="164"/>
      <c r="FUD235" s="164"/>
      <c r="FUE235" s="164"/>
      <c r="FUF235" s="164"/>
      <c r="FUG235" s="164"/>
      <c r="FUH235" s="164"/>
      <c r="FUI235" s="164"/>
      <c r="FUJ235" s="164"/>
      <c r="FUK235" s="164"/>
      <c r="FUL235" s="164"/>
      <c r="FUM235" s="164"/>
      <c r="FUN235" s="164"/>
      <c r="FUO235" s="164"/>
      <c r="FUP235" s="164"/>
      <c r="FUQ235" s="164"/>
      <c r="FUR235" s="164"/>
      <c r="FUS235" s="164"/>
      <c r="FUT235" s="164"/>
      <c r="FUU235" s="164"/>
      <c r="FUV235" s="164"/>
      <c r="FUW235" s="164"/>
      <c r="FUX235" s="164"/>
      <c r="FUY235" s="164"/>
      <c r="FUZ235" s="164"/>
      <c r="FVA235" s="164"/>
      <c r="FVB235" s="164"/>
      <c r="FVC235" s="164"/>
      <c r="FVD235" s="164"/>
      <c r="FVE235" s="164"/>
      <c r="FVF235" s="164"/>
      <c r="FVG235" s="164"/>
      <c r="FVH235" s="164"/>
      <c r="FVI235" s="164"/>
      <c r="FVJ235" s="164"/>
      <c r="FVK235" s="164"/>
      <c r="FVL235" s="164"/>
      <c r="FVM235" s="164"/>
      <c r="FVN235" s="164"/>
      <c r="FVO235" s="164"/>
      <c r="FVP235" s="164"/>
      <c r="FVQ235" s="164"/>
      <c r="FVR235" s="164"/>
      <c r="FVS235" s="164"/>
      <c r="FVT235" s="164"/>
      <c r="FVU235" s="164"/>
      <c r="FVV235" s="164"/>
      <c r="FVW235" s="164"/>
      <c r="FVX235" s="164"/>
      <c r="FVY235" s="164"/>
      <c r="FVZ235" s="164"/>
      <c r="FWA235" s="164"/>
      <c r="FWB235" s="164"/>
      <c r="FWC235" s="164"/>
      <c r="FWD235" s="164"/>
      <c r="FWE235" s="164"/>
      <c r="FWF235" s="164"/>
      <c r="FWG235" s="164"/>
      <c r="FWH235" s="164"/>
      <c r="FWI235" s="164"/>
      <c r="FWJ235" s="164"/>
      <c r="FWK235" s="164"/>
      <c r="FWL235" s="164"/>
      <c r="FWM235" s="164"/>
      <c r="FWN235" s="164"/>
      <c r="FWO235" s="164"/>
      <c r="FWP235" s="164"/>
      <c r="FWQ235" s="164"/>
      <c r="FWR235" s="164"/>
      <c r="FWS235" s="164"/>
      <c r="FWT235" s="164"/>
      <c r="FWU235" s="164"/>
      <c r="FWV235" s="164"/>
      <c r="FWW235" s="164"/>
      <c r="FWX235" s="164"/>
      <c r="FWY235" s="164"/>
      <c r="FWZ235" s="164"/>
      <c r="FXA235" s="164"/>
      <c r="FXB235" s="164"/>
      <c r="FXC235" s="164"/>
      <c r="FXD235" s="164"/>
      <c r="FXE235" s="164"/>
      <c r="FXF235" s="164"/>
      <c r="FXG235" s="164"/>
      <c r="FXH235" s="164"/>
      <c r="FXI235" s="164"/>
      <c r="FXJ235" s="164"/>
      <c r="FXK235" s="164"/>
      <c r="FXL235" s="164"/>
      <c r="FXM235" s="164"/>
      <c r="FXN235" s="164"/>
      <c r="FXO235" s="164"/>
      <c r="FXP235" s="164"/>
      <c r="FXQ235" s="164"/>
      <c r="FXR235" s="164"/>
      <c r="FXS235" s="164"/>
      <c r="FXT235" s="164"/>
      <c r="FXU235" s="164"/>
      <c r="FXV235" s="164"/>
      <c r="FXW235" s="164"/>
      <c r="FXX235" s="164"/>
      <c r="FXY235" s="164"/>
      <c r="FXZ235" s="164"/>
      <c r="FYA235" s="164"/>
      <c r="FYB235" s="164"/>
      <c r="FYC235" s="164"/>
      <c r="FYD235" s="164"/>
      <c r="FYE235" s="164"/>
      <c r="FYF235" s="164"/>
      <c r="FYG235" s="164"/>
      <c r="FYH235" s="164"/>
      <c r="FYI235" s="164"/>
      <c r="FYJ235" s="164"/>
      <c r="FYK235" s="164"/>
      <c r="FYL235" s="164"/>
      <c r="FYM235" s="164"/>
      <c r="FYN235" s="164"/>
      <c r="FYO235" s="164"/>
      <c r="FYP235" s="164"/>
      <c r="FYQ235" s="164"/>
      <c r="FYR235" s="164"/>
      <c r="FYS235" s="164"/>
      <c r="FYT235" s="164"/>
      <c r="FYU235" s="164"/>
      <c r="FYV235" s="164"/>
      <c r="FYW235" s="164"/>
      <c r="FYX235" s="164"/>
      <c r="FYY235" s="164"/>
      <c r="FYZ235" s="164"/>
      <c r="FZA235" s="164"/>
      <c r="FZB235" s="164"/>
      <c r="FZC235" s="164"/>
      <c r="FZD235" s="164"/>
      <c r="FZE235" s="164"/>
      <c r="FZF235" s="164"/>
      <c r="FZG235" s="164"/>
      <c r="FZH235" s="164"/>
      <c r="FZI235" s="164"/>
      <c r="FZJ235" s="164"/>
      <c r="FZK235" s="164"/>
      <c r="FZL235" s="164"/>
      <c r="FZM235" s="164"/>
      <c r="FZN235" s="164"/>
      <c r="FZO235" s="164"/>
      <c r="FZP235" s="164"/>
      <c r="FZQ235" s="164"/>
      <c r="FZR235" s="164"/>
      <c r="FZS235" s="164"/>
      <c r="FZT235" s="164"/>
      <c r="FZU235" s="164"/>
      <c r="FZV235" s="164"/>
      <c r="FZW235" s="164"/>
      <c r="FZX235" s="164"/>
      <c r="FZY235" s="164"/>
      <c r="FZZ235" s="164"/>
      <c r="GAA235" s="164"/>
      <c r="GAB235" s="164"/>
      <c r="GAC235" s="164"/>
      <c r="GAD235" s="164"/>
      <c r="GAE235" s="164"/>
      <c r="GAF235" s="164"/>
      <c r="GAG235" s="164"/>
      <c r="GAH235" s="164"/>
      <c r="GAI235" s="164"/>
      <c r="GAJ235" s="164"/>
      <c r="GAK235" s="164"/>
      <c r="GAL235" s="164"/>
      <c r="GAM235" s="164"/>
      <c r="GAN235" s="164"/>
      <c r="GAO235" s="164"/>
      <c r="GAP235" s="164"/>
      <c r="GAQ235" s="164"/>
      <c r="GAR235" s="164"/>
      <c r="GAS235" s="164"/>
      <c r="GAT235" s="164"/>
      <c r="GAU235" s="164"/>
      <c r="GAV235" s="164"/>
      <c r="GAW235" s="164"/>
      <c r="GAX235" s="164"/>
      <c r="GAY235" s="164"/>
      <c r="GAZ235" s="164"/>
      <c r="GBA235" s="164"/>
      <c r="GBB235" s="164"/>
      <c r="GBC235" s="164"/>
      <c r="GBD235" s="164"/>
      <c r="GBE235" s="164"/>
      <c r="GBF235" s="164"/>
      <c r="GBG235" s="164"/>
      <c r="GBH235" s="164"/>
      <c r="GBI235" s="164"/>
      <c r="GBJ235" s="164"/>
      <c r="GBK235" s="164"/>
      <c r="GBL235" s="164"/>
      <c r="GBM235" s="164"/>
      <c r="GBN235" s="164"/>
      <c r="GBO235" s="164"/>
      <c r="GBP235" s="164"/>
      <c r="GBQ235" s="164"/>
      <c r="GBR235" s="164"/>
      <c r="GBS235" s="164"/>
      <c r="GBT235" s="164"/>
      <c r="GBU235" s="164"/>
      <c r="GBV235" s="164"/>
      <c r="GBW235" s="164"/>
      <c r="GBX235" s="164"/>
      <c r="GBY235" s="164"/>
      <c r="GBZ235" s="164"/>
      <c r="GCA235" s="164"/>
      <c r="GCB235" s="164"/>
      <c r="GCC235" s="164"/>
      <c r="GCD235" s="164"/>
      <c r="GCE235" s="164"/>
      <c r="GCF235" s="164"/>
      <c r="GCG235" s="164"/>
      <c r="GCH235" s="164"/>
      <c r="GCI235" s="164"/>
      <c r="GCJ235" s="164"/>
      <c r="GCK235" s="164"/>
      <c r="GCL235" s="164"/>
      <c r="GCM235" s="164"/>
      <c r="GCN235" s="164"/>
      <c r="GCO235" s="164"/>
      <c r="GCP235" s="164"/>
      <c r="GCQ235" s="164"/>
      <c r="GCR235" s="164"/>
      <c r="GCS235" s="164"/>
      <c r="GCT235" s="164"/>
      <c r="GCU235" s="164"/>
      <c r="GCV235" s="164"/>
      <c r="GCW235" s="164"/>
      <c r="GCX235" s="164"/>
      <c r="GCY235" s="164"/>
      <c r="GCZ235" s="164"/>
      <c r="GDA235" s="164"/>
      <c r="GDB235" s="164"/>
      <c r="GDC235" s="164"/>
      <c r="GDD235" s="164"/>
      <c r="GDE235" s="164"/>
      <c r="GDF235" s="164"/>
      <c r="GDG235" s="164"/>
      <c r="GDH235" s="164"/>
      <c r="GDI235" s="164"/>
      <c r="GDJ235" s="164"/>
      <c r="GDK235" s="164"/>
      <c r="GDL235" s="164"/>
      <c r="GDM235" s="164"/>
      <c r="GDN235" s="164"/>
      <c r="GDO235" s="164"/>
      <c r="GDP235" s="164"/>
      <c r="GDQ235" s="164"/>
      <c r="GDR235" s="164"/>
      <c r="GDS235" s="164"/>
      <c r="GDT235" s="164"/>
      <c r="GDU235" s="164"/>
      <c r="GDV235" s="164"/>
      <c r="GDW235" s="164"/>
      <c r="GDX235" s="164"/>
      <c r="GDY235" s="164"/>
      <c r="GDZ235" s="164"/>
      <c r="GEA235" s="164"/>
      <c r="GEB235" s="164"/>
      <c r="GEC235" s="164"/>
      <c r="GED235" s="164"/>
      <c r="GEE235" s="164"/>
      <c r="GEF235" s="164"/>
      <c r="GEG235" s="164"/>
      <c r="GEH235" s="164"/>
      <c r="GEI235" s="164"/>
      <c r="GEJ235" s="164"/>
      <c r="GEK235" s="164"/>
      <c r="GEL235" s="164"/>
      <c r="GEM235" s="164"/>
      <c r="GEN235" s="164"/>
      <c r="GEO235" s="164"/>
      <c r="GEP235" s="164"/>
      <c r="GEQ235" s="164"/>
      <c r="GER235" s="164"/>
      <c r="GES235" s="164"/>
      <c r="GET235" s="164"/>
      <c r="GEU235" s="164"/>
      <c r="GEV235" s="164"/>
      <c r="GEW235" s="164"/>
      <c r="GEX235" s="164"/>
      <c r="GEY235" s="164"/>
      <c r="GEZ235" s="164"/>
      <c r="GFA235" s="164"/>
      <c r="GFB235" s="164"/>
      <c r="GFC235" s="164"/>
      <c r="GFD235" s="164"/>
      <c r="GFE235" s="164"/>
      <c r="GFF235" s="164"/>
      <c r="GFG235" s="164"/>
      <c r="GFH235" s="164"/>
      <c r="GFI235" s="164"/>
      <c r="GFJ235" s="164"/>
      <c r="GFK235" s="164"/>
      <c r="GFL235" s="164"/>
      <c r="GFM235" s="164"/>
      <c r="GFN235" s="164"/>
      <c r="GFO235" s="164"/>
      <c r="GFP235" s="164"/>
      <c r="GFQ235" s="164"/>
      <c r="GFR235" s="164"/>
      <c r="GFS235" s="164"/>
      <c r="GFT235" s="164"/>
      <c r="GFU235" s="164"/>
      <c r="GFV235" s="164"/>
      <c r="GFW235" s="164"/>
      <c r="GFX235" s="164"/>
      <c r="GFY235" s="164"/>
      <c r="GFZ235" s="164"/>
      <c r="GGA235" s="164"/>
      <c r="GGB235" s="164"/>
      <c r="GGC235" s="164"/>
      <c r="GGD235" s="164"/>
      <c r="GGE235" s="164"/>
      <c r="GGF235" s="164"/>
      <c r="GGG235" s="164"/>
      <c r="GGH235" s="164"/>
      <c r="GGI235" s="164"/>
      <c r="GGJ235" s="164"/>
      <c r="GGK235" s="164"/>
      <c r="GGL235" s="164"/>
      <c r="GGM235" s="164"/>
      <c r="GGN235" s="164"/>
      <c r="GGO235" s="164"/>
      <c r="GGP235" s="164"/>
      <c r="GGQ235" s="164"/>
      <c r="GGR235" s="164"/>
      <c r="GGS235" s="164"/>
      <c r="GGT235" s="164"/>
      <c r="GGU235" s="164"/>
      <c r="GGV235" s="164"/>
      <c r="GGW235" s="164"/>
      <c r="GGX235" s="164"/>
      <c r="GGY235" s="164"/>
      <c r="GGZ235" s="164"/>
      <c r="GHA235" s="164"/>
      <c r="GHB235" s="164"/>
      <c r="GHC235" s="164"/>
      <c r="GHD235" s="164"/>
      <c r="GHE235" s="164"/>
      <c r="GHF235" s="164"/>
      <c r="GHG235" s="164"/>
      <c r="GHH235" s="164"/>
      <c r="GHI235" s="164"/>
      <c r="GHJ235" s="164"/>
      <c r="GHK235" s="164"/>
      <c r="GHL235" s="164"/>
      <c r="GHM235" s="164"/>
      <c r="GHN235" s="164"/>
      <c r="GHO235" s="164"/>
      <c r="GHP235" s="164"/>
      <c r="GHQ235" s="164"/>
      <c r="GHR235" s="164"/>
      <c r="GHS235" s="164"/>
      <c r="GHT235" s="164"/>
      <c r="GHU235" s="164"/>
      <c r="GHV235" s="164"/>
      <c r="GHW235" s="164"/>
      <c r="GHX235" s="164"/>
      <c r="GHY235" s="164"/>
      <c r="GHZ235" s="164"/>
      <c r="GIA235" s="164"/>
      <c r="GIB235" s="164"/>
      <c r="GIC235" s="164"/>
      <c r="GID235" s="164"/>
      <c r="GIE235" s="164"/>
      <c r="GIF235" s="164"/>
      <c r="GIG235" s="164"/>
      <c r="GIH235" s="164"/>
      <c r="GII235" s="164"/>
      <c r="GIJ235" s="164"/>
      <c r="GIK235" s="164"/>
      <c r="GIL235" s="164"/>
      <c r="GIM235" s="164"/>
      <c r="GIN235" s="164"/>
      <c r="GIO235" s="164"/>
      <c r="GIP235" s="164"/>
      <c r="GIQ235" s="164"/>
      <c r="GIR235" s="164"/>
      <c r="GIS235" s="164"/>
      <c r="GIT235" s="164"/>
      <c r="GIU235" s="164"/>
      <c r="GIV235" s="164"/>
      <c r="GIW235" s="164"/>
      <c r="GIX235" s="164"/>
      <c r="GIY235" s="164"/>
      <c r="GIZ235" s="164"/>
      <c r="GJA235" s="164"/>
      <c r="GJB235" s="164"/>
      <c r="GJC235" s="164"/>
      <c r="GJD235" s="164"/>
      <c r="GJE235" s="164"/>
      <c r="GJF235" s="164"/>
      <c r="GJG235" s="164"/>
      <c r="GJH235" s="164"/>
      <c r="GJI235" s="164"/>
      <c r="GJJ235" s="164"/>
      <c r="GJK235" s="164"/>
      <c r="GJL235" s="164"/>
      <c r="GJM235" s="164"/>
      <c r="GJN235" s="164"/>
      <c r="GJO235" s="164"/>
      <c r="GJP235" s="164"/>
      <c r="GJQ235" s="164"/>
      <c r="GJR235" s="164"/>
      <c r="GJS235" s="164"/>
      <c r="GJT235" s="164"/>
      <c r="GJU235" s="164"/>
      <c r="GJV235" s="164"/>
      <c r="GJW235" s="164"/>
      <c r="GJX235" s="164"/>
      <c r="GJY235" s="164"/>
      <c r="GJZ235" s="164"/>
      <c r="GKA235" s="164"/>
      <c r="GKB235" s="164"/>
      <c r="GKC235" s="164"/>
      <c r="GKD235" s="164"/>
      <c r="GKE235" s="164"/>
      <c r="GKF235" s="164"/>
      <c r="GKG235" s="164"/>
      <c r="GKH235" s="164"/>
      <c r="GKI235" s="164"/>
      <c r="GKJ235" s="164"/>
      <c r="GKK235" s="164"/>
      <c r="GKL235" s="164"/>
      <c r="GKM235" s="164"/>
      <c r="GKN235" s="164"/>
      <c r="GKO235" s="164"/>
      <c r="GKP235" s="164"/>
      <c r="GKQ235" s="164"/>
      <c r="GKR235" s="164"/>
      <c r="GKS235" s="164"/>
      <c r="GKT235" s="164"/>
      <c r="GKU235" s="164"/>
      <c r="GKV235" s="164"/>
      <c r="GKW235" s="164"/>
      <c r="GKX235" s="164"/>
      <c r="GKY235" s="164"/>
      <c r="GKZ235" s="164"/>
      <c r="GLA235" s="164"/>
      <c r="GLB235" s="164"/>
      <c r="GLC235" s="164"/>
      <c r="GLD235" s="164"/>
      <c r="GLE235" s="164"/>
      <c r="GLF235" s="164"/>
      <c r="GLG235" s="164"/>
      <c r="GLH235" s="164"/>
      <c r="GLI235" s="164"/>
      <c r="GLJ235" s="164"/>
      <c r="GLK235" s="164"/>
      <c r="GLL235" s="164"/>
      <c r="GLM235" s="164"/>
      <c r="GLN235" s="164"/>
      <c r="GLO235" s="164"/>
      <c r="GLP235" s="164"/>
      <c r="GLQ235" s="164"/>
      <c r="GLR235" s="164"/>
      <c r="GLS235" s="164"/>
      <c r="GLT235" s="164"/>
      <c r="GLU235" s="164"/>
      <c r="GLV235" s="164"/>
      <c r="GLW235" s="164"/>
      <c r="GLX235" s="164"/>
      <c r="GLY235" s="164"/>
      <c r="GLZ235" s="164"/>
      <c r="GMA235" s="164"/>
      <c r="GMB235" s="164"/>
      <c r="GMC235" s="164"/>
      <c r="GMD235" s="164"/>
      <c r="GME235" s="164"/>
      <c r="GMF235" s="164"/>
      <c r="GMG235" s="164"/>
      <c r="GMH235" s="164"/>
      <c r="GMI235" s="164"/>
      <c r="GMJ235" s="164"/>
      <c r="GMK235" s="164"/>
      <c r="GML235" s="164"/>
      <c r="GMM235" s="164"/>
      <c r="GMN235" s="164"/>
      <c r="GMO235" s="164"/>
      <c r="GMP235" s="164"/>
      <c r="GMQ235" s="164"/>
      <c r="GMR235" s="164"/>
      <c r="GMS235" s="164"/>
      <c r="GMT235" s="164"/>
      <c r="GMU235" s="164"/>
      <c r="GMV235" s="164"/>
      <c r="GMW235" s="164"/>
      <c r="GMX235" s="164"/>
      <c r="GMY235" s="164"/>
      <c r="GMZ235" s="164"/>
      <c r="GNA235" s="164"/>
      <c r="GNB235" s="164"/>
      <c r="GNC235" s="164"/>
      <c r="GND235" s="164"/>
      <c r="GNE235" s="164"/>
      <c r="GNF235" s="164"/>
      <c r="GNG235" s="164"/>
      <c r="GNH235" s="164"/>
      <c r="GNI235" s="164"/>
      <c r="GNJ235" s="164"/>
      <c r="GNK235" s="164"/>
      <c r="GNL235" s="164"/>
      <c r="GNM235" s="164"/>
      <c r="GNN235" s="164"/>
      <c r="GNO235" s="164"/>
      <c r="GNP235" s="164"/>
      <c r="GNQ235" s="164"/>
      <c r="GNR235" s="164"/>
      <c r="GNS235" s="164"/>
      <c r="GNT235" s="164"/>
      <c r="GNU235" s="164"/>
      <c r="GNV235" s="164"/>
      <c r="GNW235" s="164"/>
      <c r="GNX235" s="164"/>
      <c r="GNY235" s="164"/>
      <c r="GNZ235" s="164"/>
      <c r="GOA235" s="164"/>
      <c r="GOB235" s="164"/>
      <c r="GOC235" s="164"/>
      <c r="GOD235" s="164"/>
      <c r="GOE235" s="164"/>
      <c r="GOF235" s="164"/>
      <c r="GOG235" s="164"/>
      <c r="GOH235" s="164"/>
      <c r="GOI235" s="164"/>
      <c r="GOJ235" s="164"/>
      <c r="GOK235" s="164"/>
      <c r="GOL235" s="164"/>
      <c r="GOM235" s="164"/>
      <c r="GON235" s="164"/>
      <c r="GOO235" s="164"/>
      <c r="GOP235" s="164"/>
      <c r="GOQ235" s="164"/>
      <c r="GOR235" s="164"/>
      <c r="GOS235" s="164"/>
      <c r="GOT235" s="164"/>
      <c r="GOU235" s="164"/>
      <c r="GOV235" s="164"/>
      <c r="GOW235" s="164"/>
      <c r="GOX235" s="164"/>
      <c r="GOY235" s="164"/>
      <c r="GOZ235" s="164"/>
      <c r="GPA235" s="164"/>
      <c r="GPB235" s="164"/>
      <c r="GPC235" s="164"/>
      <c r="GPD235" s="164"/>
      <c r="GPE235" s="164"/>
      <c r="GPF235" s="164"/>
      <c r="GPG235" s="164"/>
      <c r="GPH235" s="164"/>
      <c r="GPI235" s="164"/>
      <c r="GPJ235" s="164"/>
      <c r="GPK235" s="164"/>
      <c r="GPL235" s="164"/>
      <c r="GPM235" s="164"/>
      <c r="GPN235" s="164"/>
      <c r="GPO235" s="164"/>
      <c r="GPP235" s="164"/>
      <c r="GPQ235" s="164"/>
      <c r="GPR235" s="164"/>
      <c r="GPS235" s="164"/>
      <c r="GPT235" s="164"/>
      <c r="GPU235" s="164"/>
      <c r="GPV235" s="164"/>
      <c r="GPW235" s="164"/>
      <c r="GPX235" s="164"/>
      <c r="GPY235" s="164"/>
      <c r="GPZ235" s="164"/>
      <c r="GQA235" s="164"/>
      <c r="GQB235" s="164"/>
      <c r="GQC235" s="164"/>
      <c r="GQD235" s="164"/>
      <c r="GQE235" s="164"/>
      <c r="GQF235" s="164"/>
      <c r="GQG235" s="164"/>
      <c r="GQH235" s="164"/>
      <c r="GQI235" s="164"/>
      <c r="GQJ235" s="164"/>
      <c r="GQK235" s="164"/>
      <c r="GQL235" s="164"/>
      <c r="GQM235" s="164"/>
      <c r="GQN235" s="164"/>
      <c r="GQO235" s="164"/>
      <c r="GQP235" s="164"/>
      <c r="GQQ235" s="164"/>
      <c r="GQR235" s="164"/>
      <c r="GQS235" s="164"/>
      <c r="GQT235" s="164"/>
      <c r="GQU235" s="164"/>
      <c r="GQV235" s="164"/>
      <c r="GQW235" s="164"/>
      <c r="GQX235" s="164"/>
      <c r="GQY235" s="164"/>
      <c r="GQZ235" s="164"/>
      <c r="GRA235" s="164"/>
      <c r="GRB235" s="164"/>
      <c r="GRC235" s="164"/>
      <c r="GRD235" s="164"/>
      <c r="GRE235" s="164"/>
      <c r="GRF235" s="164"/>
      <c r="GRG235" s="164"/>
      <c r="GRH235" s="164"/>
      <c r="GRI235" s="164"/>
      <c r="GRJ235" s="164"/>
      <c r="GRK235" s="164"/>
      <c r="GRL235" s="164"/>
      <c r="GRM235" s="164"/>
      <c r="GRN235" s="164"/>
      <c r="GRO235" s="164"/>
      <c r="GRP235" s="164"/>
      <c r="GRQ235" s="164"/>
      <c r="GRR235" s="164"/>
      <c r="GRS235" s="164"/>
      <c r="GRT235" s="164"/>
      <c r="GRU235" s="164"/>
      <c r="GRV235" s="164"/>
      <c r="GRW235" s="164"/>
      <c r="GRX235" s="164"/>
      <c r="GRY235" s="164"/>
      <c r="GRZ235" s="164"/>
      <c r="GSA235" s="164"/>
      <c r="GSB235" s="164"/>
      <c r="GSC235" s="164"/>
      <c r="GSD235" s="164"/>
      <c r="GSE235" s="164"/>
      <c r="GSF235" s="164"/>
      <c r="GSG235" s="164"/>
      <c r="GSH235" s="164"/>
      <c r="GSI235" s="164"/>
      <c r="GSJ235" s="164"/>
      <c r="GSK235" s="164"/>
      <c r="GSL235" s="164"/>
      <c r="GSM235" s="164"/>
      <c r="GSN235" s="164"/>
      <c r="GSO235" s="164"/>
      <c r="GSP235" s="164"/>
      <c r="GSQ235" s="164"/>
      <c r="GSR235" s="164"/>
      <c r="GSS235" s="164"/>
      <c r="GST235" s="164"/>
      <c r="GSU235" s="164"/>
      <c r="GSV235" s="164"/>
      <c r="GSW235" s="164"/>
      <c r="GSX235" s="164"/>
      <c r="GSY235" s="164"/>
      <c r="GSZ235" s="164"/>
      <c r="GTA235" s="164"/>
      <c r="GTB235" s="164"/>
      <c r="GTC235" s="164"/>
      <c r="GTD235" s="164"/>
      <c r="GTE235" s="164"/>
      <c r="GTF235" s="164"/>
      <c r="GTG235" s="164"/>
      <c r="GTH235" s="164"/>
      <c r="GTI235" s="164"/>
      <c r="GTJ235" s="164"/>
      <c r="GTK235" s="164"/>
      <c r="GTL235" s="164"/>
      <c r="GTM235" s="164"/>
      <c r="GTN235" s="164"/>
      <c r="GTO235" s="164"/>
      <c r="GTP235" s="164"/>
      <c r="GTQ235" s="164"/>
      <c r="GTR235" s="164"/>
      <c r="GTS235" s="164"/>
      <c r="GTT235" s="164"/>
      <c r="GTU235" s="164"/>
      <c r="GTV235" s="164"/>
      <c r="GTW235" s="164"/>
      <c r="GTX235" s="164"/>
      <c r="GTY235" s="164"/>
      <c r="GTZ235" s="164"/>
      <c r="GUA235" s="164"/>
      <c r="GUB235" s="164"/>
      <c r="GUC235" s="164"/>
      <c r="GUD235" s="164"/>
      <c r="GUE235" s="164"/>
      <c r="GUF235" s="164"/>
      <c r="GUG235" s="164"/>
      <c r="GUH235" s="164"/>
      <c r="GUI235" s="164"/>
      <c r="GUJ235" s="164"/>
      <c r="GUK235" s="164"/>
      <c r="GUL235" s="164"/>
      <c r="GUM235" s="164"/>
      <c r="GUN235" s="164"/>
      <c r="GUO235" s="164"/>
      <c r="GUP235" s="164"/>
      <c r="GUQ235" s="164"/>
      <c r="GUR235" s="164"/>
      <c r="GUS235" s="164"/>
      <c r="GUT235" s="164"/>
      <c r="GUU235" s="164"/>
      <c r="GUV235" s="164"/>
      <c r="GUW235" s="164"/>
      <c r="GUX235" s="164"/>
      <c r="GUY235" s="164"/>
      <c r="GUZ235" s="164"/>
      <c r="GVA235" s="164"/>
      <c r="GVB235" s="164"/>
      <c r="GVC235" s="164"/>
      <c r="GVD235" s="164"/>
      <c r="GVE235" s="164"/>
      <c r="GVF235" s="164"/>
      <c r="GVG235" s="164"/>
      <c r="GVH235" s="164"/>
      <c r="GVI235" s="164"/>
      <c r="GVJ235" s="164"/>
      <c r="GVK235" s="164"/>
      <c r="GVL235" s="164"/>
      <c r="GVM235" s="164"/>
      <c r="GVN235" s="164"/>
      <c r="GVO235" s="164"/>
      <c r="GVP235" s="164"/>
      <c r="GVQ235" s="164"/>
      <c r="GVR235" s="164"/>
      <c r="GVS235" s="164"/>
      <c r="GVT235" s="164"/>
      <c r="GVU235" s="164"/>
      <c r="GVV235" s="164"/>
      <c r="GVW235" s="164"/>
      <c r="GVX235" s="164"/>
      <c r="GVY235" s="164"/>
      <c r="GVZ235" s="164"/>
      <c r="GWA235" s="164"/>
      <c r="GWB235" s="164"/>
      <c r="GWC235" s="164"/>
      <c r="GWD235" s="164"/>
      <c r="GWE235" s="164"/>
      <c r="GWF235" s="164"/>
      <c r="GWG235" s="164"/>
      <c r="GWH235" s="164"/>
      <c r="GWI235" s="164"/>
      <c r="GWJ235" s="164"/>
      <c r="GWK235" s="164"/>
      <c r="GWL235" s="164"/>
      <c r="GWM235" s="164"/>
      <c r="GWN235" s="164"/>
      <c r="GWO235" s="164"/>
      <c r="GWP235" s="164"/>
      <c r="GWQ235" s="164"/>
      <c r="GWR235" s="164"/>
      <c r="GWS235" s="164"/>
      <c r="GWT235" s="164"/>
      <c r="GWU235" s="164"/>
      <c r="GWV235" s="164"/>
      <c r="GWW235" s="164"/>
      <c r="GWX235" s="164"/>
      <c r="GWY235" s="164"/>
      <c r="GWZ235" s="164"/>
      <c r="GXA235" s="164"/>
      <c r="GXB235" s="164"/>
      <c r="GXC235" s="164"/>
      <c r="GXD235" s="164"/>
      <c r="GXE235" s="164"/>
      <c r="GXF235" s="164"/>
      <c r="GXG235" s="164"/>
      <c r="GXH235" s="164"/>
      <c r="GXI235" s="164"/>
      <c r="GXJ235" s="164"/>
      <c r="GXK235" s="164"/>
      <c r="GXL235" s="164"/>
      <c r="GXM235" s="164"/>
      <c r="GXN235" s="164"/>
      <c r="GXO235" s="164"/>
      <c r="GXP235" s="164"/>
      <c r="GXQ235" s="164"/>
      <c r="GXR235" s="164"/>
      <c r="GXS235" s="164"/>
      <c r="GXT235" s="164"/>
      <c r="GXU235" s="164"/>
      <c r="GXV235" s="164"/>
      <c r="GXW235" s="164"/>
      <c r="GXX235" s="164"/>
      <c r="GXY235" s="164"/>
      <c r="GXZ235" s="164"/>
      <c r="GYA235" s="164"/>
      <c r="GYB235" s="164"/>
      <c r="GYC235" s="164"/>
      <c r="GYD235" s="164"/>
      <c r="GYE235" s="164"/>
      <c r="GYF235" s="164"/>
      <c r="GYG235" s="164"/>
      <c r="GYH235" s="164"/>
      <c r="GYI235" s="164"/>
      <c r="GYJ235" s="164"/>
      <c r="GYK235" s="164"/>
      <c r="GYL235" s="164"/>
      <c r="GYM235" s="164"/>
      <c r="GYN235" s="164"/>
      <c r="GYO235" s="164"/>
      <c r="GYP235" s="164"/>
      <c r="GYQ235" s="164"/>
      <c r="GYR235" s="164"/>
      <c r="GYS235" s="164"/>
      <c r="GYT235" s="164"/>
      <c r="GYU235" s="164"/>
      <c r="GYV235" s="164"/>
      <c r="GYW235" s="164"/>
      <c r="GYX235" s="164"/>
      <c r="GYY235" s="164"/>
      <c r="GYZ235" s="164"/>
      <c r="GZA235" s="164"/>
      <c r="GZB235" s="164"/>
      <c r="GZC235" s="164"/>
      <c r="GZD235" s="164"/>
      <c r="GZE235" s="164"/>
      <c r="GZF235" s="164"/>
      <c r="GZG235" s="164"/>
      <c r="GZH235" s="164"/>
      <c r="GZI235" s="164"/>
      <c r="GZJ235" s="164"/>
      <c r="GZK235" s="164"/>
      <c r="GZL235" s="164"/>
      <c r="GZM235" s="164"/>
      <c r="GZN235" s="164"/>
      <c r="GZO235" s="164"/>
      <c r="GZP235" s="164"/>
      <c r="GZQ235" s="164"/>
      <c r="GZR235" s="164"/>
      <c r="GZS235" s="164"/>
      <c r="GZT235" s="164"/>
      <c r="GZU235" s="164"/>
      <c r="GZV235" s="164"/>
      <c r="GZW235" s="164"/>
      <c r="GZX235" s="164"/>
      <c r="GZY235" s="164"/>
      <c r="GZZ235" s="164"/>
      <c r="HAA235" s="164"/>
      <c r="HAB235" s="164"/>
      <c r="HAC235" s="164"/>
      <c r="HAD235" s="164"/>
      <c r="HAE235" s="164"/>
      <c r="HAF235" s="164"/>
      <c r="HAG235" s="164"/>
      <c r="HAH235" s="164"/>
      <c r="HAI235" s="164"/>
      <c r="HAJ235" s="164"/>
      <c r="HAK235" s="164"/>
      <c r="HAL235" s="164"/>
      <c r="HAM235" s="164"/>
      <c r="HAN235" s="164"/>
      <c r="HAO235" s="164"/>
      <c r="HAP235" s="164"/>
      <c r="HAQ235" s="164"/>
      <c r="HAR235" s="164"/>
      <c r="HAS235" s="164"/>
      <c r="HAT235" s="164"/>
      <c r="HAU235" s="164"/>
      <c r="HAV235" s="164"/>
      <c r="HAW235" s="164"/>
      <c r="HAX235" s="164"/>
      <c r="HAY235" s="164"/>
      <c r="HAZ235" s="164"/>
      <c r="HBA235" s="164"/>
      <c r="HBB235" s="164"/>
      <c r="HBC235" s="164"/>
      <c r="HBD235" s="164"/>
      <c r="HBE235" s="164"/>
      <c r="HBF235" s="164"/>
      <c r="HBG235" s="164"/>
      <c r="HBH235" s="164"/>
      <c r="HBI235" s="164"/>
      <c r="HBJ235" s="164"/>
      <c r="HBK235" s="164"/>
      <c r="HBL235" s="164"/>
      <c r="HBM235" s="164"/>
      <c r="HBN235" s="164"/>
      <c r="HBO235" s="164"/>
      <c r="HBP235" s="164"/>
      <c r="HBQ235" s="164"/>
      <c r="HBR235" s="164"/>
      <c r="HBS235" s="164"/>
      <c r="HBT235" s="164"/>
      <c r="HBU235" s="164"/>
      <c r="HBV235" s="164"/>
      <c r="HBW235" s="164"/>
      <c r="HBX235" s="164"/>
      <c r="HBY235" s="164"/>
      <c r="HBZ235" s="164"/>
      <c r="HCA235" s="164"/>
      <c r="HCB235" s="164"/>
      <c r="HCC235" s="164"/>
      <c r="HCD235" s="164"/>
      <c r="HCE235" s="164"/>
      <c r="HCF235" s="164"/>
      <c r="HCG235" s="164"/>
      <c r="HCH235" s="164"/>
      <c r="HCI235" s="164"/>
      <c r="HCJ235" s="164"/>
      <c r="HCK235" s="164"/>
      <c r="HCL235" s="164"/>
      <c r="HCM235" s="164"/>
      <c r="HCN235" s="164"/>
      <c r="HCO235" s="164"/>
      <c r="HCP235" s="164"/>
      <c r="HCQ235" s="164"/>
      <c r="HCR235" s="164"/>
      <c r="HCS235" s="164"/>
      <c r="HCT235" s="164"/>
      <c r="HCU235" s="164"/>
      <c r="HCV235" s="164"/>
      <c r="HCW235" s="164"/>
      <c r="HCX235" s="164"/>
      <c r="HCY235" s="164"/>
      <c r="HCZ235" s="164"/>
      <c r="HDA235" s="164"/>
      <c r="HDB235" s="164"/>
      <c r="HDC235" s="164"/>
      <c r="HDD235" s="164"/>
      <c r="HDE235" s="164"/>
      <c r="HDF235" s="164"/>
      <c r="HDG235" s="164"/>
      <c r="HDH235" s="164"/>
      <c r="HDI235" s="164"/>
      <c r="HDJ235" s="164"/>
      <c r="HDK235" s="164"/>
      <c r="HDL235" s="164"/>
      <c r="HDM235" s="164"/>
      <c r="HDN235" s="164"/>
      <c r="HDO235" s="164"/>
      <c r="HDP235" s="164"/>
      <c r="HDQ235" s="164"/>
      <c r="HDR235" s="164"/>
      <c r="HDS235" s="164"/>
      <c r="HDT235" s="164"/>
      <c r="HDU235" s="164"/>
      <c r="HDV235" s="164"/>
      <c r="HDW235" s="164"/>
      <c r="HDX235" s="164"/>
      <c r="HDY235" s="164"/>
      <c r="HDZ235" s="164"/>
      <c r="HEA235" s="164"/>
      <c r="HEB235" s="164"/>
      <c r="HEC235" s="164"/>
      <c r="HED235" s="164"/>
      <c r="HEE235" s="164"/>
      <c r="HEF235" s="164"/>
      <c r="HEG235" s="164"/>
      <c r="HEH235" s="164"/>
      <c r="HEI235" s="164"/>
      <c r="HEJ235" s="164"/>
      <c r="HEK235" s="164"/>
      <c r="HEL235" s="164"/>
      <c r="HEM235" s="164"/>
      <c r="HEN235" s="164"/>
      <c r="HEO235" s="164"/>
      <c r="HEP235" s="164"/>
      <c r="HEQ235" s="164"/>
      <c r="HER235" s="164"/>
      <c r="HES235" s="164"/>
      <c r="HET235" s="164"/>
      <c r="HEU235" s="164"/>
      <c r="HEV235" s="164"/>
      <c r="HEW235" s="164"/>
      <c r="HEX235" s="164"/>
      <c r="HEY235" s="164"/>
      <c r="HEZ235" s="164"/>
      <c r="HFA235" s="164"/>
      <c r="HFB235" s="164"/>
      <c r="HFC235" s="164"/>
      <c r="HFD235" s="164"/>
      <c r="HFE235" s="164"/>
      <c r="HFF235" s="164"/>
      <c r="HFG235" s="164"/>
      <c r="HFH235" s="164"/>
      <c r="HFI235" s="164"/>
      <c r="HFJ235" s="164"/>
      <c r="HFK235" s="164"/>
      <c r="HFL235" s="164"/>
      <c r="HFM235" s="164"/>
      <c r="HFN235" s="164"/>
      <c r="HFO235" s="164"/>
      <c r="HFP235" s="164"/>
      <c r="HFQ235" s="164"/>
      <c r="HFR235" s="164"/>
      <c r="HFS235" s="164"/>
      <c r="HFT235" s="164"/>
      <c r="HFU235" s="164"/>
      <c r="HFV235" s="164"/>
      <c r="HFW235" s="164"/>
      <c r="HFX235" s="164"/>
      <c r="HFY235" s="164"/>
      <c r="HFZ235" s="164"/>
      <c r="HGA235" s="164"/>
      <c r="HGB235" s="164"/>
      <c r="HGC235" s="164"/>
      <c r="HGD235" s="164"/>
      <c r="HGE235" s="164"/>
      <c r="HGF235" s="164"/>
      <c r="HGG235" s="164"/>
      <c r="HGH235" s="164"/>
      <c r="HGI235" s="164"/>
      <c r="HGJ235" s="164"/>
      <c r="HGK235" s="164"/>
      <c r="HGL235" s="164"/>
      <c r="HGM235" s="164"/>
      <c r="HGN235" s="164"/>
      <c r="HGO235" s="164"/>
      <c r="HGP235" s="164"/>
      <c r="HGQ235" s="164"/>
      <c r="HGR235" s="164"/>
      <c r="HGS235" s="164"/>
      <c r="HGT235" s="164"/>
      <c r="HGU235" s="164"/>
      <c r="HGV235" s="164"/>
      <c r="HGW235" s="164"/>
      <c r="HGX235" s="164"/>
      <c r="HGY235" s="164"/>
      <c r="HGZ235" s="164"/>
      <c r="HHA235" s="164"/>
      <c r="HHB235" s="164"/>
      <c r="HHC235" s="164"/>
      <c r="HHD235" s="164"/>
      <c r="HHE235" s="164"/>
      <c r="HHF235" s="164"/>
      <c r="HHG235" s="164"/>
      <c r="HHH235" s="164"/>
      <c r="HHI235" s="164"/>
      <c r="HHJ235" s="164"/>
      <c r="HHK235" s="164"/>
      <c r="HHL235" s="164"/>
      <c r="HHM235" s="164"/>
      <c r="HHN235" s="164"/>
      <c r="HHO235" s="164"/>
      <c r="HHP235" s="164"/>
      <c r="HHQ235" s="164"/>
      <c r="HHR235" s="164"/>
      <c r="HHS235" s="164"/>
      <c r="HHT235" s="164"/>
      <c r="HHU235" s="164"/>
      <c r="HHV235" s="164"/>
      <c r="HHW235" s="164"/>
      <c r="HHX235" s="164"/>
      <c r="HHY235" s="164"/>
      <c r="HHZ235" s="164"/>
      <c r="HIA235" s="164"/>
      <c r="HIB235" s="164"/>
      <c r="HIC235" s="164"/>
      <c r="HID235" s="164"/>
      <c r="HIE235" s="164"/>
      <c r="HIF235" s="164"/>
      <c r="HIG235" s="164"/>
      <c r="HIH235" s="164"/>
      <c r="HII235" s="164"/>
      <c r="HIJ235" s="164"/>
      <c r="HIK235" s="164"/>
      <c r="HIL235" s="164"/>
      <c r="HIM235" s="164"/>
      <c r="HIN235" s="164"/>
      <c r="HIO235" s="164"/>
      <c r="HIP235" s="164"/>
      <c r="HIQ235" s="164"/>
      <c r="HIR235" s="164"/>
      <c r="HIS235" s="164"/>
      <c r="HIT235" s="164"/>
      <c r="HIU235" s="164"/>
      <c r="HIV235" s="164"/>
      <c r="HIW235" s="164"/>
      <c r="HIX235" s="164"/>
      <c r="HIY235" s="164"/>
      <c r="HIZ235" s="164"/>
      <c r="HJA235" s="164"/>
      <c r="HJB235" s="164"/>
      <c r="HJC235" s="164"/>
      <c r="HJD235" s="164"/>
      <c r="HJE235" s="164"/>
      <c r="HJF235" s="164"/>
      <c r="HJG235" s="164"/>
      <c r="HJH235" s="164"/>
      <c r="HJI235" s="164"/>
      <c r="HJJ235" s="164"/>
      <c r="HJK235" s="164"/>
      <c r="HJL235" s="164"/>
      <c r="HJM235" s="164"/>
      <c r="HJN235" s="164"/>
      <c r="HJO235" s="164"/>
      <c r="HJP235" s="164"/>
      <c r="HJQ235" s="164"/>
      <c r="HJR235" s="164"/>
      <c r="HJS235" s="164"/>
      <c r="HJT235" s="164"/>
      <c r="HJU235" s="164"/>
      <c r="HJV235" s="164"/>
      <c r="HJW235" s="164"/>
      <c r="HJX235" s="164"/>
      <c r="HJY235" s="164"/>
      <c r="HJZ235" s="164"/>
      <c r="HKA235" s="164"/>
      <c r="HKB235" s="164"/>
      <c r="HKC235" s="164"/>
      <c r="HKD235" s="164"/>
      <c r="HKE235" s="164"/>
      <c r="HKF235" s="164"/>
      <c r="HKG235" s="164"/>
      <c r="HKH235" s="164"/>
      <c r="HKI235" s="164"/>
      <c r="HKJ235" s="164"/>
      <c r="HKK235" s="164"/>
      <c r="HKL235" s="164"/>
      <c r="HKM235" s="164"/>
      <c r="HKN235" s="164"/>
      <c r="HKO235" s="164"/>
      <c r="HKP235" s="164"/>
      <c r="HKQ235" s="164"/>
      <c r="HKR235" s="164"/>
      <c r="HKS235" s="164"/>
      <c r="HKT235" s="164"/>
      <c r="HKU235" s="164"/>
      <c r="HKV235" s="164"/>
      <c r="HKW235" s="164"/>
      <c r="HKX235" s="164"/>
      <c r="HKY235" s="164"/>
      <c r="HKZ235" s="164"/>
      <c r="HLA235" s="164"/>
      <c r="HLB235" s="164"/>
      <c r="HLC235" s="164"/>
      <c r="HLD235" s="164"/>
      <c r="HLE235" s="164"/>
      <c r="HLF235" s="164"/>
      <c r="HLG235" s="164"/>
      <c r="HLH235" s="164"/>
      <c r="HLI235" s="164"/>
      <c r="HLJ235" s="164"/>
      <c r="HLK235" s="164"/>
      <c r="HLL235" s="164"/>
      <c r="HLM235" s="164"/>
      <c r="HLN235" s="164"/>
      <c r="HLO235" s="164"/>
      <c r="HLP235" s="164"/>
      <c r="HLQ235" s="164"/>
      <c r="HLR235" s="164"/>
      <c r="HLS235" s="164"/>
      <c r="HLT235" s="164"/>
      <c r="HLU235" s="164"/>
      <c r="HLV235" s="164"/>
      <c r="HLW235" s="164"/>
      <c r="HLX235" s="164"/>
      <c r="HLY235" s="164"/>
      <c r="HLZ235" s="164"/>
      <c r="HMA235" s="164"/>
      <c r="HMB235" s="164"/>
      <c r="HMC235" s="164"/>
      <c r="HMD235" s="164"/>
      <c r="HME235" s="164"/>
      <c r="HMF235" s="164"/>
      <c r="HMG235" s="164"/>
      <c r="HMH235" s="164"/>
      <c r="HMI235" s="164"/>
      <c r="HMJ235" s="164"/>
      <c r="HMK235" s="164"/>
      <c r="HML235" s="164"/>
      <c r="HMM235" s="164"/>
      <c r="HMN235" s="164"/>
      <c r="HMO235" s="164"/>
      <c r="HMP235" s="164"/>
      <c r="HMQ235" s="164"/>
      <c r="HMR235" s="164"/>
      <c r="HMS235" s="164"/>
      <c r="HMT235" s="164"/>
      <c r="HMU235" s="164"/>
      <c r="HMV235" s="164"/>
      <c r="HMW235" s="164"/>
      <c r="HMX235" s="164"/>
      <c r="HMY235" s="164"/>
      <c r="HMZ235" s="164"/>
      <c r="HNA235" s="164"/>
      <c r="HNB235" s="164"/>
      <c r="HNC235" s="164"/>
      <c r="HND235" s="164"/>
      <c r="HNE235" s="164"/>
      <c r="HNF235" s="164"/>
      <c r="HNG235" s="164"/>
      <c r="HNH235" s="164"/>
      <c r="HNI235" s="164"/>
      <c r="HNJ235" s="164"/>
      <c r="HNK235" s="164"/>
      <c r="HNL235" s="164"/>
      <c r="HNM235" s="164"/>
      <c r="HNN235" s="164"/>
      <c r="HNO235" s="164"/>
      <c r="HNP235" s="164"/>
      <c r="HNQ235" s="164"/>
      <c r="HNR235" s="164"/>
      <c r="HNS235" s="164"/>
      <c r="HNT235" s="164"/>
      <c r="HNU235" s="164"/>
      <c r="HNV235" s="164"/>
      <c r="HNW235" s="164"/>
      <c r="HNX235" s="164"/>
      <c r="HNY235" s="164"/>
      <c r="HNZ235" s="164"/>
      <c r="HOA235" s="164"/>
      <c r="HOB235" s="164"/>
      <c r="HOC235" s="164"/>
      <c r="HOD235" s="164"/>
      <c r="HOE235" s="164"/>
      <c r="HOF235" s="164"/>
      <c r="HOG235" s="164"/>
      <c r="HOH235" s="164"/>
      <c r="HOI235" s="164"/>
      <c r="HOJ235" s="164"/>
      <c r="HOK235" s="164"/>
      <c r="HOL235" s="164"/>
      <c r="HOM235" s="164"/>
      <c r="HON235" s="164"/>
      <c r="HOO235" s="164"/>
      <c r="HOP235" s="164"/>
      <c r="HOQ235" s="164"/>
      <c r="HOR235" s="164"/>
      <c r="HOS235" s="164"/>
      <c r="HOT235" s="164"/>
      <c r="HOU235" s="164"/>
      <c r="HOV235" s="164"/>
      <c r="HOW235" s="164"/>
      <c r="HOX235" s="164"/>
      <c r="HOY235" s="164"/>
      <c r="HOZ235" s="164"/>
      <c r="HPA235" s="164"/>
      <c r="HPB235" s="164"/>
      <c r="HPC235" s="164"/>
      <c r="HPD235" s="164"/>
      <c r="HPE235" s="164"/>
      <c r="HPF235" s="164"/>
      <c r="HPG235" s="164"/>
      <c r="HPH235" s="164"/>
      <c r="HPI235" s="164"/>
      <c r="HPJ235" s="164"/>
      <c r="HPK235" s="164"/>
      <c r="HPL235" s="164"/>
      <c r="HPM235" s="164"/>
      <c r="HPN235" s="164"/>
      <c r="HPO235" s="164"/>
      <c r="HPP235" s="164"/>
      <c r="HPQ235" s="164"/>
      <c r="HPR235" s="164"/>
      <c r="HPS235" s="164"/>
      <c r="HPT235" s="164"/>
      <c r="HPU235" s="164"/>
      <c r="HPV235" s="164"/>
      <c r="HPW235" s="164"/>
      <c r="HPX235" s="164"/>
      <c r="HPY235" s="164"/>
      <c r="HPZ235" s="164"/>
      <c r="HQA235" s="164"/>
      <c r="HQB235" s="164"/>
      <c r="HQC235" s="164"/>
      <c r="HQD235" s="164"/>
      <c r="HQE235" s="164"/>
      <c r="HQF235" s="164"/>
      <c r="HQG235" s="164"/>
      <c r="HQH235" s="164"/>
      <c r="HQI235" s="164"/>
      <c r="HQJ235" s="164"/>
      <c r="HQK235" s="164"/>
      <c r="HQL235" s="164"/>
      <c r="HQM235" s="164"/>
      <c r="HQN235" s="164"/>
      <c r="HQO235" s="164"/>
      <c r="HQP235" s="164"/>
      <c r="HQQ235" s="164"/>
      <c r="HQR235" s="164"/>
      <c r="HQS235" s="164"/>
      <c r="HQT235" s="164"/>
      <c r="HQU235" s="164"/>
      <c r="HQV235" s="164"/>
      <c r="HQW235" s="164"/>
      <c r="HQX235" s="164"/>
      <c r="HQY235" s="164"/>
      <c r="HQZ235" s="164"/>
      <c r="HRA235" s="164"/>
      <c r="HRB235" s="164"/>
      <c r="HRC235" s="164"/>
      <c r="HRD235" s="164"/>
      <c r="HRE235" s="164"/>
      <c r="HRF235" s="164"/>
      <c r="HRG235" s="164"/>
      <c r="HRH235" s="164"/>
      <c r="HRI235" s="164"/>
      <c r="HRJ235" s="164"/>
      <c r="HRK235" s="164"/>
      <c r="HRL235" s="164"/>
      <c r="HRM235" s="164"/>
      <c r="HRN235" s="164"/>
      <c r="HRO235" s="164"/>
      <c r="HRP235" s="164"/>
      <c r="HRQ235" s="164"/>
      <c r="HRR235" s="164"/>
      <c r="HRS235" s="164"/>
      <c r="HRT235" s="164"/>
      <c r="HRU235" s="164"/>
      <c r="HRV235" s="164"/>
      <c r="HRW235" s="164"/>
      <c r="HRX235" s="164"/>
      <c r="HRY235" s="164"/>
      <c r="HRZ235" s="164"/>
      <c r="HSA235" s="164"/>
      <c r="HSB235" s="164"/>
      <c r="HSC235" s="164"/>
      <c r="HSD235" s="164"/>
      <c r="HSE235" s="164"/>
      <c r="HSF235" s="164"/>
      <c r="HSG235" s="164"/>
      <c r="HSH235" s="164"/>
      <c r="HSI235" s="164"/>
      <c r="HSJ235" s="164"/>
      <c r="HSK235" s="164"/>
      <c r="HSL235" s="164"/>
      <c r="HSM235" s="164"/>
      <c r="HSN235" s="164"/>
      <c r="HSO235" s="164"/>
      <c r="HSP235" s="164"/>
      <c r="HSQ235" s="164"/>
      <c r="HSR235" s="164"/>
      <c r="HSS235" s="164"/>
      <c r="HST235" s="164"/>
      <c r="HSU235" s="164"/>
      <c r="HSV235" s="164"/>
      <c r="HSW235" s="164"/>
      <c r="HSX235" s="164"/>
      <c r="HSY235" s="164"/>
      <c r="HSZ235" s="164"/>
      <c r="HTA235" s="164"/>
      <c r="HTB235" s="164"/>
      <c r="HTC235" s="164"/>
      <c r="HTD235" s="164"/>
      <c r="HTE235" s="164"/>
      <c r="HTF235" s="164"/>
      <c r="HTG235" s="164"/>
      <c r="HTH235" s="164"/>
      <c r="HTI235" s="164"/>
      <c r="HTJ235" s="164"/>
      <c r="HTK235" s="164"/>
      <c r="HTL235" s="164"/>
      <c r="HTM235" s="164"/>
      <c r="HTN235" s="164"/>
      <c r="HTO235" s="164"/>
      <c r="HTP235" s="164"/>
      <c r="HTQ235" s="164"/>
      <c r="HTR235" s="164"/>
      <c r="HTS235" s="164"/>
      <c r="HTT235" s="164"/>
      <c r="HTU235" s="164"/>
      <c r="HTV235" s="164"/>
      <c r="HTW235" s="164"/>
      <c r="HTX235" s="164"/>
      <c r="HTY235" s="164"/>
      <c r="HTZ235" s="164"/>
      <c r="HUA235" s="164"/>
      <c r="HUB235" s="164"/>
      <c r="HUC235" s="164"/>
      <c r="HUD235" s="164"/>
      <c r="HUE235" s="164"/>
      <c r="HUF235" s="164"/>
      <c r="HUG235" s="164"/>
      <c r="HUH235" s="164"/>
      <c r="HUI235" s="164"/>
      <c r="HUJ235" s="164"/>
      <c r="HUK235" s="164"/>
      <c r="HUL235" s="164"/>
      <c r="HUM235" s="164"/>
      <c r="HUN235" s="164"/>
      <c r="HUO235" s="164"/>
      <c r="HUP235" s="164"/>
      <c r="HUQ235" s="164"/>
      <c r="HUR235" s="164"/>
      <c r="HUS235" s="164"/>
      <c r="HUT235" s="164"/>
      <c r="HUU235" s="164"/>
      <c r="HUV235" s="164"/>
      <c r="HUW235" s="164"/>
      <c r="HUX235" s="164"/>
      <c r="HUY235" s="164"/>
      <c r="HUZ235" s="164"/>
      <c r="HVA235" s="164"/>
      <c r="HVB235" s="164"/>
      <c r="HVC235" s="164"/>
      <c r="HVD235" s="164"/>
      <c r="HVE235" s="164"/>
      <c r="HVF235" s="164"/>
      <c r="HVG235" s="164"/>
      <c r="HVH235" s="164"/>
      <c r="HVI235" s="164"/>
      <c r="HVJ235" s="164"/>
      <c r="HVK235" s="164"/>
      <c r="HVL235" s="164"/>
      <c r="HVM235" s="164"/>
      <c r="HVN235" s="164"/>
      <c r="HVO235" s="164"/>
      <c r="HVP235" s="164"/>
      <c r="HVQ235" s="164"/>
      <c r="HVR235" s="164"/>
      <c r="HVS235" s="164"/>
      <c r="HVT235" s="164"/>
      <c r="HVU235" s="164"/>
      <c r="HVV235" s="164"/>
      <c r="HVW235" s="164"/>
      <c r="HVX235" s="164"/>
      <c r="HVY235" s="164"/>
      <c r="HVZ235" s="164"/>
      <c r="HWA235" s="164"/>
      <c r="HWB235" s="164"/>
      <c r="HWC235" s="164"/>
      <c r="HWD235" s="164"/>
      <c r="HWE235" s="164"/>
      <c r="HWF235" s="164"/>
      <c r="HWG235" s="164"/>
      <c r="HWH235" s="164"/>
      <c r="HWI235" s="164"/>
      <c r="HWJ235" s="164"/>
      <c r="HWK235" s="164"/>
      <c r="HWL235" s="164"/>
      <c r="HWM235" s="164"/>
      <c r="HWN235" s="164"/>
      <c r="HWO235" s="164"/>
      <c r="HWP235" s="164"/>
      <c r="HWQ235" s="164"/>
      <c r="HWR235" s="164"/>
      <c r="HWS235" s="164"/>
      <c r="HWT235" s="164"/>
      <c r="HWU235" s="164"/>
      <c r="HWV235" s="164"/>
      <c r="HWW235" s="164"/>
      <c r="HWX235" s="164"/>
      <c r="HWY235" s="164"/>
      <c r="HWZ235" s="164"/>
      <c r="HXA235" s="164"/>
      <c r="HXB235" s="164"/>
      <c r="HXC235" s="164"/>
      <c r="HXD235" s="164"/>
      <c r="HXE235" s="164"/>
      <c r="HXF235" s="164"/>
      <c r="HXG235" s="164"/>
      <c r="HXH235" s="164"/>
      <c r="HXI235" s="164"/>
      <c r="HXJ235" s="164"/>
      <c r="HXK235" s="164"/>
      <c r="HXL235" s="164"/>
      <c r="HXM235" s="164"/>
      <c r="HXN235" s="164"/>
      <c r="HXO235" s="164"/>
      <c r="HXP235" s="164"/>
      <c r="HXQ235" s="164"/>
      <c r="HXR235" s="164"/>
      <c r="HXS235" s="164"/>
      <c r="HXT235" s="164"/>
      <c r="HXU235" s="164"/>
      <c r="HXV235" s="164"/>
      <c r="HXW235" s="164"/>
      <c r="HXX235" s="164"/>
      <c r="HXY235" s="164"/>
      <c r="HXZ235" s="164"/>
      <c r="HYA235" s="164"/>
      <c r="HYB235" s="164"/>
      <c r="HYC235" s="164"/>
      <c r="HYD235" s="164"/>
      <c r="HYE235" s="164"/>
      <c r="HYF235" s="164"/>
      <c r="HYG235" s="164"/>
      <c r="HYH235" s="164"/>
      <c r="HYI235" s="164"/>
      <c r="HYJ235" s="164"/>
      <c r="HYK235" s="164"/>
      <c r="HYL235" s="164"/>
      <c r="HYM235" s="164"/>
      <c r="HYN235" s="164"/>
      <c r="HYO235" s="164"/>
      <c r="HYP235" s="164"/>
      <c r="HYQ235" s="164"/>
      <c r="HYR235" s="164"/>
      <c r="HYS235" s="164"/>
      <c r="HYT235" s="164"/>
      <c r="HYU235" s="164"/>
      <c r="HYV235" s="164"/>
      <c r="HYW235" s="164"/>
      <c r="HYX235" s="164"/>
      <c r="HYY235" s="164"/>
      <c r="HYZ235" s="164"/>
      <c r="HZA235" s="164"/>
      <c r="HZB235" s="164"/>
      <c r="HZC235" s="164"/>
      <c r="HZD235" s="164"/>
      <c r="HZE235" s="164"/>
      <c r="HZF235" s="164"/>
      <c r="HZG235" s="164"/>
      <c r="HZH235" s="164"/>
      <c r="HZI235" s="164"/>
      <c r="HZJ235" s="164"/>
      <c r="HZK235" s="164"/>
      <c r="HZL235" s="164"/>
      <c r="HZM235" s="164"/>
      <c r="HZN235" s="164"/>
      <c r="HZO235" s="164"/>
      <c r="HZP235" s="164"/>
      <c r="HZQ235" s="164"/>
      <c r="HZR235" s="164"/>
      <c r="HZS235" s="164"/>
      <c r="HZT235" s="164"/>
      <c r="HZU235" s="164"/>
      <c r="HZV235" s="164"/>
      <c r="HZW235" s="164"/>
      <c r="HZX235" s="164"/>
      <c r="HZY235" s="164"/>
      <c r="HZZ235" s="164"/>
      <c r="IAA235" s="164"/>
      <c r="IAB235" s="164"/>
      <c r="IAC235" s="164"/>
      <c r="IAD235" s="164"/>
      <c r="IAE235" s="164"/>
      <c r="IAF235" s="164"/>
      <c r="IAG235" s="164"/>
      <c r="IAH235" s="164"/>
      <c r="IAI235" s="164"/>
      <c r="IAJ235" s="164"/>
      <c r="IAK235" s="164"/>
      <c r="IAL235" s="164"/>
      <c r="IAM235" s="164"/>
      <c r="IAN235" s="164"/>
      <c r="IAO235" s="164"/>
      <c r="IAP235" s="164"/>
      <c r="IAQ235" s="164"/>
      <c r="IAR235" s="164"/>
      <c r="IAS235" s="164"/>
      <c r="IAT235" s="164"/>
      <c r="IAU235" s="164"/>
      <c r="IAV235" s="164"/>
      <c r="IAW235" s="164"/>
      <c r="IAX235" s="164"/>
      <c r="IAY235" s="164"/>
      <c r="IAZ235" s="164"/>
      <c r="IBA235" s="164"/>
      <c r="IBB235" s="164"/>
      <c r="IBC235" s="164"/>
      <c r="IBD235" s="164"/>
      <c r="IBE235" s="164"/>
      <c r="IBF235" s="164"/>
      <c r="IBG235" s="164"/>
      <c r="IBH235" s="164"/>
      <c r="IBI235" s="164"/>
      <c r="IBJ235" s="164"/>
      <c r="IBK235" s="164"/>
      <c r="IBL235" s="164"/>
      <c r="IBM235" s="164"/>
      <c r="IBN235" s="164"/>
      <c r="IBO235" s="164"/>
      <c r="IBP235" s="164"/>
      <c r="IBQ235" s="164"/>
      <c r="IBR235" s="164"/>
      <c r="IBS235" s="164"/>
      <c r="IBT235" s="164"/>
      <c r="IBU235" s="164"/>
      <c r="IBV235" s="164"/>
      <c r="IBW235" s="164"/>
      <c r="IBX235" s="164"/>
      <c r="IBY235" s="164"/>
      <c r="IBZ235" s="164"/>
      <c r="ICA235" s="164"/>
      <c r="ICB235" s="164"/>
      <c r="ICC235" s="164"/>
      <c r="ICD235" s="164"/>
      <c r="ICE235" s="164"/>
      <c r="ICF235" s="164"/>
      <c r="ICG235" s="164"/>
      <c r="ICH235" s="164"/>
      <c r="ICI235" s="164"/>
      <c r="ICJ235" s="164"/>
      <c r="ICK235" s="164"/>
      <c r="ICL235" s="164"/>
      <c r="ICM235" s="164"/>
      <c r="ICN235" s="164"/>
      <c r="ICO235" s="164"/>
      <c r="ICP235" s="164"/>
      <c r="ICQ235" s="164"/>
      <c r="ICR235" s="164"/>
      <c r="ICS235" s="164"/>
      <c r="ICT235" s="164"/>
      <c r="ICU235" s="164"/>
      <c r="ICV235" s="164"/>
      <c r="ICW235" s="164"/>
      <c r="ICX235" s="164"/>
      <c r="ICY235" s="164"/>
      <c r="ICZ235" s="164"/>
      <c r="IDA235" s="164"/>
      <c r="IDB235" s="164"/>
      <c r="IDC235" s="164"/>
      <c r="IDD235" s="164"/>
      <c r="IDE235" s="164"/>
      <c r="IDF235" s="164"/>
      <c r="IDG235" s="164"/>
      <c r="IDH235" s="164"/>
      <c r="IDI235" s="164"/>
      <c r="IDJ235" s="164"/>
      <c r="IDK235" s="164"/>
      <c r="IDL235" s="164"/>
      <c r="IDM235" s="164"/>
      <c r="IDN235" s="164"/>
      <c r="IDO235" s="164"/>
      <c r="IDP235" s="164"/>
      <c r="IDQ235" s="164"/>
      <c r="IDR235" s="164"/>
      <c r="IDS235" s="164"/>
      <c r="IDT235" s="164"/>
      <c r="IDU235" s="164"/>
      <c r="IDV235" s="164"/>
      <c r="IDW235" s="164"/>
      <c r="IDX235" s="164"/>
      <c r="IDY235" s="164"/>
      <c r="IDZ235" s="164"/>
      <c r="IEA235" s="164"/>
      <c r="IEB235" s="164"/>
      <c r="IEC235" s="164"/>
      <c r="IED235" s="164"/>
      <c r="IEE235" s="164"/>
      <c r="IEF235" s="164"/>
      <c r="IEG235" s="164"/>
      <c r="IEH235" s="164"/>
      <c r="IEI235" s="164"/>
      <c r="IEJ235" s="164"/>
      <c r="IEK235" s="164"/>
      <c r="IEL235" s="164"/>
      <c r="IEM235" s="164"/>
      <c r="IEN235" s="164"/>
      <c r="IEO235" s="164"/>
      <c r="IEP235" s="164"/>
      <c r="IEQ235" s="164"/>
      <c r="IER235" s="164"/>
      <c r="IES235" s="164"/>
      <c r="IET235" s="164"/>
      <c r="IEU235" s="164"/>
      <c r="IEV235" s="164"/>
      <c r="IEW235" s="164"/>
      <c r="IEX235" s="164"/>
      <c r="IEY235" s="164"/>
      <c r="IEZ235" s="164"/>
      <c r="IFA235" s="164"/>
      <c r="IFB235" s="164"/>
      <c r="IFC235" s="164"/>
      <c r="IFD235" s="164"/>
      <c r="IFE235" s="164"/>
      <c r="IFF235" s="164"/>
      <c r="IFG235" s="164"/>
      <c r="IFH235" s="164"/>
      <c r="IFI235" s="164"/>
      <c r="IFJ235" s="164"/>
      <c r="IFK235" s="164"/>
      <c r="IFL235" s="164"/>
      <c r="IFM235" s="164"/>
      <c r="IFN235" s="164"/>
      <c r="IFO235" s="164"/>
      <c r="IFP235" s="164"/>
      <c r="IFQ235" s="164"/>
      <c r="IFR235" s="164"/>
      <c r="IFS235" s="164"/>
      <c r="IFT235" s="164"/>
      <c r="IFU235" s="164"/>
      <c r="IFV235" s="164"/>
      <c r="IFW235" s="164"/>
      <c r="IFX235" s="164"/>
      <c r="IFY235" s="164"/>
      <c r="IFZ235" s="164"/>
      <c r="IGA235" s="164"/>
      <c r="IGB235" s="164"/>
      <c r="IGC235" s="164"/>
      <c r="IGD235" s="164"/>
      <c r="IGE235" s="164"/>
      <c r="IGF235" s="164"/>
      <c r="IGG235" s="164"/>
      <c r="IGH235" s="164"/>
      <c r="IGI235" s="164"/>
      <c r="IGJ235" s="164"/>
      <c r="IGK235" s="164"/>
      <c r="IGL235" s="164"/>
      <c r="IGM235" s="164"/>
      <c r="IGN235" s="164"/>
      <c r="IGO235" s="164"/>
      <c r="IGP235" s="164"/>
      <c r="IGQ235" s="164"/>
      <c r="IGR235" s="164"/>
      <c r="IGS235" s="164"/>
      <c r="IGT235" s="164"/>
      <c r="IGU235" s="164"/>
      <c r="IGV235" s="164"/>
      <c r="IGW235" s="164"/>
      <c r="IGX235" s="164"/>
      <c r="IGY235" s="164"/>
      <c r="IGZ235" s="164"/>
      <c r="IHA235" s="164"/>
      <c r="IHB235" s="164"/>
      <c r="IHC235" s="164"/>
      <c r="IHD235" s="164"/>
      <c r="IHE235" s="164"/>
      <c r="IHF235" s="164"/>
      <c r="IHG235" s="164"/>
      <c r="IHH235" s="164"/>
      <c r="IHI235" s="164"/>
      <c r="IHJ235" s="164"/>
      <c r="IHK235" s="164"/>
      <c r="IHL235" s="164"/>
      <c r="IHM235" s="164"/>
      <c r="IHN235" s="164"/>
      <c r="IHO235" s="164"/>
      <c r="IHP235" s="164"/>
      <c r="IHQ235" s="164"/>
      <c r="IHR235" s="164"/>
      <c r="IHS235" s="164"/>
      <c r="IHT235" s="164"/>
      <c r="IHU235" s="164"/>
      <c r="IHV235" s="164"/>
      <c r="IHW235" s="164"/>
      <c r="IHX235" s="164"/>
      <c r="IHY235" s="164"/>
      <c r="IHZ235" s="164"/>
      <c r="IIA235" s="164"/>
      <c r="IIB235" s="164"/>
      <c r="IIC235" s="164"/>
      <c r="IID235" s="164"/>
      <c r="IIE235" s="164"/>
      <c r="IIF235" s="164"/>
      <c r="IIG235" s="164"/>
      <c r="IIH235" s="164"/>
      <c r="III235" s="164"/>
      <c r="IIJ235" s="164"/>
      <c r="IIK235" s="164"/>
      <c r="IIL235" s="164"/>
      <c r="IIM235" s="164"/>
      <c r="IIN235" s="164"/>
      <c r="IIO235" s="164"/>
      <c r="IIP235" s="164"/>
      <c r="IIQ235" s="164"/>
      <c r="IIR235" s="164"/>
      <c r="IIS235" s="164"/>
      <c r="IIT235" s="164"/>
      <c r="IIU235" s="164"/>
      <c r="IIV235" s="164"/>
      <c r="IIW235" s="164"/>
      <c r="IIX235" s="164"/>
      <c r="IIY235" s="164"/>
      <c r="IIZ235" s="164"/>
      <c r="IJA235" s="164"/>
      <c r="IJB235" s="164"/>
      <c r="IJC235" s="164"/>
      <c r="IJD235" s="164"/>
      <c r="IJE235" s="164"/>
      <c r="IJF235" s="164"/>
      <c r="IJG235" s="164"/>
      <c r="IJH235" s="164"/>
      <c r="IJI235" s="164"/>
      <c r="IJJ235" s="164"/>
      <c r="IJK235" s="164"/>
      <c r="IJL235" s="164"/>
      <c r="IJM235" s="164"/>
      <c r="IJN235" s="164"/>
      <c r="IJO235" s="164"/>
      <c r="IJP235" s="164"/>
      <c r="IJQ235" s="164"/>
      <c r="IJR235" s="164"/>
      <c r="IJS235" s="164"/>
      <c r="IJT235" s="164"/>
      <c r="IJU235" s="164"/>
      <c r="IJV235" s="164"/>
      <c r="IJW235" s="164"/>
      <c r="IJX235" s="164"/>
      <c r="IJY235" s="164"/>
      <c r="IJZ235" s="164"/>
      <c r="IKA235" s="164"/>
      <c r="IKB235" s="164"/>
      <c r="IKC235" s="164"/>
      <c r="IKD235" s="164"/>
      <c r="IKE235" s="164"/>
      <c r="IKF235" s="164"/>
      <c r="IKG235" s="164"/>
      <c r="IKH235" s="164"/>
      <c r="IKI235" s="164"/>
      <c r="IKJ235" s="164"/>
      <c r="IKK235" s="164"/>
      <c r="IKL235" s="164"/>
      <c r="IKM235" s="164"/>
      <c r="IKN235" s="164"/>
      <c r="IKO235" s="164"/>
      <c r="IKP235" s="164"/>
      <c r="IKQ235" s="164"/>
      <c r="IKR235" s="164"/>
      <c r="IKS235" s="164"/>
      <c r="IKT235" s="164"/>
      <c r="IKU235" s="164"/>
      <c r="IKV235" s="164"/>
      <c r="IKW235" s="164"/>
      <c r="IKX235" s="164"/>
      <c r="IKY235" s="164"/>
      <c r="IKZ235" s="164"/>
      <c r="ILA235" s="164"/>
      <c r="ILB235" s="164"/>
      <c r="ILC235" s="164"/>
      <c r="ILD235" s="164"/>
      <c r="ILE235" s="164"/>
      <c r="ILF235" s="164"/>
      <c r="ILG235" s="164"/>
      <c r="ILH235" s="164"/>
      <c r="ILI235" s="164"/>
      <c r="ILJ235" s="164"/>
      <c r="ILK235" s="164"/>
      <c r="ILL235" s="164"/>
      <c r="ILM235" s="164"/>
      <c r="ILN235" s="164"/>
      <c r="ILO235" s="164"/>
      <c r="ILP235" s="164"/>
      <c r="ILQ235" s="164"/>
      <c r="ILR235" s="164"/>
      <c r="ILS235" s="164"/>
      <c r="ILT235" s="164"/>
      <c r="ILU235" s="164"/>
      <c r="ILV235" s="164"/>
      <c r="ILW235" s="164"/>
      <c r="ILX235" s="164"/>
      <c r="ILY235" s="164"/>
      <c r="ILZ235" s="164"/>
      <c r="IMA235" s="164"/>
      <c r="IMB235" s="164"/>
      <c r="IMC235" s="164"/>
      <c r="IMD235" s="164"/>
      <c r="IME235" s="164"/>
      <c r="IMF235" s="164"/>
      <c r="IMG235" s="164"/>
      <c r="IMH235" s="164"/>
      <c r="IMI235" s="164"/>
      <c r="IMJ235" s="164"/>
      <c r="IMK235" s="164"/>
      <c r="IML235" s="164"/>
      <c r="IMM235" s="164"/>
      <c r="IMN235" s="164"/>
      <c r="IMO235" s="164"/>
      <c r="IMP235" s="164"/>
      <c r="IMQ235" s="164"/>
      <c r="IMR235" s="164"/>
      <c r="IMS235" s="164"/>
      <c r="IMT235" s="164"/>
      <c r="IMU235" s="164"/>
      <c r="IMV235" s="164"/>
      <c r="IMW235" s="164"/>
      <c r="IMX235" s="164"/>
      <c r="IMY235" s="164"/>
      <c r="IMZ235" s="164"/>
      <c r="INA235" s="164"/>
      <c r="INB235" s="164"/>
      <c r="INC235" s="164"/>
      <c r="IND235" s="164"/>
      <c r="INE235" s="164"/>
      <c r="INF235" s="164"/>
      <c r="ING235" s="164"/>
      <c r="INH235" s="164"/>
      <c r="INI235" s="164"/>
      <c r="INJ235" s="164"/>
      <c r="INK235" s="164"/>
      <c r="INL235" s="164"/>
      <c r="INM235" s="164"/>
      <c r="INN235" s="164"/>
      <c r="INO235" s="164"/>
      <c r="INP235" s="164"/>
      <c r="INQ235" s="164"/>
      <c r="INR235" s="164"/>
      <c r="INS235" s="164"/>
      <c r="INT235" s="164"/>
      <c r="INU235" s="164"/>
      <c r="INV235" s="164"/>
      <c r="INW235" s="164"/>
      <c r="INX235" s="164"/>
      <c r="INY235" s="164"/>
      <c r="INZ235" s="164"/>
      <c r="IOA235" s="164"/>
      <c r="IOB235" s="164"/>
      <c r="IOC235" s="164"/>
      <c r="IOD235" s="164"/>
      <c r="IOE235" s="164"/>
      <c r="IOF235" s="164"/>
      <c r="IOG235" s="164"/>
      <c r="IOH235" s="164"/>
      <c r="IOI235" s="164"/>
      <c r="IOJ235" s="164"/>
      <c r="IOK235" s="164"/>
      <c r="IOL235" s="164"/>
      <c r="IOM235" s="164"/>
      <c r="ION235" s="164"/>
      <c r="IOO235" s="164"/>
      <c r="IOP235" s="164"/>
      <c r="IOQ235" s="164"/>
      <c r="IOR235" s="164"/>
      <c r="IOS235" s="164"/>
      <c r="IOT235" s="164"/>
      <c r="IOU235" s="164"/>
      <c r="IOV235" s="164"/>
      <c r="IOW235" s="164"/>
      <c r="IOX235" s="164"/>
      <c r="IOY235" s="164"/>
      <c r="IOZ235" s="164"/>
      <c r="IPA235" s="164"/>
      <c r="IPB235" s="164"/>
      <c r="IPC235" s="164"/>
      <c r="IPD235" s="164"/>
      <c r="IPE235" s="164"/>
      <c r="IPF235" s="164"/>
      <c r="IPG235" s="164"/>
      <c r="IPH235" s="164"/>
      <c r="IPI235" s="164"/>
      <c r="IPJ235" s="164"/>
      <c r="IPK235" s="164"/>
      <c r="IPL235" s="164"/>
      <c r="IPM235" s="164"/>
      <c r="IPN235" s="164"/>
      <c r="IPO235" s="164"/>
      <c r="IPP235" s="164"/>
      <c r="IPQ235" s="164"/>
      <c r="IPR235" s="164"/>
      <c r="IPS235" s="164"/>
      <c r="IPT235" s="164"/>
      <c r="IPU235" s="164"/>
      <c r="IPV235" s="164"/>
      <c r="IPW235" s="164"/>
      <c r="IPX235" s="164"/>
      <c r="IPY235" s="164"/>
      <c r="IPZ235" s="164"/>
      <c r="IQA235" s="164"/>
      <c r="IQB235" s="164"/>
      <c r="IQC235" s="164"/>
      <c r="IQD235" s="164"/>
      <c r="IQE235" s="164"/>
      <c r="IQF235" s="164"/>
      <c r="IQG235" s="164"/>
      <c r="IQH235" s="164"/>
      <c r="IQI235" s="164"/>
      <c r="IQJ235" s="164"/>
      <c r="IQK235" s="164"/>
      <c r="IQL235" s="164"/>
      <c r="IQM235" s="164"/>
      <c r="IQN235" s="164"/>
      <c r="IQO235" s="164"/>
      <c r="IQP235" s="164"/>
      <c r="IQQ235" s="164"/>
      <c r="IQR235" s="164"/>
      <c r="IQS235" s="164"/>
      <c r="IQT235" s="164"/>
      <c r="IQU235" s="164"/>
      <c r="IQV235" s="164"/>
      <c r="IQW235" s="164"/>
      <c r="IQX235" s="164"/>
      <c r="IQY235" s="164"/>
      <c r="IQZ235" s="164"/>
      <c r="IRA235" s="164"/>
      <c r="IRB235" s="164"/>
      <c r="IRC235" s="164"/>
      <c r="IRD235" s="164"/>
      <c r="IRE235" s="164"/>
      <c r="IRF235" s="164"/>
      <c r="IRG235" s="164"/>
      <c r="IRH235" s="164"/>
      <c r="IRI235" s="164"/>
      <c r="IRJ235" s="164"/>
      <c r="IRK235" s="164"/>
      <c r="IRL235" s="164"/>
      <c r="IRM235" s="164"/>
      <c r="IRN235" s="164"/>
      <c r="IRO235" s="164"/>
      <c r="IRP235" s="164"/>
      <c r="IRQ235" s="164"/>
      <c r="IRR235" s="164"/>
      <c r="IRS235" s="164"/>
      <c r="IRT235" s="164"/>
      <c r="IRU235" s="164"/>
      <c r="IRV235" s="164"/>
      <c r="IRW235" s="164"/>
      <c r="IRX235" s="164"/>
      <c r="IRY235" s="164"/>
      <c r="IRZ235" s="164"/>
      <c r="ISA235" s="164"/>
      <c r="ISB235" s="164"/>
      <c r="ISC235" s="164"/>
      <c r="ISD235" s="164"/>
      <c r="ISE235" s="164"/>
      <c r="ISF235" s="164"/>
      <c r="ISG235" s="164"/>
      <c r="ISH235" s="164"/>
      <c r="ISI235" s="164"/>
      <c r="ISJ235" s="164"/>
      <c r="ISK235" s="164"/>
      <c r="ISL235" s="164"/>
      <c r="ISM235" s="164"/>
      <c r="ISN235" s="164"/>
      <c r="ISO235" s="164"/>
      <c r="ISP235" s="164"/>
      <c r="ISQ235" s="164"/>
      <c r="ISR235" s="164"/>
      <c r="ISS235" s="164"/>
      <c r="IST235" s="164"/>
      <c r="ISU235" s="164"/>
      <c r="ISV235" s="164"/>
      <c r="ISW235" s="164"/>
      <c r="ISX235" s="164"/>
      <c r="ISY235" s="164"/>
      <c r="ISZ235" s="164"/>
      <c r="ITA235" s="164"/>
      <c r="ITB235" s="164"/>
      <c r="ITC235" s="164"/>
      <c r="ITD235" s="164"/>
      <c r="ITE235" s="164"/>
      <c r="ITF235" s="164"/>
      <c r="ITG235" s="164"/>
      <c r="ITH235" s="164"/>
      <c r="ITI235" s="164"/>
      <c r="ITJ235" s="164"/>
      <c r="ITK235" s="164"/>
      <c r="ITL235" s="164"/>
      <c r="ITM235" s="164"/>
      <c r="ITN235" s="164"/>
      <c r="ITO235" s="164"/>
      <c r="ITP235" s="164"/>
      <c r="ITQ235" s="164"/>
      <c r="ITR235" s="164"/>
      <c r="ITS235" s="164"/>
      <c r="ITT235" s="164"/>
      <c r="ITU235" s="164"/>
      <c r="ITV235" s="164"/>
      <c r="ITW235" s="164"/>
      <c r="ITX235" s="164"/>
      <c r="ITY235" s="164"/>
      <c r="ITZ235" s="164"/>
      <c r="IUA235" s="164"/>
      <c r="IUB235" s="164"/>
      <c r="IUC235" s="164"/>
      <c r="IUD235" s="164"/>
      <c r="IUE235" s="164"/>
      <c r="IUF235" s="164"/>
      <c r="IUG235" s="164"/>
      <c r="IUH235" s="164"/>
      <c r="IUI235" s="164"/>
      <c r="IUJ235" s="164"/>
      <c r="IUK235" s="164"/>
      <c r="IUL235" s="164"/>
      <c r="IUM235" s="164"/>
      <c r="IUN235" s="164"/>
      <c r="IUO235" s="164"/>
      <c r="IUP235" s="164"/>
      <c r="IUQ235" s="164"/>
      <c r="IUR235" s="164"/>
      <c r="IUS235" s="164"/>
      <c r="IUT235" s="164"/>
      <c r="IUU235" s="164"/>
      <c r="IUV235" s="164"/>
      <c r="IUW235" s="164"/>
      <c r="IUX235" s="164"/>
      <c r="IUY235" s="164"/>
      <c r="IUZ235" s="164"/>
      <c r="IVA235" s="164"/>
      <c r="IVB235" s="164"/>
      <c r="IVC235" s="164"/>
      <c r="IVD235" s="164"/>
      <c r="IVE235" s="164"/>
      <c r="IVF235" s="164"/>
      <c r="IVG235" s="164"/>
      <c r="IVH235" s="164"/>
      <c r="IVI235" s="164"/>
      <c r="IVJ235" s="164"/>
      <c r="IVK235" s="164"/>
      <c r="IVL235" s="164"/>
      <c r="IVM235" s="164"/>
      <c r="IVN235" s="164"/>
      <c r="IVO235" s="164"/>
      <c r="IVP235" s="164"/>
      <c r="IVQ235" s="164"/>
      <c r="IVR235" s="164"/>
      <c r="IVS235" s="164"/>
      <c r="IVT235" s="164"/>
      <c r="IVU235" s="164"/>
      <c r="IVV235" s="164"/>
      <c r="IVW235" s="164"/>
      <c r="IVX235" s="164"/>
      <c r="IVY235" s="164"/>
      <c r="IVZ235" s="164"/>
      <c r="IWA235" s="164"/>
      <c r="IWB235" s="164"/>
      <c r="IWC235" s="164"/>
      <c r="IWD235" s="164"/>
      <c r="IWE235" s="164"/>
      <c r="IWF235" s="164"/>
      <c r="IWG235" s="164"/>
      <c r="IWH235" s="164"/>
      <c r="IWI235" s="164"/>
      <c r="IWJ235" s="164"/>
      <c r="IWK235" s="164"/>
      <c r="IWL235" s="164"/>
      <c r="IWM235" s="164"/>
      <c r="IWN235" s="164"/>
      <c r="IWO235" s="164"/>
      <c r="IWP235" s="164"/>
      <c r="IWQ235" s="164"/>
      <c r="IWR235" s="164"/>
      <c r="IWS235" s="164"/>
      <c r="IWT235" s="164"/>
      <c r="IWU235" s="164"/>
      <c r="IWV235" s="164"/>
      <c r="IWW235" s="164"/>
      <c r="IWX235" s="164"/>
      <c r="IWY235" s="164"/>
      <c r="IWZ235" s="164"/>
      <c r="IXA235" s="164"/>
      <c r="IXB235" s="164"/>
      <c r="IXC235" s="164"/>
      <c r="IXD235" s="164"/>
      <c r="IXE235" s="164"/>
      <c r="IXF235" s="164"/>
      <c r="IXG235" s="164"/>
      <c r="IXH235" s="164"/>
      <c r="IXI235" s="164"/>
      <c r="IXJ235" s="164"/>
      <c r="IXK235" s="164"/>
      <c r="IXL235" s="164"/>
      <c r="IXM235" s="164"/>
      <c r="IXN235" s="164"/>
      <c r="IXO235" s="164"/>
      <c r="IXP235" s="164"/>
      <c r="IXQ235" s="164"/>
      <c r="IXR235" s="164"/>
      <c r="IXS235" s="164"/>
      <c r="IXT235" s="164"/>
      <c r="IXU235" s="164"/>
      <c r="IXV235" s="164"/>
      <c r="IXW235" s="164"/>
      <c r="IXX235" s="164"/>
      <c r="IXY235" s="164"/>
      <c r="IXZ235" s="164"/>
      <c r="IYA235" s="164"/>
      <c r="IYB235" s="164"/>
      <c r="IYC235" s="164"/>
      <c r="IYD235" s="164"/>
      <c r="IYE235" s="164"/>
      <c r="IYF235" s="164"/>
      <c r="IYG235" s="164"/>
      <c r="IYH235" s="164"/>
      <c r="IYI235" s="164"/>
      <c r="IYJ235" s="164"/>
      <c r="IYK235" s="164"/>
      <c r="IYL235" s="164"/>
      <c r="IYM235" s="164"/>
      <c r="IYN235" s="164"/>
      <c r="IYO235" s="164"/>
      <c r="IYP235" s="164"/>
      <c r="IYQ235" s="164"/>
      <c r="IYR235" s="164"/>
      <c r="IYS235" s="164"/>
      <c r="IYT235" s="164"/>
      <c r="IYU235" s="164"/>
      <c r="IYV235" s="164"/>
      <c r="IYW235" s="164"/>
      <c r="IYX235" s="164"/>
      <c r="IYY235" s="164"/>
      <c r="IYZ235" s="164"/>
      <c r="IZA235" s="164"/>
      <c r="IZB235" s="164"/>
      <c r="IZC235" s="164"/>
      <c r="IZD235" s="164"/>
      <c r="IZE235" s="164"/>
      <c r="IZF235" s="164"/>
      <c r="IZG235" s="164"/>
      <c r="IZH235" s="164"/>
      <c r="IZI235" s="164"/>
      <c r="IZJ235" s="164"/>
      <c r="IZK235" s="164"/>
      <c r="IZL235" s="164"/>
      <c r="IZM235" s="164"/>
      <c r="IZN235" s="164"/>
      <c r="IZO235" s="164"/>
      <c r="IZP235" s="164"/>
      <c r="IZQ235" s="164"/>
      <c r="IZR235" s="164"/>
      <c r="IZS235" s="164"/>
      <c r="IZT235" s="164"/>
      <c r="IZU235" s="164"/>
      <c r="IZV235" s="164"/>
      <c r="IZW235" s="164"/>
      <c r="IZX235" s="164"/>
      <c r="IZY235" s="164"/>
      <c r="IZZ235" s="164"/>
      <c r="JAA235" s="164"/>
      <c r="JAB235" s="164"/>
      <c r="JAC235" s="164"/>
      <c r="JAD235" s="164"/>
      <c r="JAE235" s="164"/>
      <c r="JAF235" s="164"/>
      <c r="JAG235" s="164"/>
      <c r="JAH235" s="164"/>
      <c r="JAI235" s="164"/>
      <c r="JAJ235" s="164"/>
      <c r="JAK235" s="164"/>
      <c r="JAL235" s="164"/>
      <c r="JAM235" s="164"/>
      <c r="JAN235" s="164"/>
      <c r="JAO235" s="164"/>
      <c r="JAP235" s="164"/>
      <c r="JAQ235" s="164"/>
      <c r="JAR235" s="164"/>
      <c r="JAS235" s="164"/>
      <c r="JAT235" s="164"/>
      <c r="JAU235" s="164"/>
      <c r="JAV235" s="164"/>
      <c r="JAW235" s="164"/>
      <c r="JAX235" s="164"/>
      <c r="JAY235" s="164"/>
      <c r="JAZ235" s="164"/>
      <c r="JBA235" s="164"/>
      <c r="JBB235" s="164"/>
      <c r="JBC235" s="164"/>
      <c r="JBD235" s="164"/>
      <c r="JBE235" s="164"/>
      <c r="JBF235" s="164"/>
      <c r="JBG235" s="164"/>
      <c r="JBH235" s="164"/>
      <c r="JBI235" s="164"/>
      <c r="JBJ235" s="164"/>
      <c r="JBK235" s="164"/>
      <c r="JBL235" s="164"/>
      <c r="JBM235" s="164"/>
      <c r="JBN235" s="164"/>
      <c r="JBO235" s="164"/>
      <c r="JBP235" s="164"/>
      <c r="JBQ235" s="164"/>
      <c r="JBR235" s="164"/>
      <c r="JBS235" s="164"/>
      <c r="JBT235" s="164"/>
      <c r="JBU235" s="164"/>
      <c r="JBV235" s="164"/>
      <c r="JBW235" s="164"/>
      <c r="JBX235" s="164"/>
      <c r="JBY235" s="164"/>
      <c r="JBZ235" s="164"/>
      <c r="JCA235" s="164"/>
      <c r="JCB235" s="164"/>
      <c r="JCC235" s="164"/>
      <c r="JCD235" s="164"/>
      <c r="JCE235" s="164"/>
      <c r="JCF235" s="164"/>
      <c r="JCG235" s="164"/>
      <c r="JCH235" s="164"/>
      <c r="JCI235" s="164"/>
      <c r="JCJ235" s="164"/>
      <c r="JCK235" s="164"/>
      <c r="JCL235" s="164"/>
      <c r="JCM235" s="164"/>
      <c r="JCN235" s="164"/>
      <c r="JCO235" s="164"/>
      <c r="JCP235" s="164"/>
      <c r="JCQ235" s="164"/>
      <c r="JCR235" s="164"/>
      <c r="JCS235" s="164"/>
      <c r="JCT235" s="164"/>
      <c r="JCU235" s="164"/>
      <c r="JCV235" s="164"/>
      <c r="JCW235" s="164"/>
      <c r="JCX235" s="164"/>
      <c r="JCY235" s="164"/>
      <c r="JCZ235" s="164"/>
      <c r="JDA235" s="164"/>
      <c r="JDB235" s="164"/>
      <c r="JDC235" s="164"/>
      <c r="JDD235" s="164"/>
      <c r="JDE235" s="164"/>
      <c r="JDF235" s="164"/>
      <c r="JDG235" s="164"/>
      <c r="JDH235" s="164"/>
      <c r="JDI235" s="164"/>
      <c r="JDJ235" s="164"/>
      <c r="JDK235" s="164"/>
      <c r="JDL235" s="164"/>
      <c r="JDM235" s="164"/>
      <c r="JDN235" s="164"/>
      <c r="JDO235" s="164"/>
      <c r="JDP235" s="164"/>
      <c r="JDQ235" s="164"/>
      <c r="JDR235" s="164"/>
      <c r="JDS235" s="164"/>
      <c r="JDT235" s="164"/>
      <c r="JDU235" s="164"/>
      <c r="JDV235" s="164"/>
      <c r="JDW235" s="164"/>
      <c r="JDX235" s="164"/>
      <c r="JDY235" s="164"/>
      <c r="JDZ235" s="164"/>
      <c r="JEA235" s="164"/>
      <c r="JEB235" s="164"/>
      <c r="JEC235" s="164"/>
      <c r="JED235" s="164"/>
      <c r="JEE235" s="164"/>
      <c r="JEF235" s="164"/>
      <c r="JEG235" s="164"/>
      <c r="JEH235" s="164"/>
      <c r="JEI235" s="164"/>
      <c r="JEJ235" s="164"/>
      <c r="JEK235" s="164"/>
      <c r="JEL235" s="164"/>
      <c r="JEM235" s="164"/>
      <c r="JEN235" s="164"/>
      <c r="JEO235" s="164"/>
      <c r="JEP235" s="164"/>
      <c r="JEQ235" s="164"/>
      <c r="JER235" s="164"/>
      <c r="JES235" s="164"/>
      <c r="JET235" s="164"/>
      <c r="JEU235" s="164"/>
      <c r="JEV235" s="164"/>
      <c r="JEW235" s="164"/>
      <c r="JEX235" s="164"/>
      <c r="JEY235" s="164"/>
      <c r="JEZ235" s="164"/>
      <c r="JFA235" s="164"/>
      <c r="JFB235" s="164"/>
      <c r="JFC235" s="164"/>
      <c r="JFD235" s="164"/>
      <c r="JFE235" s="164"/>
      <c r="JFF235" s="164"/>
      <c r="JFG235" s="164"/>
      <c r="JFH235" s="164"/>
      <c r="JFI235" s="164"/>
      <c r="JFJ235" s="164"/>
      <c r="JFK235" s="164"/>
      <c r="JFL235" s="164"/>
      <c r="JFM235" s="164"/>
      <c r="JFN235" s="164"/>
      <c r="JFO235" s="164"/>
      <c r="JFP235" s="164"/>
      <c r="JFQ235" s="164"/>
      <c r="JFR235" s="164"/>
      <c r="JFS235" s="164"/>
      <c r="JFT235" s="164"/>
      <c r="JFU235" s="164"/>
      <c r="JFV235" s="164"/>
      <c r="JFW235" s="164"/>
      <c r="JFX235" s="164"/>
      <c r="JFY235" s="164"/>
      <c r="JFZ235" s="164"/>
      <c r="JGA235" s="164"/>
      <c r="JGB235" s="164"/>
      <c r="JGC235" s="164"/>
      <c r="JGD235" s="164"/>
      <c r="JGE235" s="164"/>
      <c r="JGF235" s="164"/>
      <c r="JGG235" s="164"/>
      <c r="JGH235" s="164"/>
      <c r="JGI235" s="164"/>
      <c r="JGJ235" s="164"/>
      <c r="JGK235" s="164"/>
      <c r="JGL235" s="164"/>
      <c r="JGM235" s="164"/>
      <c r="JGN235" s="164"/>
      <c r="JGO235" s="164"/>
      <c r="JGP235" s="164"/>
      <c r="JGQ235" s="164"/>
      <c r="JGR235" s="164"/>
      <c r="JGS235" s="164"/>
      <c r="JGT235" s="164"/>
      <c r="JGU235" s="164"/>
      <c r="JGV235" s="164"/>
      <c r="JGW235" s="164"/>
      <c r="JGX235" s="164"/>
      <c r="JGY235" s="164"/>
      <c r="JGZ235" s="164"/>
      <c r="JHA235" s="164"/>
      <c r="JHB235" s="164"/>
      <c r="JHC235" s="164"/>
      <c r="JHD235" s="164"/>
      <c r="JHE235" s="164"/>
      <c r="JHF235" s="164"/>
      <c r="JHG235" s="164"/>
      <c r="JHH235" s="164"/>
      <c r="JHI235" s="164"/>
      <c r="JHJ235" s="164"/>
      <c r="JHK235" s="164"/>
      <c r="JHL235" s="164"/>
      <c r="JHM235" s="164"/>
      <c r="JHN235" s="164"/>
      <c r="JHO235" s="164"/>
      <c r="JHP235" s="164"/>
      <c r="JHQ235" s="164"/>
      <c r="JHR235" s="164"/>
      <c r="JHS235" s="164"/>
      <c r="JHT235" s="164"/>
      <c r="JHU235" s="164"/>
      <c r="JHV235" s="164"/>
      <c r="JHW235" s="164"/>
      <c r="JHX235" s="164"/>
      <c r="JHY235" s="164"/>
      <c r="JHZ235" s="164"/>
      <c r="JIA235" s="164"/>
      <c r="JIB235" s="164"/>
      <c r="JIC235" s="164"/>
      <c r="JID235" s="164"/>
      <c r="JIE235" s="164"/>
      <c r="JIF235" s="164"/>
      <c r="JIG235" s="164"/>
      <c r="JIH235" s="164"/>
      <c r="JII235" s="164"/>
      <c r="JIJ235" s="164"/>
      <c r="JIK235" s="164"/>
      <c r="JIL235" s="164"/>
      <c r="JIM235" s="164"/>
      <c r="JIN235" s="164"/>
      <c r="JIO235" s="164"/>
      <c r="JIP235" s="164"/>
      <c r="JIQ235" s="164"/>
      <c r="JIR235" s="164"/>
      <c r="JIS235" s="164"/>
      <c r="JIT235" s="164"/>
      <c r="JIU235" s="164"/>
      <c r="JIV235" s="164"/>
      <c r="JIW235" s="164"/>
      <c r="JIX235" s="164"/>
      <c r="JIY235" s="164"/>
      <c r="JIZ235" s="164"/>
      <c r="JJA235" s="164"/>
      <c r="JJB235" s="164"/>
      <c r="JJC235" s="164"/>
      <c r="JJD235" s="164"/>
      <c r="JJE235" s="164"/>
      <c r="JJF235" s="164"/>
      <c r="JJG235" s="164"/>
      <c r="JJH235" s="164"/>
      <c r="JJI235" s="164"/>
      <c r="JJJ235" s="164"/>
      <c r="JJK235" s="164"/>
      <c r="JJL235" s="164"/>
      <c r="JJM235" s="164"/>
      <c r="JJN235" s="164"/>
      <c r="JJO235" s="164"/>
      <c r="JJP235" s="164"/>
      <c r="JJQ235" s="164"/>
      <c r="JJR235" s="164"/>
      <c r="JJS235" s="164"/>
      <c r="JJT235" s="164"/>
      <c r="JJU235" s="164"/>
      <c r="JJV235" s="164"/>
      <c r="JJW235" s="164"/>
      <c r="JJX235" s="164"/>
      <c r="JJY235" s="164"/>
      <c r="JJZ235" s="164"/>
      <c r="JKA235" s="164"/>
      <c r="JKB235" s="164"/>
      <c r="JKC235" s="164"/>
      <c r="JKD235" s="164"/>
      <c r="JKE235" s="164"/>
      <c r="JKF235" s="164"/>
      <c r="JKG235" s="164"/>
      <c r="JKH235" s="164"/>
      <c r="JKI235" s="164"/>
      <c r="JKJ235" s="164"/>
      <c r="JKK235" s="164"/>
      <c r="JKL235" s="164"/>
      <c r="JKM235" s="164"/>
      <c r="JKN235" s="164"/>
      <c r="JKO235" s="164"/>
      <c r="JKP235" s="164"/>
      <c r="JKQ235" s="164"/>
      <c r="JKR235" s="164"/>
      <c r="JKS235" s="164"/>
      <c r="JKT235" s="164"/>
      <c r="JKU235" s="164"/>
      <c r="JKV235" s="164"/>
      <c r="JKW235" s="164"/>
      <c r="JKX235" s="164"/>
      <c r="JKY235" s="164"/>
      <c r="JKZ235" s="164"/>
      <c r="JLA235" s="164"/>
      <c r="JLB235" s="164"/>
      <c r="JLC235" s="164"/>
      <c r="JLD235" s="164"/>
      <c r="JLE235" s="164"/>
      <c r="JLF235" s="164"/>
      <c r="JLG235" s="164"/>
      <c r="JLH235" s="164"/>
      <c r="JLI235" s="164"/>
      <c r="JLJ235" s="164"/>
      <c r="JLK235" s="164"/>
      <c r="JLL235" s="164"/>
      <c r="JLM235" s="164"/>
      <c r="JLN235" s="164"/>
      <c r="JLO235" s="164"/>
      <c r="JLP235" s="164"/>
      <c r="JLQ235" s="164"/>
      <c r="JLR235" s="164"/>
      <c r="JLS235" s="164"/>
      <c r="JLT235" s="164"/>
      <c r="JLU235" s="164"/>
      <c r="JLV235" s="164"/>
      <c r="JLW235" s="164"/>
      <c r="JLX235" s="164"/>
      <c r="JLY235" s="164"/>
      <c r="JLZ235" s="164"/>
      <c r="JMA235" s="164"/>
      <c r="JMB235" s="164"/>
      <c r="JMC235" s="164"/>
      <c r="JMD235" s="164"/>
      <c r="JME235" s="164"/>
      <c r="JMF235" s="164"/>
      <c r="JMG235" s="164"/>
      <c r="JMH235" s="164"/>
      <c r="JMI235" s="164"/>
      <c r="JMJ235" s="164"/>
      <c r="JMK235" s="164"/>
      <c r="JML235" s="164"/>
      <c r="JMM235" s="164"/>
      <c r="JMN235" s="164"/>
      <c r="JMO235" s="164"/>
      <c r="JMP235" s="164"/>
      <c r="JMQ235" s="164"/>
      <c r="JMR235" s="164"/>
      <c r="JMS235" s="164"/>
      <c r="JMT235" s="164"/>
      <c r="JMU235" s="164"/>
      <c r="JMV235" s="164"/>
      <c r="JMW235" s="164"/>
      <c r="JMX235" s="164"/>
      <c r="JMY235" s="164"/>
      <c r="JMZ235" s="164"/>
      <c r="JNA235" s="164"/>
      <c r="JNB235" s="164"/>
      <c r="JNC235" s="164"/>
      <c r="JND235" s="164"/>
      <c r="JNE235" s="164"/>
      <c r="JNF235" s="164"/>
      <c r="JNG235" s="164"/>
      <c r="JNH235" s="164"/>
      <c r="JNI235" s="164"/>
      <c r="JNJ235" s="164"/>
      <c r="JNK235" s="164"/>
      <c r="JNL235" s="164"/>
      <c r="JNM235" s="164"/>
      <c r="JNN235" s="164"/>
      <c r="JNO235" s="164"/>
      <c r="JNP235" s="164"/>
      <c r="JNQ235" s="164"/>
      <c r="JNR235" s="164"/>
      <c r="JNS235" s="164"/>
      <c r="JNT235" s="164"/>
      <c r="JNU235" s="164"/>
      <c r="JNV235" s="164"/>
      <c r="JNW235" s="164"/>
      <c r="JNX235" s="164"/>
      <c r="JNY235" s="164"/>
      <c r="JNZ235" s="164"/>
      <c r="JOA235" s="164"/>
      <c r="JOB235" s="164"/>
      <c r="JOC235" s="164"/>
      <c r="JOD235" s="164"/>
      <c r="JOE235" s="164"/>
      <c r="JOF235" s="164"/>
      <c r="JOG235" s="164"/>
      <c r="JOH235" s="164"/>
      <c r="JOI235" s="164"/>
      <c r="JOJ235" s="164"/>
      <c r="JOK235" s="164"/>
      <c r="JOL235" s="164"/>
      <c r="JOM235" s="164"/>
      <c r="JON235" s="164"/>
      <c r="JOO235" s="164"/>
      <c r="JOP235" s="164"/>
      <c r="JOQ235" s="164"/>
      <c r="JOR235" s="164"/>
      <c r="JOS235" s="164"/>
      <c r="JOT235" s="164"/>
      <c r="JOU235" s="164"/>
      <c r="JOV235" s="164"/>
      <c r="JOW235" s="164"/>
      <c r="JOX235" s="164"/>
      <c r="JOY235" s="164"/>
      <c r="JOZ235" s="164"/>
      <c r="JPA235" s="164"/>
      <c r="JPB235" s="164"/>
      <c r="JPC235" s="164"/>
      <c r="JPD235" s="164"/>
      <c r="JPE235" s="164"/>
      <c r="JPF235" s="164"/>
      <c r="JPG235" s="164"/>
      <c r="JPH235" s="164"/>
      <c r="JPI235" s="164"/>
      <c r="JPJ235" s="164"/>
      <c r="JPK235" s="164"/>
      <c r="JPL235" s="164"/>
      <c r="JPM235" s="164"/>
      <c r="JPN235" s="164"/>
      <c r="JPO235" s="164"/>
      <c r="JPP235" s="164"/>
      <c r="JPQ235" s="164"/>
      <c r="JPR235" s="164"/>
      <c r="JPS235" s="164"/>
      <c r="JPT235" s="164"/>
      <c r="JPU235" s="164"/>
      <c r="JPV235" s="164"/>
      <c r="JPW235" s="164"/>
      <c r="JPX235" s="164"/>
      <c r="JPY235" s="164"/>
      <c r="JPZ235" s="164"/>
      <c r="JQA235" s="164"/>
      <c r="JQB235" s="164"/>
      <c r="JQC235" s="164"/>
      <c r="JQD235" s="164"/>
      <c r="JQE235" s="164"/>
      <c r="JQF235" s="164"/>
      <c r="JQG235" s="164"/>
      <c r="JQH235" s="164"/>
      <c r="JQI235" s="164"/>
      <c r="JQJ235" s="164"/>
      <c r="JQK235" s="164"/>
      <c r="JQL235" s="164"/>
      <c r="JQM235" s="164"/>
      <c r="JQN235" s="164"/>
      <c r="JQO235" s="164"/>
      <c r="JQP235" s="164"/>
      <c r="JQQ235" s="164"/>
      <c r="JQR235" s="164"/>
      <c r="JQS235" s="164"/>
      <c r="JQT235" s="164"/>
      <c r="JQU235" s="164"/>
      <c r="JQV235" s="164"/>
      <c r="JQW235" s="164"/>
      <c r="JQX235" s="164"/>
      <c r="JQY235" s="164"/>
      <c r="JQZ235" s="164"/>
      <c r="JRA235" s="164"/>
      <c r="JRB235" s="164"/>
      <c r="JRC235" s="164"/>
      <c r="JRD235" s="164"/>
      <c r="JRE235" s="164"/>
      <c r="JRF235" s="164"/>
      <c r="JRG235" s="164"/>
      <c r="JRH235" s="164"/>
      <c r="JRI235" s="164"/>
      <c r="JRJ235" s="164"/>
      <c r="JRK235" s="164"/>
      <c r="JRL235" s="164"/>
      <c r="JRM235" s="164"/>
      <c r="JRN235" s="164"/>
      <c r="JRO235" s="164"/>
      <c r="JRP235" s="164"/>
      <c r="JRQ235" s="164"/>
      <c r="JRR235" s="164"/>
      <c r="JRS235" s="164"/>
      <c r="JRT235" s="164"/>
      <c r="JRU235" s="164"/>
      <c r="JRV235" s="164"/>
      <c r="JRW235" s="164"/>
      <c r="JRX235" s="164"/>
      <c r="JRY235" s="164"/>
      <c r="JRZ235" s="164"/>
      <c r="JSA235" s="164"/>
      <c r="JSB235" s="164"/>
      <c r="JSC235" s="164"/>
      <c r="JSD235" s="164"/>
      <c r="JSE235" s="164"/>
      <c r="JSF235" s="164"/>
      <c r="JSG235" s="164"/>
      <c r="JSH235" s="164"/>
      <c r="JSI235" s="164"/>
      <c r="JSJ235" s="164"/>
      <c r="JSK235" s="164"/>
      <c r="JSL235" s="164"/>
      <c r="JSM235" s="164"/>
      <c r="JSN235" s="164"/>
      <c r="JSO235" s="164"/>
      <c r="JSP235" s="164"/>
      <c r="JSQ235" s="164"/>
      <c r="JSR235" s="164"/>
      <c r="JSS235" s="164"/>
      <c r="JST235" s="164"/>
      <c r="JSU235" s="164"/>
      <c r="JSV235" s="164"/>
      <c r="JSW235" s="164"/>
      <c r="JSX235" s="164"/>
      <c r="JSY235" s="164"/>
      <c r="JSZ235" s="164"/>
      <c r="JTA235" s="164"/>
      <c r="JTB235" s="164"/>
      <c r="JTC235" s="164"/>
      <c r="JTD235" s="164"/>
      <c r="JTE235" s="164"/>
      <c r="JTF235" s="164"/>
      <c r="JTG235" s="164"/>
      <c r="JTH235" s="164"/>
      <c r="JTI235" s="164"/>
      <c r="JTJ235" s="164"/>
      <c r="JTK235" s="164"/>
      <c r="JTL235" s="164"/>
      <c r="JTM235" s="164"/>
      <c r="JTN235" s="164"/>
      <c r="JTO235" s="164"/>
      <c r="JTP235" s="164"/>
      <c r="JTQ235" s="164"/>
      <c r="JTR235" s="164"/>
      <c r="JTS235" s="164"/>
      <c r="JTT235" s="164"/>
      <c r="JTU235" s="164"/>
      <c r="JTV235" s="164"/>
      <c r="JTW235" s="164"/>
      <c r="JTX235" s="164"/>
      <c r="JTY235" s="164"/>
      <c r="JTZ235" s="164"/>
      <c r="JUA235" s="164"/>
      <c r="JUB235" s="164"/>
      <c r="JUC235" s="164"/>
      <c r="JUD235" s="164"/>
      <c r="JUE235" s="164"/>
      <c r="JUF235" s="164"/>
      <c r="JUG235" s="164"/>
      <c r="JUH235" s="164"/>
      <c r="JUI235" s="164"/>
      <c r="JUJ235" s="164"/>
      <c r="JUK235" s="164"/>
      <c r="JUL235" s="164"/>
      <c r="JUM235" s="164"/>
      <c r="JUN235" s="164"/>
      <c r="JUO235" s="164"/>
      <c r="JUP235" s="164"/>
      <c r="JUQ235" s="164"/>
      <c r="JUR235" s="164"/>
      <c r="JUS235" s="164"/>
      <c r="JUT235" s="164"/>
      <c r="JUU235" s="164"/>
      <c r="JUV235" s="164"/>
      <c r="JUW235" s="164"/>
      <c r="JUX235" s="164"/>
      <c r="JUY235" s="164"/>
      <c r="JUZ235" s="164"/>
      <c r="JVA235" s="164"/>
      <c r="JVB235" s="164"/>
      <c r="JVC235" s="164"/>
      <c r="JVD235" s="164"/>
      <c r="JVE235" s="164"/>
      <c r="JVF235" s="164"/>
      <c r="JVG235" s="164"/>
      <c r="JVH235" s="164"/>
      <c r="JVI235" s="164"/>
      <c r="JVJ235" s="164"/>
      <c r="JVK235" s="164"/>
      <c r="JVL235" s="164"/>
      <c r="JVM235" s="164"/>
      <c r="JVN235" s="164"/>
      <c r="JVO235" s="164"/>
      <c r="JVP235" s="164"/>
      <c r="JVQ235" s="164"/>
      <c r="JVR235" s="164"/>
      <c r="JVS235" s="164"/>
      <c r="JVT235" s="164"/>
      <c r="JVU235" s="164"/>
      <c r="JVV235" s="164"/>
      <c r="JVW235" s="164"/>
      <c r="JVX235" s="164"/>
      <c r="JVY235" s="164"/>
      <c r="JVZ235" s="164"/>
      <c r="JWA235" s="164"/>
      <c r="JWB235" s="164"/>
      <c r="JWC235" s="164"/>
      <c r="JWD235" s="164"/>
      <c r="JWE235" s="164"/>
      <c r="JWF235" s="164"/>
      <c r="JWG235" s="164"/>
      <c r="JWH235" s="164"/>
      <c r="JWI235" s="164"/>
      <c r="JWJ235" s="164"/>
      <c r="JWK235" s="164"/>
      <c r="JWL235" s="164"/>
      <c r="JWM235" s="164"/>
      <c r="JWN235" s="164"/>
      <c r="JWO235" s="164"/>
      <c r="JWP235" s="164"/>
      <c r="JWQ235" s="164"/>
      <c r="JWR235" s="164"/>
      <c r="JWS235" s="164"/>
      <c r="JWT235" s="164"/>
      <c r="JWU235" s="164"/>
      <c r="JWV235" s="164"/>
      <c r="JWW235" s="164"/>
      <c r="JWX235" s="164"/>
      <c r="JWY235" s="164"/>
      <c r="JWZ235" s="164"/>
      <c r="JXA235" s="164"/>
      <c r="JXB235" s="164"/>
      <c r="JXC235" s="164"/>
      <c r="JXD235" s="164"/>
      <c r="JXE235" s="164"/>
      <c r="JXF235" s="164"/>
      <c r="JXG235" s="164"/>
      <c r="JXH235" s="164"/>
      <c r="JXI235" s="164"/>
      <c r="JXJ235" s="164"/>
      <c r="JXK235" s="164"/>
      <c r="JXL235" s="164"/>
      <c r="JXM235" s="164"/>
      <c r="JXN235" s="164"/>
      <c r="JXO235" s="164"/>
      <c r="JXP235" s="164"/>
      <c r="JXQ235" s="164"/>
      <c r="JXR235" s="164"/>
      <c r="JXS235" s="164"/>
      <c r="JXT235" s="164"/>
      <c r="JXU235" s="164"/>
      <c r="JXV235" s="164"/>
      <c r="JXW235" s="164"/>
      <c r="JXX235" s="164"/>
      <c r="JXY235" s="164"/>
      <c r="JXZ235" s="164"/>
      <c r="JYA235" s="164"/>
      <c r="JYB235" s="164"/>
      <c r="JYC235" s="164"/>
      <c r="JYD235" s="164"/>
      <c r="JYE235" s="164"/>
      <c r="JYF235" s="164"/>
      <c r="JYG235" s="164"/>
      <c r="JYH235" s="164"/>
      <c r="JYI235" s="164"/>
      <c r="JYJ235" s="164"/>
      <c r="JYK235" s="164"/>
      <c r="JYL235" s="164"/>
      <c r="JYM235" s="164"/>
      <c r="JYN235" s="164"/>
      <c r="JYO235" s="164"/>
      <c r="JYP235" s="164"/>
      <c r="JYQ235" s="164"/>
      <c r="JYR235" s="164"/>
      <c r="JYS235" s="164"/>
      <c r="JYT235" s="164"/>
      <c r="JYU235" s="164"/>
      <c r="JYV235" s="164"/>
      <c r="JYW235" s="164"/>
      <c r="JYX235" s="164"/>
      <c r="JYY235" s="164"/>
      <c r="JYZ235" s="164"/>
      <c r="JZA235" s="164"/>
      <c r="JZB235" s="164"/>
      <c r="JZC235" s="164"/>
      <c r="JZD235" s="164"/>
      <c r="JZE235" s="164"/>
      <c r="JZF235" s="164"/>
      <c r="JZG235" s="164"/>
      <c r="JZH235" s="164"/>
      <c r="JZI235" s="164"/>
      <c r="JZJ235" s="164"/>
      <c r="JZK235" s="164"/>
      <c r="JZL235" s="164"/>
      <c r="JZM235" s="164"/>
      <c r="JZN235" s="164"/>
      <c r="JZO235" s="164"/>
      <c r="JZP235" s="164"/>
      <c r="JZQ235" s="164"/>
      <c r="JZR235" s="164"/>
      <c r="JZS235" s="164"/>
      <c r="JZT235" s="164"/>
      <c r="JZU235" s="164"/>
      <c r="JZV235" s="164"/>
      <c r="JZW235" s="164"/>
      <c r="JZX235" s="164"/>
      <c r="JZY235" s="164"/>
      <c r="JZZ235" s="164"/>
      <c r="KAA235" s="164"/>
      <c r="KAB235" s="164"/>
      <c r="KAC235" s="164"/>
      <c r="KAD235" s="164"/>
      <c r="KAE235" s="164"/>
      <c r="KAF235" s="164"/>
      <c r="KAG235" s="164"/>
      <c r="KAH235" s="164"/>
      <c r="KAI235" s="164"/>
      <c r="KAJ235" s="164"/>
      <c r="KAK235" s="164"/>
      <c r="KAL235" s="164"/>
      <c r="KAM235" s="164"/>
      <c r="KAN235" s="164"/>
      <c r="KAO235" s="164"/>
      <c r="KAP235" s="164"/>
      <c r="KAQ235" s="164"/>
      <c r="KAR235" s="164"/>
      <c r="KAS235" s="164"/>
      <c r="KAT235" s="164"/>
      <c r="KAU235" s="164"/>
      <c r="KAV235" s="164"/>
      <c r="KAW235" s="164"/>
      <c r="KAX235" s="164"/>
      <c r="KAY235" s="164"/>
      <c r="KAZ235" s="164"/>
      <c r="KBA235" s="164"/>
      <c r="KBB235" s="164"/>
      <c r="KBC235" s="164"/>
      <c r="KBD235" s="164"/>
      <c r="KBE235" s="164"/>
      <c r="KBF235" s="164"/>
      <c r="KBG235" s="164"/>
      <c r="KBH235" s="164"/>
      <c r="KBI235" s="164"/>
      <c r="KBJ235" s="164"/>
      <c r="KBK235" s="164"/>
      <c r="KBL235" s="164"/>
      <c r="KBM235" s="164"/>
      <c r="KBN235" s="164"/>
      <c r="KBO235" s="164"/>
      <c r="KBP235" s="164"/>
      <c r="KBQ235" s="164"/>
      <c r="KBR235" s="164"/>
      <c r="KBS235" s="164"/>
      <c r="KBT235" s="164"/>
      <c r="KBU235" s="164"/>
      <c r="KBV235" s="164"/>
      <c r="KBW235" s="164"/>
      <c r="KBX235" s="164"/>
      <c r="KBY235" s="164"/>
      <c r="KBZ235" s="164"/>
      <c r="KCA235" s="164"/>
      <c r="KCB235" s="164"/>
      <c r="KCC235" s="164"/>
      <c r="KCD235" s="164"/>
      <c r="KCE235" s="164"/>
      <c r="KCF235" s="164"/>
      <c r="KCG235" s="164"/>
      <c r="KCH235" s="164"/>
      <c r="KCI235" s="164"/>
      <c r="KCJ235" s="164"/>
      <c r="KCK235" s="164"/>
      <c r="KCL235" s="164"/>
      <c r="KCM235" s="164"/>
      <c r="KCN235" s="164"/>
      <c r="KCO235" s="164"/>
      <c r="KCP235" s="164"/>
      <c r="KCQ235" s="164"/>
      <c r="KCR235" s="164"/>
      <c r="KCS235" s="164"/>
      <c r="KCT235" s="164"/>
      <c r="KCU235" s="164"/>
      <c r="KCV235" s="164"/>
      <c r="KCW235" s="164"/>
      <c r="KCX235" s="164"/>
      <c r="KCY235" s="164"/>
      <c r="KCZ235" s="164"/>
      <c r="KDA235" s="164"/>
      <c r="KDB235" s="164"/>
      <c r="KDC235" s="164"/>
      <c r="KDD235" s="164"/>
      <c r="KDE235" s="164"/>
      <c r="KDF235" s="164"/>
      <c r="KDG235" s="164"/>
      <c r="KDH235" s="164"/>
      <c r="KDI235" s="164"/>
      <c r="KDJ235" s="164"/>
      <c r="KDK235" s="164"/>
      <c r="KDL235" s="164"/>
      <c r="KDM235" s="164"/>
      <c r="KDN235" s="164"/>
      <c r="KDO235" s="164"/>
      <c r="KDP235" s="164"/>
      <c r="KDQ235" s="164"/>
      <c r="KDR235" s="164"/>
      <c r="KDS235" s="164"/>
      <c r="KDT235" s="164"/>
      <c r="KDU235" s="164"/>
      <c r="KDV235" s="164"/>
      <c r="KDW235" s="164"/>
      <c r="KDX235" s="164"/>
      <c r="KDY235" s="164"/>
      <c r="KDZ235" s="164"/>
      <c r="KEA235" s="164"/>
      <c r="KEB235" s="164"/>
      <c r="KEC235" s="164"/>
      <c r="KED235" s="164"/>
      <c r="KEE235" s="164"/>
      <c r="KEF235" s="164"/>
      <c r="KEG235" s="164"/>
      <c r="KEH235" s="164"/>
      <c r="KEI235" s="164"/>
      <c r="KEJ235" s="164"/>
      <c r="KEK235" s="164"/>
      <c r="KEL235" s="164"/>
      <c r="KEM235" s="164"/>
      <c r="KEN235" s="164"/>
      <c r="KEO235" s="164"/>
      <c r="KEP235" s="164"/>
      <c r="KEQ235" s="164"/>
      <c r="KER235" s="164"/>
      <c r="KES235" s="164"/>
      <c r="KET235" s="164"/>
      <c r="KEU235" s="164"/>
      <c r="KEV235" s="164"/>
      <c r="KEW235" s="164"/>
      <c r="KEX235" s="164"/>
      <c r="KEY235" s="164"/>
      <c r="KEZ235" s="164"/>
      <c r="KFA235" s="164"/>
      <c r="KFB235" s="164"/>
      <c r="KFC235" s="164"/>
      <c r="KFD235" s="164"/>
      <c r="KFE235" s="164"/>
      <c r="KFF235" s="164"/>
      <c r="KFG235" s="164"/>
      <c r="KFH235" s="164"/>
      <c r="KFI235" s="164"/>
      <c r="KFJ235" s="164"/>
      <c r="KFK235" s="164"/>
      <c r="KFL235" s="164"/>
      <c r="KFM235" s="164"/>
      <c r="KFN235" s="164"/>
      <c r="KFO235" s="164"/>
      <c r="KFP235" s="164"/>
      <c r="KFQ235" s="164"/>
      <c r="KFR235" s="164"/>
      <c r="KFS235" s="164"/>
      <c r="KFT235" s="164"/>
      <c r="KFU235" s="164"/>
      <c r="KFV235" s="164"/>
      <c r="KFW235" s="164"/>
      <c r="KFX235" s="164"/>
      <c r="KFY235" s="164"/>
      <c r="KFZ235" s="164"/>
      <c r="KGA235" s="164"/>
      <c r="KGB235" s="164"/>
      <c r="KGC235" s="164"/>
      <c r="KGD235" s="164"/>
      <c r="KGE235" s="164"/>
      <c r="KGF235" s="164"/>
      <c r="KGG235" s="164"/>
      <c r="KGH235" s="164"/>
      <c r="KGI235" s="164"/>
      <c r="KGJ235" s="164"/>
      <c r="KGK235" s="164"/>
      <c r="KGL235" s="164"/>
      <c r="KGM235" s="164"/>
      <c r="KGN235" s="164"/>
      <c r="KGO235" s="164"/>
      <c r="KGP235" s="164"/>
      <c r="KGQ235" s="164"/>
      <c r="KGR235" s="164"/>
      <c r="KGS235" s="164"/>
      <c r="KGT235" s="164"/>
      <c r="KGU235" s="164"/>
      <c r="KGV235" s="164"/>
      <c r="KGW235" s="164"/>
      <c r="KGX235" s="164"/>
      <c r="KGY235" s="164"/>
      <c r="KGZ235" s="164"/>
      <c r="KHA235" s="164"/>
      <c r="KHB235" s="164"/>
      <c r="KHC235" s="164"/>
      <c r="KHD235" s="164"/>
      <c r="KHE235" s="164"/>
      <c r="KHF235" s="164"/>
      <c r="KHG235" s="164"/>
      <c r="KHH235" s="164"/>
      <c r="KHI235" s="164"/>
      <c r="KHJ235" s="164"/>
      <c r="KHK235" s="164"/>
      <c r="KHL235" s="164"/>
      <c r="KHM235" s="164"/>
      <c r="KHN235" s="164"/>
      <c r="KHO235" s="164"/>
      <c r="KHP235" s="164"/>
      <c r="KHQ235" s="164"/>
      <c r="KHR235" s="164"/>
      <c r="KHS235" s="164"/>
      <c r="KHT235" s="164"/>
      <c r="KHU235" s="164"/>
      <c r="KHV235" s="164"/>
      <c r="KHW235" s="164"/>
      <c r="KHX235" s="164"/>
      <c r="KHY235" s="164"/>
      <c r="KHZ235" s="164"/>
      <c r="KIA235" s="164"/>
      <c r="KIB235" s="164"/>
      <c r="KIC235" s="164"/>
      <c r="KID235" s="164"/>
      <c r="KIE235" s="164"/>
      <c r="KIF235" s="164"/>
      <c r="KIG235" s="164"/>
      <c r="KIH235" s="164"/>
      <c r="KII235" s="164"/>
      <c r="KIJ235" s="164"/>
      <c r="KIK235" s="164"/>
      <c r="KIL235" s="164"/>
      <c r="KIM235" s="164"/>
      <c r="KIN235" s="164"/>
      <c r="KIO235" s="164"/>
      <c r="KIP235" s="164"/>
      <c r="KIQ235" s="164"/>
      <c r="KIR235" s="164"/>
      <c r="KIS235" s="164"/>
      <c r="KIT235" s="164"/>
      <c r="KIU235" s="164"/>
      <c r="KIV235" s="164"/>
      <c r="KIW235" s="164"/>
      <c r="KIX235" s="164"/>
      <c r="KIY235" s="164"/>
      <c r="KIZ235" s="164"/>
      <c r="KJA235" s="164"/>
      <c r="KJB235" s="164"/>
      <c r="KJC235" s="164"/>
      <c r="KJD235" s="164"/>
      <c r="KJE235" s="164"/>
      <c r="KJF235" s="164"/>
      <c r="KJG235" s="164"/>
      <c r="KJH235" s="164"/>
      <c r="KJI235" s="164"/>
      <c r="KJJ235" s="164"/>
      <c r="KJK235" s="164"/>
      <c r="KJL235" s="164"/>
      <c r="KJM235" s="164"/>
      <c r="KJN235" s="164"/>
      <c r="KJO235" s="164"/>
      <c r="KJP235" s="164"/>
      <c r="KJQ235" s="164"/>
      <c r="KJR235" s="164"/>
      <c r="KJS235" s="164"/>
      <c r="KJT235" s="164"/>
      <c r="KJU235" s="164"/>
      <c r="KJV235" s="164"/>
      <c r="KJW235" s="164"/>
      <c r="KJX235" s="164"/>
      <c r="KJY235" s="164"/>
      <c r="KJZ235" s="164"/>
      <c r="KKA235" s="164"/>
      <c r="KKB235" s="164"/>
      <c r="KKC235" s="164"/>
      <c r="KKD235" s="164"/>
      <c r="KKE235" s="164"/>
      <c r="KKF235" s="164"/>
      <c r="KKG235" s="164"/>
      <c r="KKH235" s="164"/>
      <c r="KKI235" s="164"/>
      <c r="KKJ235" s="164"/>
      <c r="KKK235" s="164"/>
      <c r="KKL235" s="164"/>
      <c r="KKM235" s="164"/>
      <c r="KKN235" s="164"/>
      <c r="KKO235" s="164"/>
      <c r="KKP235" s="164"/>
      <c r="KKQ235" s="164"/>
      <c r="KKR235" s="164"/>
      <c r="KKS235" s="164"/>
      <c r="KKT235" s="164"/>
      <c r="KKU235" s="164"/>
      <c r="KKV235" s="164"/>
      <c r="KKW235" s="164"/>
      <c r="KKX235" s="164"/>
      <c r="KKY235" s="164"/>
      <c r="KKZ235" s="164"/>
      <c r="KLA235" s="164"/>
      <c r="KLB235" s="164"/>
      <c r="KLC235" s="164"/>
      <c r="KLD235" s="164"/>
      <c r="KLE235" s="164"/>
      <c r="KLF235" s="164"/>
      <c r="KLG235" s="164"/>
      <c r="KLH235" s="164"/>
      <c r="KLI235" s="164"/>
      <c r="KLJ235" s="164"/>
      <c r="KLK235" s="164"/>
      <c r="KLL235" s="164"/>
      <c r="KLM235" s="164"/>
      <c r="KLN235" s="164"/>
      <c r="KLO235" s="164"/>
      <c r="KLP235" s="164"/>
      <c r="KLQ235" s="164"/>
      <c r="KLR235" s="164"/>
      <c r="KLS235" s="164"/>
      <c r="KLT235" s="164"/>
      <c r="KLU235" s="164"/>
      <c r="KLV235" s="164"/>
      <c r="KLW235" s="164"/>
      <c r="KLX235" s="164"/>
      <c r="KLY235" s="164"/>
      <c r="KLZ235" s="164"/>
      <c r="KMA235" s="164"/>
      <c r="KMB235" s="164"/>
      <c r="KMC235" s="164"/>
      <c r="KMD235" s="164"/>
      <c r="KME235" s="164"/>
      <c r="KMF235" s="164"/>
      <c r="KMG235" s="164"/>
      <c r="KMH235" s="164"/>
      <c r="KMI235" s="164"/>
      <c r="KMJ235" s="164"/>
      <c r="KMK235" s="164"/>
      <c r="KML235" s="164"/>
      <c r="KMM235" s="164"/>
      <c r="KMN235" s="164"/>
      <c r="KMO235" s="164"/>
      <c r="KMP235" s="164"/>
      <c r="KMQ235" s="164"/>
      <c r="KMR235" s="164"/>
      <c r="KMS235" s="164"/>
      <c r="KMT235" s="164"/>
      <c r="KMU235" s="164"/>
      <c r="KMV235" s="164"/>
      <c r="KMW235" s="164"/>
      <c r="KMX235" s="164"/>
      <c r="KMY235" s="164"/>
      <c r="KMZ235" s="164"/>
      <c r="KNA235" s="164"/>
      <c r="KNB235" s="164"/>
      <c r="KNC235" s="164"/>
      <c r="KND235" s="164"/>
      <c r="KNE235" s="164"/>
      <c r="KNF235" s="164"/>
      <c r="KNG235" s="164"/>
      <c r="KNH235" s="164"/>
      <c r="KNI235" s="164"/>
      <c r="KNJ235" s="164"/>
      <c r="KNK235" s="164"/>
      <c r="KNL235" s="164"/>
      <c r="KNM235" s="164"/>
      <c r="KNN235" s="164"/>
      <c r="KNO235" s="164"/>
      <c r="KNP235" s="164"/>
      <c r="KNQ235" s="164"/>
      <c r="KNR235" s="164"/>
      <c r="KNS235" s="164"/>
      <c r="KNT235" s="164"/>
      <c r="KNU235" s="164"/>
      <c r="KNV235" s="164"/>
      <c r="KNW235" s="164"/>
      <c r="KNX235" s="164"/>
      <c r="KNY235" s="164"/>
      <c r="KNZ235" s="164"/>
      <c r="KOA235" s="164"/>
      <c r="KOB235" s="164"/>
      <c r="KOC235" s="164"/>
      <c r="KOD235" s="164"/>
      <c r="KOE235" s="164"/>
      <c r="KOF235" s="164"/>
      <c r="KOG235" s="164"/>
      <c r="KOH235" s="164"/>
      <c r="KOI235" s="164"/>
      <c r="KOJ235" s="164"/>
      <c r="KOK235" s="164"/>
      <c r="KOL235" s="164"/>
      <c r="KOM235" s="164"/>
      <c r="KON235" s="164"/>
      <c r="KOO235" s="164"/>
      <c r="KOP235" s="164"/>
      <c r="KOQ235" s="164"/>
      <c r="KOR235" s="164"/>
      <c r="KOS235" s="164"/>
      <c r="KOT235" s="164"/>
      <c r="KOU235" s="164"/>
      <c r="KOV235" s="164"/>
      <c r="KOW235" s="164"/>
      <c r="KOX235" s="164"/>
      <c r="KOY235" s="164"/>
      <c r="KOZ235" s="164"/>
      <c r="KPA235" s="164"/>
      <c r="KPB235" s="164"/>
      <c r="KPC235" s="164"/>
      <c r="KPD235" s="164"/>
      <c r="KPE235" s="164"/>
      <c r="KPF235" s="164"/>
      <c r="KPG235" s="164"/>
      <c r="KPH235" s="164"/>
      <c r="KPI235" s="164"/>
      <c r="KPJ235" s="164"/>
      <c r="KPK235" s="164"/>
      <c r="KPL235" s="164"/>
      <c r="KPM235" s="164"/>
      <c r="KPN235" s="164"/>
      <c r="KPO235" s="164"/>
      <c r="KPP235" s="164"/>
      <c r="KPQ235" s="164"/>
      <c r="KPR235" s="164"/>
      <c r="KPS235" s="164"/>
      <c r="KPT235" s="164"/>
      <c r="KPU235" s="164"/>
      <c r="KPV235" s="164"/>
      <c r="KPW235" s="164"/>
      <c r="KPX235" s="164"/>
      <c r="KPY235" s="164"/>
      <c r="KPZ235" s="164"/>
      <c r="KQA235" s="164"/>
      <c r="KQB235" s="164"/>
      <c r="KQC235" s="164"/>
      <c r="KQD235" s="164"/>
      <c r="KQE235" s="164"/>
      <c r="KQF235" s="164"/>
      <c r="KQG235" s="164"/>
      <c r="KQH235" s="164"/>
      <c r="KQI235" s="164"/>
      <c r="KQJ235" s="164"/>
      <c r="KQK235" s="164"/>
      <c r="KQL235" s="164"/>
      <c r="KQM235" s="164"/>
      <c r="KQN235" s="164"/>
      <c r="KQO235" s="164"/>
      <c r="KQP235" s="164"/>
      <c r="KQQ235" s="164"/>
      <c r="KQR235" s="164"/>
      <c r="KQS235" s="164"/>
      <c r="KQT235" s="164"/>
      <c r="KQU235" s="164"/>
      <c r="KQV235" s="164"/>
      <c r="KQW235" s="164"/>
      <c r="KQX235" s="164"/>
      <c r="KQY235" s="164"/>
      <c r="KQZ235" s="164"/>
      <c r="KRA235" s="164"/>
      <c r="KRB235" s="164"/>
      <c r="KRC235" s="164"/>
      <c r="KRD235" s="164"/>
      <c r="KRE235" s="164"/>
      <c r="KRF235" s="164"/>
      <c r="KRG235" s="164"/>
      <c r="KRH235" s="164"/>
      <c r="KRI235" s="164"/>
      <c r="KRJ235" s="164"/>
      <c r="KRK235" s="164"/>
      <c r="KRL235" s="164"/>
      <c r="KRM235" s="164"/>
      <c r="KRN235" s="164"/>
      <c r="KRO235" s="164"/>
      <c r="KRP235" s="164"/>
      <c r="KRQ235" s="164"/>
      <c r="KRR235" s="164"/>
      <c r="KRS235" s="164"/>
      <c r="KRT235" s="164"/>
      <c r="KRU235" s="164"/>
      <c r="KRV235" s="164"/>
      <c r="KRW235" s="164"/>
      <c r="KRX235" s="164"/>
      <c r="KRY235" s="164"/>
      <c r="KRZ235" s="164"/>
      <c r="KSA235" s="164"/>
      <c r="KSB235" s="164"/>
      <c r="KSC235" s="164"/>
      <c r="KSD235" s="164"/>
      <c r="KSE235" s="164"/>
      <c r="KSF235" s="164"/>
      <c r="KSG235" s="164"/>
      <c r="KSH235" s="164"/>
      <c r="KSI235" s="164"/>
      <c r="KSJ235" s="164"/>
      <c r="KSK235" s="164"/>
      <c r="KSL235" s="164"/>
      <c r="KSM235" s="164"/>
      <c r="KSN235" s="164"/>
      <c r="KSO235" s="164"/>
      <c r="KSP235" s="164"/>
      <c r="KSQ235" s="164"/>
      <c r="KSR235" s="164"/>
      <c r="KSS235" s="164"/>
      <c r="KST235" s="164"/>
      <c r="KSU235" s="164"/>
      <c r="KSV235" s="164"/>
      <c r="KSW235" s="164"/>
      <c r="KSX235" s="164"/>
      <c r="KSY235" s="164"/>
      <c r="KSZ235" s="164"/>
      <c r="KTA235" s="164"/>
      <c r="KTB235" s="164"/>
      <c r="KTC235" s="164"/>
      <c r="KTD235" s="164"/>
      <c r="KTE235" s="164"/>
      <c r="KTF235" s="164"/>
      <c r="KTG235" s="164"/>
      <c r="KTH235" s="164"/>
      <c r="KTI235" s="164"/>
      <c r="KTJ235" s="164"/>
      <c r="KTK235" s="164"/>
      <c r="KTL235" s="164"/>
      <c r="KTM235" s="164"/>
      <c r="KTN235" s="164"/>
      <c r="KTO235" s="164"/>
      <c r="KTP235" s="164"/>
      <c r="KTQ235" s="164"/>
      <c r="KTR235" s="164"/>
      <c r="KTS235" s="164"/>
      <c r="KTT235" s="164"/>
      <c r="KTU235" s="164"/>
      <c r="KTV235" s="164"/>
      <c r="KTW235" s="164"/>
      <c r="KTX235" s="164"/>
      <c r="KTY235" s="164"/>
      <c r="KTZ235" s="164"/>
      <c r="KUA235" s="164"/>
      <c r="KUB235" s="164"/>
      <c r="KUC235" s="164"/>
      <c r="KUD235" s="164"/>
      <c r="KUE235" s="164"/>
      <c r="KUF235" s="164"/>
      <c r="KUG235" s="164"/>
      <c r="KUH235" s="164"/>
      <c r="KUI235" s="164"/>
      <c r="KUJ235" s="164"/>
      <c r="KUK235" s="164"/>
      <c r="KUL235" s="164"/>
      <c r="KUM235" s="164"/>
      <c r="KUN235" s="164"/>
      <c r="KUO235" s="164"/>
      <c r="KUP235" s="164"/>
      <c r="KUQ235" s="164"/>
      <c r="KUR235" s="164"/>
      <c r="KUS235" s="164"/>
      <c r="KUT235" s="164"/>
      <c r="KUU235" s="164"/>
      <c r="KUV235" s="164"/>
      <c r="KUW235" s="164"/>
      <c r="KUX235" s="164"/>
      <c r="KUY235" s="164"/>
      <c r="KUZ235" s="164"/>
      <c r="KVA235" s="164"/>
      <c r="KVB235" s="164"/>
      <c r="KVC235" s="164"/>
      <c r="KVD235" s="164"/>
      <c r="KVE235" s="164"/>
      <c r="KVF235" s="164"/>
      <c r="KVG235" s="164"/>
      <c r="KVH235" s="164"/>
      <c r="KVI235" s="164"/>
      <c r="KVJ235" s="164"/>
      <c r="KVK235" s="164"/>
      <c r="KVL235" s="164"/>
      <c r="KVM235" s="164"/>
      <c r="KVN235" s="164"/>
      <c r="KVO235" s="164"/>
      <c r="KVP235" s="164"/>
      <c r="KVQ235" s="164"/>
      <c r="KVR235" s="164"/>
      <c r="KVS235" s="164"/>
      <c r="KVT235" s="164"/>
      <c r="KVU235" s="164"/>
      <c r="KVV235" s="164"/>
      <c r="KVW235" s="164"/>
      <c r="KVX235" s="164"/>
      <c r="KVY235" s="164"/>
      <c r="KVZ235" s="164"/>
      <c r="KWA235" s="164"/>
      <c r="KWB235" s="164"/>
      <c r="KWC235" s="164"/>
      <c r="KWD235" s="164"/>
      <c r="KWE235" s="164"/>
      <c r="KWF235" s="164"/>
      <c r="KWG235" s="164"/>
      <c r="KWH235" s="164"/>
      <c r="KWI235" s="164"/>
      <c r="KWJ235" s="164"/>
      <c r="KWK235" s="164"/>
      <c r="KWL235" s="164"/>
      <c r="KWM235" s="164"/>
      <c r="KWN235" s="164"/>
      <c r="KWO235" s="164"/>
      <c r="KWP235" s="164"/>
      <c r="KWQ235" s="164"/>
      <c r="KWR235" s="164"/>
      <c r="KWS235" s="164"/>
      <c r="KWT235" s="164"/>
      <c r="KWU235" s="164"/>
      <c r="KWV235" s="164"/>
      <c r="KWW235" s="164"/>
      <c r="KWX235" s="164"/>
      <c r="KWY235" s="164"/>
      <c r="KWZ235" s="164"/>
      <c r="KXA235" s="164"/>
      <c r="KXB235" s="164"/>
      <c r="KXC235" s="164"/>
      <c r="KXD235" s="164"/>
      <c r="KXE235" s="164"/>
      <c r="KXF235" s="164"/>
      <c r="KXG235" s="164"/>
      <c r="KXH235" s="164"/>
      <c r="KXI235" s="164"/>
      <c r="KXJ235" s="164"/>
      <c r="KXK235" s="164"/>
      <c r="KXL235" s="164"/>
      <c r="KXM235" s="164"/>
      <c r="KXN235" s="164"/>
      <c r="KXO235" s="164"/>
      <c r="KXP235" s="164"/>
      <c r="KXQ235" s="164"/>
      <c r="KXR235" s="164"/>
      <c r="KXS235" s="164"/>
      <c r="KXT235" s="164"/>
      <c r="KXU235" s="164"/>
      <c r="KXV235" s="164"/>
      <c r="KXW235" s="164"/>
      <c r="KXX235" s="164"/>
      <c r="KXY235" s="164"/>
      <c r="KXZ235" s="164"/>
      <c r="KYA235" s="164"/>
      <c r="KYB235" s="164"/>
      <c r="KYC235" s="164"/>
      <c r="KYD235" s="164"/>
      <c r="KYE235" s="164"/>
      <c r="KYF235" s="164"/>
      <c r="KYG235" s="164"/>
      <c r="KYH235" s="164"/>
      <c r="KYI235" s="164"/>
      <c r="KYJ235" s="164"/>
      <c r="KYK235" s="164"/>
      <c r="KYL235" s="164"/>
      <c r="KYM235" s="164"/>
      <c r="KYN235" s="164"/>
      <c r="KYO235" s="164"/>
      <c r="KYP235" s="164"/>
      <c r="KYQ235" s="164"/>
      <c r="KYR235" s="164"/>
      <c r="KYS235" s="164"/>
      <c r="KYT235" s="164"/>
      <c r="KYU235" s="164"/>
      <c r="KYV235" s="164"/>
      <c r="KYW235" s="164"/>
      <c r="KYX235" s="164"/>
      <c r="KYY235" s="164"/>
      <c r="KYZ235" s="164"/>
      <c r="KZA235" s="164"/>
      <c r="KZB235" s="164"/>
      <c r="KZC235" s="164"/>
      <c r="KZD235" s="164"/>
      <c r="KZE235" s="164"/>
      <c r="KZF235" s="164"/>
      <c r="KZG235" s="164"/>
      <c r="KZH235" s="164"/>
      <c r="KZI235" s="164"/>
      <c r="KZJ235" s="164"/>
      <c r="KZK235" s="164"/>
      <c r="KZL235" s="164"/>
      <c r="KZM235" s="164"/>
      <c r="KZN235" s="164"/>
      <c r="KZO235" s="164"/>
      <c r="KZP235" s="164"/>
      <c r="KZQ235" s="164"/>
      <c r="KZR235" s="164"/>
      <c r="KZS235" s="164"/>
      <c r="KZT235" s="164"/>
      <c r="KZU235" s="164"/>
      <c r="KZV235" s="164"/>
      <c r="KZW235" s="164"/>
      <c r="KZX235" s="164"/>
      <c r="KZY235" s="164"/>
      <c r="KZZ235" s="164"/>
      <c r="LAA235" s="164"/>
      <c r="LAB235" s="164"/>
      <c r="LAC235" s="164"/>
      <c r="LAD235" s="164"/>
      <c r="LAE235" s="164"/>
      <c r="LAF235" s="164"/>
      <c r="LAG235" s="164"/>
      <c r="LAH235" s="164"/>
      <c r="LAI235" s="164"/>
      <c r="LAJ235" s="164"/>
      <c r="LAK235" s="164"/>
      <c r="LAL235" s="164"/>
      <c r="LAM235" s="164"/>
      <c r="LAN235" s="164"/>
      <c r="LAO235" s="164"/>
      <c r="LAP235" s="164"/>
      <c r="LAQ235" s="164"/>
      <c r="LAR235" s="164"/>
      <c r="LAS235" s="164"/>
      <c r="LAT235" s="164"/>
      <c r="LAU235" s="164"/>
      <c r="LAV235" s="164"/>
      <c r="LAW235" s="164"/>
      <c r="LAX235" s="164"/>
      <c r="LAY235" s="164"/>
      <c r="LAZ235" s="164"/>
      <c r="LBA235" s="164"/>
      <c r="LBB235" s="164"/>
      <c r="LBC235" s="164"/>
      <c r="LBD235" s="164"/>
      <c r="LBE235" s="164"/>
      <c r="LBF235" s="164"/>
      <c r="LBG235" s="164"/>
      <c r="LBH235" s="164"/>
      <c r="LBI235" s="164"/>
      <c r="LBJ235" s="164"/>
      <c r="LBK235" s="164"/>
      <c r="LBL235" s="164"/>
      <c r="LBM235" s="164"/>
      <c r="LBN235" s="164"/>
      <c r="LBO235" s="164"/>
      <c r="LBP235" s="164"/>
      <c r="LBQ235" s="164"/>
      <c r="LBR235" s="164"/>
      <c r="LBS235" s="164"/>
      <c r="LBT235" s="164"/>
      <c r="LBU235" s="164"/>
      <c r="LBV235" s="164"/>
      <c r="LBW235" s="164"/>
      <c r="LBX235" s="164"/>
      <c r="LBY235" s="164"/>
      <c r="LBZ235" s="164"/>
      <c r="LCA235" s="164"/>
      <c r="LCB235" s="164"/>
      <c r="LCC235" s="164"/>
      <c r="LCD235" s="164"/>
      <c r="LCE235" s="164"/>
      <c r="LCF235" s="164"/>
      <c r="LCG235" s="164"/>
      <c r="LCH235" s="164"/>
      <c r="LCI235" s="164"/>
      <c r="LCJ235" s="164"/>
      <c r="LCK235" s="164"/>
      <c r="LCL235" s="164"/>
      <c r="LCM235" s="164"/>
      <c r="LCN235" s="164"/>
      <c r="LCO235" s="164"/>
      <c r="LCP235" s="164"/>
      <c r="LCQ235" s="164"/>
      <c r="LCR235" s="164"/>
      <c r="LCS235" s="164"/>
      <c r="LCT235" s="164"/>
      <c r="LCU235" s="164"/>
      <c r="LCV235" s="164"/>
      <c r="LCW235" s="164"/>
      <c r="LCX235" s="164"/>
      <c r="LCY235" s="164"/>
      <c r="LCZ235" s="164"/>
      <c r="LDA235" s="164"/>
      <c r="LDB235" s="164"/>
      <c r="LDC235" s="164"/>
      <c r="LDD235" s="164"/>
      <c r="LDE235" s="164"/>
      <c r="LDF235" s="164"/>
      <c r="LDG235" s="164"/>
      <c r="LDH235" s="164"/>
      <c r="LDI235" s="164"/>
      <c r="LDJ235" s="164"/>
      <c r="LDK235" s="164"/>
      <c r="LDL235" s="164"/>
      <c r="LDM235" s="164"/>
      <c r="LDN235" s="164"/>
      <c r="LDO235" s="164"/>
      <c r="LDP235" s="164"/>
      <c r="LDQ235" s="164"/>
      <c r="LDR235" s="164"/>
      <c r="LDS235" s="164"/>
      <c r="LDT235" s="164"/>
      <c r="LDU235" s="164"/>
      <c r="LDV235" s="164"/>
      <c r="LDW235" s="164"/>
      <c r="LDX235" s="164"/>
      <c r="LDY235" s="164"/>
      <c r="LDZ235" s="164"/>
      <c r="LEA235" s="164"/>
      <c r="LEB235" s="164"/>
      <c r="LEC235" s="164"/>
      <c r="LED235" s="164"/>
      <c r="LEE235" s="164"/>
      <c r="LEF235" s="164"/>
      <c r="LEG235" s="164"/>
      <c r="LEH235" s="164"/>
      <c r="LEI235" s="164"/>
      <c r="LEJ235" s="164"/>
      <c r="LEK235" s="164"/>
      <c r="LEL235" s="164"/>
      <c r="LEM235" s="164"/>
      <c r="LEN235" s="164"/>
      <c r="LEO235" s="164"/>
      <c r="LEP235" s="164"/>
      <c r="LEQ235" s="164"/>
      <c r="LER235" s="164"/>
      <c r="LES235" s="164"/>
      <c r="LET235" s="164"/>
      <c r="LEU235" s="164"/>
      <c r="LEV235" s="164"/>
      <c r="LEW235" s="164"/>
      <c r="LEX235" s="164"/>
      <c r="LEY235" s="164"/>
      <c r="LEZ235" s="164"/>
      <c r="LFA235" s="164"/>
      <c r="LFB235" s="164"/>
      <c r="LFC235" s="164"/>
      <c r="LFD235" s="164"/>
      <c r="LFE235" s="164"/>
      <c r="LFF235" s="164"/>
      <c r="LFG235" s="164"/>
      <c r="LFH235" s="164"/>
      <c r="LFI235" s="164"/>
      <c r="LFJ235" s="164"/>
      <c r="LFK235" s="164"/>
      <c r="LFL235" s="164"/>
      <c r="LFM235" s="164"/>
      <c r="LFN235" s="164"/>
      <c r="LFO235" s="164"/>
      <c r="LFP235" s="164"/>
      <c r="LFQ235" s="164"/>
      <c r="LFR235" s="164"/>
      <c r="LFS235" s="164"/>
      <c r="LFT235" s="164"/>
      <c r="LFU235" s="164"/>
      <c r="LFV235" s="164"/>
      <c r="LFW235" s="164"/>
      <c r="LFX235" s="164"/>
      <c r="LFY235" s="164"/>
      <c r="LFZ235" s="164"/>
      <c r="LGA235" s="164"/>
      <c r="LGB235" s="164"/>
      <c r="LGC235" s="164"/>
      <c r="LGD235" s="164"/>
      <c r="LGE235" s="164"/>
      <c r="LGF235" s="164"/>
      <c r="LGG235" s="164"/>
      <c r="LGH235" s="164"/>
      <c r="LGI235" s="164"/>
      <c r="LGJ235" s="164"/>
      <c r="LGK235" s="164"/>
      <c r="LGL235" s="164"/>
      <c r="LGM235" s="164"/>
      <c r="LGN235" s="164"/>
      <c r="LGO235" s="164"/>
      <c r="LGP235" s="164"/>
      <c r="LGQ235" s="164"/>
      <c r="LGR235" s="164"/>
      <c r="LGS235" s="164"/>
      <c r="LGT235" s="164"/>
      <c r="LGU235" s="164"/>
      <c r="LGV235" s="164"/>
      <c r="LGW235" s="164"/>
      <c r="LGX235" s="164"/>
      <c r="LGY235" s="164"/>
      <c r="LGZ235" s="164"/>
      <c r="LHA235" s="164"/>
      <c r="LHB235" s="164"/>
      <c r="LHC235" s="164"/>
      <c r="LHD235" s="164"/>
      <c r="LHE235" s="164"/>
      <c r="LHF235" s="164"/>
      <c r="LHG235" s="164"/>
      <c r="LHH235" s="164"/>
      <c r="LHI235" s="164"/>
      <c r="LHJ235" s="164"/>
      <c r="LHK235" s="164"/>
      <c r="LHL235" s="164"/>
      <c r="LHM235" s="164"/>
      <c r="LHN235" s="164"/>
      <c r="LHO235" s="164"/>
      <c r="LHP235" s="164"/>
      <c r="LHQ235" s="164"/>
      <c r="LHR235" s="164"/>
      <c r="LHS235" s="164"/>
      <c r="LHT235" s="164"/>
      <c r="LHU235" s="164"/>
      <c r="LHV235" s="164"/>
      <c r="LHW235" s="164"/>
      <c r="LHX235" s="164"/>
      <c r="LHY235" s="164"/>
      <c r="LHZ235" s="164"/>
      <c r="LIA235" s="164"/>
      <c r="LIB235" s="164"/>
      <c r="LIC235" s="164"/>
      <c r="LID235" s="164"/>
      <c r="LIE235" s="164"/>
      <c r="LIF235" s="164"/>
      <c r="LIG235" s="164"/>
      <c r="LIH235" s="164"/>
      <c r="LII235" s="164"/>
      <c r="LIJ235" s="164"/>
      <c r="LIK235" s="164"/>
      <c r="LIL235" s="164"/>
      <c r="LIM235" s="164"/>
      <c r="LIN235" s="164"/>
      <c r="LIO235" s="164"/>
      <c r="LIP235" s="164"/>
      <c r="LIQ235" s="164"/>
      <c r="LIR235" s="164"/>
      <c r="LIS235" s="164"/>
      <c r="LIT235" s="164"/>
      <c r="LIU235" s="164"/>
      <c r="LIV235" s="164"/>
      <c r="LIW235" s="164"/>
      <c r="LIX235" s="164"/>
      <c r="LIY235" s="164"/>
      <c r="LIZ235" s="164"/>
      <c r="LJA235" s="164"/>
      <c r="LJB235" s="164"/>
      <c r="LJC235" s="164"/>
      <c r="LJD235" s="164"/>
      <c r="LJE235" s="164"/>
      <c r="LJF235" s="164"/>
      <c r="LJG235" s="164"/>
      <c r="LJH235" s="164"/>
      <c r="LJI235" s="164"/>
      <c r="LJJ235" s="164"/>
      <c r="LJK235" s="164"/>
      <c r="LJL235" s="164"/>
      <c r="LJM235" s="164"/>
      <c r="LJN235" s="164"/>
      <c r="LJO235" s="164"/>
      <c r="LJP235" s="164"/>
      <c r="LJQ235" s="164"/>
      <c r="LJR235" s="164"/>
      <c r="LJS235" s="164"/>
      <c r="LJT235" s="164"/>
      <c r="LJU235" s="164"/>
      <c r="LJV235" s="164"/>
      <c r="LJW235" s="164"/>
      <c r="LJX235" s="164"/>
      <c r="LJY235" s="164"/>
      <c r="LJZ235" s="164"/>
      <c r="LKA235" s="164"/>
      <c r="LKB235" s="164"/>
      <c r="LKC235" s="164"/>
      <c r="LKD235" s="164"/>
      <c r="LKE235" s="164"/>
      <c r="LKF235" s="164"/>
      <c r="LKG235" s="164"/>
      <c r="LKH235" s="164"/>
      <c r="LKI235" s="164"/>
      <c r="LKJ235" s="164"/>
      <c r="LKK235" s="164"/>
      <c r="LKL235" s="164"/>
      <c r="LKM235" s="164"/>
      <c r="LKN235" s="164"/>
      <c r="LKO235" s="164"/>
      <c r="LKP235" s="164"/>
      <c r="LKQ235" s="164"/>
      <c r="LKR235" s="164"/>
      <c r="LKS235" s="164"/>
      <c r="LKT235" s="164"/>
      <c r="LKU235" s="164"/>
      <c r="LKV235" s="164"/>
      <c r="LKW235" s="164"/>
      <c r="LKX235" s="164"/>
      <c r="LKY235" s="164"/>
      <c r="LKZ235" s="164"/>
      <c r="LLA235" s="164"/>
      <c r="LLB235" s="164"/>
      <c r="LLC235" s="164"/>
      <c r="LLD235" s="164"/>
      <c r="LLE235" s="164"/>
      <c r="LLF235" s="164"/>
      <c r="LLG235" s="164"/>
      <c r="LLH235" s="164"/>
      <c r="LLI235" s="164"/>
      <c r="LLJ235" s="164"/>
      <c r="LLK235" s="164"/>
      <c r="LLL235" s="164"/>
      <c r="LLM235" s="164"/>
      <c r="LLN235" s="164"/>
      <c r="LLO235" s="164"/>
      <c r="LLP235" s="164"/>
      <c r="LLQ235" s="164"/>
      <c r="LLR235" s="164"/>
      <c r="LLS235" s="164"/>
      <c r="LLT235" s="164"/>
      <c r="LLU235" s="164"/>
      <c r="LLV235" s="164"/>
      <c r="LLW235" s="164"/>
      <c r="LLX235" s="164"/>
      <c r="LLY235" s="164"/>
      <c r="LLZ235" s="164"/>
      <c r="LMA235" s="164"/>
      <c r="LMB235" s="164"/>
      <c r="LMC235" s="164"/>
      <c r="LMD235" s="164"/>
      <c r="LME235" s="164"/>
      <c r="LMF235" s="164"/>
      <c r="LMG235" s="164"/>
      <c r="LMH235" s="164"/>
      <c r="LMI235" s="164"/>
      <c r="LMJ235" s="164"/>
      <c r="LMK235" s="164"/>
      <c r="LML235" s="164"/>
      <c r="LMM235" s="164"/>
      <c r="LMN235" s="164"/>
      <c r="LMO235" s="164"/>
      <c r="LMP235" s="164"/>
      <c r="LMQ235" s="164"/>
      <c r="LMR235" s="164"/>
      <c r="LMS235" s="164"/>
      <c r="LMT235" s="164"/>
      <c r="LMU235" s="164"/>
      <c r="LMV235" s="164"/>
      <c r="LMW235" s="164"/>
      <c r="LMX235" s="164"/>
      <c r="LMY235" s="164"/>
      <c r="LMZ235" s="164"/>
      <c r="LNA235" s="164"/>
      <c r="LNB235" s="164"/>
      <c r="LNC235" s="164"/>
      <c r="LND235" s="164"/>
      <c r="LNE235" s="164"/>
      <c r="LNF235" s="164"/>
      <c r="LNG235" s="164"/>
      <c r="LNH235" s="164"/>
      <c r="LNI235" s="164"/>
      <c r="LNJ235" s="164"/>
      <c r="LNK235" s="164"/>
      <c r="LNL235" s="164"/>
      <c r="LNM235" s="164"/>
      <c r="LNN235" s="164"/>
      <c r="LNO235" s="164"/>
      <c r="LNP235" s="164"/>
      <c r="LNQ235" s="164"/>
      <c r="LNR235" s="164"/>
      <c r="LNS235" s="164"/>
      <c r="LNT235" s="164"/>
      <c r="LNU235" s="164"/>
      <c r="LNV235" s="164"/>
      <c r="LNW235" s="164"/>
      <c r="LNX235" s="164"/>
      <c r="LNY235" s="164"/>
      <c r="LNZ235" s="164"/>
      <c r="LOA235" s="164"/>
      <c r="LOB235" s="164"/>
      <c r="LOC235" s="164"/>
      <c r="LOD235" s="164"/>
      <c r="LOE235" s="164"/>
      <c r="LOF235" s="164"/>
      <c r="LOG235" s="164"/>
      <c r="LOH235" s="164"/>
      <c r="LOI235" s="164"/>
      <c r="LOJ235" s="164"/>
      <c r="LOK235" s="164"/>
      <c r="LOL235" s="164"/>
      <c r="LOM235" s="164"/>
      <c r="LON235" s="164"/>
      <c r="LOO235" s="164"/>
      <c r="LOP235" s="164"/>
      <c r="LOQ235" s="164"/>
      <c r="LOR235" s="164"/>
      <c r="LOS235" s="164"/>
      <c r="LOT235" s="164"/>
      <c r="LOU235" s="164"/>
      <c r="LOV235" s="164"/>
      <c r="LOW235" s="164"/>
      <c r="LOX235" s="164"/>
      <c r="LOY235" s="164"/>
      <c r="LOZ235" s="164"/>
      <c r="LPA235" s="164"/>
      <c r="LPB235" s="164"/>
      <c r="LPC235" s="164"/>
      <c r="LPD235" s="164"/>
      <c r="LPE235" s="164"/>
      <c r="LPF235" s="164"/>
      <c r="LPG235" s="164"/>
      <c r="LPH235" s="164"/>
      <c r="LPI235" s="164"/>
      <c r="LPJ235" s="164"/>
      <c r="LPK235" s="164"/>
      <c r="LPL235" s="164"/>
      <c r="LPM235" s="164"/>
      <c r="LPN235" s="164"/>
      <c r="LPO235" s="164"/>
      <c r="LPP235" s="164"/>
      <c r="LPQ235" s="164"/>
      <c r="LPR235" s="164"/>
      <c r="LPS235" s="164"/>
      <c r="LPT235" s="164"/>
      <c r="LPU235" s="164"/>
      <c r="LPV235" s="164"/>
      <c r="LPW235" s="164"/>
      <c r="LPX235" s="164"/>
      <c r="LPY235" s="164"/>
      <c r="LPZ235" s="164"/>
      <c r="LQA235" s="164"/>
      <c r="LQB235" s="164"/>
      <c r="LQC235" s="164"/>
      <c r="LQD235" s="164"/>
      <c r="LQE235" s="164"/>
      <c r="LQF235" s="164"/>
      <c r="LQG235" s="164"/>
      <c r="LQH235" s="164"/>
      <c r="LQI235" s="164"/>
      <c r="LQJ235" s="164"/>
      <c r="LQK235" s="164"/>
      <c r="LQL235" s="164"/>
      <c r="LQM235" s="164"/>
      <c r="LQN235" s="164"/>
      <c r="LQO235" s="164"/>
      <c r="LQP235" s="164"/>
      <c r="LQQ235" s="164"/>
      <c r="LQR235" s="164"/>
      <c r="LQS235" s="164"/>
      <c r="LQT235" s="164"/>
      <c r="LQU235" s="164"/>
      <c r="LQV235" s="164"/>
      <c r="LQW235" s="164"/>
      <c r="LQX235" s="164"/>
      <c r="LQY235" s="164"/>
      <c r="LQZ235" s="164"/>
      <c r="LRA235" s="164"/>
      <c r="LRB235" s="164"/>
      <c r="LRC235" s="164"/>
      <c r="LRD235" s="164"/>
      <c r="LRE235" s="164"/>
      <c r="LRF235" s="164"/>
      <c r="LRG235" s="164"/>
      <c r="LRH235" s="164"/>
      <c r="LRI235" s="164"/>
      <c r="LRJ235" s="164"/>
      <c r="LRK235" s="164"/>
      <c r="LRL235" s="164"/>
      <c r="LRM235" s="164"/>
      <c r="LRN235" s="164"/>
      <c r="LRO235" s="164"/>
      <c r="LRP235" s="164"/>
      <c r="LRQ235" s="164"/>
      <c r="LRR235" s="164"/>
      <c r="LRS235" s="164"/>
      <c r="LRT235" s="164"/>
      <c r="LRU235" s="164"/>
      <c r="LRV235" s="164"/>
      <c r="LRW235" s="164"/>
      <c r="LRX235" s="164"/>
      <c r="LRY235" s="164"/>
      <c r="LRZ235" s="164"/>
      <c r="LSA235" s="164"/>
      <c r="LSB235" s="164"/>
      <c r="LSC235" s="164"/>
      <c r="LSD235" s="164"/>
      <c r="LSE235" s="164"/>
      <c r="LSF235" s="164"/>
      <c r="LSG235" s="164"/>
      <c r="LSH235" s="164"/>
      <c r="LSI235" s="164"/>
      <c r="LSJ235" s="164"/>
      <c r="LSK235" s="164"/>
      <c r="LSL235" s="164"/>
      <c r="LSM235" s="164"/>
      <c r="LSN235" s="164"/>
      <c r="LSO235" s="164"/>
      <c r="LSP235" s="164"/>
      <c r="LSQ235" s="164"/>
      <c r="LSR235" s="164"/>
      <c r="LSS235" s="164"/>
      <c r="LST235" s="164"/>
      <c r="LSU235" s="164"/>
      <c r="LSV235" s="164"/>
      <c r="LSW235" s="164"/>
      <c r="LSX235" s="164"/>
      <c r="LSY235" s="164"/>
      <c r="LSZ235" s="164"/>
      <c r="LTA235" s="164"/>
      <c r="LTB235" s="164"/>
      <c r="LTC235" s="164"/>
      <c r="LTD235" s="164"/>
      <c r="LTE235" s="164"/>
      <c r="LTF235" s="164"/>
      <c r="LTG235" s="164"/>
      <c r="LTH235" s="164"/>
      <c r="LTI235" s="164"/>
      <c r="LTJ235" s="164"/>
      <c r="LTK235" s="164"/>
      <c r="LTL235" s="164"/>
      <c r="LTM235" s="164"/>
      <c r="LTN235" s="164"/>
      <c r="LTO235" s="164"/>
      <c r="LTP235" s="164"/>
      <c r="LTQ235" s="164"/>
      <c r="LTR235" s="164"/>
      <c r="LTS235" s="164"/>
      <c r="LTT235" s="164"/>
      <c r="LTU235" s="164"/>
      <c r="LTV235" s="164"/>
      <c r="LTW235" s="164"/>
      <c r="LTX235" s="164"/>
      <c r="LTY235" s="164"/>
      <c r="LTZ235" s="164"/>
      <c r="LUA235" s="164"/>
      <c r="LUB235" s="164"/>
      <c r="LUC235" s="164"/>
      <c r="LUD235" s="164"/>
      <c r="LUE235" s="164"/>
      <c r="LUF235" s="164"/>
      <c r="LUG235" s="164"/>
      <c r="LUH235" s="164"/>
      <c r="LUI235" s="164"/>
      <c r="LUJ235" s="164"/>
      <c r="LUK235" s="164"/>
      <c r="LUL235" s="164"/>
      <c r="LUM235" s="164"/>
      <c r="LUN235" s="164"/>
      <c r="LUO235" s="164"/>
      <c r="LUP235" s="164"/>
      <c r="LUQ235" s="164"/>
      <c r="LUR235" s="164"/>
      <c r="LUS235" s="164"/>
      <c r="LUT235" s="164"/>
      <c r="LUU235" s="164"/>
      <c r="LUV235" s="164"/>
      <c r="LUW235" s="164"/>
      <c r="LUX235" s="164"/>
      <c r="LUY235" s="164"/>
      <c r="LUZ235" s="164"/>
      <c r="LVA235" s="164"/>
      <c r="LVB235" s="164"/>
      <c r="LVC235" s="164"/>
      <c r="LVD235" s="164"/>
      <c r="LVE235" s="164"/>
      <c r="LVF235" s="164"/>
      <c r="LVG235" s="164"/>
      <c r="LVH235" s="164"/>
      <c r="LVI235" s="164"/>
      <c r="LVJ235" s="164"/>
      <c r="LVK235" s="164"/>
      <c r="LVL235" s="164"/>
      <c r="LVM235" s="164"/>
      <c r="LVN235" s="164"/>
      <c r="LVO235" s="164"/>
      <c r="LVP235" s="164"/>
      <c r="LVQ235" s="164"/>
      <c r="LVR235" s="164"/>
      <c r="LVS235" s="164"/>
      <c r="LVT235" s="164"/>
      <c r="LVU235" s="164"/>
      <c r="LVV235" s="164"/>
      <c r="LVW235" s="164"/>
      <c r="LVX235" s="164"/>
      <c r="LVY235" s="164"/>
      <c r="LVZ235" s="164"/>
      <c r="LWA235" s="164"/>
      <c r="LWB235" s="164"/>
      <c r="LWC235" s="164"/>
      <c r="LWD235" s="164"/>
      <c r="LWE235" s="164"/>
      <c r="LWF235" s="164"/>
      <c r="LWG235" s="164"/>
      <c r="LWH235" s="164"/>
      <c r="LWI235" s="164"/>
      <c r="LWJ235" s="164"/>
      <c r="LWK235" s="164"/>
      <c r="LWL235" s="164"/>
      <c r="LWM235" s="164"/>
      <c r="LWN235" s="164"/>
      <c r="LWO235" s="164"/>
      <c r="LWP235" s="164"/>
      <c r="LWQ235" s="164"/>
      <c r="LWR235" s="164"/>
      <c r="LWS235" s="164"/>
      <c r="LWT235" s="164"/>
      <c r="LWU235" s="164"/>
      <c r="LWV235" s="164"/>
      <c r="LWW235" s="164"/>
      <c r="LWX235" s="164"/>
      <c r="LWY235" s="164"/>
      <c r="LWZ235" s="164"/>
      <c r="LXA235" s="164"/>
      <c r="LXB235" s="164"/>
      <c r="LXC235" s="164"/>
      <c r="LXD235" s="164"/>
      <c r="LXE235" s="164"/>
      <c r="LXF235" s="164"/>
      <c r="LXG235" s="164"/>
      <c r="LXH235" s="164"/>
      <c r="LXI235" s="164"/>
      <c r="LXJ235" s="164"/>
      <c r="LXK235" s="164"/>
      <c r="LXL235" s="164"/>
      <c r="LXM235" s="164"/>
      <c r="LXN235" s="164"/>
      <c r="LXO235" s="164"/>
      <c r="LXP235" s="164"/>
      <c r="LXQ235" s="164"/>
      <c r="LXR235" s="164"/>
      <c r="LXS235" s="164"/>
      <c r="LXT235" s="164"/>
      <c r="LXU235" s="164"/>
      <c r="LXV235" s="164"/>
      <c r="LXW235" s="164"/>
      <c r="LXX235" s="164"/>
      <c r="LXY235" s="164"/>
      <c r="LXZ235" s="164"/>
      <c r="LYA235" s="164"/>
      <c r="LYB235" s="164"/>
      <c r="LYC235" s="164"/>
      <c r="LYD235" s="164"/>
      <c r="LYE235" s="164"/>
      <c r="LYF235" s="164"/>
      <c r="LYG235" s="164"/>
      <c r="LYH235" s="164"/>
      <c r="LYI235" s="164"/>
      <c r="LYJ235" s="164"/>
      <c r="LYK235" s="164"/>
      <c r="LYL235" s="164"/>
      <c r="LYM235" s="164"/>
      <c r="LYN235" s="164"/>
      <c r="LYO235" s="164"/>
      <c r="LYP235" s="164"/>
      <c r="LYQ235" s="164"/>
      <c r="LYR235" s="164"/>
      <c r="LYS235" s="164"/>
      <c r="LYT235" s="164"/>
      <c r="LYU235" s="164"/>
      <c r="LYV235" s="164"/>
      <c r="LYW235" s="164"/>
      <c r="LYX235" s="164"/>
      <c r="LYY235" s="164"/>
      <c r="LYZ235" s="164"/>
      <c r="LZA235" s="164"/>
      <c r="LZB235" s="164"/>
      <c r="LZC235" s="164"/>
      <c r="LZD235" s="164"/>
      <c r="LZE235" s="164"/>
      <c r="LZF235" s="164"/>
      <c r="LZG235" s="164"/>
      <c r="LZH235" s="164"/>
      <c r="LZI235" s="164"/>
      <c r="LZJ235" s="164"/>
      <c r="LZK235" s="164"/>
      <c r="LZL235" s="164"/>
      <c r="LZM235" s="164"/>
      <c r="LZN235" s="164"/>
      <c r="LZO235" s="164"/>
      <c r="LZP235" s="164"/>
      <c r="LZQ235" s="164"/>
      <c r="LZR235" s="164"/>
      <c r="LZS235" s="164"/>
      <c r="LZT235" s="164"/>
      <c r="LZU235" s="164"/>
      <c r="LZV235" s="164"/>
      <c r="LZW235" s="164"/>
      <c r="LZX235" s="164"/>
      <c r="LZY235" s="164"/>
      <c r="LZZ235" s="164"/>
      <c r="MAA235" s="164"/>
      <c r="MAB235" s="164"/>
      <c r="MAC235" s="164"/>
      <c r="MAD235" s="164"/>
      <c r="MAE235" s="164"/>
      <c r="MAF235" s="164"/>
      <c r="MAG235" s="164"/>
      <c r="MAH235" s="164"/>
      <c r="MAI235" s="164"/>
      <c r="MAJ235" s="164"/>
      <c r="MAK235" s="164"/>
      <c r="MAL235" s="164"/>
      <c r="MAM235" s="164"/>
      <c r="MAN235" s="164"/>
      <c r="MAO235" s="164"/>
      <c r="MAP235" s="164"/>
      <c r="MAQ235" s="164"/>
      <c r="MAR235" s="164"/>
      <c r="MAS235" s="164"/>
      <c r="MAT235" s="164"/>
      <c r="MAU235" s="164"/>
      <c r="MAV235" s="164"/>
      <c r="MAW235" s="164"/>
      <c r="MAX235" s="164"/>
      <c r="MAY235" s="164"/>
      <c r="MAZ235" s="164"/>
      <c r="MBA235" s="164"/>
      <c r="MBB235" s="164"/>
      <c r="MBC235" s="164"/>
      <c r="MBD235" s="164"/>
      <c r="MBE235" s="164"/>
      <c r="MBF235" s="164"/>
      <c r="MBG235" s="164"/>
      <c r="MBH235" s="164"/>
      <c r="MBI235" s="164"/>
      <c r="MBJ235" s="164"/>
      <c r="MBK235" s="164"/>
      <c r="MBL235" s="164"/>
      <c r="MBM235" s="164"/>
      <c r="MBN235" s="164"/>
      <c r="MBO235" s="164"/>
      <c r="MBP235" s="164"/>
      <c r="MBQ235" s="164"/>
      <c r="MBR235" s="164"/>
      <c r="MBS235" s="164"/>
      <c r="MBT235" s="164"/>
      <c r="MBU235" s="164"/>
      <c r="MBV235" s="164"/>
      <c r="MBW235" s="164"/>
      <c r="MBX235" s="164"/>
      <c r="MBY235" s="164"/>
      <c r="MBZ235" s="164"/>
      <c r="MCA235" s="164"/>
      <c r="MCB235" s="164"/>
      <c r="MCC235" s="164"/>
      <c r="MCD235" s="164"/>
      <c r="MCE235" s="164"/>
      <c r="MCF235" s="164"/>
      <c r="MCG235" s="164"/>
      <c r="MCH235" s="164"/>
      <c r="MCI235" s="164"/>
      <c r="MCJ235" s="164"/>
      <c r="MCK235" s="164"/>
      <c r="MCL235" s="164"/>
      <c r="MCM235" s="164"/>
      <c r="MCN235" s="164"/>
      <c r="MCO235" s="164"/>
      <c r="MCP235" s="164"/>
      <c r="MCQ235" s="164"/>
      <c r="MCR235" s="164"/>
      <c r="MCS235" s="164"/>
      <c r="MCT235" s="164"/>
      <c r="MCU235" s="164"/>
      <c r="MCV235" s="164"/>
      <c r="MCW235" s="164"/>
      <c r="MCX235" s="164"/>
      <c r="MCY235" s="164"/>
      <c r="MCZ235" s="164"/>
      <c r="MDA235" s="164"/>
      <c r="MDB235" s="164"/>
      <c r="MDC235" s="164"/>
      <c r="MDD235" s="164"/>
      <c r="MDE235" s="164"/>
      <c r="MDF235" s="164"/>
      <c r="MDG235" s="164"/>
      <c r="MDH235" s="164"/>
      <c r="MDI235" s="164"/>
      <c r="MDJ235" s="164"/>
      <c r="MDK235" s="164"/>
      <c r="MDL235" s="164"/>
      <c r="MDM235" s="164"/>
      <c r="MDN235" s="164"/>
      <c r="MDO235" s="164"/>
      <c r="MDP235" s="164"/>
      <c r="MDQ235" s="164"/>
      <c r="MDR235" s="164"/>
      <c r="MDS235" s="164"/>
      <c r="MDT235" s="164"/>
      <c r="MDU235" s="164"/>
      <c r="MDV235" s="164"/>
      <c r="MDW235" s="164"/>
      <c r="MDX235" s="164"/>
      <c r="MDY235" s="164"/>
      <c r="MDZ235" s="164"/>
      <c r="MEA235" s="164"/>
      <c r="MEB235" s="164"/>
      <c r="MEC235" s="164"/>
      <c r="MED235" s="164"/>
      <c r="MEE235" s="164"/>
      <c r="MEF235" s="164"/>
      <c r="MEG235" s="164"/>
      <c r="MEH235" s="164"/>
      <c r="MEI235" s="164"/>
      <c r="MEJ235" s="164"/>
      <c r="MEK235" s="164"/>
      <c r="MEL235" s="164"/>
      <c r="MEM235" s="164"/>
      <c r="MEN235" s="164"/>
      <c r="MEO235" s="164"/>
      <c r="MEP235" s="164"/>
      <c r="MEQ235" s="164"/>
      <c r="MER235" s="164"/>
      <c r="MES235" s="164"/>
      <c r="MET235" s="164"/>
      <c r="MEU235" s="164"/>
      <c r="MEV235" s="164"/>
      <c r="MEW235" s="164"/>
      <c r="MEX235" s="164"/>
      <c r="MEY235" s="164"/>
      <c r="MEZ235" s="164"/>
      <c r="MFA235" s="164"/>
      <c r="MFB235" s="164"/>
      <c r="MFC235" s="164"/>
      <c r="MFD235" s="164"/>
      <c r="MFE235" s="164"/>
      <c r="MFF235" s="164"/>
      <c r="MFG235" s="164"/>
      <c r="MFH235" s="164"/>
      <c r="MFI235" s="164"/>
      <c r="MFJ235" s="164"/>
      <c r="MFK235" s="164"/>
      <c r="MFL235" s="164"/>
      <c r="MFM235" s="164"/>
      <c r="MFN235" s="164"/>
      <c r="MFO235" s="164"/>
      <c r="MFP235" s="164"/>
      <c r="MFQ235" s="164"/>
      <c r="MFR235" s="164"/>
      <c r="MFS235" s="164"/>
      <c r="MFT235" s="164"/>
      <c r="MFU235" s="164"/>
      <c r="MFV235" s="164"/>
      <c r="MFW235" s="164"/>
      <c r="MFX235" s="164"/>
      <c r="MFY235" s="164"/>
      <c r="MFZ235" s="164"/>
      <c r="MGA235" s="164"/>
      <c r="MGB235" s="164"/>
      <c r="MGC235" s="164"/>
      <c r="MGD235" s="164"/>
      <c r="MGE235" s="164"/>
      <c r="MGF235" s="164"/>
      <c r="MGG235" s="164"/>
      <c r="MGH235" s="164"/>
      <c r="MGI235" s="164"/>
      <c r="MGJ235" s="164"/>
      <c r="MGK235" s="164"/>
      <c r="MGL235" s="164"/>
      <c r="MGM235" s="164"/>
      <c r="MGN235" s="164"/>
      <c r="MGO235" s="164"/>
      <c r="MGP235" s="164"/>
      <c r="MGQ235" s="164"/>
      <c r="MGR235" s="164"/>
      <c r="MGS235" s="164"/>
      <c r="MGT235" s="164"/>
      <c r="MGU235" s="164"/>
      <c r="MGV235" s="164"/>
      <c r="MGW235" s="164"/>
      <c r="MGX235" s="164"/>
      <c r="MGY235" s="164"/>
      <c r="MGZ235" s="164"/>
      <c r="MHA235" s="164"/>
      <c r="MHB235" s="164"/>
      <c r="MHC235" s="164"/>
      <c r="MHD235" s="164"/>
      <c r="MHE235" s="164"/>
      <c r="MHF235" s="164"/>
      <c r="MHG235" s="164"/>
      <c r="MHH235" s="164"/>
      <c r="MHI235" s="164"/>
      <c r="MHJ235" s="164"/>
      <c r="MHK235" s="164"/>
      <c r="MHL235" s="164"/>
      <c r="MHM235" s="164"/>
      <c r="MHN235" s="164"/>
      <c r="MHO235" s="164"/>
      <c r="MHP235" s="164"/>
      <c r="MHQ235" s="164"/>
      <c r="MHR235" s="164"/>
      <c r="MHS235" s="164"/>
      <c r="MHT235" s="164"/>
      <c r="MHU235" s="164"/>
      <c r="MHV235" s="164"/>
      <c r="MHW235" s="164"/>
      <c r="MHX235" s="164"/>
      <c r="MHY235" s="164"/>
      <c r="MHZ235" s="164"/>
      <c r="MIA235" s="164"/>
      <c r="MIB235" s="164"/>
      <c r="MIC235" s="164"/>
      <c r="MID235" s="164"/>
      <c r="MIE235" s="164"/>
      <c r="MIF235" s="164"/>
      <c r="MIG235" s="164"/>
      <c r="MIH235" s="164"/>
      <c r="MII235" s="164"/>
      <c r="MIJ235" s="164"/>
      <c r="MIK235" s="164"/>
      <c r="MIL235" s="164"/>
      <c r="MIM235" s="164"/>
      <c r="MIN235" s="164"/>
      <c r="MIO235" s="164"/>
      <c r="MIP235" s="164"/>
      <c r="MIQ235" s="164"/>
      <c r="MIR235" s="164"/>
      <c r="MIS235" s="164"/>
      <c r="MIT235" s="164"/>
      <c r="MIU235" s="164"/>
      <c r="MIV235" s="164"/>
      <c r="MIW235" s="164"/>
      <c r="MIX235" s="164"/>
      <c r="MIY235" s="164"/>
      <c r="MIZ235" s="164"/>
      <c r="MJA235" s="164"/>
      <c r="MJB235" s="164"/>
      <c r="MJC235" s="164"/>
      <c r="MJD235" s="164"/>
      <c r="MJE235" s="164"/>
      <c r="MJF235" s="164"/>
      <c r="MJG235" s="164"/>
      <c r="MJH235" s="164"/>
      <c r="MJI235" s="164"/>
      <c r="MJJ235" s="164"/>
      <c r="MJK235" s="164"/>
      <c r="MJL235" s="164"/>
      <c r="MJM235" s="164"/>
      <c r="MJN235" s="164"/>
      <c r="MJO235" s="164"/>
      <c r="MJP235" s="164"/>
      <c r="MJQ235" s="164"/>
      <c r="MJR235" s="164"/>
      <c r="MJS235" s="164"/>
      <c r="MJT235" s="164"/>
      <c r="MJU235" s="164"/>
      <c r="MJV235" s="164"/>
      <c r="MJW235" s="164"/>
      <c r="MJX235" s="164"/>
      <c r="MJY235" s="164"/>
      <c r="MJZ235" s="164"/>
      <c r="MKA235" s="164"/>
      <c r="MKB235" s="164"/>
      <c r="MKC235" s="164"/>
      <c r="MKD235" s="164"/>
      <c r="MKE235" s="164"/>
      <c r="MKF235" s="164"/>
      <c r="MKG235" s="164"/>
      <c r="MKH235" s="164"/>
      <c r="MKI235" s="164"/>
      <c r="MKJ235" s="164"/>
      <c r="MKK235" s="164"/>
      <c r="MKL235" s="164"/>
      <c r="MKM235" s="164"/>
      <c r="MKN235" s="164"/>
      <c r="MKO235" s="164"/>
      <c r="MKP235" s="164"/>
      <c r="MKQ235" s="164"/>
      <c r="MKR235" s="164"/>
      <c r="MKS235" s="164"/>
      <c r="MKT235" s="164"/>
      <c r="MKU235" s="164"/>
      <c r="MKV235" s="164"/>
      <c r="MKW235" s="164"/>
      <c r="MKX235" s="164"/>
      <c r="MKY235" s="164"/>
      <c r="MKZ235" s="164"/>
      <c r="MLA235" s="164"/>
      <c r="MLB235" s="164"/>
      <c r="MLC235" s="164"/>
      <c r="MLD235" s="164"/>
      <c r="MLE235" s="164"/>
      <c r="MLF235" s="164"/>
      <c r="MLG235" s="164"/>
      <c r="MLH235" s="164"/>
      <c r="MLI235" s="164"/>
      <c r="MLJ235" s="164"/>
      <c r="MLK235" s="164"/>
      <c r="MLL235" s="164"/>
      <c r="MLM235" s="164"/>
      <c r="MLN235" s="164"/>
      <c r="MLO235" s="164"/>
      <c r="MLP235" s="164"/>
      <c r="MLQ235" s="164"/>
      <c r="MLR235" s="164"/>
      <c r="MLS235" s="164"/>
      <c r="MLT235" s="164"/>
      <c r="MLU235" s="164"/>
      <c r="MLV235" s="164"/>
      <c r="MLW235" s="164"/>
      <c r="MLX235" s="164"/>
      <c r="MLY235" s="164"/>
      <c r="MLZ235" s="164"/>
      <c r="MMA235" s="164"/>
      <c r="MMB235" s="164"/>
      <c r="MMC235" s="164"/>
      <c r="MMD235" s="164"/>
      <c r="MME235" s="164"/>
      <c r="MMF235" s="164"/>
      <c r="MMG235" s="164"/>
      <c r="MMH235" s="164"/>
      <c r="MMI235" s="164"/>
      <c r="MMJ235" s="164"/>
      <c r="MMK235" s="164"/>
      <c r="MML235" s="164"/>
      <c r="MMM235" s="164"/>
      <c r="MMN235" s="164"/>
      <c r="MMO235" s="164"/>
      <c r="MMP235" s="164"/>
      <c r="MMQ235" s="164"/>
      <c r="MMR235" s="164"/>
      <c r="MMS235" s="164"/>
      <c r="MMT235" s="164"/>
      <c r="MMU235" s="164"/>
      <c r="MMV235" s="164"/>
      <c r="MMW235" s="164"/>
      <c r="MMX235" s="164"/>
      <c r="MMY235" s="164"/>
      <c r="MMZ235" s="164"/>
      <c r="MNA235" s="164"/>
      <c r="MNB235" s="164"/>
      <c r="MNC235" s="164"/>
      <c r="MND235" s="164"/>
      <c r="MNE235" s="164"/>
      <c r="MNF235" s="164"/>
      <c r="MNG235" s="164"/>
      <c r="MNH235" s="164"/>
      <c r="MNI235" s="164"/>
      <c r="MNJ235" s="164"/>
      <c r="MNK235" s="164"/>
      <c r="MNL235" s="164"/>
      <c r="MNM235" s="164"/>
      <c r="MNN235" s="164"/>
      <c r="MNO235" s="164"/>
      <c r="MNP235" s="164"/>
      <c r="MNQ235" s="164"/>
      <c r="MNR235" s="164"/>
      <c r="MNS235" s="164"/>
      <c r="MNT235" s="164"/>
      <c r="MNU235" s="164"/>
      <c r="MNV235" s="164"/>
      <c r="MNW235" s="164"/>
      <c r="MNX235" s="164"/>
      <c r="MNY235" s="164"/>
      <c r="MNZ235" s="164"/>
      <c r="MOA235" s="164"/>
      <c r="MOB235" s="164"/>
      <c r="MOC235" s="164"/>
      <c r="MOD235" s="164"/>
      <c r="MOE235" s="164"/>
      <c r="MOF235" s="164"/>
      <c r="MOG235" s="164"/>
      <c r="MOH235" s="164"/>
      <c r="MOI235" s="164"/>
      <c r="MOJ235" s="164"/>
      <c r="MOK235" s="164"/>
      <c r="MOL235" s="164"/>
      <c r="MOM235" s="164"/>
      <c r="MON235" s="164"/>
      <c r="MOO235" s="164"/>
      <c r="MOP235" s="164"/>
      <c r="MOQ235" s="164"/>
      <c r="MOR235" s="164"/>
      <c r="MOS235" s="164"/>
      <c r="MOT235" s="164"/>
      <c r="MOU235" s="164"/>
      <c r="MOV235" s="164"/>
      <c r="MOW235" s="164"/>
      <c r="MOX235" s="164"/>
      <c r="MOY235" s="164"/>
      <c r="MOZ235" s="164"/>
      <c r="MPA235" s="164"/>
      <c r="MPB235" s="164"/>
      <c r="MPC235" s="164"/>
      <c r="MPD235" s="164"/>
      <c r="MPE235" s="164"/>
      <c r="MPF235" s="164"/>
      <c r="MPG235" s="164"/>
      <c r="MPH235" s="164"/>
      <c r="MPI235" s="164"/>
      <c r="MPJ235" s="164"/>
      <c r="MPK235" s="164"/>
      <c r="MPL235" s="164"/>
      <c r="MPM235" s="164"/>
      <c r="MPN235" s="164"/>
      <c r="MPO235" s="164"/>
      <c r="MPP235" s="164"/>
      <c r="MPQ235" s="164"/>
      <c r="MPR235" s="164"/>
      <c r="MPS235" s="164"/>
      <c r="MPT235" s="164"/>
      <c r="MPU235" s="164"/>
      <c r="MPV235" s="164"/>
      <c r="MPW235" s="164"/>
      <c r="MPX235" s="164"/>
      <c r="MPY235" s="164"/>
      <c r="MPZ235" s="164"/>
      <c r="MQA235" s="164"/>
      <c r="MQB235" s="164"/>
      <c r="MQC235" s="164"/>
      <c r="MQD235" s="164"/>
      <c r="MQE235" s="164"/>
      <c r="MQF235" s="164"/>
      <c r="MQG235" s="164"/>
      <c r="MQH235" s="164"/>
      <c r="MQI235" s="164"/>
      <c r="MQJ235" s="164"/>
      <c r="MQK235" s="164"/>
      <c r="MQL235" s="164"/>
      <c r="MQM235" s="164"/>
      <c r="MQN235" s="164"/>
      <c r="MQO235" s="164"/>
      <c r="MQP235" s="164"/>
      <c r="MQQ235" s="164"/>
      <c r="MQR235" s="164"/>
      <c r="MQS235" s="164"/>
      <c r="MQT235" s="164"/>
      <c r="MQU235" s="164"/>
      <c r="MQV235" s="164"/>
      <c r="MQW235" s="164"/>
      <c r="MQX235" s="164"/>
      <c r="MQY235" s="164"/>
      <c r="MQZ235" s="164"/>
      <c r="MRA235" s="164"/>
      <c r="MRB235" s="164"/>
      <c r="MRC235" s="164"/>
      <c r="MRD235" s="164"/>
      <c r="MRE235" s="164"/>
      <c r="MRF235" s="164"/>
      <c r="MRG235" s="164"/>
      <c r="MRH235" s="164"/>
      <c r="MRI235" s="164"/>
      <c r="MRJ235" s="164"/>
      <c r="MRK235" s="164"/>
      <c r="MRL235" s="164"/>
      <c r="MRM235" s="164"/>
      <c r="MRN235" s="164"/>
      <c r="MRO235" s="164"/>
      <c r="MRP235" s="164"/>
      <c r="MRQ235" s="164"/>
      <c r="MRR235" s="164"/>
      <c r="MRS235" s="164"/>
      <c r="MRT235" s="164"/>
      <c r="MRU235" s="164"/>
      <c r="MRV235" s="164"/>
      <c r="MRW235" s="164"/>
      <c r="MRX235" s="164"/>
      <c r="MRY235" s="164"/>
      <c r="MRZ235" s="164"/>
      <c r="MSA235" s="164"/>
      <c r="MSB235" s="164"/>
      <c r="MSC235" s="164"/>
      <c r="MSD235" s="164"/>
      <c r="MSE235" s="164"/>
      <c r="MSF235" s="164"/>
      <c r="MSG235" s="164"/>
      <c r="MSH235" s="164"/>
      <c r="MSI235" s="164"/>
      <c r="MSJ235" s="164"/>
      <c r="MSK235" s="164"/>
      <c r="MSL235" s="164"/>
      <c r="MSM235" s="164"/>
      <c r="MSN235" s="164"/>
      <c r="MSO235" s="164"/>
      <c r="MSP235" s="164"/>
      <c r="MSQ235" s="164"/>
      <c r="MSR235" s="164"/>
      <c r="MSS235" s="164"/>
      <c r="MST235" s="164"/>
      <c r="MSU235" s="164"/>
      <c r="MSV235" s="164"/>
      <c r="MSW235" s="164"/>
      <c r="MSX235" s="164"/>
      <c r="MSY235" s="164"/>
      <c r="MSZ235" s="164"/>
      <c r="MTA235" s="164"/>
      <c r="MTB235" s="164"/>
      <c r="MTC235" s="164"/>
      <c r="MTD235" s="164"/>
      <c r="MTE235" s="164"/>
      <c r="MTF235" s="164"/>
      <c r="MTG235" s="164"/>
      <c r="MTH235" s="164"/>
      <c r="MTI235" s="164"/>
      <c r="MTJ235" s="164"/>
      <c r="MTK235" s="164"/>
      <c r="MTL235" s="164"/>
      <c r="MTM235" s="164"/>
      <c r="MTN235" s="164"/>
      <c r="MTO235" s="164"/>
      <c r="MTP235" s="164"/>
      <c r="MTQ235" s="164"/>
      <c r="MTR235" s="164"/>
      <c r="MTS235" s="164"/>
      <c r="MTT235" s="164"/>
      <c r="MTU235" s="164"/>
      <c r="MTV235" s="164"/>
      <c r="MTW235" s="164"/>
      <c r="MTX235" s="164"/>
      <c r="MTY235" s="164"/>
      <c r="MTZ235" s="164"/>
      <c r="MUA235" s="164"/>
      <c r="MUB235" s="164"/>
      <c r="MUC235" s="164"/>
      <c r="MUD235" s="164"/>
      <c r="MUE235" s="164"/>
      <c r="MUF235" s="164"/>
      <c r="MUG235" s="164"/>
      <c r="MUH235" s="164"/>
      <c r="MUI235" s="164"/>
      <c r="MUJ235" s="164"/>
      <c r="MUK235" s="164"/>
      <c r="MUL235" s="164"/>
      <c r="MUM235" s="164"/>
      <c r="MUN235" s="164"/>
      <c r="MUO235" s="164"/>
      <c r="MUP235" s="164"/>
      <c r="MUQ235" s="164"/>
      <c r="MUR235" s="164"/>
      <c r="MUS235" s="164"/>
      <c r="MUT235" s="164"/>
      <c r="MUU235" s="164"/>
      <c r="MUV235" s="164"/>
      <c r="MUW235" s="164"/>
      <c r="MUX235" s="164"/>
      <c r="MUY235" s="164"/>
      <c r="MUZ235" s="164"/>
      <c r="MVA235" s="164"/>
      <c r="MVB235" s="164"/>
      <c r="MVC235" s="164"/>
      <c r="MVD235" s="164"/>
      <c r="MVE235" s="164"/>
      <c r="MVF235" s="164"/>
      <c r="MVG235" s="164"/>
      <c r="MVH235" s="164"/>
      <c r="MVI235" s="164"/>
      <c r="MVJ235" s="164"/>
      <c r="MVK235" s="164"/>
      <c r="MVL235" s="164"/>
      <c r="MVM235" s="164"/>
      <c r="MVN235" s="164"/>
      <c r="MVO235" s="164"/>
      <c r="MVP235" s="164"/>
      <c r="MVQ235" s="164"/>
      <c r="MVR235" s="164"/>
      <c r="MVS235" s="164"/>
      <c r="MVT235" s="164"/>
      <c r="MVU235" s="164"/>
      <c r="MVV235" s="164"/>
      <c r="MVW235" s="164"/>
      <c r="MVX235" s="164"/>
      <c r="MVY235" s="164"/>
      <c r="MVZ235" s="164"/>
      <c r="MWA235" s="164"/>
      <c r="MWB235" s="164"/>
      <c r="MWC235" s="164"/>
      <c r="MWD235" s="164"/>
      <c r="MWE235" s="164"/>
      <c r="MWF235" s="164"/>
      <c r="MWG235" s="164"/>
      <c r="MWH235" s="164"/>
      <c r="MWI235" s="164"/>
      <c r="MWJ235" s="164"/>
      <c r="MWK235" s="164"/>
      <c r="MWL235" s="164"/>
      <c r="MWM235" s="164"/>
      <c r="MWN235" s="164"/>
      <c r="MWO235" s="164"/>
      <c r="MWP235" s="164"/>
      <c r="MWQ235" s="164"/>
      <c r="MWR235" s="164"/>
      <c r="MWS235" s="164"/>
      <c r="MWT235" s="164"/>
      <c r="MWU235" s="164"/>
      <c r="MWV235" s="164"/>
      <c r="MWW235" s="164"/>
      <c r="MWX235" s="164"/>
      <c r="MWY235" s="164"/>
      <c r="MWZ235" s="164"/>
      <c r="MXA235" s="164"/>
      <c r="MXB235" s="164"/>
      <c r="MXC235" s="164"/>
      <c r="MXD235" s="164"/>
      <c r="MXE235" s="164"/>
      <c r="MXF235" s="164"/>
      <c r="MXG235" s="164"/>
      <c r="MXH235" s="164"/>
      <c r="MXI235" s="164"/>
      <c r="MXJ235" s="164"/>
      <c r="MXK235" s="164"/>
      <c r="MXL235" s="164"/>
      <c r="MXM235" s="164"/>
      <c r="MXN235" s="164"/>
      <c r="MXO235" s="164"/>
      <c r="MXP235" s="164"/>
      <c r="MXQ235" s="164"/>
      <c r="MXR235" s="164"/>
      <c r="MXS235" s="164"/>
      <c r="MXT235" s="164"/>
      <c r="MXU235" s="164"/>
      <c r="MXV235" s="164"/>
      <c r="MXW235" s="164"/>
      <c r="MXX235" s="164"/>
      <c r="MXY235" s="164"/>
      <c r="MXZ235" s="164"/>
      <c r="MYA235" s="164"/>
      <c r="MYB235" s="164"/>
      <c r="MYC235" s="164"/>
      <c r="MYD235" s="164"/>
      <c r="MYE235" s="164"/>
      <c r="MYF235" s="164"/>
      <c r="MYG235" s="164"/>
      <c r="MYH235" s="164"/>
      <c r="MYI235" s="164"/>
      <c r="MYJ235" s="164"/>
      <c r="MYK235" s="164"/>
      <c r="MYL235" s="164"/>
      <c r="MYM235" s="164"/>
      <c r="MYN235" s="164"/>
      <c r="MYO235" s="164"/>
      <c r="MYP235" s="164"/>
      <c r="MYQ235" s="164"/>
      <c r="MYR235" s="164"/>
      <c r="MYS235" s="164"/>
      <c r="MYT235" s="164"/>
      <c r="MYU235" s="164"/>
      <c r="MYV235" s="164"/>
      <c r="MYW235" s="164"/>
      <c r="MYX235" s="164"/>
      <c r="MYY235" s="164"/>
      <c r="MYZ235" s="164"/>
      <c r="MZA235" s="164"/>
      <c r="MZB235" s="164"/>
      <c r="MZC235" s="164"/>
      <c r="MZD235" s="164"/>
      <c r="MZE235" s="164"/>
      <c r="MZF235" s="164"/>
      <c r="MZG235" s="164"/>
      <c r="MZH235" s="164"/>
      <c r="MZI235" s="164"/>
      <c r="MZJ235" s="164"/>
      <c r="MZK235" s="164"/>
      <c r="MZL235" s="164"/>
      <c r="MZM235" s="164"/>
      <c r="MZN235" s="164"/>
      <c r="MZO235" s="164"/>
      <c r="MZP235" s="164"/>
      <c r="MZQ235" s="164"/>
      <c r="MZR235" s="164"/>
      <c r="MZS235" s="164"/>
      <c r="MZT235" s="164"/>
      <c r="MZU235" s="164"/>
      <c r="MZV235" s="164"/>
      <c r="MZW235" s="164"/>
      <c r="MZX235" s="164"/>
      <c r="MZY235" s="164"/>
      <c r="MZZ235" s="164"/>
      <c r="NAA235" s="164"/>
      <c r="NAB235" s="164"/>
      <c r="NAC235" s="164"/>
      <c r="NAD235" s="164"/>
      <c r="NAE235" s="164"/>
      <c r="NAF235" s="164"/>
      <c r="NAG235" s="164"/>
      <c r="NAH235" s="164"/>
      <c r="NAI235" s="164"/>
      <c r="NAJ235" s="164"/>
      <c r="NAK235" s="164"/>
      <c r="NAL235" s="164"/>
      <c r="NAM235" s="164"/>
      <c r="NAN235" s="164"/>
      <c r="NAO235" s="164"/>
      <c r="NAP235" s="164"/>
      <c r="NAQ235" s="164"/>
      <c r="NAR235" s="164"/>
      <c r="NAS235" s="164"/>
      <c r="NAT235" s="164"/>
      <c r="NAU235" s="164"/>
      <c r="NAV235" s="164"/>
      <c r="NAW235" s="164"/>
      <c r="NAX235" s="164"/>
      <c r="NAY235" s="164"/>
      <c r="NAZ235" s="164"/>
      <c r="NBA235" s="164"/>
      <c r="NBB235" s="164"/>
      <c r="NBC235" s="164"/>
      <c r="NBD235" s="164"/>
      <c r="NBE235" s="164"/>
      <c r="NBF235" s="164"/>
      <c r="NBG235" s="164"/>
      <c r="NBH235" s="164"/>
      <c r="NBI235" s="164"/>
      <c r="NBJ235" s="164"/>
      <c r="NBK235" s="164"/>
      <c r="NBL235" s="164"/>
      <c r="NBM235" s="164"/>
      <c r="NBN235" s="164"/>
      <c r="NBO235" s="164"/>
      <c r="NBP235" s="164"/>
      <c r="NBQ235" s="164"/>
      <c r="NBR235" s="164"/>
      <c r="NBS235" s="164"/>
      <c r="NBT235" s="164"/>
      <c r="NBU235" s="164"/>
      <c r="NBV235" s="164"/>
      <c r="NBW235" s="164"/>
      <c r="NBX235" s="164"/>
      <c r="NBY235" s="164"/>
      <c r="NBZ235" s="164"/>
      <c r="NCA235" s="164"/>
      <c r="NCB235" s="164"/>
      <c r="NCC235" s="164"/>
      <c r="NCD235" s="164"/>
      <c r="NCE235" s="164"/>
      <c r="NCF235" s="164"/>
      <c r="NCG235" s="164"/>
      <c r="NCH235" s="164"/>
      <c r="NCI235" s="164"/>
      <c r="NCJ235" s="164"/>
      <c r="NCK235" s="164"/>
      <c r="NCL235" s="164"/>
      <c r="NCM235" s="164"/>
      <c r="NCN235" s="164"/>
      <c r="NCO235" s="164"/>
      <c r="NCP235" s="164"/>
      <c r="NCQ235" s="164"/>
      <c r="NCR235" s="164"/>
      <c r="NCS235" s="164"/>
      <c r="NCT235" s="164"/>
      <c r="NCU235" s="164"/>
      <c r="NCV235" s="164"/>
      <c r="NCW235" s="164"/>
      <c r="NCX235" s="164"/>
      <c r="NCY235" s="164"/>
      <c r="NCZ235" s="164"/>
      <c r="NDA235" s="164"/>
      <c r="NDB235" s="164"/>
      <c r="NDC235" s="164"/>
      <c r="NDD235" s="164"/>
      <c r="NDE235" s="164"/>
      <c r="NDF235" s="164"/>
      <c r="NDG235" s="164"/>
      <c r="NDH235" s="164"/>
      <c r="NDI235" s="164"/>
      <c r="NDJ235" s="164"/>
      <c r="NDK235" s="164"/>
      <c r="NDL235" s="164"/>
      <c r="NDM235" s="164"/>
      <c r="NDN235" s="164"/>
      <c r="NDO235" s="164"/>
      <c r="NDP235" s="164"/>
      <c r="NDQ235" s="164"/>
      <c r="NDR235" s="164"/>
      <c r="NDS235" s="164"/>
      <c r="NDT235" s="164"/>
      <c r="NDU235" s="164"/>
      <c r="NDV235" s="164"/>
      <c r="NDW235" s="164"/>
      <c r="NDX235" s="164"/>
      <c r="NDY235" s="164"/>
      <c r="NDZ235" s="164"/>
      <c r="NEA235" s="164"/>
      <c r="NEB235" s="164"/>
      <c r="NEC235" s="164"/>
      <c r="NED235" s="164"/>
      <c r="NEE235" s="164"/>
      <c r="NEF235" s="164"/>
      <c r="NEG235" s="164"/>
      <c r="NEH235" s="164"/>
      <c r="NEI235" s="164"/>
      <c r="NEJ235" s="164"/>
      <c r="NEK235" s="164"/>
      <c r="NEL235" s="164"/>
      <c r="NEM235" s="164"/>
      <c r="NEN235" s="164"/>
      <c r="NEO235" s="164"/>
      <c r="NEP235" s="164"/>
      <c r="NEQ235" s="164"/>
      <c r="NER235" s="164"/>
      <c r="NES235" s="164"/>
      <c r="NET235" s="164"/>
      <c r="NEU235" s="164"/>
      <c r="NEV235" s="164"/>
      <c r="NEW235" s="164"/>
      <c r="NEX235" s="164"/>
      <c r="NEY235" s="164"/>
      <c r="NEZ235" s="164"/>
      <c r="NFA235" s="164"/>
      <c r="NFB235" s="164"/>
      <c r="NFC235" s="164"/>
      <c r="NFD235" s="164"/>
      <c r="NFE235" s="164"/>
      <c r="NFF235" s="164"/>
      <c r="NFG235" s="164"/>
      <c r="NFH235" s="164"/>
      <c r="NFI235" s="164"/>
      <c r="NFJ235" s="164"/>
      <c r="NFK235" s="164"/>
      <c r="NFL235" s="164"/>
      <c r="NFM235" s="164"/>
      <c r="NFN235" s="164"/>
      <c r="NFO235" s="164"/>
      <c r="NFP235" s="164"/>
      <c r="NFQ235" s="164"/>
      <c r="NFR235" s="164"/>
      <c r="NFS235" s="164"/>
      <c r="NFT235" s="164"/>
      <c r="NFU235" s="164"/>
      <c r="NFV235" s="164"/>
      <c r="NFW235" s="164"/>
      <c r="NFX235" s="164"/>
      <c r="NFY235" s="164"/>
      <c r="NFZ235" s="164"/>
      <c r="NGA235" s="164"/>
      <c r="NGB235" s="164"/>
      <c r="NGC235" s="164"/>
      <c r="NGD235" s="164"/>
      <c r="NGE235" s="164"/>
      <c r="NGF235" s="164"/>
      <c r="NGG235" s="164"/>
      <c r="NGH235" s="164"/>
      <c r="NGI235" s="164"/>
      <c r="NGJ235" s="164"/>
      <c r="NGK235" s="164"/>
      <c r="NGL235" s="164"/>
      <c r="NGM235" s="164"/>
      <c r="NGN235" s="164"/>
      <c r="NGO235" s="164"/>
      <c r="NGP235" s="164"/>
      <c r="NGQ235" s="164"/>
      <c r="NGR235" s="164"/>
      <c r="NGS235" s="164"/>
      <c r="NGT235" s="164"/>
      <c r="NGU235" s="164"/>
      <c r="NGV235" s="164"/>
      <c r="NGW235" s="164"/>
      <c r="NGX235" s="164"/>
      <c r="NGY235" s="164"/>
      <c r="NGZ235" s="164"/>
      <c r="NHA235" s="164"/>
      <c r="NHB235" s="164"/>
      <c r="NHC235" s="164"/>
      <c r="NHD235" s="164"/>
      <c r="NHE235" s="164"/>
      <c r="NHF235" s="164"/>
      <c r="NHG235" s="164"/>
      <c r="NHH235" s="164"/>
      <c r="NHI235" s="164"/>
      <c r="NHJ235" s="164"/>
      <c r="NHK235" s="164"/>
      <c r="NHL235" s="164"/>
      <c r="NHM235" s="164"/>
      <c r="NHN235" s="164"/>
      <c r="NHO235" s="164"/>
      <c r="NHP235" s="164"/>
      <c r="NHQ235" s="164"/>
      <c r="NHR235" s="164"/>
      <c r="NHS235" s="164"/>
      <c r="NHT235" s="164"/>
      <c r="NHU235" s="164"/>
      <c r="NHV235" s="164"/>
      <c r="NHW235" s="164"/>
      <c r="NHX235" s="164"/>
      <c r="NHY235" s="164"/>
      <c r="NHZ235" s="164"/>
      <c r="NIA235" s="164"/>
      <c r="NIB235" s="164"/>
      <c r="NIC235" s="164"/>
      <c r="NID235" s="164"/>
      <c r="NIE235" s="164"/>
      <c r="NIF235" s="164"/>
      <c r="NIG235" s="164"/>
      <c r="NIH235" s="164"/>
      <c r="NII235" s="164"/>
      <c r="NIJ235" s="164"/>
      <c r="NIK235" s="164"/>
      <c r="NIL235" s="164"/>
      <c r="NIM235" s="164"/>
      <c r="NIN235" s="164"/>
      <c r="NIO235" s="164"/>
      <c r="NIP235" s="164"/>
      <c r="NIQ235" s="164"/>
      <c r="NIR235" s="164"/>
      <c r="NIS235" s="164"/>
      <c r="NIT235" s="164"/>
      <c r="NIU235" s="164"/>
      <c r="NIV235" s="164"/>
      <c r="NIW235" s="164"/>
      <c r="NIX235" s="164"/>
      <c r="NIY235" s="164"/>
      <c r="NIZ235" s="164"/>
      <c r="NJA235" s="164"/>
      <c r="NJB235" s="164"/>
      <c r="NJC235" s="164"/>
      <c r="NJD235" s="164"/>
      <c r="NJE235" s="164"/>
      <c r="NJF235" s="164"/>
      <c r="NJG235" s="164"/>
      <c r="NJH235" s="164"/>
      <c r="NJI235" s="164"/>
      <c r="NJJ235" s="164"/>
      <c r="NJK235" s="164"/>
      <c r="NJL235" s="164"/>
      <c r="NJM235" s="164"/>
      <c r="NJN235" s="164"/>
      <c r="NJO235" s="164"/>
      <c r="NJP235" s="164"/>
      <c r="NJQ235" s="164"/>
      <c r="NJR235" s="164"/>
      <c r="NJS235" s="164"/>
      <c r="NJT235" s="164"/>
      <c r="NJU235" s="164"/>
      <c r="NJV235" s="164"/>
      <c r="NJW235" s="164"/>
      <c r="NJX235" s="164"/>
      <c r="NJY235" s="164"/>
      <c r="NJZ235" s="164"/>
      <c r="NKA235" s="164"/>
      <c r="NKB235" s="164"/>
      <c r="NKC235" s="164"/>
      <c r="NKD235" s="164"/>
      <c r="NKE235" s="164"/>
      <c r="NKF235" s="164"/>
      <c r="NKG235" s="164"/>
      <c r="NKH235" s="164"/>
      <c r="NKI235" s="164"/>
      <c r="NKJ235" s="164"/>
      <c r="NKK235" s="164"/>
      <c r="NKL235" s="164"/>
      <c r="NKM235" s="164"/>
      <c r="NKN235" s="164"/>
      <c r="NKO235" s="164"/>
      <c r="NKP235" s="164"/>
      <c r="NKQ235" s="164"/>
      <c r="NKR235" s="164"/>
      <c r="NKS235" s="164"/>
      <c r="NKT235" s="164"/>
      <c r="NKU235" s="164"/>
      <c r="NKV235" s="164"/>
      <c r="NKW235" s="164"/>
      <c r="NKX235" s="164"/>
      <c r="NKY235" s="164"/>
      <c r="NKZ235" s="164"/>
      <c r="NLA235" s="164"/>
      <c r="NLB235" s="164"/>
      <c r="NLC235" s="164"/>
      <c r="NLD235" s="164"/>
      <c r="NLE235" s="164"/>
      <c r="NLF235" s="164"/>
      <c r="NLG235" s="164"/>
      <c r="NLH235" s="164"/>
      <c r="NLI235" s="164"/>
      <c r="NLJ235" s="164"/>
      <c r="NLK235" s="164"/>
      <c r="NLL235" s="164"/>
      <c r="NLM235" s="164"/>
      <c r="NLN235" s="164"/>
      <c r="NLO235" s="164"/>
      <c r="NLP235" s="164"/>
      <c r="NLQ235" s="164"/>
      <c r="NLR235" s="164"/>
      <c r="NLS235" s="164"/>
      <c r="NLT235" s="164"/>
      <c r="NLU235" s="164"/>
      <c r="NLV235" s="164"/>
      <c r="NLW235" s="164"/>
      <c r="NLX235" s="164"/>
      <c r="NLY235" s="164"/>
      <c r="NLZ235" s="164"/>
      <c r="NMA235" s="164"/>
      <c r="NMB235" s="164"/>
      <c r="NMC235" s="164"/>
      <c r="NMD235" s="164"/>
      <c r="NME235" s="164"/>
      <c r="NMF235" s="164"/>
      <c r="NMG235" s="164"/>
      <c r="NMH235" s="164"/>
      <c r="NMI235" s="164"/>
      <c r="NMJ235" s="164"/>
      <c r="NMK235" s="164"/>
      <c r="NML235" s="164"/>
      <c r="NMM235" s="164"/>
      <c r="NMN235" s="164"/>
      <c r="NMO235" s="164"/>
      <c r="NMP235" s="164"/>
      <c r="NMQ235" s="164"/>
      <c r="NMR235" s="164"/>
      <c r="NMS235" s="164"/>
      <c r="NMT235" s="164"/>
      <c r="NMU235" s="164"/>
      <c r="NMV235" s="164"/>
      <c r="NMW235" s="164"/>
      <c r="NMX235" s="164"/>
      <c r="NMY235" s="164"/>
      <c r="NMZ235" s="164"/>
      <c r="NNA235" s="164"/>
      <c r="NNB235" s="164"/>
      <c r="NNC235" s="164"/>
      <c r="NND235" s="164"/>
      <c r="NNE235" s="164"/>
      <c r="NNF235" s="164"/>
      <c r="NNG235" s="164"/>
      <c r="NNH235" s="164"/>
      <c r="NNI235" s="164"/>
      <c r="NNJ235" s="164"/>
      <c r="NNK235" s="164"/>
      <c r="NNL235" s="164"/>
      <c r="NNM235" s="164"/>
      <c r="NNN235" s="164"/>
      <c r="NNO235" s="164"/>
      <c r="NNP235" s="164"/>
      <c r="NNQ235" s="164"/>
      <c r="NNR235" s="164"/>
      <c r="NNS235" s="164"/>
      <c r="NNT235" s="164"/>
      <c r="NNU235" s="164"/>
      <c r="NNV235" s="164"/>
      <c r="NNW235" s="164"/>
      <c r="NNX235" s="164"/>
      <c r="NNY235" s="164"/>
      <c r="NNZ235" s="164"/>
      <c r="NOA235" s="164"/>
      <c r="NOB235" s="164"/>
      <c r="NOC235" s="164"/>
      <c r="NOD235" s="164"/>
      <c r="NOE235" s="164"/>
      <c r="NOF235" s="164"/>
      <c r="NOG235" s="164"/>
      <c r="NOH235" s="164"/>
      <c r="NOI235" s="164"/>
      <c r="NOJ235" s="164"/>
      <c r="NOK235" s="164"/>
      <c r="NOL235" s="164"/>
      <c r="NOM235" s="164"/>
      <c r="NON235" s="164"/>
      <c r="NOO235" s="164"/>
      <c r="NOP235" s="164"/>
      <c r="NOQ235" s="164"/>
      <c r="NOR235" s="164"/>
      <c r="NOS235" s="164"/>
      <c r="NOT235" s="164"/>
      <c r="NOU235" s="164"/>
      <c r="NOV235" s="164"/>
      <c r="NOW235" s="164"/>
      <c r="NOX235" s="164"/>
      <c r="NOY235" s="164"/>
      <c r="NOZ235" s="164"/>
      <c r="NPA235" s="164"/>
      <c r="NPB235" s="164"/>
      <c r="NPC235" s="164"/>
      <c r="NPD235" s="164"/>
      <c r="NPE235" s="164"/>
      <c r="NPF235" s="164"/>
      <c r="NPG235" s="164"/>
      <c r="NPH235" s="164"/>
      <c r="NPI235" s="164"/>
      <c r="NPJ235" s="164"/>
      <c r="NPK235" s="164"/>
      <c r="NPL235" s="164"/>
      <c r="NPM235" s="164"/>
      <c r="NPN235" s="164"/>
      <c r="NPO235" s="164"/>
      <c r="NPP235" s="164"/>
      <c r="NPQ235" s="164"/>
      <c r="NPR235" s="164"/>
      <c r="NPS235" s="164"/>
      <c r="NPT235" s="164"/>
      <c r="NPU235" s="164"/>
      <c r="NPV235" s="164"/>
      <c r="NPW235" s="164"/>
      <c r="NPX235" s="164"/>
      <c r="NPY235" s="164"/>
      <c r="NPZ235" s="164"/>
      <c r="NQA235" s="164"/>
      <c r="NQB235" s="164"/>
      <c r="NQC235" s="164"/>
      <c r="NQD235" s="164"/>
      <c r="NQE235" s="164"/>
      <c r="NQF235" s="164"/>
      <c r="NQG235" s="164"/>
      <c r="NQH235" s="164"/>
      <c r="NQI235" s="164"/>
      <c r="NQJ235" s="164"/>
      <c r="NQK235" s="164"/>
      <c r="NQL235" s="164"/>
      <c r="NQM235" s="164"/>
      <c r="NQN235" s="164"/>
      <c r="NQO235" s="164"/>
      <c r="NQP235" s="164"/>
      <c r="NQQ235" s="164"/>
      <c r="NQR235" s="164"/>
      <c r="NQS235" s="164"/>
      <c r="NQT235" s="164"/>
      <c r="NQU235" s="164"/>
      <c r="NQV235" s="164"/>
      <c r="NQW235" s="164"/>
      <c r="NQX235" s="164"/>
      <c r="NQY235" s="164"/>
      <c r="NQZ235" s="164"/>
      <c r="NRA235" s="164"/>
      <c r="NRB235" s="164"/>
      <c r="NRC235" s="164"/>
      <c r="NRD235" s="164"/>
      <c r="NRE235" s="164"/>
      <c r="NRF235" s="164"/>
      <c r="NRG235" s="164"/>
      <c r="NRH235" s="164"/>
      <c r="NRI235" s="164"/>
      <c r="NRJ235" s="164"/>
      <c r="NRK235" s="164"/>
      <c r="NRL235" s="164"/>
      <c r="NRM235" s="164"/>
      <c r="NRN235" s="164"/>
      <c r="NRO235" s="164"/>
      <c r="NRP235" s="164"/>
      <c r="NRQ235" s="164"/>
      <c r="NRR235" s="164"/>
      <c r="NRS235" s="164"/>
      <c r="NRT235" s="164"/>
      <c r="NRU235" s="164"/>
      <c r="NRV235" s="164"/>
      <c r="NRW235" s="164"/>
      <c r="NRX235" s="164"/>
      <c r="NRY235" s="164"/>
      <c r="NRZ235" s="164"/>
      <c r="NSA235" s="164"/>
      <c r="NSB235" s="164"/>
      <c r="NSC235" s="164"/>
      <c r="NSD235" s="164"/>
      <c r="NSE235" s="164"/>
      <c r="NSF235" s="164"/>
      <c r="NSG235" s="164"/>
      <c r="NSH235" s="164"/>
      <c r="NSI235" s="164"/>
      <c r="NSJ235" s="164"/>
      <c r="NSK235" s="164"/>
      <c r="NSL235" s="164"/>
      <c r="NSM235" s="164"/>
      <c r="NSN235" s="164"/>
      <c r="NSO235" s="164"/>
      <c r="NSP235" s="164"/>
      <c r="NSQ235" s="164"/>
      <c r="NSR235" s="164"/>
      <c r="NSS235" s="164"/>
      <c r="NST235" s="164"/>
      <c r="NSU235" s="164"/>
      <c r="NSV235" s="164"/>
      <c r="NSW235" s="164"/>
      <c r="NSX235" s="164"/>
      <c r="NSY235" s="164"/>
      <c r="NSZ235" s="164"/>
      <c r="NTA235" s="164"/>
      <c r="NTB235" s="164"/>
      <c r="NTC235" s="164"/>
      <c r="NTD235" s="164"/>
      <c r="NTE235" s="164"/>
      <c r="NTF235" s="164"/>
      <c r="NTG235" s="164"/>
      <c r="NTH235" s="164"/>
      <c r="NTI235" s="164"/>
      <c r="NTJ235" s="164"/>
      <c r="NTK235" s="164"/>
      <c r="NTL235" s="164"/>
      <c r="NTM235" s="164"/>
      <c r="NTN235" s="164"/>
      <c r="NTO235" s="164"/>
      <c r="NTP235" s="164"/>
      <c r="NTQ235" s="164"/>
      <c r="NTR235" s="164"/>
      <c r="NTS235" s="164"/>
      <c r="NTT235" s="164"/>
      <c r="NTU235" s="164"/>
      <c r="NTV235" s="164"/>
      <c r="NTW235" s="164"/>
      <c r="NTX235" s="164"/>
      <c r="NTY235" s="164"/>
      <c r="NTZ235" s="164"/>
      <c r="NUA235" s="164"/>
      <c r="NUB235" s="164"/>
      <c r="NUC235" s="164"/>
      <c r="NUD235" s="164"/>
      <c r="NUE235" s="164"/>
      <c r="NUF235" s="164"/>
      <c r="NUG235" s="164"/>
      <c r="NUH235" s="164"/>
      <c r="NUI235" s="164"/>
      <c r="NUJ235" s="164"/>
      <c r="NUK235" s="164"/>
      <c r="NUL235" s="164"/>
      <c r="NUM235" s="164"/>
      <c r="NUN235" s="164"/>
      <c r="NUO235" s="164"/>
      <c r="NUP235" s="164"/>
      <c r="NUQ235" s="164"/>
      <c r="NUR235" s="164"/>
      <c r="NUS235" s="164"/>
      <c r="NUT235" s="164"/>
      <c r="NUU235" s="164"/>
      <c r="NUV235" s="164"/>
      <c r="NUW235" s="164"/>
      <c r="NUX235" s="164"/>
      <c r="NUY235" s="164"/>
      <c r="NUZ235" s="164"/>
      <c r="NVA235" s="164"/>
      <c r="NVB235" s="164"/>
      <c r="NVC235" s="164"/>
      <c r="NVD235" s="164"/>
      <c r="NVE235" s="164"/>
      <c r="NVF235" s="164"/>
      <c r="NVG235" s="164"/>
      <c r="NVH235" s="164"/>
      <c r="NVI235" s="164"/>
      <c r="NVJ235" s="164"/>
      <c r="NVK235" s="164"/>
      <c r="NVL235" s="164"/>
      <c r="NVM235" s="164"/>
      <c r="NVN235" s="164"/>
      <c r="NVO235" s="164"/>
      <c r="NVP235" s="164"/>
      <c r="NVQ235" s="164"/>
      <c r="NVR235" s="164"/>
      <c r="NVS235" s="164"/>
      <c r="NVT235" s="164"/>
      <c r="NVU235" s="164"/>
      <c r="NVV235" s="164"/>
      <c r="NVW235" s="164"/>
      <c r="NVX235" s="164"/>
      <c r="NVY235" s="164"/>
      <c r="NVZ235" s="164"/>
      <c r="NWA235" s="164"/>
      <c r="NWB235" s="164"/>
      <c r="NWC235" s="164"/>
      <c r="NWD235" s="164"/>
      <c r="NWE235" s="164"/>
      <c r="NWF235" s="164"/>
      <c r="NWG235" s="164"/>
      <c r="NWH235" s="164"/>
      <c r="NWI235" s="164"/>
      <c r="NWJ235" s="164"/>
      <c r="NWK235" s="164"/>
      <c r="NWL235" s="164"/>
      <c r="NWM235" s="164"/>
      <c r="NWN235" s="164"/>
      <c r="NWO235" s="164"/>
      <c r="NWP235" s="164"/>
      <c r="NWQ235" s="164"/>
      <c r="NWR235" s="164"/>
      <c r="NWS235" s="164"/>
      <c r="NWT235" s="164"/>
      <c r="NWU235" s="164"/>
      <c r="NWV235" s="164"/>
      <c r="NWW235" s="164"/>
      <c r="NWX235" s="164"/>
      <c r="NWY235" s="164"/>
      <c r="NWZ235" s="164"/>
      <c r="NXA235" s="164"/>
      <c r="NXB235" s="164"/>
      <c r="NXC235" s="164"/>
      <c r="NXD235" s="164"/>
      <c r="NXE235" s="164"/>
      <c r="NXF235" s="164"/>
      <c r="NXG235" s="164"/>
      <c r="NXH235" s="164"/>
      <c r="NXI235" s="164"/>
      <c r="NXJ235" s="164"/>
      <c r="NXK235" s="164"/>
      <c r="NXL235" s="164"/>
      <c r="NXM235" s="164"/>
      <c r="NXN235" s="164"/>
      <c r="NXO235" s="164"/>
      <c r="NXP235" s="164"/>
      <c r="NXQ235" s="164"/>
      <c r="NXR235" s="164"/>
      <c r="NXS235" s="164"/>
      <c r="NXT235" s="164"/>
      <c r="NXU235" s="164"/>
      <c r="NXV235" s="164"/>
      <c r="NXW235" s="164"/>
      <c r="NXX235" s="164"/>
      <c r="NXY235" s="164"/>
      <c r="NXZ235" s="164"/>
      <c r="NYA235" s="164"/>
      <c r="NYB235" s="164"/>
      <c r="NYC235" s="164"/>
      <c r="NYD235" s="164"/>
      <c r="NYE235" s="164"/>
      <c r="NYF235" s="164"/>
      <c r="NYG235" s="164"/>
      <c r="NYH235" s="164"/>
      <c r="NYI235" s="164"/>
      <c r="NYJ235" s="164"/>
      <c r="NYK235" s="164"/>
      <c r="NYL235" s="164"/>
      <c r="NYM235" s="164"/>
      <c r="NYN235" s="164"/>
      <c r="NYO235" s="164"/>
      <c r="NYP235" s="164"/>
      <c r="NYQ235" s="164"/>
      <c r="NYR235" s="164"/>
      <c r="NYS235" s="164"/>
      <c r="NYT235" s="164"/>
      <c r="NYU235" s="164"/>
      <c r="NYV235" s="164"/>
      <c r="NYW235" s="164"/>
      <c r="NYX235" s="164"/>
      <c r="NYY235" s="164"/>
      <c r="NYZ235" s="164"/>
      <c r="NZA235" s="164"/>
      <c r="NZB235" s="164"/>
      <c r="NZC235" s="164"/>
      <c r="NZD235" s="164"/>
      <c r="NZE235" s="164"/>
      <c r="NZF235" s="164"/>
      <c r="NZG235" s="164"/>
      <c r="NZH235" s="164"/>
      <c r="NZI235" s="164"/>
      <c r="NZJ235" s="164"/>
      <c r="NZK235" s="164"/>
      <c r="NZL235" s="164"/>
      <c r="NZM235" s="164"/>
      <c r="NZN235" s="164"/>
      <c r="NZO235" s="164"/>
      <c r="NZP235" s="164"/>
      <c r="NZQ235" s="164"/>
      <c r="NZR235" s="164"/>
      <c r="NZS235" s="164"/>
      <c r="NZT235" s="164"/>
      <c r="NZU235" s="164"/>
      <c r="NZV235" s="164"/>
      <c r="NZW235" s="164"/>
      <c r="NZX235" s="164"/>
      <c r="NZY235" s="164"/>
      <c r="NZZ235" s="164"/>
      <c r="OAA235" s="164"/>
      <c r="OAB235" s="164"/>
      <c r="OAC235" s="164"/>
      <c r="OAD235" s="164"/>
      <c r="OAE235" s="164"/>
      <c r="OAF235" s="164"/>
      <c r="OAG235" s="164"/>
      <c r="OAH235" s="164"/>
      <c r="OAI235" s="164"/>
      <c r="OAJ235" s="164"/>
      <c r="OAK235" s="164"/>
      <c r="OAL235" s="164"/>
      <c r="OAM235" s="164"/>
      <c r="OAN235" s="164"/>
      <c r="OAO235" s="164"/>
      <c r="OAP235" s="164"/>
      <c r="OAQ235" s="164"/>
      <c r="OAR235" s="164"/>
      <c r="OAS235" s="164"/>
      <c r="OAT235" s="164"/>
      <c r="OAU235" s="164"/>
      <c r="OAV235" s="164"/>
      <c r="OAW235" s="164"/>
      <c r="OAX235" s="164"/>
      <c r="OAY235" s="164"/>
      <c r="OAZ235" s="164"/>
      <c r="OBA235" s="164"/>
      <c r="OBB235" s="164"/>
      <c r="OBC235" s="164"/>
      <c r="OBD235" s="164"/>
      <c r="OBE235" s="164"/>
      <c r="OBF235" s="164"/>
      <c r="OBG235" s="164"/>
      <c r="OBH235" s="164"/>
      <c r="OBI235" s="164"/>
      <c r="OBJ235" s="164"/>
      <c r="OBK235" s="164"/>
      <c r="OBL235" s="164"/>
      <c r="OBM235" s="164"/>
      <c r="OBN235" s="164"/>
      <c r="OBO235" s="164"/>
      <c r="OBP235" s="164"/>
      <c r="OBQ235" s="164"/>
      <c r="OBR235" s="164"/>
      <c r="OBS235" s="164"/>
      <c r="OBT235" s="164"/>
      <c r="OBU235" s="164"/>
      <c r="OBV235" s="164"/>
      <c r="OBW235" s="164"/>
      <c r="OBX235" s="164"/>
      <c r="OBY235" s="164"/>
      <c r="OBZ235" s="164"/>
      <c r="OCA235" s="164"/>
      <c r="OCB235" s="164"/>
      <c r="OCC235" s="164"/>
      <c r="OCD235" s="164"/>
      <c r="OCE235" s="164"/>
      <c r="OCF235" s="164"/>
      <c r="OCG235" s="164"/>
      <c r="OCH235" s="164"/>
      <c r="OCI235" s="164"/>
      <c r="OCJ235" s="164"/>
      <c r="OCK235" s="164"/>
      <c r="OCL235" s="164"/>
      <c r="OCM235" s="164"/>
      <c r="OCN235" s="164"/>
      <c r="OCO235" s="164"/>
      <c r="OCP235" s="164"/>
      <c r="OCQ235" s="164"/>
      <c r="OCR235" s="164"/>
      <c r="OCS235" s="164"/>
      <c r="OCT235" s="164"/>
      <c r="OCU235" s="164"/>
      <c r="OCV235" s="164"/>
      <c r="OCW235" s="164"/>
      <c r="OCX235" s="164"/>
      <c r="OCY235" s="164"/>
      <c r="OCZ235" s="164"/>
      <c r="ODA235" s="164"/>
      <c r="ODB235" s="164"/>
      <c r="ODC235" s="164"/>
      <c r="ODD235" s="164"/>
      <c r="ODE235" s="164"/>
      <c r="ODF235" s="164"/>
      <c r="ODG235" s="164"/>
      <c r="ODH235" s="164"/>
      <c r="ODI235" s="164"/>
      <c r="ODJ235" s="164"/>
      <c r="ODK235" s="164"/>
      <c r="ODL235" s="164"/>
      <c r="ODM235" s="164"/>
      <c r="ODN235" s="164"/>
      <c r="ODO235" s="164"/>
      <c r="ODP235" s="164"/>
      <c r="ODQ235" s="164"/>
      <c r="ODR235" s="164"/>
      <c r="ODS235" s="164"/>
      <c r="ODT235" s="164"/>
      <c r="ODU235" s="164"/>
      <c r="ODV235" s="164"/>
      <c r="ODW235" s="164"/>
      <c r="ODX235" s="164"/>
      <c r="ODY235" s="164"/>
      <c r="ODZ235" s="164"/>
      <c r="OEA235" s="164"/>
      <c r="OEB235" s="164"/>
      <c r="OEC235" s="164"/>
      <c r="OED235" s="164"/>
      <c r="OEE235" s="164"/>
      <c r="OEF235" s="164"/>
      <c r="OEG235" s="164"/>
      <c r="OEH235" s="164"/>
      <c r="OEI235" s="164"/>
      <c r="OEJ235" s="164"/>
      <c r="OEK235" s="164"/>
      <c r="OEL235" s="164"/>
      <c r="OEM235" s="164"/>
      <c r="OEN235" s="164"/>
      <c r="OEO235" s="164"/>
      <c r="OEP235" s="164"/>
      <c r="OEQ235" s="164"/>
      <c r="OER235" s="164"/>
      <c r="OES235" s="164"/>
      <c r="OET235" s="164"/>
      <c r="OEU235" s="164"/>
      <c r="OEV235" s="164"/>
      <c r="OEW235" s="164"/>
      <c r="OEX235" s="164"/>
      <c r="OEY235" s="164"/>
      <c r="OEZ235" s="164"/>
      <c r="OFA235" s="164"/>
      <c r="OFB235" s="164"/>
      <c r="OFC235" s="164"/>
      <c r="OFD235" s="164"/>
      <c r="OFE235" s="164"/>
      <c r="OFF235" s="164"/>
      <c r="OFG235" s="164"/>
      <c r="OFH235" s="164"/>
      <c r="OFI235" s="164"/>
      <c r="OFJ235" s="164"/>
      <c r="OFK235" s="164"/>
      <c r="OFL235" s="164"/>
      <c r="OFM235" s="164"/>
      <c r="OFN235" s="164"/>
      <c r="OFO235" s="164"/>
      <c r="OFP235" s="164"/>
      <c r="OFQ235" s="164"/>
      <c r="OFR235" s="164"/>
      <c r="OFS235" s="164"/>
      <c r="OFT235" s="164"/>
      <c r="OFU235" s="164"/>
      <c r="OFV235" s="164"/>
      <c r="OFW235" s="164"/>
      <c r="OFX235" s="164"/>
      <c r="OFY235" s="164"/>
      <c r="OFZ235" s="164"/>
      <c r="OGA235" s="164"/>
      <c r="OGB235" s="164"/>
      <c r="OGC235" s="164"/>
      <c r="OGD235" s="164"/>
      <c r="OGE235" s="164"/>
      <c r="OGF235" s="164"/>
      <c r="OGG235" s="164"/>
      <c r="OGH235" s="164"/>
      <c r="OGI235" s="164"/>
      <c r="OGJ235" s="164"/>
      <c r="OGK235" s="164"/>
      <c r="OGL235" s="164"/>
      <c r="OGM235" s="164"/>
      <c r="OGN235" s="164"/>
      <c r="OGO235" s="164"/>
      <c r="OGP235" s="164"/>
      <c r="OGQ235" s="164"/>
      <c r="OGR235" s="164"/>
      <c r="OGS235" s="164"/>
      <c r="OGT235" s="164"/>
      <c r="OGU235" s="164"/>
      <c r="OGV235" s="164"/>
      <c r="OGW235" s="164"/>
      <c r="OGX235" s="164"/>
      <c r="OGY235" s="164"/>
      <c r="OGZ235" s="164"/>
      <c r="OHA235" s="164"/>
      <c r="OHB235" s="164"/>
      <c r="OHC235" s="164"/>
      <c r="OHD235" s="164"/>
      <c r="OHE235" s="164"/>
      <c r="OHF235" s="164"/>
      <c r="OHG235" s="164"/>
      <c r="OHH235" s="164"/>
      <c r="OHI235" s="164"/>
      <c r="OHJ235" s="164"/>
      <c r="OHK235" s="164"/>
      <c r="OHL235" s="164"/>
      <c r="OHM235" s="164"/>
      <c r="OHN235" s="164"/>
      <c r="OHO235" s="164"/>
      <c r="OHP235" s="164"/>
      <c r="OHQ235" s="164"/>
      <c r="OHR235" s="164"/>
      <c r="OHS235" s="164"/>
      <c r="OHT235" s="164"/>
      <c r="OHU235" s="164"/>
      <c r="OHV235" s="164"/>
      <c r="OHW235" s="164"/>
      <c r="OHX235" s="164"/>
      <c r="OHY235" s="164"/>
      <c r="OHZ235" s="164"/>
      <c r="OIA235" s="164"/>
      <c r="OIB235" s="164"/>
      <c r="OIC235" s="164"/>
      <c r="OID235" s="164"/>
      <c r="OIE235" s="164"/>
      <c r="OIF235" s="164"/>
      <c r="OIG235" s="164"/>
      <c r="OIH235" s="164"/>
      <c r="OII235" s="164"/>
      <c r="OIJ235" s="164"/>
      <c r="OIK235" s="164"/>
      <c r="OIL235" s="164"/>
      <c r="OIM235" s="164"/>
      <c r="OIN235" s="164"/>
      <c r="OIO235" s="164"/>
      <c r="OIP235" s="164"/>
      <c r="OIQ235" s="164"/>
      <c r="OIR235" s="164"/>
      <c r="OIS235" s="164"/>
      <c r="OIT235" s="164"/>
      <c r="OIU235" s="164"/>
      <c r="OIV235" s="164"/>
      <c r="OIW235" s="164"/>
      <c r="OIX235" s="164"/>
      <c r="OIY235" s="164"/>
      <c r="OIZ235" s="164"/>
      <c r="OJA235" s="164"/>
      <c r="OJB235" s="164"/>
      <c r="OJC235" s="164"/>
      <c r="OJD235" s="164"/>
      <c r="OJE235" s="164"/>
      <c r="OJF235" s="164"/>
      <c r="OJG235" s="164"/>
      <c r="OJH235" s="164"/>
      <c r="OJI235" s="164"/>
      <c r="OJJ235" s="164"/>
      <c r="OJK235" s="164"/>
      <c r="OJL235" s="164"/>
      <c r="OJM235" s="164"/>
      <c r="OJN235" s="164"/>
      <c r="OJO235" s="164"/>
      <c r="OJP235" s="164"/>
      <c r="OJQ235" s="164"/>
      <c r="OJR235" s="164"/>
      <c r="OJS235" s="164"/>
      <c r="OJT235" s="164"/>
      <c r="OJU235" s="164"/>
      <c r="OJV235" s="164"/>
      <c r="OJW235" s="164"/>
      <c r="OJX235" s="164"/>
      <c r="OJY235" s="164"/>
      <c r="OJZ235" s="164"/>
      <c r="OKA235" s="164"/>
      <c r="OKB235" s="164"/>
      <c r="OKC235" s="164"/>
      <c r="OKD235" s="164"/>
      <c r="OKE235" s="164"/>
      <c r="OKF235" s="164"/>
      <c r="OKG235" s="164"/>
      <c r="OKH235" s="164"/>
      <c r="OKI235" s="164"/>
      <c r="OKJ235" s="164"/>
      <c r="OKK235" s="164"/>
      <c r="OKL235" s="164"/>
      <c r="OKM235" s="164"/>
      <c r="OKN235" s="164"/>
      <c r="OKO235" s="164"/>
      <c r="OKP235" s="164"/>
      <c r="OKQ235" s="164"/>
      <c r="OKR235" s="164"/>
      <c r="OKS235" s="164"/>
      <c r="OKT235" s="164"/>
      <c r="OKU235" s="164"/>
      <c r="OKV235" s="164"/>
      <c r="OKW235" s="164"/>
      <c r="OKX235" s="164"/>
      <c r="OKY235" s="164"/>
      <c r="OKZ235" s="164"/>
      <c r="OLA235" s="164"/>
      <c r="OLB235" s="164"/>
      <c r="OLC235" s="164"/>
      <c r="OLD235" s="164"/>
      <c r="OLE235" s="164"/>
      <c r="OLF235" s="164"/>
      <c r="OLG235" s="164"/>
      <c r="OLH235" s="164"/>
      <c r="OLI235" s="164"/>
      <c r="OLJ235" s="164"/>
      <c r="OLK235" s="164"/>
      <c r="OLL235" s="164"/>
      <c r="OLM235" s="164"/>
      <c r="OLN235" s="164"/>
      <c r="OLO235" s="164"/>
      <c r="OLP235" s="164"/>
      <c r="OLQ235" s="164"/>
      <c r="OLR235" s="164"/>
      <c r="OLS235" s="164"/>
      <c r="OLT235" s="164"/>
      <c r="OLU235" s="164"/>
      <c r="OLV235" s="164"/>
      <c r="OLW235" s="164"/>
      <c r="OLX235" s="164"/>
      <c r="OLY235" s="164"/>
      <c r="OLZ235" s="164"/>
      <c r="OMA235" s="164"/>
      <c r="OMB235" s="164"/>
      <c r="OMC235" s="164"/>
      <c r="OMD235" s="164"/>
      <c r="OME235" s="164"/>
      <c r="OMF235" s="164"/>
      <c r="OMG235" s="164"/>
      <c r="OMH235" s="164"/>
      <c r="OMI235" s="164"/>
      <c r="OMJ235" s="164"/>
      <c r="OMK235" s="164"/>
      <c r="OML235" s="164"/>
      <c r="OMM235" s="164"/>
      <c r="OMN235" s="164"/>
      <c r="OMO235" s="164"/>
      <c r="OMP235" s="164"/>
      <c r="OMQ235" s="164"/>
      <c r="OMR235" s="164"/>
      <c r="OMS235" s="164"/>
      <c r="OMT235" s="164"/>
      <c r="OMU235" s="164"/>
      <c r="OMV235" s="164"/>
      <c r="OMW235" s="164"/>
      <c r="OMX235" s="164"/>
      <c r="OMY235" s="164"/>
      <c r="OMZ235" s="164"/>
      <c r="ONA235" s="164"/>
      <c r="ONB235" s="164"/>
      <c r="ONC235" s="164"/>
      <c r="OND235" s="164"/>
      <c r="ONE235" s="164"/>
      <c r="ONF235" s="164"/>
      <c r="ONG235" s="164"/>
      <c r="ONH235" s="164"/>
      <c r="ONI235" s="164"/>
      <c r="ONJ235" s="164"/>
      <c r="ONK235" s="164"/>
      <c r="ONL235" s="164"/>
      <c r="ONM235" s="164"/>
      <c r="ONN235" s="164"/>
      <c r="ONO235" s="164"/>
      <c r="ONP235" s="164"/>
      <c r="ONQ235" s="164"/>
      <c r="ONR235" s="164"/>
      <c r="ONS235" s="164"/>
      <c r="ONT235" s="164"/>
      <c r="ONU235" s="164"/>
      <c r="ONV235" s="164"/>
      <c r="ONW235" s="164"/>
      <c r="ONX235" s="164"/>
      <c r="ONY235" s="164"/>
      <c r="ONZ235" s="164"/>
      <c r="OOA235" s="164"/>
      <c r="OOB235" s="164"/>
      <c r="OOC235" s="164"/>
      <c r="OOD235" s="164"/>
      <c r="OOE235" s="164"/>
      <c r="OOF235" s="164"/>
      <c r="OOG235" s="164"/>
      <c r="OOH235" s="164"/>
      <c r="OOI235" s="164"/>
      <c r="OOJ235" s="164"/>
      <c r="OOK235" s="164"/>
      <c r="OOL235" s="164"/>
      <c r="OOM235" s="164"/>
      <c r="OON235" s="164"/>
      <c r="OOO235" s="164"/>
      <c r="OOP235" s="164"/>
      <c r="OOQ235" s="164"/>
      <c r="OOR235" s="164"/>
      <c r="OOS235" s="164"/>
      <c r="OOT235" s="164"/>
      <c r="OOU235" s="164"/>
      <c r="OOV235" s="164"/>
      <c r="OOW235" s="164"/>
      <c r="OOX235" s="164"/>
      <c r="OOY235" s="164"/>
      <c r="OOZ235" s="164"/>
      <c r="OPA235" s="164"/>
      <c r="OPB235" s="164"/>
      <c r="OPC235" s="164"/>
      <c r="OPD235" s="164"/>
      <c r="OPE235" s="164"/>
      <c r="OPF235" s="164"/>
      <c r="OPG235" s="164"/>
      <c r="OPH235" s="164"/>
      <c r="OPI235" s="164"/>
      <c r="OPJ235" s="164"/>
      <c r="OPK235" s="164"/>
      <c r="OPL235" s="164"/>
      <c r="OPM235" s="164"/>
      <c r="OPN235" s="164"/>
      <c r="OPO235" s="164"/>
      <c r="OPP235" s="164"/>
      <c r="OPQ235" s="164"/>
      <c r="OPR235" s="164"/>
      <c r="OPS235" s="164"/>
      <c r="OPT235" s="164"/>
      <c r="OPU235" s="164"/>
      <c r="OPV235" s="164"/>
      <c r="OPW235" s="164"/>
      <c r="OPX235" s="164"/>
      <c r="OPY235" s="164"/>
      <c r="OPZ235" s="164"/>
      <c r="OQA235" s="164"/>
      <c r="OQB235" s="164"/>
      <c r="OQC235" s="164"/>
      <c r="OQD235" s="164"/>
      <c r="OQE235" s="164"/>
      <c r="OQF235" s="164"/>
      <c r="OQG235" s="164"/>
      <c r="OQH235" s="164"/>
      <c r="OQI235" s="164"/>
      <c r="OQJ235" s="164"/>
      <c r="OQK235" s="164"/>
      <c r="OQL235" s="164"/>
      <c r="OQM235" s="164"/>
      <c r="OQN235" s="164"/>
      <c r="OQO235" s="164"/>
      <c r="OQP235" s="164"/>
      <c r="OQQ235" s="164"/>
      <c r="OQR235" s="164"/>
      <c r="OQS235" s="164"/>
      <c r="OQT235" s="164"/>
      <c r="OQU235" s="164"/>
      <c r="OQV235" s="164"/>
      <c r="OQW235" s="164"/>
      <c r="OQX235" s="164"/>
      <c r="OQY235" s="164"/>
      <c r="OQZ235" s="164"/>
      <c r="ORA235" s="164"/>
      <c r="ORB235" s="164"/>
      <c r="ORC235" s="164"/>
      <c r="ORD235" s="164"/>
      <c r="ORE235" s="164"/>
      <c r="ORF235" s="164"/>
      <c r="ORG235" s="164"/>
      <c r="ORH235" s="164"/>
      <c r="ORI235" s="164"/>
      <c r="ORJ235" s="164"/>
      <c r="ORK235" s="164"/>
      <c r="ORL235" s="164"/>
      <c r="ORM235" s="164"/>
      <c r="ORN235" s="164"/>
      <c r="ORO235" s="164"/>
      <c r="ORP235" s="164"/>
      <c r="ORQ235" s="164"/>
      <c r="ORR235" s="164"/>
      <c r="ORS235" s="164"/>
      <c r="ORT235" s="164"/>
      <c r="ORU235" s="164"/>
      <c r="ORV235" s="164"/>
      <c r="ORW235" s="164"/>
      <c r="ORX235" s="164"/>
      <c r="ORY235" s="164"/>
      <c r="ORZ235" s="164"/>
      <c r="OSA235" s="164"/>
      <c r="OSB235" s="164"/>
      <c r="OSC235" s="164"/>
      <c r="OSD235" s="164"/>
      <c r="OSE235" s="164"/>
      <c r="OSF235" s="164"/>
      <c r="OSG235" s="164"/>
      <c r="OSH235" s="164"/>
      <c r="OSI235" s="164"/>
      <c r="OSJ235" s="164"/>
      <c r="OSK235" s="164"/>
      <c r="OSL235" s="164"/>
      <c r="OSM235" s="164"/>
      <c r="OSN235" s="164"/>
      <c r="OSO235" s="164"/>
      <c r="OSP235" s="164"/>
      <c r="OSQ235" s="164"/>
      <c r="OSR235" s="164"/>
      <c r="OSS235" s="164"/>
      <c r="OST235" s="164"/>
      <c r="OSU235" s="164"/>
      <c r="OSV235" s="164"/>
      <c r="OSW235" s="164"/>
      <c r="OSX235" s="164"/>
      <c r="OSY235" s="164"/>
      <c r="OSZ235" s="164"/>
      <c r="OTA235" s="164"/>
      <c r="OTB235" s="164"/>
      <c r="OTC235" s="164"/>
      <c r="OTD235" s="164"/>
      <c r="OTE235" s="164"/>
      <c r="OTF235" s="164"/>
      <c r="OTG235" s="164"/>
      <c r="OTH235" s="164"/>
      <c r="OTI235" s="164"/>
      <c r="OTJ235" s="164"/>
      <c r="OTK235" s="164"/>
      <c r="OTL235" s="164"/>
      <c r="OTM235" s="164"/>
      <c r="OTN235" s="164"/>
      <c r="OTO235" s="164"/>
      <c r="OTP235" s="164"/>
      <c r="OTQ235" s="164"/>
      <c r="OTR235" s="164"/>
      <c r="OTS235" s="164"/>
      <c r="OTT235" s="164"/>
      <c r="OTU235" s="164"/>
      <c r="OTV235" s="164"/>
      <c r="OTW235" s="164"/>
      <c r="OTX235" s="164"/>
      <c r="OTY235" s="164"/>
      <c r="OTZ235" s="164"/>
      <c r="OUA235" s="164"/>
      <c r="OUB235" s="164"/>
      <c r="OUC235" s="164"/>
      <c r="OUD235" s="164"/>
      <c r="OUE235" s="164"/>
      <c r="OUF235" s="164"/>
      <c r="OUG235" s="164"/>
      <c r="OUH235" s="164"/>
      <c r="OUI235" s="164"/>
      <c r="OUJ235" s="164"/>
      <c r="OUK235" s="164"/>
      <c r="OUL235" s="164"/>
      <c r="OUM235" s="164"/>
      <c r="OUN235" s="164"/>
      <c r="OUO235" s="164"/>
      <c r="OUP235" s="164"/>
      <c r="OUQ235" s="164"/>
      <c r="OUR235" s="164"/>
      <c r="OUS235" s="164"/>
      <c r="OUT235" s="164"/>
      <c r="OUU235" s="164"/>
      <c r="OUV235" s="164"/>
      <c r="OUW235" s="164"/>
      <c r="OUX235" s="164"/>
      <c r="OUY235" s="164"/>
      <c r="OUZ235" s="164"/>
      <c r="OVA235" s="164"/>
      <c r="OVB235" s="164"/>
      <c r="OVC235" s="164"/>
      <c r="OVD235" s="164"/>
      <c r="OVE235" s="164"/>
      <c r="OVF235" s="164"/>
      <c r="OVG235" s="164"/>
      <c r="OVH235" s="164"/>
      <c r="OVI235" s="164"/>
      <c r="OVJ235" s="164"/>
      <c r="OVK235" s="164"/>
      <c r="OVL235" s="164"/>
      <c r="OVM235" s="164"/>
      <c r="OVN235" s="164"/>
      <c r="OVO235" s="164"/>
      <c r="OVP235" s="164"/>
      <c r="OVQ235" s="164"/>
      <c r="OVR235" s="164"/>
      <c r="OVS235" s="164"/>
      <c r="OVT235" s="164"/>
      <c r="OVU235" s="164"/>
      <c r="OVV235" s="164"/>
      <c r="OVW235" s="164"/>
      <c r="OVX235" s="164"/>
      <c r="OVY235" s="164"/>
      <c r="OVZ235" s="164"/>
      <c r="OWA235" s="164"/>
      <c r="OWB235" s="164"/>
      <c r="OWC235" s="164"/>
      <c r="OWD235" s="164"/>
      <c r="OWE235" s="164"/>
      <c r="OWF235" s="164"/>
      <c r="OWG235" s="164"/>
      <c r="OWH235" s="164"/>
      <c r="OWI235" s="164"/>
      <c r="OWJ235" s="164"/>
      <c r="OWK235" s="164"/>
      <c r="OWL235" s="164"/>
      <c r="OWM235" s="164"/>
      <c r="OWN235" s="164"/>
      <c r="OWO235" s="164"/>
      <c r="OWP235" s="164"/>
      <c r="OWQ235" s="164"/>
      <c r="OWR235" s="164"/>
      <c r="OWS235" s="164"/>
      <c r="OWT235" s="164"/>
      <c r="OWU235" s="164"/>
      <c r="OWV235" s="164"/>
      <c r="OWW235" s="164"/>
      <c r="OWX235" s="164"/>
      <c r="OWY235" s="164"/>
      <c r="OWZ235" s="164"/>
      <c r="OXA235" s="164"/>
      <c r="OXB235" s="164"/>
      <c r="OXC235" s="164"/>
      <c r="OXD235" s="164"/>
      <c r="OXE235" s="164"/>
      <c r="OXF235" s="164"/>
      <c r="OXG235" s="164"/>
      <c r="OXH235" s="164"/>
      <c r="OXI235" s="164"/>
      <c r="OXJ235" s="164"/>
      <c r="OXK235" s="164"/>
      <c r="OXL235" s="164"/>
      <c r="OXM235" s="164"/>
      <c r="OXN235" s="164"/>
      <c r="OXO235" s="164"/>
      <c r="OXP235" s="164"/>
      <c r="OXQ235" s="164"/>
      <c r="OXR235" s="164"/>
      <c r="OXS235" s="164"/>
      <c r="OXT235" s="164"/>
      <c r="OXU235" s="164"/>
      <c r="OXV235" s="164"/>
      <c r="OXW235" s="164"/>
      <c r="OXX235" s="164"/>
      <c r="OXY235" s="164"/>
      <c r="OXZ235" s="164"/>
      <c r="OYA235" s="164"/>
      <c r="OYB235" s="164"/>
      <c r="OYC235" s="164"/>
      <c r="OYD235" s="164"/>
      <c r="OYE235" s="164"/>
      <c r="OYF235" s="164"/>
      <c r="OYG235" s="164"/>
      <c r="OYH235" s="164"/>
      <c r="OYI235" s="164"/>
      <c r="OYJ235" s="164"/>
      <c r="OYK235" s="164"/>
      <c r="OYL235" s="164"/>
      <c r="OYM235" s="164"/>
      <c r="OYN235" s="164"/>
      <c r="OYO235" s="164"/>
      <c r="OYP235" s="164"/>
      <c r="OYQ235" s="164"/>
      <c r="OYR235" s="164"/>
      <c r="OYS235" s="164"/>
      <c r="OYT235" s="164"/>
      <c r="OYU235" s="164"/>
      <c r="OYV235" s="164"/>
      <c r="OYW235" s="164"/>
      <c r="OYX235" s="164"/>
      <c r="OYY235" s="164"/>
      <c r="OYZ235" s="164"/>
      <c r="OZA235" s="164"/>
      <c r="OZB235" s="164"/>
      <c r="OZC235" s="164"/>
      <c r="OZD235" s="164"/>
      <c r="OZE235" s="164"/>
      <c r="OZF235" s="164"/>
      <c r="OZG235" s="164"/>
      <c r="OZH235" s="164"/>
      <c r="OZI235" s="164"/>
      <c r="OZJ235" s="164"/>
      <c r="OZK235" s="164"/>
      <c r="OZL235" s="164"/>
      <c r="OZM235" s="164"/>
      <c r="OZN235" s="164"/>
      <c r="OZO235" s="164"/>
      <c r="OZP235" s="164"/>
      <c r="OZQ235" s="164"/>
      <c r="OZR235" s="164"/>
      <c r="OZS235" s="164"/>
      <c r="OZT235" s="164"/>
      <c r="OZU235" s="164"/>
      <c r="OZV235" s="164"/>
      <c r="OZW235" s="164"/>
      <c r="OZX235" s="164"/>
      <c r="OZY235" s="164"/>
      <c r="OZZ235" s="164"/>
      <c r="PAA235" s="164"/>
      <c r="PAB235" s="164"/>
      <c r="PAC235" s="164"/>
      <c r="PAD235" s="164"/>
      <c r="PAE235" s="164"/>
      <c r="PAF235" s="164"/>
      <c r="PAG235" s="164"/>
      <c r="PAH235" s="164"/>
      <c r="PAI235" s="164"/>
      <c r="PAJ235" s="164"/>
      <c r="PAK235" s="164"/>
      <c r="PAL235" s="164"/>
      <c r="PAM235" s="164"/>
      <c r="PAN235" s="164"/>
      <c r="PAO235" s="164"/>
      <c r="PAP235" s="164"/>
      <c r="PAQ235" s="164"/>
      <c r="PAR235" s="164"/>
      <c r="PAS235" s="164"/>
      <c r="PAT235" s="164"/>
      <c r="PAU235" s="164"/>
      <c r="PAV235" s="164"/>
      <c r="PAW235" s="164"/>
      <c r="PAX235" s="164"/>
      <c r="PAY235" s="164"/>
      <c r="PAZ235" s="164"/>
      <c r="PBA235" s="164"/>
      <c r="PBB235" s="164"/>
      <c r="PBC235" s="164"/>
      <c r="PBD235" s="164"/>
      <c r="PBE235" s="164"/>
      <c r="PBF235" s="164"/>
      <c r="PBG235" s="164"/>
      <c r="PBH235" s="164"/>
      <c r="PBI235" s="164"/>
      <c r="PBJ235" s="164"/>
      <c r="PBK235" s="164"/>
      <c r="PBL235" s="164"/>
      <c r="PBM235" s="164"/>
      <c r="PBN235" s="164"/>
      <c r="PBO235" s="164"/>
      <c r="PBP235" s="164"/>
      <c r="PBQ235" s="164"/>
      <c r="PBR235" s="164"/>
      <c r="PBS235" s="164"/>
      <c r="PBT235" s="164"/>
      <c r="PBU235" s="164"/>
      <c r="PBV235" s="164"/>
      <c r="PBW235" s="164"/>
      <c r="PBX235" s="164"/>
      <c r="PBY235" s="164"/>
      <c r="PBZ235" s="164"/>
      <c r="PCA235" s="164"/>
      <c r="PCB235" s="164"/>
      <c r="PCC235" s="164"/>
      <c r="PCD235" s="164"/>
      <c r="PCE235" s="164"/>
      <c r="PCF235" s="164"/>
      <c r="PCG235" s="164"/>
      <c r="PCH235" s="164"/>
      <c r="PCI235" s="164"/>
      <c r="PCJ235" s="164"/>
      <c r="PCK235" s="164"/>
      <c r="PCL235" s="164"/>
      <c r="PCM235" s="164"/>
      <c r="PCN235" s="164"/>
      <c r="PCO235" s="164"/>
      <c r="PCP235" s="164"/>
      <c r="PCQ235" s="164"/>
      <c r="PCR235" s="164"/>
      <c r="PCS235" s="164"/>
      <c r="PCT235" s="164"/>
      <c r="PCU235" s="164"/>
      <c r="PCV235" s="164"/>
      <c r="PCW235" s="164"/>
      <c r="PCX235" s="164"/>
      <c r="PCY235" s="164"/>
      <c r="PCZ235" s="164"/>
      <c r="PDA235" s="164"/>
      <c r="PDB235" s="164"/>
      <c r="PDC235" s="164"/>
      <c r="PDD235" s="164"/>
      <c r="PDE235" s="164"/>
      <c r="PDF235" s="164"/>
      <c r="PDG235" s="164"/>
      <c r="PDH235" s="164"/>
      <c r="PDI235" s="164"/>
      <c r="PDJ235" s="164"/>
      <c r="PDK235" s="164"/>
      <c r="PDL235" s="164"/>
      <c r="PDM235" s="164"/>
      <c r="PDN235" s="164"/>
      <c r="PDO235" s="164"/>
      <c r="PDP235" s="164"/>
      <c r="PDQ235" s="164"/>
      <c r="PDR235" s="164"/>
      <c r="PDS235" s="164"/>
      <c r="PDT235" s="164"/>
      <c r="PDU235" s="164"/>
      <c r="PDV235" s="164"/>
      <c r="PDW235" s="164"/>
      <c r="PDX235" s="164"/>
      <c r="PDY235" s="164"/>
      <c r="PDZ235" s="164"/>
      <c r="PEA235" s="164"/>
      <c r="PEB235" s="164"/>
      <c r="PEC235" s="164"/>
      <c r="PED235" s="164"/>
      <c r="PEE235" s="164"/>
      <c r="PEF235" s="164"/>
      <c r="PEG235" s="164"/>
      <c r="PEH235" s="164"/>
      <c r="PEI235" s="164"/>
      <c r="PEJ235" s="164"/>
      <c r="PEK235" s="164"/>
      <c r="PEL235" s="164"/>
      <c r="PEM235" s="164"/>
      <c r="PEN235" s="164"/>
      <c r="PEO235" s="164"/>
      <c r="PEP235" s="164"/>
      <c r="PEQ235" s="164"/>
      <c r="PER235" s="164"/>
      <c r="PES235" s="164"/>
      <c r="PET235" s="164"/>
      <c r="PEU235" s="164"/>
      <c r="PEV235" s="164"/>
      <c r="PEW235" s="164"/>
      <c r="PEX235" s="164"/>
      <c r="PEY235" s="164"/>
      <c r="PEZ235" s="164"/>
      <c r="PFA235" s="164"/>
      <c r="PFB235" s="164"/>
      <c r="PFC235" s="164"/>
      <c r="PFD235" s="164"/>
      <c r="PFE235" s="164"/>
      <c r="PFF235" s="164"/>
      <c r="PFG235" s="164"/>
      <c r="PFH235" s="164"/>
      <c r="PFI235" s="164"/>
      <c r="PFJ235" s="164"/>
      <c r="PFK235" s="164"/>
      <c r="PFL235" s="164"/>
      <c r="PFM235" s="164"/>
      <c r="PFN235" s="164"/>
      <c r="PFO235" s="164"/>
      <c r="PFP235" s="164"/>
      <c r="PFQ235" s="164"/>
      <c r="PFR235" s="164"/>
      <c r="PFS235" s="164"/>
      <c r="PFT235" s="164"/>
      <c r="PFU235" s="164"/>
      <c r="PFV235" s="164"/>
      <c r="PFW235" s="164"/>
      <c r="PFX235" s="164"/>
      <c r="PFY235" s="164"/>
      <c r="PFZ235" s="164"/>
      <c r="PGA235" s="164"/>
      <c r="PGB235" s="164"/>
      <c r="PGC235" s="164"/>
      <c r="PGD235" s="164"/>
      <c r="PGE235" s="164"/>
      <c r="PGF235" s="164"/>
      <c r="PGG235" s="164"/>
      <c r="PGH235" s="164"/>
      <c r="PGI235" s="164"/>
      <c r="PGJ235" s="164"/>
      <c r="PGK235" s="164"/>
      <c r="PGL235" s="164"/>
      <c r="PGM235" s="164"/>
      <c r="PGN235" s="164"/>
      <c r="PGO235" s="164"/>
      <c r="PGP235" s="164"/>
      <c r="PGQ235" s="164"/>
      <c r="PGR235" s="164"/>
      <c r="PGS235" s="164"/>
      <c r="PGT235" s="164"/>
      <c r="PGU235" s="164"/>
      <c r="PGV235" s="164"/>
      <c r="PGW235" s="164"/>
      <c r="PGX235" s="164"/>
      <c r="PGY235" s="164"/>
      <c r="PGZ235" s="164"/>
      <c r="PHA235" s="164"/>
      <c r="PHB235" s="164"/>
      <c r="PHC235" s="164"/>
      <c r="PHD235" s="164"/>
      <c r="PHE235" s="164"/>
      <c r="PHF235" s="164"/>
      <c r="PHG235" s="164"/>
      <c r="PHH235" s="164"/>
      <c r="PHI235" s="164"/>
      <c r="PHJ235" s="164"/>
      <c r="PHK235" s="164"/>
      <c r="PHL235" s="164"/>
      <c r="PHM235" s="164"/>
      <c r="PHN235" s="164"/>
      <c r="PHO235" s="164"/>
      <c r="PHP235" s="164"/>
      <c r="PHQ235" s="164"/>
      <c r="PHR235" s="164"/>
      <c r="PHS235" s="164"/>
      <c r="PHT235" s="164"/>
      <c r="PHU235" s="164"/>
      <c r="PHV235" s="164"/>
      <c r="PHW235" s="164"/>
      <c r="PHX235" s="164"/>
      <c r="PHY235" s="164"/>
      <c r="PHZ235" s="164"/>
      <c r="PIA235" s="164"/>
      <c r="PIB235" s="164"/>
      <c r="PIC235" s="164"/>
      <c r="PID235" s="164"/>
      <c r="PIE235" s="164"/>
      <c r="PIF235" s="164"/>
      <c r="PIG235" s="164"/>
      <c r="PIH235" s="164"/>
      <c r="PII235" s="164"/>
      <c r="PIJ235" s="164"/>
      <c r="PIK235" s="164"/>
      <c r="PIL235" s="164"/>
      <c r="PIM235" s="164"/>
      <c r="PIN235" s="164"/>
      <c r="PIO235" s="164"/>
      <c r="PIP235" s="164"/>
      <c r="PIQ235" s="164"/>
      <c r="PIR235" s="164"/>
      <c r="PIS235" s="164"/>
      <c r="PIT235" s="164"/>
      <c r="PIU235" s="164"/>
      <c r="PIV235" s="164"/>
      <c r="PIW235" s="164"/>
      <c r="PIX235" s="164"/>
      <c r="PIY235" s="164"/>
      <c r="PIZ235" s="164"/>
      <c r="PJA235" s="164"/>
      <c r="PJB235" s="164"/>
      <c r="PJC235" s="164"/>
      <c r="PJD235" s="164"/>
      <c r="PJE235" s="164"/>
      <c r="PJF235" s="164"/>
      <c r="PJG235" s="164"/>
      <c r="PJH235" s="164"/>
      <c r="PJI235" s="164"/>
      <c r="PJJ235" s="164"/>
      <c r="PJK235" s="164"/>
      <c r="PJL235" s="164"/>
      <c r="PJM235" s="164"/>
      <c r="PJN235" s="164"/>
      <c r="PJO235" s="164"/>
      <c r="PJP235" s="164"/>
      <c r="PJQ235" s="164"/>
      <c r="PJR235" s="164"/>
      <c r="PJS235" s="164"/>
      <c r="PJT235" s="164"/>
      <c r="PJU235" s="164"/>
      <c r="PJV235" s="164"/>
      <c r="PJW235" s="164"/>
      <c r="PJX235" s="164"/>
      <c r="PJY235" s="164"/>
      <c r="PJZ235" s="164"/>
      <c r="PKA235" s="164"/>
      <c r="PKB235" s="164"/>
      <c r="PKC235" s="164"/>
      <c r="PKD235" s="164"/>
      <c r="PKE235" s="164"/>
      <c r="PKF235" s="164"/>
      <c r="PKG235" s="164"/>
      <c r="PKH235" s="164"/>
      <c r="PKI235" s="164"/>
      <c r="PKJ235" s="164"/>
      <c r="PKK235" s="164"/>
      <c r="PKL235" s="164"/>
      <c r="PKM235" s="164"/>
      <c r="PKN235" s="164"/>
      <c r="PKO235" s="164"/>
      <c r="PKP235" s="164"/>
      <c r="PKQ235" s="164"/>
      <c r="PKR235" s="164"/>
      <c r="PKS235" s="164"/>
      <c r="PKT235" s="164"/>
      <c r="PKU235" s="164"/>
      <c r="PKV235" s="164"/>
      <c r="PKW235" s="164"/>
      <c r="PKX235" s="164"/>
      <c r="PKY235" s="164"/>
      <c r="PKZ235" s="164"/>
      <c r="PLA235" s="164"/>
      <c r="PLB235" s="164"/>
      <c r="PLC235" s="164"/>
      <c r="PLD235" s="164"/>
      <c r="PLE235" s="164"/>
      <c r="PLF235" s="164"/>
      <c r="PLG235" s="164"/>
      <c r="PLH235" s="164"/>
      <c r="PLI235" s="164"/>
      <c r="PLJ235" s="164"/>
      <c r="PLK235" s="164"/>
      <c r="PLL235" s="164"/>
      <c r="PLM235" s="164"/>
      <c r="PLN235" s="164"/>
      <c r="PLO235" s="164"/>
      <c r="PLP235" s="164"/>
      <c r="PLQ235" s="164"/>
      <c r="PLR235" s="164"/>
      <c r="PLS235" s="164"/>
      <c r="PLT235" s="164"/>
      <c r="PLU235" s="164"/>
      <c r="PLV235" s="164"/>
      <c r="PLW235" s="164"/>
      <c r="PLX235" s="164"/>
      <c r="PLY235" s="164"/>
      <c r="PLZ235" s="164"/>
      <c r="PMA235" s="164"/>
      <c r="PMB235" s="164"/>
      <c r="PMC235" s="164"/>
      <c r="PMD235" s="164"/>
      <c r="PME235" s="164"/>
      <c r="PMF235" s="164"/>
      <c r="PMG235" s="164"/>
      <c r="PMH235" s="164"/>
      <c r="PMI235" s="164"/>
      <c r="PMJ235" s="164"/>
      <c r="PMK235" s="164"/>
      <c r="PML235" s="164"/>
      <c r="PMM235" s="164"/>
      <c r="PMN235" s="164"/>
      <c r="PMO235" s="164"/>
      <c r="PMP235" s="164"/>
      <c r="PMQ235" s="164"/>
      <c r="PMR235" s="164"/>
      <c r="PMS235" s="164"/>
      <c r="PMT235" s="164"/>
      <c r="PMU235" s="164"/>
      <c r="PMV235" s="164"/>
      <c r="PMW235" s="164"/>
      <c r="PMX235" s="164"/>
      <c r="PMY235" s="164"/>
      <c r="PMZ235" s="164"/>
      <c r="PNA235" s="164"/>
      <c r="PNB235" s="164"/>
      <c r="PNC235" s="164"/>
      <c r="PND235" s="164"/>
      <c r="PNE235" s="164"/>
      <c r="PNF235" s="164"/>
      <c r="PNG235" s="164"/>
      <c r="PNH235" s="164"/>
      <c r="PNI235" s="164"/>
      <c r="PNJ235" s="164"/>
      <c r="PNK235" s="164"/>
      <c r="PNL235" s="164"/>
      <c r="PNM235" s="164"/>
      <c r="PNN235" s="164"/>
      <c r="PNO235" s="164"/>
      <c r="PNP235" s="164"/>
      <c r="PNQ235" s="164"/>
      <c r="PNR235" s="164"/>
      <c r="PNS235" s="164"/>
      <c r="PNT235" s="164"/>
      <c r="PNU235" s="164"/>
      <c r="PNV235" s="164"/>
      <c r="PNW235" s="164"/>
      <c r="PNX235" s="164"/>
      <c r="PNY235" s="164"/>
      <c r="PNZ235" s="164"/>
      <c r="POA235" s="164"/>
      <c r="POB235" s="164"/>
      <c r="POC235" s="164"/>
      <c r="POD235" s="164"/>
      <c r="POE235" s="164"/>
      <c r="POF235" s="164"/>
      <c r="POG235" s="164"/>
      <c r="POH235" s="164"/>
      <c r="POI235" s="164"/>
      <c r="POJ235" s="164"/>
      <c r="POK235" s="164"/>
      <c r="POL235" s="164"/>
      <c r="POM235" s="164"/>
      <c r="PON235" s="164"/>
      <c r="POO235" s="164"/>
      <c r="POP235" s="164"/>
      <c r="POQ235" s="164"/>
      <c r="POR235" s="164"/>
      <c r="POS235" s="164"/>
      <c r="POT235" s="164"/>
      <c r="POU235" s="164"/>
      <c r="POV235" s="164"/>
      <c r="POW235" s="164"/>
      <c r="POX235" s="164"/>
      <c r="POY235" s="164"/>
      <c r="POZ235" s="164"/>
      <c r="PPA235" s="164"/>
      <c r="PPB235" s="164"/>
      <c r="PPC235" s="164"/>
      <c r="PPD235" s="164"/>
      <c r="PPE235" s="164"/>
      <c r="PPF235" s="164"/>
      <c r="PPG235" s="164"/>
      <c r="PPH235" s="164"/>
      <c r="PPI235" s="164"/>
      <c r="PPJ235" s="164"/>
      <c r="PPK235" s="164"/>
      <c r="PPL235" s="164"/>
      <c r="PPM235" s="164"/>
      <c r="PPN235" s="164"/>
      <c r="PPO235" s="164"/>
      <c r="PPP235" s="164"/>
      <c r="PPQ235" s="164"/>
      <c r="PPR235" s="164"/>
      <c r="PPS235" s="164"/>
      <c r="PPT235" s="164"/>
      <c r="PPU235" s="164"/>
      <c r="PPV235" s="164"/>
      <c r="PPW235" s="164"/>
      <c r="PPX235" s="164"/>
      <c r="PPY235" s="164"/>
      <c r="PPZ235" s="164"/>
      <c r="PQA235" s="164"/>
      <c r="PQB235" s="164"/>
      <c r="PQC235" s="164"/>
      <c r="PQD235" s="164"/>
      <c r="PQE235" s="164"/>
      <c r="PQF235" s="164"/>
      <c r="PQG235" s="164"/>
      <c r="PQH235" s="164"/>
      <c r="PQI235" s="164"/>
      <c r="PQJ235" s="164"/>
      <c r="PQK235" s="164"/>
      <c r="PQL235" s="164"/>
      <c r="PQM235" s="164"/>
      <c r="PQN235" s="164"/>
      <c r="PQO235" s="164"/>
      <c r="PQP235" s="164"/>
      <c r="PQQ235" s="164"/>
      <c r="PQR235" s="164"/>
      <c r="PQS235" s="164"/>
      <c r="PQT235" s="164"/>
      <c r="PQU235" s="164"/>
      <c r="PQV235" s="164"/>
      <c r="PQW235" s="164"/>
      <c r="PQX235" s="164"/>
      <c r="PQY235" s="164"/>
      <c r="PQZ235" s="164"/>
      <c r="PRA235" s="164"/>
      <c r="PRB235" s="164"/>
      <c r="PRC235" s="164"/>
      <c r="PRD235" s="164"/>
      <c r="PRE235" s="164"/>
      <c r="PRF235" s="164"/>
      <c r="PRG235" s="164"/>
      <c r="PRH235" s="164"/>
      <c r="PRI235" s="164"/>
      <c r="PRJ235" s="164"/>
      <c r="PRK235" s="164"/>
      <c r="PRL235" s="164"/>
      <c r="PRM235" s="164"/>
      <c r="PRN235" s="164"/>
      <c r="PRO235" s="164"/>
      <c r="PRP235" s="164"/>
      <c r="PRQ235" s="164"/>
      <c r="PRR235" s="164"/>
      <c r="PRS235" s="164"/>
      <c r="PRT235" s="164"/>
      <c r="PRU235" s="164"/>
      <c r="PRV235" s="164"/>
      <c r="PRW235" s="164"/>
      <c r="PRX235" s="164"/>
      <c r="PRY235" s="164"/>
      <c r="PRZ235" s="164"/>
      <c r="PSA235" s="164"/>
      <c r="PSB235" s="164"/>
      <c r="PSC235" s="164"/>
      <c r="PSD235" s="164"/>
      <c r="PSE235" s="164"/>
      <c r="PSF235" s="164"/>
      <c r="PSG235" s="164"/>
      <c r="PSH235" s="164"/>
      <c r="PSI235" s="164"/>
      <c r="PSJ235" s="164"/>
      <c r="PSK235" s="164"/>
      <c r="PSL235" s="164"/>
      <c r="PSM235" s="164"/>
      <c r="PSN235" s="164"/>
      <c r="PSO235" s="164"/>
      <c r="PSP235" s="164"/>
      <c r="PSQ235" s="164"/>
      <c r="PSR235" s="164"/>
      <c r="PSS235" s="164"/>
      <c r="PST235" s="164"/>
      <c r="PSU235" s="164"/>
      <c r="PSV235" s="164"/>
      <c r="PSW235" s="164"/>
      <c r="PSX235" s="164"/>
      <c r="PSY235" s="164"/>
      <c r="PSZ235" s="164"/>
      <c r="PTA235" s="164"/>
      <c r="PTB235" s="164"/>
      <c r="PTC235" s="164"/>
      <c r="PTD235" s="164"/>
      <c r="PTE235" s="164"/>
      <c r="PTF235" s="164"/>
      <c r="PTG235" s="164"/>
      <c r="PTH235" s="164"/>
      <c r="PTI235" s="164"/>
      <c r="PTJ235" s="164"/>
      <c r="PTK235" s="164"/>
      <c r="PTL235" s="164"/>
      <c r="PTM235" s="164"/>
      <c r="PTN235" s="164"/>
      <c r="PTO235" s="164"/>
      <c r="PTP235" s="164"/>
      <c r="PTQ235" s="164"/>
      <c r="PTR235" s="164"/>
      <c r="PTS235" s="164"/>
      <c r="PTT235" s="164"/>
      <c r="PTU235" s="164"/>
      <c r="PTV235" s="164"/>
      <c r="PTW235" s="164"/>
      <c r="PTX235" s="164"/>
      <c r="PTY235" s="164"/>
      <c r="PTZ235" s="164"/>
      <c r="PUA235" s="164"/>
      <c r="PUB235" s="164"/>
      <c r="PUC235" s="164"/>
      <c r="PUD235" s="164"/>
      <c r="PUE235" s="164"/>
      <c r="PUF235" s="164"/>
      <c r="PUG235" s="164"/>
      <c r="PUH235" s="164"/>
      <c r="PUI235" s="164"/>
      <c r="PUJ235" s="164"/>
      <c r="PUK235" s="164"/>
      <c r="PUL235" s="164"/>
      <c r="PUM235" s="164"/>
      <c r="PUN235" s="164"/>
      <c r="PUO235" s="164"/>
      <c r="PUP235" s="164"/>
      <c r="PUQ235" s="164"/>
      <c r="PUR235" s="164"/>
      <c r="PUS235" s="164"/>
      <c r="PUT235" s="164"/>
      <c r="PUU235" s="164"/>
      <c r="PUV235" s="164"/>
      <c r="PUW235" s="164"/>
      <c r="PUX235" s="164"/>
      <c r="PUY235" s="164"/>
      <c r="PUZ235" s="164"/>
      <c r="PVA235" s="164"/>
      <c r="PVB235" s="164"/>
      <c r="PVC235" s="164"/>
      <c r="PVD235" s="164"/>
      <c r="PVE235" s="164"/>
      <c r="PVF235" s="164"/>
      <c r="PVG235" s="164"/>
      <c r="PVH235" s="164"/>
      <c r="PVI235" s="164"/>
      <c r="PVJ235" s="164"/>
      <c r="PVK235" s="164"/>
      <c r="PVL235" s="164"/>
      <c r="PVM235" s="164"/>
      <c r="PVN235" s="164"/>
      <c r="PVO235" s="164"/>
      <c r="PVP235" s="164"/>
      <c r="PVQ235" s="164"/>
      <c r="PVR235" s="164"/>
      <c r="PVS235" s="164"/>
      <c r="PVT235" s="164"/>
      <c r="PVU235" s="164"/>
      <c r="PVV235" s="164"/>
      <c r="PVW235" s="164"/>
      <c r="PVX235" s="164"/>
      <c r="PVY235" s="164"/>
      <c r="PVZ235" s="164"/>
      <c r="PWA235" s="164"/>
      <c r="PWB235" s="164"/>
      <c r="PWC235" s="164"/>
      <c r="PWD235" s="164"/>
      <c r="PWE235" s="164"/>
      <c r="PWF235" s="164"/>
      <c r="PWG235" s="164"/>
      <c r="PWH235" s="164"/>
      <c r="PWI235" s="164"/>
      <c r="PWJ235" s="164"/>
      <c r="PWK235" s="164"/>
      <c r="PWL235" s="164"/>
      <c r="PWM235" s="164"/>
      <c r="PWN235" s="164"/>
      <c r="PWO235" s="164"/>
      <c r="PWP235" s="164"/>
      <c r="PWQ235" s="164"/>
      <c r="PWR235" s="164"/>
      <c r="PWS235" s="164"/>
      <c r="PWT235" s="164"/>
      <c r="PWU235" s="164"/>
      <c r="PWV235" s="164"/>
      <c r="PWW235" s="164"/>
      <c r="PWX235" s="164"/>
      <c r="PWY235" s="164"/>
      <c r="PWZ235" s="164"/>
      <c r="PXA235" s="164"/>
      <c r="PXB235" s="164"/>
      <c r="PXC235" s="164"/>
      <c r="PXD235" s="164"/>
      <c r="PXE235" s="164"/>
      <c r="PXF235" s="164"/>
      <c r="PXG235" s="164"/>
      <c r="PXH235" s="164"/>
      <c r="PXI235" s="164"/>
      <c r="PXJ235" s="164"/>
      <c r="PXK235" s="164"/>
      <c r="PXL235" s="164"/>
      <c r="PXM235" s="164"/>
      <c r="PXN235" s="164"/>
      <c r="PXO235" s="164"/>
      <c r="PXP235" s="164"/>
      <c r="PXQ235" s="164"/>
      <c r="PXR235" s="164"/>
      <c r="PXS235" s="164"/>
      <c r="PXT235" s="164"/>
      <c r="PXU235" s="164"/>
      <c r="PXV235" s="164"/>
      <c r="PXW235" s="164"/>
      <c r="PXX235" s="164"/>
      <c r="PXY235" s="164"/>
      <c r="PXZ235" s="164"/>
      <c r="PYA235" s="164"/>
      <c r="PYB235" s="164"/>
      <c r="PYC235" s="164"/>
      <c r="PYD235" s="164"/>
      <c r="PYE235" s="164"/>
      <c r="PYF235" s="164"/>
      <c r="PYG235" s="164"/>
      <c r="PYH235" s="164"/>
      <c r="PYI235" s="164"/>
      <c r="PYJ235" s="164"/>
      <c r="PYK235" s="164"/>
      <c r="PYL235" s="164"/>
      <c r="PYM235" s="164"/>
      <c r="PYN235" s="164"/>
      <c r="PYO235" s="164"/>
      <c r="PYP235" s="164"/>
      <c r="PYQ235" s="164"/>
      <c r="PYR235" s="164"/>
      <c r="PYS235" s="164"/>
      <c r="PYT235" s="164"/>
      <c r="PYU235" s="164"/>
      <c r="PYV235" s="164"/>
      <c r="PYW235" s="164"/>
      <c r="PYX235" s="164"/>
      <c r="PYY235" s="164"/>
      <c r="PYZ235" s="164"/>
      <c r="PZA235" s="164"/>
      <c r="PZB235" s="164"/>
      <c r="PZC235" s="164"/>
      <c r="PZD235" s="164"/>
      <c r="PZE235" s="164"/>
      <c r="PZF235" s="164"/>
      <c r="PZG235" s="164"/>
      <c r="PZH235" s="164"/>
      <c r="PZI235" s="164"/>
      <c r="PZJ235" s="164"/>
      <c r="PZK235" s="164"/>
      <c r="PZL235" s="164"/>
      <c r="PZM235" s="164"/>
      <c r="PZN235" s="164"/>
      <c r="PZO235" s="164"/>
      <c r="PZP235" s="164"/>
      <c r="PZQ235" s="164"/>
      <c r="PZR235" s="164"/>
      <c r="PZS235" s="164"/>
      <c r="PZT235" s="164"/>
      <c r="PZU235" s="164"/>
      <c r="PZV235" s="164"/>
      <c r="PZW235" s="164"/>
      <c r="PZX235" s="164"/>
      <c r="PZY235" s="164"/>
      <c r="PZZ235" s="164"/>
      <c r="QAA235" s="164"/>
      <c r="QAB235" s="164"/>
      <c r="QAC235" s="164"/>
      <c r="QAD235" s="164"/>
      <c r="QAE235" s="164"/>
      <c r="QAF235" s="164"/>
      <c r="QAG235" s="164"/>
      <c r="QAH235" s="164"/>
      <c r="QAI235" s="164"/>
      <c r="QAJ235" s="164"/>
      <c r="QAK235" s="164"/>
      <c r="QAL235" s="164"/>
      <c r="QAM235" s="164"/>
      <c r="QAN235" s="164"/>
      <c r="QAO235" s="164"/>
      <c r="QAP235" s="164"/>
      <c r="QAQ235" s="164"/>
      <c r="QAR235" s="164"/>
      <c r="QAS235" s="164"/>
      <c r="QAT235" s="164"/>
      <c r="QAU235" s="164"/>
      <c r="QAV235" s="164"/>
      <c r="QAW235" s="164"/>
      <c r="QAX235" s="164"/>
      <c r="QAY235" s="164"/>
      <c r="QAZ235" s="164"/>
      <c r="QBA235" s="164"/>
      <c r="QBB235" s="164"/>
      <c r="QBC235" s="164"/>
      <c r="QBD235" s="164"/>
      <c r="QBE235" s="164"/>
      <c r="QBF235" s="164"/>
      <c r="QBG235" s="164"/>
      <c r="QBH235" s="164"/>
      <c r="QBI235" s="164"/>
      <c r="QBJ235" s="164"/>
      <c r="QBK235" s="164"/>
      <c r="QBL235" s="164"/>
      <c r="QBM235" s="164"/>
      <c r="QBN235" s="164"/>
      <c r="QBO235" s="164"/>
      <c r="QBP235" s="164"/>
      <c r="QBQ235" s="164"/>
      <c r="QBR235" s="164"/>
      <c r="QBS235" s="164"/>
      <c r="QBT235" s="164"/>
      <c r="QBU235" s="164"/>
      <c r="QBV235" s="164"/>
      <c r="QBW235" s="164"/>
      <c r="QBX235" s="164"/>
      <c r="QBY235" s="164"/>
      <c r="QBZ235" s="164"/>
      <c r="QCA235" s="164"/>
      <c r="QCB235" s="164"/>
      <c r="QCC235" s="164"/>
      <c r="QCD235" s="164"/>
      <c r="QCE235" s="164"/>
      <c r="QCF235" s="164"/>
      <c r="QCG235" s="164"/>
      <c r="QCH235" s="164"/>
      <c r="QCI235" s="164"/>
      <c r="QCJ235" s="164"/>
      <c r="QCK235" s="164"/>
      <c r="QCL235" s="164"/>
      <c r="QCM235" s="164"/>
      <c r="QCN235" s="164"/>
      <c r="QCO235" s="164"/>
      <c r="QCP235" s="164"/>
      <c r="QCQ235" s="164"/>
      <c r="QCR235" s="164"/>
      <c r="QCS235" s="164"/>
      <c r="QCT235" s="164"/>
      <c r="QCU235" s="164"/>
      <c r="QCV235" s="164"/>
      <c r="QCW235" s="164"/>
      <c r="QCX235" s="164"/>
      <c r="QCY235" s="164"/>
      <c r="QCZ235" s="164"/>
      <c r="QDA235" s="164"/>
      <c r="QDB235" s="164"/>
      <c r="QDC235" s="164"/>
      <c r="QDD235" s="164"/>
      <c r="QDE235" s="164"/>
      <c r="QDF235" s="164"/>
      <c r="QDG235" s="164"/>
      <c r="QDH235" s="164"/>
      <c r="QDI235" s="164"/>
      <c r="QDJ235" s="164"/>
      <c r="QDK235" s="164"/>
      <c r="QDL235" s="164"/>
      <c r="QDM235" s="164"/>
      <c r="QDN235" s="164"/>
      <c r="QDO235" s="164"/>
      <c r="QDP235" s="164"/>
      <c r="QDQ235" s="164"/>
      <c r="QDR235" s="164"/>
      <c r="QDS235" s="164"/>
      <c r="QDT235" s="164"/>
      <c r="QDU235" s="164"/>
      <c r="QDV235" s="164"/>
      <c r="QDW235" s="164"/>
      <c r="QDX235" s="164"/>
      <c r="QDY235" s="164"/>
      <c r="QDZ235" s="164"/>
      <c r="QEA235" s="164"/>
      <c r="QEB235" s="164"/>
      <c r="QEC235" s="164"/>
      <c r="QED235" s="164"/>
      <c r="QEE235" s="164"/>
      <c r="QEF235" s="164"/>
      <c r="QEG235" s="164"/>
      <c r="QEH235" s="164"/>
      <c r="QEI235" s="164"/>
      <c r="QEJ235" s="164"/>
      <c r="QEK235" s="164"/>
      <c r="QEL235" s="164"/>
      <c r="QEM235" s="164"/>
      <c r="QEN235" s="164"/>
      <c r="QEO235" s="164"/>
      <c r="QEP235" s="164"/>
      <c r="QEQ235" s="164"/>
      <c r="QER235" s="164"/>
      <c r="QES235" s="164"/>
      <c r="QET235" s="164"/>
      <c r="QEU235" s="164"/>
      <c r="QEV235" s="164"/>
      <c r="QEW235" s="164"/>
      <c r="QEX235" s="164"/>
      <c r="QEY235" s="164"/>
      <c r="QEZ235" s="164"/>
      <c r="QFA235" s="164"/>
      <c r="QFB235" s="164"/>
      <c r="QFC235" s="164"/>
      <c r="QFD235" s="164"/>
      <c r="QFE235" s="164"/>
      <c r="QFF235" s="164"/>
      <c r="QFG235" s="164"/>
      <c r="QFH235" s="164"/>
      <c r="QFI235" s="164"/>
      <c r="QFJ235" s="164"/>
      <c r="QFK235" s="164"/>
      <c r="QFL235" s="164"/>
      <c r="QFM235" s="164"/>
      <c r="QFN235" s="164"/>
      <c r="QFO235" s="164"/>
      <c r="QFP235" s="164"/>
      <c r="QFQ235" s="164"/>
      <c r="QFR235" s="164"/>
      <c r="QFS235" s="164"/>
      <c r="QFT235" s="164"/>
      <c r="QFU235" s="164"/>
      <c r="QFV235" s="164"/>
      <c r="QFW235" s="164"/>
      <c r="QFX235" s="164"/>
      <c r="QFY235" s="164"/>
      <c r="QFZ235" s="164"/>
      <c r="QGA235" s="164"/>
      <c r="QGB235" s="164"/>
      <c r="QGC235" s="164"/>
      <c r="QGD235" s="164"/>
      <c r="QGE235" s="164"/>
      <c r="QGF235" s="164"/>
      <c r="QGG235" s="164"/>
      <c r="QGH235" s="164"/>
      <c r="QGI235" s="164"/>
      <c r="QGJ235" s="164"/>
      <c r="QGK235" s="164"/>
      <c r="QGL235" s="164"/>
      <c r="QGM235" s="164"/>
      <c r="QGN235" s="164"/>
      <c r="QGO235" s="164"/>
      <c r="QGP235" s="164"/>
      <c r="QGQ235" s="164"/>
      <c r="QGR235" s="164"/>
      <c r="QGS235" s="164"/>
      <c r="QGT235" s="164"/>
      <c r="QGU235" s="164"/>
      <c r="QGV235" s="164"/>
      <c r="QGW235" s="164"/>
      <c r="QGX235" s="164"/>
      <c r="QGY235" s="164"/>
      <c r="QGZ235" s="164"/>
      <c r="QHA235" s="164"/>
      <c r="QHB235" s="164"/>
      <c r="QHC235" s="164"/>
      <c r="QHD235" s="164"/>
      <c r="QHE235" s="164"/>
      <c r="QHF235" s="164"/>
      <c r="QHG235" s="164"/>
      <c r="QHH235" s="164"/>
      <c r="QHI235" s="164"/>
      <c r="QHJ235" s="164"/>
      <c r="QHK235" s="164"/>
      <c r="QHL235" s="164"/>
      <c r="QHM235" s="164"/>
      <c r="QHN235" s="164"/>
      <c r="QHO235" s="164"/>
      <c r="QHP235" s="164"/>
      <c r="QHQ235" s="164"/>
      <c r="QHR235" s="164"/>
      <c r="QHS235" s="164"/>
      <c r="QHT235" s="164"/>
      <c r="QHU235" s="164"/>
      <c r="QHV235" s="164"/>
      <c r="QHW235" s="164"/>
      <c r="QHX235" s="164"/>
      <c r="QHY235" s="164"/>
      <c r="QHZ235" s="164"/>
      <c r="QIA235" s="164"/>
      <c r="QIB235" s="164"/>
      <c r="QIC235" s="164"/>
      <c r="QID235" s="164"/>
      <c r="QIE235" s="164"/>
      <c r="QIF235" s="164"/>
      <c r="QIG235" s="164"/>
      <c r="QIH235" s="164"/>
      <c r="QII235" s="164"/>
      <c r="QIJ235" s="164"/>
      <c r="QIK235" s="164"/>
      <c r="QIL235" s="164"/>
      <c r="QIM235" s="164"/>
      <c r="QIN235" s="164"/>
      <c r="QIO235" s="164"/>
      <c r="QIP235" s="164"/>
      <c r="QIQ235" s="164"/>
      <c r="QIR235" s="164"/>
      <c r="QIS235" s="164"/>
      <c r="QIT235" s="164"/>
      <c r="QIU235" s="164"/>
      <c r="QIV235" s="164"/>
      <c r="QIW235" s="164"/>
      <c r="QIX235" s="164"/>
      <c r="QIY235" s="164"/>
      <c r="QIZ235" s="164"/>
      <c r="QJA235" s="164"/>
      <c r="QJB235" s="164"/>
      <c r="QJC235" s="164"/>
      <c r="QJD235" s="164"/>
      <c r="QJE235" s="164"/>
      <c r="QJF235" s="164"/>
      <c r="QJG235" s="164"/>
      <c r="QJH235" s="164"/>
      <c r="QJI235" s="164"/>
      <c r="QJJ235" s="164"/>
      <c r="QJK235" s="164"/>
      <c r="QJL235" s="164"/>
      <c r="QJM235" s="164"/>
      <c r="QJN235" s="164"/>
      <c r="QJO235" s="164"/>
      <c r="QJP235" s="164"/>
      <c r="QJQ235" s="164"/>
      <c r="QJR235" s="164"/>
      <c r="QJS235" s="164"/>
      <c r="QJT235" s="164"/>
      <c r="QJU235" s="164"/>
      <c r="QJV235" s="164"/>
      <c r="QJW235" s="164"/>
      <c r="QJX235" s="164"/>
      <c r="QJY235" s="164"/>
      <c r="QJZ235" s="164"/>
      <c r="QKA235" s="164"/>
      <c r="QKB235" s="164"/>
      <c r="QKC235" s="164"/>
      <c r="QKD235" s="164"/>
      <c r="QKE235" s="164"/>
      <c r="QKF235" s="164"/>
      <c r="QKG235" s="164"/>
      <c r="QKH235" s="164"/>
      <c r="QKI235" s="164"/>
      <c r="QKJ235" s="164"/>
      <c r="QKK235" s="164"/>
      <c r="QKL235" s="164"/>
      <c r="QKM235" s="164"/>
      <c r="QKN235" s="164"/>
      <c r="QKO235" s="164"/>
      <c r="QKP235" s="164"/>
      <c r="QKQ235" s="164"/>
      <c r="QKR235" s="164"/>
      <c r="QKS235" s="164"/>
      <c r="QKT235" s="164"/>
      <c r="QKU235" s="164"/>
      <c r="QKV235" s="164"/>
      <c r="QKW235" s="164"/>
      <c r="QKX235" s="164"/>
      <c r="QKY235" s="164"/>
      <c r="QKZ235" s="164"/>
      <c r="QLA235" s="164"/>
      <c r="QLB235" s="164"/>
      <c r="QLC235" s="164"/>
      <c r="QLD235" s="164"/>
      <c r="QLE235" s="164"/>
      <c r="QLF235" s="164"/>
      <c r="QLG235" s="164"/>
      <c r="QLH235" s="164"/>
      <c r="QLI235" s="164"/>
      <c r="QLJ235" s="164"/>
      <c r="QLK235" s="164"/>
      <c r="QLL235" s="164"/>
      <c r="QLM235" s="164"/>
      <c r="QLN235" s="164"/>
      <c r="QLO235" s="164"/>
      <c r="QLP235" s="164"/>
      <c r="QLQ235" s="164"/>
      <c r="QLR235" s="164"/>
      <c r="QLS235" s="164"/>
      <c r="QLT235" s="164"/>
      <c r="QLU235" s="164"/>
      <c r="QLV235" s="164"/>
      <c r="QLW235" s="164"/>
      <c r="QLX235" s="164"/>
      <c r="QLY235" s="164"/>
      <c r="QLZ235" s="164"/>
      <c r="QMA235" s="164"/>
      <c r="QMB235" s="164"/>
      <c r="QMC235" s="164"/>
      <c r="QMD235" s="164"/>
      <c r="QME235" s="164"/>
      <c r="QMF235" s="164"/>
      <c r="QMG235" s="164"/>
      <c r="QMH235" s="164"/>
      <c r="QMI235" s="164"/>
      <c r="QMJ235" s="164"/>
      <c r="QMK235" s="164"/>
      <c r="QML235" s="164"/>
      <c r="QMM235" s="164"/>
      <c r="QMN235" s="164"/>
      <c r="QMO235" s="164"/>
      <c r="QMP235" s="164"/>
      <c r="QMQ235" s="164"/>
      <c r="QMR235" s="164"/>
      <c r="QMS235" s="164"/>
      <c r="QMT235" s="164"/>
      <c r="QMU235" s="164"/>
      <c r="QMV235" s="164"/>
      <c r="QMW235" s="164"/>
      <c r="QMX235" s="164"/>
      <c r="QMY235" s="164"/>
      <c r="QMZ235" s="164"/>
      <c r="QNA235" s="164"/>
      <c r="QNB235" s="164"/>
      <c r="QNC235" s="164"/>
      <c r="QND235" s="164"/>
      <c r="QNE235" s="164"/>
      <c r="QNF235" s="164"/>
      <c r="QNG235" s="164"/>
      <c r="QNH235" s="164"/>
      <c r="QNI235" s="164"/>
      <c r="QNJ235" s="164"/>
      <c r="QNK235" s="164"/>
      <c r="QNL235" s="164"/>
      <c r="QNM235" s="164"/>
      <c r="QNN235" s="164"/>
      <c r="QNO235" s="164"/>
      <c r="QNP235" s="164"/>
      <c r="QNQ235" s="164"/>
      <c r="QNR235" s="164"/>
      <c r="QNS235" s="164"/>
      <c r="QNT235" s="164"/>
      <c r="QNU235" s="164"/>
      <c r="QNV235" s="164"/>
      <c r="QNW235" s="164"/>
      <c r="QNX235" s="164"/>
      <c r="QNY235" s="164"/>
      <c r="QNZ235" s="164"/>
      <c r="QOA235" s="164"/>
      <c r="QOB235" s="164"/>
      <c r="QOC235" s="164"/>
      <c r="QOD235" s="164"/>
      <c r="QOE235" s="164"/>
      <c r="QOF235" s="164"/>
      <c r="QOG235" s="164"/>
      <c r="QOH235" s="164"/>
      <c r="QOI235" s="164"/>
      <c r="QOJ235" s="164"/>
      <c r="QOK235" s="164"/>
      <c r="QOL235" s="164"/>
      <c r="QOM235" s="164"/>
      <c r="QON235" s="164"/>
      <c r="QOO235" s="164"/>
      <c r="QOP235" s="164"/>
      <c r="QOQ235" s="164"/>
      <c r="QOR235" s="164"/>
      <c r="QOS235" s="164"/>
      <c r="QOT235" s="164"/>
      <c r="QOU235" s="164"/>
      <c r="QOV235" s="164"/>
      <c r="QOW235" s="164"/>
      <c r="QOX235" s="164"/>
      <c r="QOY235" s="164"/>
      <c r="QOZ235" s="164"/>
      <c r="QPA235" s="164"/>
      <c r="QPB235" s="164"/>
      <c r="QPC235" s="164"/>
      <c r="QPD235" s="164"/>
      <c r="QPE235" s="164"/>
      <c r="QPF235" s="164"/>
      <c r="QPG235" s="164"/>
      <c r="QPH235" s="164"/>
      <c r="QPI235" s="164"/>
      <c r="QPJ235" s="164"/>
      <c r="QPK235" s="164"/>
      <c r="QPL235" s="164"/>
      <c r="QPM235" s="164"/>
      <c r="QPN235" s="164"/>
      <c r="QPO235" s="164"/>
      <c r="QPP235" s="164"/>
      <c r="QPQ235" s="164"/>
      <c r="QPR235" s="164"/>
      <c r="QPS235" s="164"/>
      <c r="QPT235" s="164"/>
      <c r="QPU235" s="164"/>
      <c r="QPV235" s="164"/>
      <c r="QPW235" s="164"/>
      <c r="QPX235" s="164"/>
      <c r="QPY235" s="164"/>
      <c r="QPZ235" s="164"/>
      <c r="QQA235" s="164"/>
      <c r="QQB235" s="164"/>
      <c r="QQC235" s="164"/>
      <c r="QQD235" s="164"/>
      <c r="QQE235" s="164"/>
      <c r="QQF235" s="164"/>
      <c r="QQG235" s="164"/>
      <c r="QQH235" s="164"/>
      <c r="QQI235" s="164"/>
      <c r="QQJ235" s="164"/>
      <c r="QQK235" s="164"/>
      <c r="QQL235" s="164"/>
      <c r="QQM235" s="164"/>
      <c r="QQN235" s="164"/>
      <c r="QQO235" s="164"/>
      <c r="QQP235" s="164"/>
      <c r="QQQ235" s="164"/>
      <c r="QQR235" s="164"/>
      <c r="QQS235" s="164"/>
      <c r="QQT235" s="164"/>
      <c r="QQU235" s="164"/>
      <c r="QQV235" s="164"/>
      <c r="QQW235" s="164"/>
      <c r="QQX235" s="164"/>
      <c r="QQY235" s="164"/>
      <c r="QQZ235" s="164"/>
      <c r="QRA235" s="164"/>
      <c r="QRB235" s="164"/>
      <c r="QRC235" s="164"/>
      <c r="QRD235" s="164"/>
      <c r="QRE235" s="164"/>
      <c r="QRF235" s="164"/>
      <c r="QRG235" s="164"/>
      <c r="QRH235" s="164"/>
      <c r="QRI235" s="164"/>
      <c r="QRJ235" s="164"/>
      <c r="QRK235" s="164"/>
      <c r="QRL235" s="164"/>
      <c r="QRM235" s="164"/>
      <c r="QRN235" s="164"/>
      <c r="QRO235" s="164"/>
      <c r="QRP235" s="164"/>
      <c r="QRQ235" s="164"/>
      <c r="QRR235" s="164"/>
      <c r="QRS235" s="164"/>
      <c r="QRT235" s="164"/>
      <c r="QRU235" s="164"/>
      <c r="QRV235" s="164"/>
      <c r="QRW235" s="164"/>
      <c r="QRX235" s="164"/>
      <c r="QRY235" s="164"/>
      <c r="QRZ235" s="164"/>
      <c r="QSA235" s="164"/>
      <c r="QSB235" s="164"/>
      <c r="QSC235" s="164"/>
      <c r="QSD235" s="164"/>
      <c r="QSE235" s="164"/>
      <c r="QSF235" s="164"/>
      <c r="QSG235" s="164"/>
      <c r="QSH235" s="164"/>
      <c r="QSI235" s="164"/>
      <c r="QSJ235" s="164"/>
      <c r="QSK235" s="164"/>
      <c r="QSL235" s="164"/>
      <c r="QSM235" s="164"/>
      <c r="QSN235" s="164"/>
      <c r="QSO235" s="164"/>
      <c r="QSP235" s="164"/>
      <c r="QSQ235" s="164"/>
      <c r="QSR235" s="164"/>
      <c r="QSS235" s="164"/>
      <c r="QST235" s="164"/>
      <c r="QSU235" s="164"/>
      <c r="QSV235" s="164"/>
      <c r="QSW235" s="164"/>
      <c r="QSX235" s="164"/>
      <c r="QSY235" s="164"/>
      <c r="QSZ235" s="164"/>
      <c r="QTA235" s="164"/>
      <c r="QTB235" s="164"/>
      <c r="QTC235" s="164"/>
      <c r="QTD235" s="164"/>
      <c r="QTE235" s="164"/>
      <c r="QTF235" s="164"/>
      <c r="QTG235" s="164"/>
      <c r="QTH235" s="164"/>
      <c r="QTI235" s="164"/>
      <c r="QTJ235" s="164"/>
      <c r="QTK235" s="164"/>
      <c r="QTL235" s="164"/>
      <c r="QTM235" s="164"/>
      <c r="QTN235" s="164"/>
      <c r="QTO235" s="164"/>
      <c r="QTP235" s="164"/>
      <c r="QTQ235" s="164"/>
      <c r="QTR235" s="164"/>
      <c r="QTS235" s="164"/>
      <c r="QTT235" s="164"/>
      <c r="QTU235" s="164"/>
      <c r="QTV235" s="164"/>
      <c r="QTW235" s="164"/>
      <c r="QTX235" s="164"/>
      <c r="QTY235" s="164"/>
      <c r="QTZ235" s="164"/>
      <c r="QUA235" s="164"/>
      <c r="QUB235" s="164"/>
      <c r="QUC235" s="164"/>
      <c r="QUD235" s="164"/>
      <c r="QUE235" s="164"/>
      <c r="QUF235" s="164"/>
      <c r="QUG235" s="164"/>
      <c r="QUH235" s="164"/>
      <c r="QUI235" s="164"/>
      <c r="QUJ235" s="164"/>
      <c r="QUK235" s="164"/>
      <c r="QUL235" s="164"/>
      <c r="QUM235" s="164"/>
      <c r="QUN235" s="164"/>
      <c r="QUO235" s="164"/>
      <c r="QUP235" s="164"/>
      <c r="QUQ235" s="164"/>
      <c r="QUR235" s="164"/>
      <c r="QUS235" s="164"/>
      <c r="QUT235" s="164"/>
      <c r="QUU235" s="164"/>
      <c r="QUV235" s="164"/>
      <c r="QUW235" s="164"/>
      <c r="QUX235" s="164"/>
      <c r="QUY235" s="164"/>
      <c r="QUZ235" s="164"/>
      <c r="QVA235" s="164"/>
      <c r="QVB235" s="164"/>
      <c r="QVC235" s="164"/>
      <c r="QVD235" s="164"/>
      <c r="QVE235" s="164"/>
      <c r="QVF235" s="164"/>
      <c r="QVG235" s="164"/>
      <c r="QVH235" s="164"/>
      <c r="QVI235" s="164"/>
      <c r="QVJ235" s="164"/>
      <c r="QVK235" s="164"/>
      <c r="QVL235" s="164"/>
      <c r="QVM235" s="164"/>
      <c r="QVN235" s="164"/>
      <c r="QVO235" s="164"/>
      <c r="QVP235" s="164"/>
      <c r="QVQ235" s="164"/>
      <c r="QVR235" s="164"/>
      <c r="QVS235" s="164"/>
      <c r="QVT235" s="164"/>
      <c r="QVU235" s="164"/>
      <c r="QVV235" s="164"/>
      <c r="QVW235" s="164"/>
      <c r="QVX235" s="164"/>
      <c r="QVY235" s="164"/>
      <c r="QVZ235" s="164"/>
      <c r="QWA235" s="164"/>
      <c r="QWB235" s="164"/>
      <c r="QWC235" s="164"/>
      <c r="QWD235" s="164"/>
      <c r="QWE235" s="164"/>
      <c r="QWF235" s="164"/>
      <c r="QWG235" s="164"/>
      <c r="QWH235" s="164"/>
      <c r="QWI235" s="164"/>
      <c r="QWJ235" s="164"/>
      <c r="QWK235" s="164"/>
      <c r="QWL235" s="164"/>
      <c r="QWM235" s="164"/>
      <c r="QWN235" s="164"/>
      <c r="QWO235" s="164"/>
      <c r="QWP235" s="164"/>
      <c r="QWQ235" s="164"/>
      <c r="QWR235" s="164"/>
      <c r="QWS235" s="164"/>
      <c r="QWT235" s="164"/>
      <c r="QWU235" s="164"/>
      <c r="QWV235" s="164"/>
      <c r="QWW235" s="164"/>
      <c r="QWX235" s="164"/>
      <c r="QWY235" s="164"/>
      <c r="QWZ235" s="164"/>
      <c r="QXA235" s="164"/>
      <c r="QXB235" s="164"/>
      <c r="QXC235" s="164"/>
      <c r="QXD235" s="164"/>
      <c r="QXE235" s="164"/>
      <c r="QXF235" s="164"/>
      <c r="QXG235" s="164"/>
      <c r="QXH235" s="164"/>
      <c r="QXI235" s="164"/>
      <c r="QXJ235" s="164"/>
      <c r="QXK235" s="164"/>
      <c r="QXL235" s="164"/>
      <c r="QXM235" s="164"/>
      <c r="QXN235" s="164"/>
      <c r="QXO235" s="164"/>
      <c r="QXP235" s="164"/>
      <c r="QXQ235" s="164"/>
      <c r="QXR235" s="164"/>
      <c r="QXS235" s="164"/>
      <c r="QXT235" s="164"/>
      <c r="QXU235" s="164"/>
      <c r="QXV235" s="164"/>
      <c r="QXW235" s="164"/>
      <c r="QXX235" s="164"/>
      <c r="QXY235" s="164"/>
      <c r="QXZ235" s="164"/>
      <c r="QYA235" s="164"/>
      <c r="QYB235" s="164"/>
      <c r="QYC235" s="164"/>
      <c r="QYD235" s="164"/>
      <c r="QYE235" s="164"/>
      <c r="QYF235" s="164"/>
      <c r="QYG235" s="164"/>
      <c r="QYH235" s="164"/>
      <c r="QYI235" s="164"/>
      <c r="QYJ235" s="164"/>
      <c r="QYK235" s="164"/>
      <c r="QYL235" s="164"/>
      <c r="QYM235" s="164"/>
      <c r="QYN235" s="164"/>
      <c r="QYO235" s="164"/>
      <c r="QYP235" s="164"/>
      <c r="QYQ235" s="164"/>
      <c r="QYR235" s="164"/>
      <c r="QYS235" s="164"/>
      <c r="QYT235" s="164"/>
      <c r="QYU235" s="164"/>
      <c r="QYV235" s="164"/>
      <c r="QYW235" s="164"/>
      <c r="QYX235" s="164"/>
      <c r="QYY235" s="164"/>
      <c r="QYZ235" s="164"/>
      <c r="QZA235" s="164"/>
      <c r="QZB235" s="164"/>
      <c r="QZC235" s="164"/>
      <c r="QZD235" s="164"/>
      <c r="QZE235" s="164"/>
      <c r="QZF235" s="164"/>
      <c r="QZG235" s="164"/>
      <c r="QZH235" s="164"/>
      <c r="QZI235" s="164"/>
      <c r="QZJ235" s="164"/>
      <c r="QZK235" s="164"/>
      <c r="QZL235" s="164"/>
      <c r="QZM235" s="164"/>
      <c r="QZN235" s="164"/>
      <c r="QZO235" s="164"/>
      <c r="QZP235" s="164"/>
      <c r="QZQ235" s="164"/>
      <c r="QZR235" s="164"/>
      <c r="QZS235" s="164"/>
      <c r="QZT235" s="164"/>
      <c r="QZU235" s="164"/>
      <c r="QZV235" s="164"/>
      <c r="QZW235" s="164"/>
      <c r="QZX235" s="164"/>
      <c r="QZY235" s="164"/>
      <c r="QZZ235" s="164"/>
      <c r="RAA235" s="164"/>
      <c r="RAB235" s="164"/>
      <c r="RAC235" s="164"/>
      <c r="RAD235" s="164"/>
      <c r="RAE235" s="164"/>
      <c r="RAF235" s="164"/>
      <c r="RAG235" s="164"/>
      <c r="RAH235" s="164"/>
      <c r="RAI235" s="164"/>
      <c r="RAJ235" s="164"/>
      <c r="RAK235" s="164"/>
      <c r="RAL235" s="164"/>
      <c r="RAM235" s="164"/>
      <c r="RAN235" s="164"/>
      <c r="RAO235" s="164"/>
      <c r="RAP235" s="164"/>
      <c r="RAQ235" s="164"/>
      <c r="RAR235" s="164"/>
      <c r="RAS235" s="164"/>
      <c r="RAT235" s="164"/>
      <c r="RAU235" s="164"/>
      <c r="RAV235" s="164"/>
      <c r="RAW235" s="164"/>
      <c r="RAX235" s="164"/>
      <c r="RAY235" s="164"/>
      <c r="RAZ235" s="164"/>
      <c r="RBA235" s="164"/>
      <c r="RBB235" s="164"/>
      <c r="RBC235" s="164"/>
      <c r="RBD235" s="164"/>
      <c r="RBE235" s="164"/>
      <c r="RBF235" s="164"/>
      <c r="RBG235" s="164"/>
      <c r="RBH235" s="164"/>
      <c r="RBI235" s="164"/>
      <c r="RBJ235" s="164"/>
      <c r="RBK235" s="164"/>
      <c r="RBL235" s="164"/>
      <c r="RBM235" s="164"/>
      <c r="RBN235" s="164"/>
      <c r="RBO235" s="164"/>
      <c r="RBP235" s="164"/>
      <c r="RBQ235" s="164"/>
      <c r="RBR235" s="164"/>
      <c r="RBS235" s="164"/>
      <c r="RBT235" s="164"/>
      <c r="RBU235" s="164"/>
      <c r="RBV235" s="164"/>
      <c r="RBW235" s="164"/>
      <c r="RBX235" s="164"/>
      <c r="RBY235" s="164"/>
      <c r="RBZ235" s="164"/>
      <c r="RCA235" s="164"/>
      <c r="RCB235" s="164"/>
      <c r="RCC235" s="164"/>
      <c r="RCD235" s="164"/>
      <c r="RCE235" s="164"/>
      <c r="RCF235" s="164"/>
      <c r="RCG235" s="164"/>
      <c r="RCH235" s="164"/>
      <c r="RCI235" s="164"/>
      <c r="RCJ235" s="164"/>
      <c r="RCK235" s="164"/>
      <c r="RCL235" s="164"/>
      <c r="RCM235" s="164"/>
      <c r="RCN235" s="164"/>
      <c r="RCO235" s="164"/>
      <c r="RCP235" s="164"/>
      <c r="RCQ235" s="164"/>
      <c r="RCR235" s="164"/>
      <c r="RCS235" s="164"/>
      <c r="RCT235" s="164"/>
      <c r="RCU235" s="164"/>
      <c r="RCV235" s="164"/>
      <c r="RCW235" s="164"/>
      <c r="RCX235" s="164"/>
      <c r="RCY235" s="164"/>
      <c r="RCZ235" s="164"/>
      <c r="RDA235" s="164"/>
      <c r="RDB235" s="164"/>
      <c r="RDC235" s="164"/>
      <c r="RDD235" s="164"/>
      <c r="RDE235" s="164"/>
      <c r="RDF235" s="164"/>
      <c r="RDG235" s="164"/>
      <c r="RDH235" s="164"/>
      <c r="RDI235" s="164"/>
      <c r="RDJ235" s="164"/>
      <c r="RDK235" s="164"/>
      <c r="RDL235" s="164"/>
      <c r="RDM235" s="164"/>
      <c r="RDN235" s="164"/>
      <c r="RDO235" s="164"/>
      <c r="RDP235" s="164"/>
      <c r="RDQ235" s="164"/>
      <c r="RDR235" s="164"/>
      <c r="RDS235" s="164"/>
      <c r="RDT235" s="164"/>
      <c r="RDU235" s="164"/>
      <c r="RDV235" s="164"/>
      <c r="RDW235" s="164"/>
      <c r="RDX235" s="164"/>
      <c r="RDY235" s="164"/>
      <c r="RDZ235" s="164"/>
      <c r="REA235" s="164"/>
      <c r="REB235" s="164"/>
      <c r="REC235" s="164"/>
      <c r="RED235" s="164"/>
      <c r="REE235" s="164"/>
      <c r="REF235" s="164"/>
      <c r="REG235" s="164"/>
      <c r="REH235" s="164"/>
      <c r="REI235" s="164"/>
      <c r="REJ235" s="164"/>
      <c r="REK235" s="164"/>
      <c r="REL235" s="164"/>
      <c r="REM235" s="164"/>
      <c r="REN235" s="164"/>
      <c r="REO235" s="164"/>
      <c r="REP235" s="164"/>
      <c r="REQ235" s="164"/>
      <c r="RER235" s="164"/>
      <c r="RES235" s="164"/>
      <c r="RET235" s="164"/>
      <c r="REU235" s="164"/>
      <c r="REV235" s="164"/>
      <c r="REW235" s="164"/>
      <c r="REX235" s="164"/>
      <c r="REY235" s="164"/>
      <c r="REZ235" s="164"/>
      <c r="RFA235" s="164"/>
      <c r="RFB235" s="164"/>
      <c r="RFC235" s="164"/>
      <c r="RFD235" s="164"/>
      <c r="RFE235" s="164"/>
      <c r="RFF235" s="164"/>
      <c r="RFG235" s="164"/>
      <c r="RFH235" s="164"/>
      <c r="RFI235" s="164"/>
      <c r="RFJ235" s="164"/>
      <c r="RFK235" s="164"/>
      <c r="RFL235" s="164"/>
      <c r="RFM235" s="164"/>
      <c r="RFN235" s="164"/>
      <c r="RFO235" s="164"/>
      <c r="RFP235" s="164"/>
      <c r="RFQ235" s="164"/>
      <c r="RFR235" s="164"/>
      <c r="RFS235" s="164"/>
      <c r="RFT235" s="164"/>
      <c r="RFU235" s="164"/>
      <c r="RFV235" s="164"/>
      <c r="RFW235" s="164"/>
      <c r="RFX235" s="164"/>
      <c r="RFY235" s="164"/>
      <c r="RFZ235" s="164"/>
      <c r="RGA235" s="164"/>
      <c r="RGB235" s="164"/>
      <c r="RGC235" s="164"/>
      <c r="RGD235" s="164"/>
      <c r="RGE235" s="164"/>
      <c r="RGF235" s="164"/>
      <c r="RGG235" s="164"/>
      <c r="RGH235" s="164"/>
      <c r="RGI235" s="164"/>
      <c r="RGJ235" s="164"/>
      <c r="RGK235" s="164"/>
      <c r="RGL235" s="164"/>
      <c r="RGM235" s="164"/>
      <c r="RGN235" s="164"/>
      <c r="RGO235" s="164"/>
      <c r="RGP235" s="164"/>
      <c r="RGQ235" s="164"/>
      <c r="RGR235" s="164"/>
      <c r="RGS235" s="164"/>
      <c r="RGT235" s="164"/>
      <c r="RGU235" s="164"/>
      <c r="RGV235" s="164"/>
      <c r="RGW235" s="164"/>
      <c r="RGX235" s="164"/>
      <c r="RGY235" s="164"/>
      <c r="RGZ235" s="164"/>
      <c r="RHA235" s="164"/>
      <c r="RHB235" s="164"/>
      <c r="RHC235" s="164"/>
      <c r="RHD235" s="164"/>
      <c r="RHE235" s="164"/>
      <c r="RHF235" s="164"/>
      <c r="RHG235" s="164"/>
      <c r="RHH235" s="164"/>
      <c r="RHI235" s="164"/>
      <c r="RHJ235" s="164"/>
      <c r="RHK235" s="164"/>
      <c r="RHL235" s="164"/>
      <c r="RHM235" s="164"/>
      <c r="RHN235" s="164"/>
      <c r="RHO235" s="164"/>
      <c r="RHP235" s="164"/>
      <c r="RHQ235" s="164"/>
      <c r="RHR235" s="164"/>
      <c r="RHS235" s="164"/>
      <c r="RHT235" s="164"/>
      <c r="RHU235" s="164"/>
      <c r="RHV235" s="164"/>
      <c r="RHW235" s="164"/>
      <c r="RHX235" s="164"/>
      <c r="RHY235" s="164"/>
      <c r="RHZ235" s="164"/>
      <c r="RIA235" s="164"/>
      <c r="RIB235" s="164"/>
      <c r="RIC235" s="164"/>
      <c r="RID235" s="164"/>
      <c r="RIE235" s="164"/>
      <c r="RIF235" s="164"/>
      <c r="RIG235" s="164"/>
      <c r="RIH235" s="164"/>
      <c r="RII235" s="164"/>
      <c r="RIJ235" s="164"/>
      <c r="RIK235" s="164"/>
      <c r="RIL235" s="164"/>
      <c r="RIM235" s="164"/>
      <c r="RIN235" s="164"/>
      <c r="RIO235" s="164"/>
      <c r="RIP235" s="164"/>
      <c r="RIQ235" s="164"/>
      <c r="RIR235" s="164"/>
      <c r="RIS235" s="164"/>
      <c r="RIT235" s="164"/>
      <c r="RIU235" s="164"/>
      <c r="RIV235" s="164"/>
      <c r="RIW235" s="164"/>
      <c r="RIX235" s="164"/>
      <c r="RIY235" s="164"/>
      <c r="RIZ235" s="164"/>
      <c r="RJA235" s="164"/>
      <c r="RJB235" s="164"/>
      <c r="RJC235" s="164"/>
      <c r="RJD235" s="164"/>
      <c r="RJE235" s="164"/>
      <c r="RJF235" s="164"/>
      <c r="RJG235" s="164"/>
      <c r="RJH235" s="164"/>
      <c r="RJI235" s="164"/>
      <c r="RJJ235" s="164"/>
      <c r="RJK235" s="164"/>
      <c r="RJL235" s="164"/>
      <c r="RJM235" s="164"/>
      <c r="RJN235" s="164"/>
      <c r="RJO235" s="164"/>
      <c r="RJP235" s="164"/>
      <c r="RJQ235" s="164"/>
      <c r="RJR235" s="164"/>
      <c r="RJS235" s="164"/>
      <c r="RJT235" s="164"/>
      <c r="RJU235" s="164"/>
      <c r="RJV235" s="164"/>
      <c r="RJW235" s="164"/>
      <c r="RJX235" s="164"/>
      <c r="RJY235" s="164"/>
      <c r="RJZ235" s="164"/>
      <c r="RKA235" s="164"/>
      <c r="RKB235" s="164"/>
      <c r="RKC235" s="164"/>
      <c r="RKD235" s="164"/>
      <c r="RKE235" s="164"/>
      <c r="RKF235" s="164"/>
      <c r="RKG235" s="164"/>
      <c r="RKH235" s="164"/>
      <c r="RKI235" s="164"/>
      <c r="RKJ235" s="164"/>
      <c r="RKK235" s="164"/>
      <c r="RKL235" s="164"/>
      <c r="RKM235" s="164"/>
      <c r="RKN235" s="164"/>
      <c r="RKO235" s="164"/>
      <c r="RKP235" s="164"/>
      <c r="RKQ235" s="164"/>
      <c r="RKR235" s="164"/>
      <c r="RKS235" s="164"/>
      <c r="RKT235" s="164"/>
      <c r="RKU235" s="164"/>
      <c r="RKV235" s="164"/>
      <c r="RKW235" s="164"/>
      <c r="RKX235" s="164"/>
      <c r="RKY235" s="164"/>
      <c r="RKZ235" s="164"/>
      <c r="RLA235" s="164"/>
      <c r="RLB235" s="164"/>
      <c r="RLC235" s="164"/>
      <c r="RLD235" s="164"/>
      <c r="RLE235" s="164"/>
      <c r="RLF235" s="164"/>
      <c r="RLG235" s="164"/>
      <c r="RLH235" s="164"/>
      <c r="RLI235" s="164"/>
      <c r="RLJ235" s="164"/>
      <c r="RLK235" s="164"/>
      <c r="RLL235" s="164"/>
      <c r="RLM235" s="164"/>
      <c r="RLN235" s="164"/>
      <c r="RLO235" s="164"/>
      <c r="RLP235" s="164"/>
      <c r="RLQ235" s="164"/>
      <c r="RLR235" s="164"/>
      <c r="RLS235" s="164"/>
      <c r="RLT235" s="164"/>
      <c r="RLU235" s="164"/>
      <c r="RLV235" s="164"/>
      <c r="RLW235" s="164"/>
      <c r="RLX235" s="164"/>
      <c r="RLY235" s="164"/>
      <c r="RLZ235" s="164"/>
      <c r="RMA235" s="164"/>
      <c r="RMB235" s="164"/>
      <c r="RMC235" s="164"/>
      <c r="RMD235" s="164"/>
      <c r="RME235" s="164"/>
      <c r="RMF235" s="164"/>
      <c r="RMG235" s="164"/>
      <c r="RMH235" s="164"/>
      <c r="RMI235" s="164"/>
      <c r="RMJ235" s="164"/>
      <c r="RMK235" s="164"/>
      <c r="RML235" s="164"/>
      <c r="RMM235" s="164"/>
      <c r="RMN235" s="164"/>
      <c r="RMO235" s="164"/>
      <c r="RMP235" s="164"/>
      <c r="RMQ235" s="164"/>
      <c r="RMR235" s="164"/>
      <c r="RMS235" s="164"/>
      <c r="RMT235" s="164"/>
      <c r="RMU235" s="164"/>
      <c r="RMV235" s="164"/>
      <c r="RMW235" s="164"/>
      <c r="RMX235" s="164"/>
      <c r="RMY235" s="164"/>
      <c r="RMZ235" s="164"/>
      <c r="RNA235" s="164"/>
      <c r="RNB235" s="164"/>
      <c r="RNC235" s="164"/>
      <c r="RND235" s="164"/>
      <c r="RNE235" s="164"/>
      <c r="RNF235" s="164"/>
      <c r="RNG235" s="164"/>
      <c r="RNH235" s="164"/>
      <c r="RNI235" s="164"/>
      <c r="RNJ235" s="164"/>
      <c r="RNK235" s="164"/>
      <c r="RNL235" s="164"/>
      <c r="RNM235" s="164"/>
      <c r="RNN235" s="164"/>
      <c r="RNO235" s="164"/>
      <c r="RNP235" s="164"/>
      <c r="RNQ235" s="164"/>
      <c r="RNR235" s="164"/>
      <c r="RNS235" s="164"/>
      <c r="RNT235" s="164"/>
      <c r="RNU235" s="164"/>
      <c r="RNV235" s="164"/>
      <c r="RNW235" s="164"/>
      <c r="RNX235" s="164"/>
      <c r="RNY235" s="164"/>
      <c r="RNZ235" s="164"/>
      <c r="ROA235" s="164"/>
      <c r="ROB235" s="164"/>
      <c r="ROC235" s="164"/>
      <c r="ROD235" s="164"/>
      <c r="ROE235" s="164"/>
      <c r="ROF235" s="164"/>
      <c r="ROG235" s="164"/>
      <c r="ROH235" s="164"/>
      <c r="ROI235" s="164"/>
      <c r="ROJ235" s="164"/>
      <c r="ROK235" s="164"/>
      <c r="ROL235" s="164"/>
      <c r="ROM235" s="164"/>
      <c r="RON235" s="164"/>
      <c r="ROO235" s="164"/>
      <c r="ROP235" s="164"/>
      <c r="ROQ235" s="164"/>
      <c r="ROR235" s="164"/>
      <c r="ROS235" s="164"/>
      <c r="ROT235" s="164"/>
      <c r="ROU235" s="164"/>
      <c r="ROV235" s="164"/>
      <c r="ROW235" s="164"/>
      <c r="ROX235" s="164"/>
      <c r="ROY235" s="164"/>
      <c r="ROZ235" s="164"/>
      <c r="RPA235" s="164"/>
      <c r="RPB235" s="164"/>
      <c r="RPC235" s="164"/>
      <c r="RPD235" s="164"/>
      <c r="RPE235" s="164"/>
      <c r="RPF235" s="164"/>
      <c r="RPG235" s="164"/>
      <c r="RPH235" s="164"/>
      <c r="RPI235" s="164"/>
      <c r="RPJ235" s="164"/>
      <c r="RPK235" s="164"/>
      <c r="RPL235" s="164"/>
      <c r="RPM235" s="164"/>
      <c r="RPN235" s="164"/>
      <c r="RPO235" s="164"/>
      <c r="RPP235" s="164"/>
      <c r="RPQ235" s="164"/>
      <c r="RPR235" s="164"/>
      <c r="RPS235" s="164"/>
      <c r="RPT235" s="164"/>
      <c r="RPU235" s="164"/>
      <c r="RPV235" s="164"/>
      <c r="RPW235" s="164"/>
      <c r="RPX235" s="164"/>
      <c r="RPY235" s="164"/>
      <c r="RPZ235" s="164"/>
      <c r="RQA235" s="164"/>
      <c r="RQB235" s="164"/>
      <c r="RQC235" s="164"/>
      <c r="RQD235" s="164"/>
      <c r="RQE235" s="164"/>
      <c r="RQF235" s="164"/>
      <c r="RQG235" s="164"/>
      <c r="RQH235" s="164"/>
      <c r="RQI235" s="164"/>
      <c r="RQJ235" s="164"/>
      <c r="RQK235" s="164"/>
      <c r="RQL235" s="164"/>
      <c r="RQM235" s="164"/>
      <c r="RQN235" s="164"/>
      <c r="RQO235" s="164"/>
      <c r="RQP235" s="164"/>
      <c r="RQQ235" s="164"/>
      <c r="RQR235" s="164"/>
      <c r="RQS235" s="164"/>
      <c r="RQT235" s="164"/>
      <c r="RQU235" s="164"/>
      <c r="RQV235" s="164"/>
      <c r="RQW235" s="164"/>
      <c r="RQX235" s="164"/>
      <c r="RQY235" s="164"/>
      <c r="RQZ235" s="164"/>
      <c r="RRA235" s="164"/>
      <c r="RRB235" s="164"/>
      <c r="RRC235" s="164"/>
      <c r="RRD235" s="164"/>
      <c r="RRE235" s="164"/>
      <c r="RRF235" s="164"/>
      <c r="RRG235" s="164"/>
      <c r="RRH235" s="164"/>
      <c r="RRI235" s="164"/>
      <c r="RRJ235" s="164"/>
      <c r="RRK235" s="164"/>
      <c r="RRL235" s="164"/>
      <c r="RRM235" s="164"/>
      <c r="RRN235" s="164"/>
      <c r="RRO235" s="164"/>
      <c r="RRP235" s="164"/>
      <c r="RRQ235" s="164"/>
      <c r="RRR235" s="164"/>
      <c r="RRS235" s="164"/>
      <c r="RRT235" s="164"/>
      <c r="RRU235" s="164"/>
      <c r="RRV235" s="164"/>
      <c r="RRW235" s="164"/>
      <c r="RRX235" s="164"/>
      <c r="RRY235" s="164"/>
      <c r="RRZ235" s="164"/>
      <c r="RSA235" s="164"/>
      <c r="RSB235" s="164"/>
      <c r="RSC235" s="164"/>
      <c r="RSD235" s="164"/>
      <c r="RSE235" s="164"/>
      <c r="RSF235" s="164"/>
      <c r="RSG235" s="164"/>
      <c r="RSH235" s="164"/>
      <c r="RSI235" s="164"/>
      <c r="RSJ235" s="164"/>
      <c r="RSK235" s="164"/>
      <c r="RSL235" s="164"/>
      <c r="RSM235" s="164"/>
      <c r="RSN235" s="164"/>
      <c r="RSO235" s="164"/>
      <c r="RSP235" s="164"/>
      <c r="RSQ235" s="164"/>
      <c r="RSR235" s="164"/>
      <c r="RSS235" s="164"/>
      <c r="RST235" s="164"/>
      <c r="RSU235" s="164"/>
      <c r="RSV235" s="164"/>
      <c r="RSW235" s="164"/>
      <c r="RSX235" s="164"/>
      <c r="RSY235" s="164"/>
      <c r="RSZ235" s="164"/>
      <c r="RTA235" s="164"/>
      <c r="RTB235" s="164"/>
      <c r="RTC235" s="164"/>
      <c r="RTD235" s="164"/>
      <c r="RTE235" s="164"/>
      <c r="RTF235" s="164"/>
      <c r="RTG235" s="164"/>
      <c r="RTH235" s="164"/>
      <c r="RTI235" s="164"/>
      <c r="RTJ235" s="164"/>
      <c r="RTK235" s="164"/>
      <c r="RTL235" s="164"/>
      <c r="RTM235" s="164"/>
      <c r="RTN235" s="164"/>
      <c r="RTO235" s="164"/>
      <c r="RTP235" s="164"/>
      <c r="RTQ235" s="164"/>
      <c r="RTR235" s="164"/>
      <c r="RTS235" s="164"/>
      <c r="RTT235" s="164"/>
      <c r="RTU235" s="164"/>
      <c r="RTV235" s="164"/>
      <c r="RTW235" s="164"/>
      <c r="RTX235" s="164"/>
      <c r="RTY235" s="164"/>
      <c r="RTZ235" s="164"/>
      <c r="RUA235" s="164"/>
      <c r="RUB235" s="164"/>
      <c r="RUC235" s="164"/>
      <c r="RUD235" s="164"/>
      <c r="RUE235" s="164"/>
      <c r="RUF235" s="164"/>
      <c r="RUG235" s="164"/>
      <c r="RUH235" s="164"/>
      <c r="RUI235" s="164"/>
      <c r="RUJ235" s="164"/>
      <c r="RUK235" s="164"/>
      <c r="RUL235" s="164"/>
      <c r="RUM235" s="164"/>
      <c r="RUN235" s="164"/>
      <c r="RUO235" s="164"/>
      <c r="RUP235" s="164"/>
      <c r="RUQ235" s="164"/>
      <c r="RUR235" s="164"/>
      <c r="RUS235" s="164"/>
      <c r="RUT235" s="164"/>
      <c r="RUU235" s="164"/>
      <c r="RUV235" s="164"/>
      <c r="RUW235" s="164"/>
      <c r="RUX235" s="164"/>
      <c r="RUY235" s="164"/>
      <c r="RUZ235" s="164"/>
      <c r="RVA235" s="164"/>
      <c r="RVB235" s="164"/>
      <c r="RVC235" s="164"/>
      <c r="RVD235" s="164"/>
      <c r="RVE235" s="164"/>
      <c r="RVF235" s="164"/>
      <c r="RVG235" s="164"/>
      <c r="RVH235" s="164"/>
      <c r="RVI235" s="164"/>
      <c r="RVJ235" s="164"/>
      <c r="RVK235" s="164"/>
      <c r="RVL235" s="164"/>
      <c r="RVM235" s="164"/>
      <c r="RVN235" s="164"/>
      <c r="RVO235" s="164"/>
      <c r="RVP235" s="164"/>
      <c r="RVQ235" s="164"/>
      <c r="RVR235" s="164"/>
      <c r="RVS235" s="164"/>
      <c r="RVT235" s="164"/>
      <c r="RVU235" s="164"/>
      <c r="RVV235" s="164"/>
      <c r="RVW235" s="164"/>
      <c r="RVX235" s="164"/>
      <c r="RVY235" s="164"/>
      <c r="RVZ235" s="164"/>
      <c r="RWA235" s="164"/>
      <c r="RWB235" s="164"/>
      <c r="RWC235" s="164"/>
      <c r="RWD235" s="164"/>
      <c r="RWE235" s="164"/>
      <c r="RWF235" s="164"/>
      <c r="RWG235" s="164"/>
      <c r="RWH235" s="164"/>
      <c r="RWI235" s="164"/>
      <c r="RWJ235" s="164"/>
      <c r="RWK235" s="164"/>
      <c r="RWL235" s="164"/>
      <c r="RWM235" s="164"/>
      <c r="RWN235" s="164"/>
      <c r="RWO235" s="164"/>
      <c r="RWP235" s="164"/>
      <c r="RWQ235" s="164"/>
      <c r="RWR235" s="164"/>
      <c r="RWS235" s="164"/>
      <c r="RWT235" s="164"/>
      <c r="RWU235" s="164"/>
      <c r="RWV235" s="164"/>
      <c r="RWW235" s="164"/>
      <c r="RWX235" s="164"/>
      <c r="RWY235" s="164"/>
      <c r="RWZ235" s="164"/>
      <c r="RXA235" s="164"/>
      <c r="RXB235" s="164"/>
      <c r="RXC235" s="164"/>
      <c r="RXD235" s="164"/>
      <c r="RXE235" s="164"/>
      <c r="RXF235" s="164"/>
      <c r="RXG235" s="164"/>
      <c r="RXH235" s="164"/>
      <c r="RXI235" s="164"/>
      <c r="RXJ235" s="164"/>
      <c r="RXK235" s="164"/>
      <c r="RXL235" s="164"/>
      <c r="RXM235" s="164"/>
      <c r="RXN235" s="164"/>
      <c r="RXO235" s="164"/>
      <c r="RXP235" s="164"/>
      <c r="RXQ235" s="164"/>
      <c r="RXR235" s="164"/>
      <c r="RXS235" s="164"/>
      <c r="RXT235" s="164"/>
      <c r="RXU235" s="164"/>
      <c r="RXV235" s="164"/>
      <c r="RXW235" s="164"/>
      <c r="RXX235" s="164"/>
      <c r="RXY235" s="164"/>
      <c r="RXZ235" s="164"/>
      <c r="RYA235" s="164"/>
      <c r="RYB235" s="164"/>
      <c r="RYC235" s="164"/>
      <c r="RYD235" s="164"/>
      <c r="RYE235" s="164"/>
      <c r="RYF235" s="164"/>
      <c r="RYG235" s="164"/>
      <c r="RYH235" s="164"/>
      <c r="RYI235" s="164"/>
      <c r="RYJ235" s="164"/>
      <c r="RYK235" s="164"/>
      <c r="RYL235" s="164"/>
      <c r="RYM235" s="164"/>
      <c r="RYN235" s="164"/>
      <c r="RYO235" s="164"/>
      <c r="RYP235" s="164"/>
      <c r="RYQ235" s="164"/>
      <c r="RYR235" s="164"/>
      <c r="RYS235" s="164"/>
      <c r="RYT235" s="164"/>
      <c r="RYU235" s="164"/>
      <c r="RYV235" s="164"/>
      <c r="RYW235" s="164"/>
      <c r="RYX235" s="164"/>
      <c r="RYY235" s="164"/>
      <c r="RYZ235" s="164"/>
      <c r="RZA235" s="164"/>
      <c r="RZB235" s="164"/>
      <c r="RZC235" s="164"/>
      <c r="RZD235" s="164"/>
      <c r="RZE235" s="164"/>
      <c r="RZF235" s="164"/>
      <c r="RZG235" s="164"/>
      <c r="RZH235" s="164"/>
      <c r="RZI235" s="164"/>
      <c r="RZJ235" s="164"/>
      <c r="RZK235" s="164"/>
      <c r="RZL235" s="164"/>
      <c r="RZM235" s="164"/>
      <c r="RZN235" s="164"/>
      <c r="RZO235" s="164"/>
      <c r="RZP235" s="164"/>
      <c r="RZQ235" s="164"/>
      <c r="RZR235" s="164"/>
      <c r="RZS235" s="164"/>
      <c r="RZT235" s="164"/>
      <c r="RZU235" s="164"/>
      <c r="RZV235" s="164"/>
      <c r="RZW235" s="164"/>
      <c r="RZX235" s="164"/>
      <c r="RZY235" s="164"/>
      <c r="RZZ235" s="164"/>
      <c r="SAA235" s="164"/>
      <c r="SAB235" s="164"/>
      <c r="SAC235" s="164"/>
      <c r="SAD235" s="164"/>
      <c r="SAE235" s="164"/>
      <c r="SAF235" s="164"/>
      <c r="SAG235" s="164"/>
      <c r="SAH235" s="164"/>
      <c r="SAI235" s="164"/>
      <c r="SAJ235" s="164"/>
      <c r="SAK235" s="164"/>
      <c r="SAL235" s="164"/>
      <c r="SAM235" s="164"/>
      <c r="SAN235" s="164"/>
      <c r="SAO235" s="164"/>
      <c r="SAP235" s="164"/>
      <c r="SAQ235" s="164"/>
      <c r="SAR235" s="164"/>
      <c r="SAS235" s="164"/>
      <c r="SAT235" s="164"/>
      <c r="SAU235" s="164"/>
      <c r="SAV235" s="164"/>
      <c r="SAW235" s="164"/>
      <c r="SAX235" s="164"/>
      <c r="SAY235" s="164"/>
      <c r="SAZ235" s="164"/>
      <c r="SBA235" s="164"/>
      <c r="SBB235" s="164"/>
      <c r="SBC235" s="164"/>
      <c r="SBD235" s="164"/>
      <c r="SBE235" s="164"/>
      <c r="SBF235" s="164"/>
      <c r="SBG235" s="164"/>
      <c r="SBH235" s="164"/>
      <c r="SBI235" s="164"/>
      <c r="SBJ235" s="164"/>
      <c r="SBK235" s="164"/>
      <c r="SBL235" s="164"/>
      <c r="SBM235" s="164"/>
      <c r="SBN235" s="164"/>
      <c r="SBO235" s="164"/>
      <c r="SBP235" s="164"/>
      <c r="SBQ235" s="164"/>
      <c r="SBR235" s="164"/>
      <c r="SBS235" s="164"/>
      <c r="SBT235" s="164"/>
      <c r="SBU235" s="164"/>
      <c r="SBV235" s="164"/>
      <c r="SBW235" s="164"/>
      <c r="SBX235" s="164"/>
      <c r="SBY235" s="164"/>
      <c r="SBZ235" s="164"/>
      <c r="SCA235" s="164"/>
      <c r="SCB235" s="164"/>
      <c r="SCC235" s="164"/>
      <c r="SCD235" s="164"/>
      <c r="SCE235" s="164"/>
      <c r="SCF235" s="164"/>
      <c r="SCG235" s="164"/>
      <c r="SCH235" s="164"/>
      <c r="SCI235" s="164"/>
      <c r="SCJ235" s="164"/>
      <c r="SCK235" s="164"/>
      <c r="SCL235" s="164"/>
      <c r="SCM235" s="164"/>
      <c r="SCN235" s="164"/>
      <c r="SCO235" s="164"/>
      <c r="SCP235" s="164"/>
      <c r="SCQ235" s="164"/>
      <c r="SCR235" s="164"/>
      <c r="SCS235" s="164"/>
      <c r="SCT235" s="164"/>
      <c r="SCU235" s="164"/>
      <c r="SCV235" s="164"/>
      <c r="SCW235" s="164"/>
      <c r="SCX235" s="164"/>
      <c r="SCY235" s="164"/>
      <c r="SCZ235" s="164"/>
      <c r="SDA235" s="164"/>
      <c r="SDB235" s="164"/>
      <c r="SDC235" s="164"/>
      <c r="SDD235" s="164"/>
      <c r="SDE235" s="164"/>
      <c r="SDF235" s="164"/>
      <c r="SDG235" s="164"/>
      <c r="SDH235" s="164"/>
      <c r="SDI235" s="164"/>
      <c r="SDJ235" s="164"/>
      <c r="SDK235" s="164"/>
      <c r="SDL235" s="164"/>
      <c r="SDM235" s="164"/>
      <c r="SDN235" s="164"/>
      <c r="SDO235" s="164"/>
      <c r="SDP235" s="164"/>
      <c r="SDQ235" s="164"/>
      <c r="SDR235" s="164"/>
      <c r="SDS235" s="164"/>
      <c r="SDT235" s="164"/>
      <c r="SDU235" s="164"/>
      <c r="SDV235" s="164"/>
      <c r="SDW235" s="164"/>
      <c r="SDX235" s="164"/>
      <c r="SDY235" s="164"/>
      <c r="SDZ235" s="164"/>
      <c r="SEA235" s="164"/>
      <c r="SEB235" s="164"/>
      <c r="SEC235" s="164"/>
      <c r="SED235" s="164"/>
      <c r="SEE235" s="164"/>
      <c r="SEF235" s="164"/>
      <c r="SEG235" s="164"/>
      <c r="SEH235" s="164"/>
      <c r="SEI235" s="164"/>
      <c r="SEJ235" s="164"/>
      <c r="SEK235" s="164"/>
      <c r="SEL235" s="164"/>
      <c r="SEM235" s="164"/>
      <c r="SEN235" s="164"/>
      <c r="SEO235" s="164"/>
      <c r="SEP235" s="164"/>
      <c r="SEQ235" s="164"/>
      <c r="SER235" s="164"/>
      <c r="SES235" s="164"/>
      <c r="SET235" s="164"/>
      <c r="SEU235" s="164"/>
      <c r="SEV235" s="164"/>
      <c r="SEW235" s="164"/>
      <c r="SEX235" s="164"/>
      <c r="SEY235" s="164"/>
      <c r="SEZ235" s="164"/>
      <c r="SFA235" s="164"/>
      <c r="SFB235" s="164"/>
      <c r="SFC235" s="164"/>
      <c r="SFD235" s="164"/>
      <c r="SFE235" s="164"/>
      <c r="SFF235" s="164"/>
      <c r="SFG235" s="164"/>
      <c r="SFH235" s="164"/>
      <c r="SFI235" s="164"/>
      <c r="SFJ235" s="164"/>
      <c r="SFK235" s="164"/>
      <c r="SFL235" s="164"/>
      <c r="SFM235" s="164"/>
      <c r="SFN235" s="164"/>
      <c r="SFO235" s="164"/>
      <c r="SFP235" s="164"/>
      <c r="SFQ235" s="164"/>
      <c r="SFR235" s="164"/>
      <c r="SFS235" s="164"/>
      <c r="SFT235" s="164"/>
      <c r="SFU235" s="164"/>
      <c r="SFV235" s="164"/>
      <c r="SFW235" s="164"/>
      <c r="SFX235" s="164"/>
      <c r="SFY235" s="164"/>
      <c r="SFZ235" s="164"/>
      <c r="SGA235" s="164"/>
      <c r="SGB235" s="164"/>
      <c r="SGC235" s="164"/>
      <c r="SGD235" s="164"/>
      <c r="SGE235" s="164"/>
      <c r="SGF235" s="164"/>
      <c r="SGG235" s="164"/>
      <c r="SGH235" s="164"/>
      <c r="SGI235" s="164"/>
      <c r="SGJ235" s="164"/>
      <c r="SGK235" s="164"/>
      <c r="SGL235" s="164"/>
      <c r="SGM235" s="164"/>
      <c r="SGN235" s="164"/>
      <c r="SGO235" s="164"/>
      <c r="SGP235" s="164"/>
      <c r="SGQ235" s="164"/>
      <c r="SGR235" s="164"/>
      <c r="SGS235" s="164"/>
      <c r="SGT235" s="164"/>
      <c r="SGU235" s="164"/>
      <c r="SGV235" s="164"/>
      <c r="SGW235" s="164"/>
      <c r="SGX235" s="164"/>
      <c r="SGY235" s="164"/>
      <c r="SGZ235" s="164"/>
      <c r="SHA235" s="164"/>
      <c r="SHB235" s="164"/>
      <c r="SHC235" s="164"/>
      <c r="SHD235" s="164"/>
      <c r="SHE235" s="164"/>
      <c r="SHF235" s="164"/>
      <c r="SHG235" s="164"/>
      <c r="SHH235" s="164"/>
      <c r="SHI235" s="164"/>
      <c r="SHJ235" s="164"/>
      <c r="SHK235" s="164"/>
      <c r="SHL235" s="164"/>
      <c r="SHM235" s="164"/>
      <c r="SHN235" s="164"/>
      <c r="SHO235" s="164"/>
      <c r="SHP235" s="164"/>
      <c r="SHQ235" s="164"/>
      <c r="SHR235" s="164"/>
      <c r="SHS235" s="164"/>
      <c r="SHT235" s="164"/>
      <c r="SHU235" s="164"/>
      <c r="SHV235" s="164"/>
      <c r="SHW235" s="164"/>
      <c r="SHX235" s="164"/>
      <c r="SHY235" s="164"/>
      <c r="SHZ235" s="164"/>
      <c r="SIA235" s="164"/>
      <c r="SIB235" s="164"/>
      <c r="SIC235" s="164"/>
      <c r="SID235" s="164"/>
      <c r="SIE235" s="164"/>
      <c r="SIF235" s="164"/>
      <c r="SIG235" s="164"/>
      <c r="SIH235" s="164"/>
      <c r="SII235" s="164"/>
      <c r="SIJ235" s="164"/>
      <c r="SIK235" s="164"/>
      <c r="SIL235" s="164"/>
      <c r="SIM235" s="164"/>
      <c r="SIN235" s="164"/>
      <c r="SIO235" s="164"/>
      <c r="SIP235" s="164"/>
      <c r="SIQ235" s="164"/>
      <c r="SIR235" s="164"/>
      <c r="SIS235" s="164"/>
      <c r="SIT235" s="164"/>
      <c r="SIU235" s="164"/>
      <c r="SIV235" s="164"/>
      <c r="SIW235" s="164"/>
      <c r="SIX235" s="164"/>
      <c r="SIY235" s="164"/>
      <c r="SIZ235" s="164"/>
      <c r="SJA235" s="164"/>
      <c r="SJB235" s="164"/>
      <c r="SJC235" s="164"/>
      <c r="SJD235" s="164"/>
      <c r="SJE235" s="164"/>
      <c r="SJF235" s="164"/>
      <c r="SJG235" s="164"/>
      <c r="SJH235" s="164"/>
      <c r="SJI235" s="164"/>
      <c r="SJJ235" s="164"/>
      <c r="SJK235" s="164"/>
      <c r="SJL235" s="164"/>
      <c r="SJM235" s="164"/>
      <c r="SJN235" s="164"/>
      <c r="SJO235" s="164"/>
      <c r="SJP235" s="164"/>
      <c r="SJQ235" s="164"/>
      <c r="SJR235" s="164"/>
      <c r="SJS235" s="164"/>
      <c r="SJT235" s="164"/>
      <c r="SJU235" s="164"/>
      <c r="SJV235" s="164"/>
      <c r="SJW235" s="164"/>
      <c r="SJX235" s="164"/>
      <c r="SJY235" s="164"/>
      <c r="SJZ235" s="164"/>
      <c r="SKA235" s="164"/>
      <c r="SKB235" s="164"/>
      <c r="SKC235" s="164"/>
      <c r="SKD235" s="164"/>
      <c r="SKE235" s="164"/>
      <c r="SKF235" s="164"/>
      <c r="SKG235" s="164"/>
      <c r="SKH235" s="164"/>
      <c r="SKI235" s="164"/>
      <c r="SKJ235" s="164"/>
      <c r="SKK235" s="164"/>
      <c r="SKL235" s="164"/>
      <c r="SKM235" s="164"/>
      <c r="SKN235" s="164"/>
      <c r="SKO235" s="164"/>
      <c r="SKP235" s="164"/>
      <c r="SKQ235" s="164"/>
      <c r="SKR235" s="164"/>
      <c r="SKS235" s="164"/>
      <c r="SKT235" s="164"/>
      <c r="SKU235" s="164"/>
      <c r="SKV235" s="164"/>
      <c r="SKW235" s="164"/>
      <c r="SKX235" s="164"/>
      <c r="SKY235" s="164"/>
      <c r="SKZ235" s="164"/>
      <c r="SLA235" s="164"/>
      <c r="SLB235" s="164"/>
      <c r="SLC235" s="164"/>
      <c r="SLD235" s="164"/>
      <c r="SLE235" s="164"/>
      <c r="SLF235" s="164"/>
      <c r="SLG235" s="164"/>
      <c r="SLH235" s="164"/>
      <c r="SLI235" s="164"/>
      <c r="SLJ235" s="164"/>
      <c r="SLK235" s="164"/>
      <c r="SLL235" s="164"/>
      <c r="SLM235" s="164"/>
      <c r="SLN235" s="164"/>
      <c r="SLO235" s="164"/>
      <c r="SLP235" s="164"/>
      <c r="SLQ235" s="164"/>
      <c r="SLR235" s="164"/>
      <c r="SLS235" s="164"/>
      <c r="SLT235" s="164"/>
      <c r="SLU235" s="164"/>
      <c r="SLV235" s="164"/>
      <c r="SLW235" s="164"/>
      <c r="SLX235" s="164"/>
      <c r="SLY235" s="164"/>
      <c r="SLZ235" s="164"/>
      <c r="SMA235" s="164"/>
      <c r="SMB235" s="164"/>
      <c r="SMC235" s="164"/>
      <c r="SMD235" s="164"/>
      <c r="SME235" s="164"/>
      <c r="SMF235" s="164"/>
      <c r="SMG235" s="164"/>
      <c r="SMH235" s="164"/>
      <c r="SMI235" s="164"/>
      <c r="SMJ235" s="164"/>
      <c r="SMK235" s="164"/>
      <c r="SML235" s="164"/>
      <c r="SMM235" s="164"/>
      <c r="SMN235" s="164"/>
      <c r="SMO235" s="164"/>
      <c r="SMP235" s="164"/>
      <c r="SMQ235" s="164"/>
      <c r="SMR235" s="164"/>
      <c r="SMS235" s="164"/>
      <c r="SMT235" s="164"/>
      <c r="SMU235" s="164"/>
      <c r="SMV235" s="164"/>
      <c r="SMW235" s="164"/>
      <c r="SMX235" s="164"/>
      <c r="SMY235" s="164"/>
      <c r="SMZ235" s="164"/>
      <c r="SNA235" s="164"/>
      <c r="SNB235" s="164"/>
      <c r="SNC235" s="164"/>
      <c r="SND235" s="164"/>
      <c r="SNE235" s="164"/>
      <c r="SNF235" s="164"/>
      <c r="SNG235" s="164"/>
      <c r="SNH235" s="164"/>
      <c r="SNI235" s="164"/>
      <c r="SNJ235" s="164"/>
      <c r="SNK235" s="164"/>
      <c r="SNL235" s="164"/>
      <c r="SNM235" s="164"/>
      <c r="SNN235" s="164"/>
      <c r="SNO235" s="164"/>
      <c r="SNP235" s="164"/>
      <c r="SNQ235" s="164"/>
      <c r="SNR235" s="164"/>
      <c r="SNS235" s="164"/>
      <c r="SNT235" s="164"/>
      <c r="SNU235" s="164"/>
      <c r="SNV235" s="164"/>
      <c r="SNW235" s="164"/>
      <c r="SNX235" s="164"/>
      <c r="SNY235" s="164"/>
      <c r="SNZ235" s="164"/>
      <c r="SOA235" s="164"/>
      <c r="SOB235" s="164"/>
      <c r="SOC235" s="164"/>
      <c r="SOD235" s="164"/>
      <c r="SOE235" s="164"/>
      <c r="SOF235" s="164"/>
      <c r="SOG235" s="164"/>
      <c r="SOH235" s="164"/>
      <c r="SOI235" s="164"/>
      <c r="SOJ235" s="164"/>
      <c r="SOK235" s="164"/>
      <c r="SOL235" s="164"/>
      <c r="SOM235" s="164"/>
      <c r="SON235" s="164"/>
      <c r="SOO235" s="164"/>
      <c r="SOP235" s="164"/>
      <c r="SOQ235" s="164"/>
      <c r="SOR235" s="164"/>
      <c r="SOS235" s="164"/>
      <c r="SOT235" s="164"/>
      <c r="SOU235" s="164"/>
      <c r="SOV235" s="164"/>
      <c r="SOW235" s="164"/>
      <c r="SOX235" s="164"/>
      <c r="SOY235" s="164"/>
      <c r="SOZ235" s="164"/>
      <c r="SPA235" s="164"/>
      <c r="SPB235" s="164"/>
      <c r="SPC235" s="164"/>
      <c r="SPD235" s="164"/>
      <c r="SPE235" s="164"/>
      <c r="SPF235" s="164"/>
      <c r="SPG235" s="164"/>
      <c r="SPH235" s="164"/>
      <c r="SPI235" s="164"/>
      <c r="SPJ235" s="164"/>
      <c r="SPK235" s="164"/>
      <c r="SPL235" s="164"/>
      <c r="SPM235" s="164"/>
      <c r="SPN235" s="164"/>
      <c r="SPO235" s="164"/>
      <c r="SPP235" s="164"/>
      <c r="SPQ235" s="164"/>
      <c r="SPR235" s="164"/>
      <c r="SPS235" s="164"/>
      <c r="SPT235" s="164"/>
      <c r="SPU235" s="164"/>
      <c r="SPV235" s="164"/>
      <c r="SPW235" s="164"/>
      <c r="SPX235" s="164"/>
      <c r="SPY235" s="164"/>
      <c r="SPZ235" s="164"/>
      <c r="SQA235" s="164"/>
      <c r="SQB235" s="164"/>
      <c r="SQC235" s="164"/>
      <c r="SQD235" s="164"/>
      <c r="SQE235" s="164"/>
      <c r="SQF235" s="164"/>
      <c r="SQG235" s="164"/>
      <c r="SQH235" s="164"/>
      <c r="SQI235" s="164"/>
      <c r="SQJ235" s="164"/>
      <c r="SQK235" s="164"/>
      <c r="SQL235" s="164"/>
      <c r="SQM235" s="164"/>
      <c r="SQN235" s="164"/>
      <c r="SQO235" s="164"/>
      <c r="SQP235" s="164"/>
      <c r="SQQ235" s="164"/>
      <c r="SQR235" s="164"/>
      <c r="SQS235" s="164"/>
      <c r="SQT235" s="164"/>
      <c r="SQU235" s="164"/>
      <c r="SQV235" s="164"/>
      <c r="SQW235" s="164"/>
      <c r="SQX235" s="164"/>
      <c r="SQY235" s="164"/>
      <c r="SQZ235" s="164"/>
      <c r="SRA235" s="164"/>
      <c r="SRB235" s="164"/>
      <c r="SRC235" s="164"/>
      <c r="SRD235" s="164"/>
      <c r="SRE235" s="164"/>
      <c r="SRF235" s="164"/>
      <c r="SRG235" s="164"/>
      <c r="SRH235" s="164"/>
      <c r="SRI235" s="164"/>
      <c r="SRJ235" s="164"/>
      <c r="SRK235" s="164"/>
      <c r="SRL235" s="164"/>
      <c r="SRM235" s="164"/>
      <c r="SRN235" s="164"/>
      <c r="SRO235" s="164"/>
      <c r="SRP235" s="164"/>
      <c r="SRQ235" s="164"/>
      <c r="SRR235" s="164"/>
      <c r="SRS235" s="164"/>
      <c r="SRT235" s="164"/>
      <c r="SRU235" s="164"/>
      <c r="SRV235" s="164"/>
      <c r="SRW235" s="164"/>
      <c r="SRX235" s="164"/>
      <c r="SRY235" s="164"/>
      <c r="SRZ235" s="164"/>
      <c r="SSA235" s="164"/>
      <c r="SSB235" s="164"/>
      <c r="SSC235" s="164"/>
      <c r="SSD235" s="164"/>
      <c r="SSE235" s="164"/>
      <c r="SSF235" s="164"/>
      <c r="SSG235" s="164"/>
      <c r="SSH235" s="164"/>
      <c r="SSI235" s="164"/>
      <c r="SSJ235" s="164"/>
      <c r="SSK235" s="164"/>
      <c r="SSL235" s="164"/>
      <c r="SSM235" s="164"/>
      <c r="SSN235" s="164"/>
      <c r="SSO235" s="164"/>
      <c r="SSP235" s="164"/>
      <c r="SSQ235" s="164"/>
      <c r="SSR235" s="164"/>
      <c r="SSS235" s="164"/>
      <c r="SST235" s="164"/>
      <c r="SSU235" s="164"/>
      <c r="SSV235" s="164"/>
      <c r="SSW235" s="164"/>
      <c r="SSX235" s="164"/>
      <c r="SSY235" s="164"/>
      <c r="SSZ235" s="164"/>
      <c r="STA235" s="164"/>
      <c r="STB235" s="164"/>
      <c r="STC235" s="164"/>
      <c r="STD235" s="164"/>
      <c r="STE235" s="164"/>
      <c r="STF235" s="164"/>
      <c r="STG235" s="164"/>
      <c r="STH235" s="164"/>
      <c r="STI235" s="164"/>
      <c r="STJ235" s="164"/>
      <c r="STK235" s="164"/>
      <c r="STL235" s="164"/>
      <c r="STM235" s="164"/>
      <c r="STN235" s="164"/>
      <c r="STO235" s="164"/>
      <c r="STP235" s="164"/>
      <c r="STQ235" s="164"/>
      <c r="STR235" s="164"/>
      <c r="STS235" s="164"/>
      <c r="STT235" s="164"/>
      <c r="STU235" s="164"/>
      <c r="STV235" s="164"/>
      <c r="STW235" s="164"/>
      <c r="STX235" s="164"/>
      <c r="STY235" s="164"/>
      <c r="STZ235" s="164"/>
      <c r="SUA235" s="164"/>
      <c r="SUB235" s="164"/>
      <c r="SUC235" s="164"/>
      <c r="SUD235" s="164"/>
      <c r="SUE235" s="164"/>
      <c r="SUF235" s="164"/>
      <c r="SUG235" s="164"/>
      <c r="SUH235" s="164"/>
      <c r="SUI235" s="164"/>
      <c r="SUJ235" s="164"/>
      <c r="SUK235" s="164"/>
      <c r="SUL235" s="164"/>
      <c r="SUM235" s="164"/>
      <c r="SUN235" s="164"/>
      <c r="SUO235" s="164"/>
      <c r="SUP235" s="164"/>
      <c r="SUQ235" s="164"/>
      <c r="SUR235" s="164"/>
      <c r="SUS235" s="164"/>
      <c r="SUT235" s="164"/>
      <c r="SUU235" s="164"/>
      <c r="SUV235" s="164"/>
      <c r="SUW235" s="164"/>
      <c r="SUX235" s="164"/>
      <c r="SUY235" s="164"/>
      <c r="SUZ235" s="164"/>
      <c r="SVA235" s="164"/>
      <c r="SVB235" s="164"/>
      <c r="SVC235" s="164"/>
      <c r="SVD235" s="164"/>
      <c r="SVE235" s="164"/>
      <c r="SVF235" s="164"/>
      <c r="SVG235" s="164"/>
      <c r="SVH235" s="164"/>
      <c r="SVI235" s="164"/>
      <c r="SVJ235" s="164"/>
      <c r="SVK235" s="164"/>
      <c r="SVL235" s="164"/>
      <c r="SVM235" s="164"/>
      <c r="SVN235" s="164"/>
      <c r="SVO235" s="164"/>
      <c r="SVP235" s="164"/>
      <c r="SVQ235" s="164"/>
      <c r="SVR235" s="164"/>
      <c r="SVS235" s="164"/>
      <c r="SVT235" s="164"/>
      <c r="SVU235" s="164"/>
      <c r="SVV235" s="164"/>
      <c r="SVW235" s="164"/>
      <c r="SVX235" s="164"/>
      <c r="SVY235" s="164"/>
      <c r="SVZ235" s="164"/>
      <c r="SWA235" s="164"/>
      <c r="SWB235" s="164"/>
      <c r="SWC235" s="164"/>
      <c r="SWD235" s="164"/>
      <c r="SWE235" s="164"/>
      <c r="SWF235" s="164"/>
      <c r="SWG235" s="164"/>
      <c r="SWH235" s="164"/>
      <c r="SWI235" s="164"/>
      <c r="SWJ235" s="164"/>
      <c r="SWK235" s="164"/>
      <c r="SWL235" s="164"/>
      <c r="SWM235" s="164"/>
      <c r="SWN235" s="164"/>
      <c r="SWO235" s="164"/>
      <c r="SWP235" s="164"/>
      <c r="SWQ235" s="164"/>
      <c r="SWR235" s="164"/>
      <c r="SWS235" s="164"/>
      <c r="SWT235" s="164"/>
      <c r="SWU235" s="164"/>
      <c r="SWV235" s="164"/>
      <c r="SWW235" s="164"/>
      <c r="SWX235" s="164"/>
      <c r="SWY235" s="164"/>
      <c r="SWZ235" s="164"/>
      <c r="SXA235" s="164"/>
      <c r="SXB235" s="164"/>
      <c r="SXC235" s="164"/>
      <c r="SXD235" s="164"/>
      <c r="SXE235" s="164"/>
      <c r="SXF235" s="164"/>
      <c r="SXG235" s="164"/>
      <c r="SXH235" s="164"/>
      <c r="SXI235" s="164"/>
      <c r="SXJ235" s="164"/>
      <c r="SXK235" s="164"/>
      <c r="SXL235" s="164"/>
      <c r="SXM235" s="164"/>
      <c r="SXN235" s="164"/>
      <c r="SXO235" s="164"/>
      <c r="SXP235" s="164"/>
      <c r="SXQ235" s="164"/>
      <c r="SXR235" s="164"/>
      <c r="SXS235" s="164"/>
      <c r="SXT235" s="164"/>
      <c r="SXU235" s="164"/>
      <c r="SXV235" s="164"/>
      <c r="SXW235" s="164"/>
      <c r="SXX235" s="164"/>
      <c r="SXY235" s="164"/>
      <c r="SXZ235" s="164"/>
      <c r="SYA235" s="164"/>
      <c r="SYB235" s="164"/>
      <c r="SYC235" s="164"/>
      <c r="SYD235" s="164"/>
      <c r="SYE235" s="164"/>
      <c r="SYF235" s="164"/>
      <c r="SYG235" s="164"/>
      <c r="SYH235" s="164"/>
      <c r="SYI235" s="164"/>
      <c r="SYJ235" s="164"/>
      <c r="SYK235" s="164"/>
      <c r="SYL235" s="164"/>
      <c r="SYM235" s="164"/>
      <c r="SYN235" s="164"/>
      <c r="SYO235" s="164"/>
      <c r="SYP235" s="164"/>
      <c r="SYQ235" s="164"/>
      <c r="SYR235" s="164"/>
      <c r="SYS235" s="164"/>
      <c r="SYT235" s="164"/>
      <c r="SYU235" s="164"/>
      <c r="SYV235" s="164"/>
      <c r="SYW235" s="164"/>
      <c r="SYX235" s="164"/>
      <c r="SYY235" s="164"/>
      <c r="SYZ235" s="164"/>
      <c r="SZA235" s="164"/>
      <c r="SZB235" s="164"/>
      <c r="SZC235" s="164"/>
      <c r="SZD235" s="164"/>
      <c r="SZE235" s="164"/>
      <c r="SZF235" s="164"/>
      <c r="SZG235" s="164"/>
      <c r="SZH235" s="164"/>
      <c r="SZI235" s="164"/>
      <c r="SZJ235" s="164"/>
      <c r="SZK235" s="164"/>
      <c r="SZL235" s="164"/>
      <c r="SZM235" s="164"/>
      <c r="SZN235" s="164"/>
      <c r="SZO235" s="164"/>
      <c r="SZP235" s="164"/>
      <c r="SZQ235" s="164"/>
      <c r="SZR235" s="164"/>
      <c r="SZS235" s="164"/>
      <c r="SZT235" s="164"/>
      <c r="SZU235" s="164"/>
      <c r="SZV235" s="164"/>
      <c r="SZW235" s="164"/>
      <c r="SZX235" s="164"/>
      <c r="SZY235" s="164"/>
      <c r="SZZ235" s="164"/>
      <c r="TAA235" s="164"/>
      <c r="TAB235" s="164"/>
      <c r="TAC235" s="164"/>
      <c r="TAD235" s="164"/>
      <c r="TAE235" s="164"/>
      <c r="TAF235" s="164"/>
      <c r="TAG235" s="164"/>
      <c r="TAH235" s="164"/>
      <c r="TAI235" s="164"/>
      <c r="TAJ235" s="164"/>
      <c r="TAK235" s="164"/>
      <c r="TAL235" s="164"/>
      <c r="TAM235" s="164"/>
      <c r="TAN235" s="164"/>
      <c r="TAO235" s="164"/>
      <c r="TAP235" s="164"/>
      <c r="TAQ235" s="164"/>
      <c r="TAR235" s="164"/>
      <c r="TAS235" s="164"/>
      <c r="TAT235" s="164"/>
      <c r="TAU235" s="164"/>
      <c r="TAV235" s="164"/>
      <c r="TAW235" s="164"/>
      <c r="TAX235" s="164"/>
      <c r="TAY235" s="164"/>
      <c r="TAZ235" s="164"/>
      <c r="TBA235" s="164"/>
      <c r="TBB235" s="164"/>
      <c r="TBC235" s="164"/>
      <c r="TBD235" s="164"/>
      <c r="TBE235" s="164"/>
      <c r="TBF235" s="164"/>
      <c r="TBG235" s="164"/>
      <c r="TBH235" s="164"/>
      <c r="TBI235" s="164"/>
      <c r="TBJ235" s="164"/>
      <c r="TBK235" s="164"/>
      <c r="TBL235" s="164"/>
      <c r="TBM235" s="164"/>
      <c r="TBN235" s="164"/>
      <c r="TBO235" s="164"/>
      <c r="TBP235" s="164"/>
      <c r="TBQ235" s="164"/>
      <c r="TBR235" s="164"/>
      <c r="TBS235" s="164"/>
      <c r="TBT235" s="164"/>
      <c r="TBU235" s="164"/>
      <c r="TBV235" s="164"/>
      <c r="TBW235" s="164"/>
      <c r="TBX235" s="164"/>
      <c r="TBY235" s="164"/>
      <c r="TBZ235" s="164"/>
      <c r="TCA235" s="164"/>
      <c r="TCB235" s="164"/>
      <c r="TCC235" s="164"/>
      <c r="TCD235" s="164"/>
      <c r="TCE235" s="164"/>
      <c r="TCF235" s="164"/>
      <c r="TCG235" s="164"/>
      <c r="TCH235" s="164"/>
      <c r="TCI235" s="164"/>
      <c r="TCJ235" s="164"/>
      <c r="TCK235" s="164"/>
      <c r="TCL235" s="164"/>
      <c r="TCM235" s="164"/>
      <c r="TCN235" s="164"/>
      <c r="TCO235" s="164"/>
      <c r="TCP235" s="164"/>
      <c r="TCQ235" s="164"/>
      <c r="TCR235" s="164"/>
      <c r="TCS235" s="164"/>
      <c r="TCT235" s="164"/>
      <c r="TCU235" s="164"/>
      <c r="TCV235" s="164"/>
      <c r="TCW235" s="164"/>
      <c r="TCX235" s="164"/>
      <c r="TCY235" s="164"/>
      <c r="TCZ235" s="164"/>
      <c r="TDA235" s="164"/>
      <c r="TDB235" s="164"/>
      <c r="TDC235" s="164"/>
      <c r="TDD235" s="164"/>
      <c r="TDE235" s="164"/>
      <c r="TDF235" s="164"/>
      <c r="TDG235" s="164"/>
      <c r="TDH235" s="164"/>
      <c r="TDI235" s="164"/>
      <c r="TDJ235" s="164"/>
      <c r="TDK235" s="164"/>
      <c r="TDL235" s="164"/>
      <c r="TDM235" s="164"/>
      <c r="TDN235" s="164"/>
      <c r="TDO235" s="164"/>
      <c r="TDP235" s="164"/>
      <c r="TDQ235" s="164"/>
      <c r="TDR235" s="164"/>
      <c r="TDS235" s="164"/>
      <c r="TDT235" s="164"/>
      <c r="TDU235" s="164"/>
      <c r="TDV235" s="164"/>
      <c r="TDW235" s="164"/>
      <c r="TDX235" s="164"/>
      <c r="TDY235" s="164"/>
      <c r="TDZ235" s="164"/>
      <c r="TEA235" s="164"/>
      <c r="TEB235" s="164"/>
      <c r="TEC235" s="164"/>
      <c r="TED235" s="164"/>
      <c r="TEE235" s="164"/>
      <c r="TEF235" s="164"/>
      <c r="TEG235" s="164"/>
      <c r="TEH235" s="164"/>
      <c r="TEI235" s="164"/>
      <c r="TEJ235" s="164"/>
      <c r="TEK235" s="164"/>
      <c r="TEL235" s="164"/>
      <c r="TEM235" s="164"/>
      <c r="TEN235" s="164"/>
      <c r="TEO235" s="164"/>
      <c r="TEP235" s="164"/>
      <c r="TEQ235" s="164"/>
      <c r="TER235" s="164"/>
      <c r="TES235" s="164"/>
      <c r="TET235" s="164"/>
      <c r="TEU235" s="164"/>
      <c r="TEV235" s="164"/>
      <c r="TEW235" s="164"/>
      <c r="TEX235" s="164"/>
      <c r="TEY235" s="164"/>
      <c r="TEZ235" s="164"/>
      <c r="TFA235" s="164"/>
      <c r="TFB235" s="164"/>
      <c r="TFC235" s="164"/>
      <c r="TFD235" s="164"/>
      <c r="TFE235" s="164"/>
      <c r="TFF235" s="164"/>
      <c r="TFG235" s="164"/>
      <c r="TFH235" s="164"/>
      <c r="TFI235" s="164"/>
      <c r="TFJ235" s="164"/>
      <c r="TFK235" s="164"/>
      <c r="TFL235" s="164"/>
      <c r="TFM235" s="164"/>
      <c r="TFN235" s="164"/>
      <c r="TFO235" s="164"/>
      <c r="TFP235" s="164"/>
      <c r="TFQ235" s="164"/>
      <c r="TFR235" s="164"/>
      <c r="TFS235" s="164"/>
      <c r="TFT235" s="164"/>
      <c r="TFU235" s="164"/>
      <c r="TFV235" s="164"/>
      <c r="TFW235" s="164"/>
      <c r="TFX235" s="164"/>
      <c r="TFY235" s="164"/>
      <c r="TFZ235" s="164"/>
      <c r="TGA235" s="164"/>
      <c r="TGB235" s="164"/>
      <c r="TGC235" s="164"/>
      <c r="TGD235" s="164"/>
      <c r="TGE235" s="164"/>
      <c r="TGF235" s="164"/>
      <c r="TGG235" s="164"/>
      <c r="TGH235" s="164"/>
      <c r="TGI235" s="164"/>
      <c r="TGJ235" s="164"/>
      <c r="TGK235" s="164"/>
      <c r="TGL235" s="164"/>
      <c r="TGM235" s="164"/>
      <c r="TGN235" s="164"/>
      <c r="TGO235" s="164"/>
      <c r="TGP235" s="164"/>
      <c r="TGQ235" s="164"/>
      <c r="TGR235" s="164"/>
      <c r="TGS235" s="164"/>
      <c r="TGT235" s="164"/>
      <c r="TGU235" s="164"/>
      <c r="TGV235" s="164"/>
      <c r="TGW235" s="164"/>
      <c r="TGX235" s="164"/>
      <c r="TGY235" s="164"/>
      <c r="TGZ235" s="164"/>
      <c r="THA235" s="164"/>
      <c r="THB235" s="164"/>
      <c r="THC235" s="164"/>
      <c r="THD235" s="164"/>
      <c r="THE235" s="164"/>
      <c r="THF235" s="164"/>
      <c r="THG235" s="164"/>
      <c r="THH235" s="164"/>
      <c r="THI235" s="164"/>
      <c r="THJ235" s="164"/>
      <c r="THK235" s="164"/>
      <c r="THL235" s="164"/>
      <c r="THM235" s="164"/>
      <c r="THN235" s="164"/>
      <c r="THO235" s="164"/>
      <c r="THP235" s="164"/>
      <c r="THQ235" s="164"/>
      <c r="THR235" s="164"/>
      <c r="THS235" s="164"/>
      <c r="THT235" s="164"/>
      <c r="THU235" s="164"/>
      <c r="THV235" s="164"/>
      <c r="THW235" s="164"/>
      <c r="THX235" s="164"/>
      <c r="THY235" s="164"/>
      <c r="THZ235" s="164"/>
      <c r="TIA235" s="164"/>
      <c r="TIB235" s="164"/>
      <c r="TIC235" s="164"/>
      <c r="TID235" s="164"/>
      <c r="TIE235" s="164"/>
      <c r="TIF235" s="164"/>
      <c r="TIG235" s="164"/>
      <c r="TIH235" s="164"/>
      <c r="TII235" s="164"/>
      <c r="TIJ235" s="164"/>
      <c r="TIK235" s="164"/>
      <c r="TIL235" s="164"/>
      <c r="TIM235" s="164"/>
      <c r="TIN235" s="164"/>
      <c r="TIO235" s="164"/>
      <c r="TIP235" s="164"/>
      <c r="TIQ235" s="164"/>
      <c r="TIR235" s="164"/>
      <c r="TIS235" s="164"/>
      <c r="TIT235" s="164"/>
      <c r="TIU235" s="164"/>
      <c r="TIV235" s="164"/>
      <c r="TIW235" s="164"/>
      <c r="TIX235" s="164"/>
      <c r="TIY235" s="164"/>
      <c r="TIZ235" s="164"/>
      <c r="TJA235" s="164"/>
      <c r="TJB235" s="164"/>
      <c r="TJC235" s="164"/>
      <c r="TJD235" s="164"/>
      <c r="TJE235" s="164"/>
      <c r="TJF235" s="164"/>
      <c r="TJG235" s="164"/>
      <c r="TJH235" s="164"/>
      <c r="TJI235" s="164"/>
      <c r="TJJ235" s="164"/>
      <c r="TJK235" s="164"/>
      <c r="TJL235" s="164"/>
      <c r="TJM235" s="164"/>
      <c r="TJN235" s="164"/>
      <c r="TJO235" s="164"/>
      <c r="TJP235" s="164"/>
      <c r="TJQ235" s="164"/>
      <c r="TJR235" s="164"/>
      <c r="TJS235" s="164"/>
      <c r="TJT235" s="164"/>
      <c r="TJU235" s="164"/>
      <c r="TJV235" s="164"/>
      <c r="TJW235" s="164"/>
      <c r="TJX235" s="164"/>
      <c r="TJY235" s="164"/>
      <c r="TJZ235" s="164"/>
      <c r="TKA235" s="164"/>
      <c r="TKB235" s="164"/>
      <c r="TKC235" s="164"/>
      <c r="TKD235" s="164"/>
      <c r="TKE235" s="164"/>
      <c r="TKF235" s="164"/>
      <c r="TKG235" s="164"/>
      <c r="TKH235" s="164"/>
      <c r="TKI235" s="164"/>
      <c r="TKJ235" s="164"/>
      <c r="TKK235" s="164"/>
      <c r="TKL235" s="164"/>
      <c r="TKM235" s="164"/>
      <c r="TKN235" s="164"/>
      <c r="TKO235" s="164"/>
      <c r="TKP235" s="164"/>
      <c r="TKQ235" s="164"/>
      <c r="TKR235" s="164"/>
      <c r="TKS235" s="164"/>
      <c r="TKT235" s="164"/>
      <c r="TKU235" s="164"/>
      <c r="TKV235" s="164"/>
      <c r="TKW235" s="164"/>
      <c r="TKX235" s="164"/>
      <c r="TKY235" s="164"/>
      <c r="TKZ235" s="164"/>
      <c r="TLA235" s="164"/>
      <c r="TLB235" s="164"/>
      <c r="TLC235" s="164"/>
      <c r="TLD235" s="164"/>
      <c r="TLE235" s="164"/>
      <c r="TLF235" s="164"/>
      <c r="TLG235" s="164"/>
      <c r="TLH235" s="164"/>
      <c r="TLI235" s="164"/>
      <c r="TLJ235" s="164"/>
      <c r="TLK235" s="164"/>
      <c r="TLL235" s="164"/>
      <c r="TLM235" s="164"/>
      <c r="TLN235" s="164"/>
      <c r="TLO235" s="164"/>
      <c r="TLP235" s="164"/>
      <c r="TLQ235" s="164"/>
      <c r="TLR235" s="164"/>
      <c r="TLS235" s="164"/>
      <c r="TLT235" s="164"/>
      <c r="TLU235" s="164"/>
      <c r="TLV235" s="164"/>
      <c r="TLW235" s="164"/>
      <c r="TLX235" s="164"/>
      <c r="TLY235" s="164"/>
      <c r="TLZ235" s="164"/>
      <c r="TMA235" s="164"/>
      <c r="TMB235" s="164"/>
      <c r="TMC235" s="164"/>
      <c r="TMD235" s="164"/>
      <c r="TME235" s="164"/>
      <c r="TMF235" s="164"/>
      <c r="TMG235" s="164"/>
      <c r="TMH235" s="164"/>
      <c r="TMI235" s="164"/>
      <c r="TMJ235" s="164"/>
      <c r="TMK235" s="164"/>
      <c r="TML235" s="164"/>
      <c r="TMM235" s="164"/>
      <c r="TMN235" s="164"/>
      <c r="TMO235" s="164"/>
      <c r="TMP235" s="164"/>
      <c r="TMQ235" s="164"/>
      <c r="TMR235" s="164"/>
      <c r="TMS235" s="164"/>
      <c r="TMT235" s="164"/>
      <c r="TMU235" s="164"/>
      <c r="TMV235" s="164"/>
      <c r="TMW235" s="164"/>
      <c r="TMX235" s="164"/>
      <c r="TMY235" s="164"/>
      <c r="TMZ235" s="164"/>
      <c r="TNA235" s="164"/>
      <c r="TNB235" s="164"/>
      <c r="TNC235" s="164"/>
      <c r="TND235" s="164"/>
      <c r="TNE235" s="164"/>
      <c r="TNF235" s="164"/>
      <c r="TNG235" s="164"/>
      <c r="TNH235" s="164"/>
      <c r="TNI235" s="164"/>
      <c r="TNJ235" s="164"/>
      <c r="TNK235" s="164"/>
      <c r="TNL235" s="164"/>
      <c r="TNM235" s="164"/>
      <c r="TNN235" s="164"/>
      <c r="TNO235" s="164"/>
      <c r="TNP235" s="164"/>
      <c r="TNQ235" s="164"/>
      <c r="TNR235" s="164"/>
      <c r="TNS235" s="164"/>
      <c r="TNT235" s="164"/>
      <c r="TNU235" s="164"/>
      <c r="TNV235" s="164"/>
      <c r="TNW235" s="164"/>
      <c r="TNX235" s="164"/>
      <c r="TNY235" s="164"/>
      <c r="TNZ235" s="164"/>
      <c r="TOA235" s="164"/>
      <c r="TOB235" s="164"/>
      <c r="TOC235" s="164"/>
      <c r="TOD235" s="164"/>
      <c r="TOE235" s="164"/>
      <c r="TOF235" s="164"/>
      <c r="TOG235" s="164"/>
      <c r="TOH235" s="164"/>
      <c r="TOI235" s="164"/>
      <c r="TOJ235" s="164"/>
      <c r="TOK235" s="164"/>
      <c r="TOL235" s="164"/>
      <c r="TOM235" s="164"/>
      <c r="TON235" s="164"/>
      <c r="TOO235" s="164"/>
      <c r="TOP235" s="164"/>
      <c r="TOQ235" s="164"/>
      <c r="TOR235" s="164"/>
      <c r="TOS235" s="164"/>
      <c r="TOT235" s="164"/>
      <c r="TOU235" s="164"/>
      <c r="TOV235" s="164"/>
      <c r="TOW235" s="164"/>
      <c r="TOX235" s="164"/>
      <c r="TOY235" s="164"/>
      <c r="TOZ235" s="164"/>
      <c r="TPA235" s="164"/>
      <c r="TPB235" s="164"/>
      <c r="TPC235" s="164"/>
      <c r="TPD235" s="164"/>
      <c r="TPE235" s="164"/>
      <c r="TPF235" s="164"/>
      <c r="TPG235" s="164"/>
      <c r="TPH235" s="164"/>
      <c r="TPI235" s="164"/>
      <c r="TPJ235" s="164"/>
      <c r="TPK235" s="164"/>
      <c r="TPL235" s="164"/>
      <c r="TPM235" s="164"/>
      <c r="TPN235" s="164"/>
      <c r="TPO235" s="164"/>
      <c r="TPP235" s="164"/>
      <c r="TPQ235" s="164"/>
      <c r="TPR235" s="164"/>
      <c r="TPS235" s="164"/>
      <c r="TPT235" s="164"/>
      <c r="TPU235" s="164"/>
      <c r="TPV235" s="164"/>
      <c r="TPW235" s="164"/>
      <c r="TPX235" s="164"/>
      <c r="TPY235" s="164"/>
      <c r="TPZ235" s="164"/>
      <c r="TQA235" s="164"/>
      <c r="TQB235" s="164"/>
      <c r="TQC235" s="164"/>
      <c r="TQD235" s="164"/>
      <c r="TQE235" s="164"/>
      <c r="TQF235" s="164"/>
      <c r="TQG235" s="164"/>
      <c r="TQH235" s="164"/>
      <c r="TQI235" s="164"/>
      <c r="TQJ235" s="164"/>
      <c r="TQK235" s="164"/>
      <c r="TQL235" s="164"/>
      <c r="TQM235" s="164"/>
      <c r="TQN235" s="164"/>
      <c r="TQO235" s="164"/>
      <c r="TQP235" s="164"/>
      <c r="TQQ235" s="164"/>
      <c r="TQR235" s="164"/>
      <c r="TQS235" s="164"/>
      <c r="TQT235" s="164"/>
      <c r="TQU235" s="164"/>
      <c r="TQV235" s="164"/>
      <c r="TQW235" s="164"/>
      <c r="TQX235" s="164"/>
      <c r="TQY235" s="164"/>
      <c r="TQZ235" s="164"/>
      <c r="TRA235" s="164"/>
      <c r="TRB235" s="164"/>
      <c r="TRC235" s="164"/>
      <c r="TRD235" s="164"/>
      <c r="TRE235" s="164"/>
      <c r="TRF235" s="164"/>
      <c r="TRG235" s="164"/>
      <c r="TRH235" s="164"/>
      <c r="TRI235" s="164"/>
      <c r="TRJ235" s="164"/>
      <c r="TRK235" s="164"/>
      <c r="TRL235" s="164"/>
      <c r="TRM235" s="164"/>
      <c r="TRN235" s="164"/>
      <c r="TRO235" s="164"/>
      <c r="TRP235" s="164"/>
      <c r="TRQ235" s="164"/>
      <c r="TRR235" s="164"/>
      <c r="TRS235" s="164"/>
      <c r="TRT235" s="164"/>
      <c r="TRU235" s="164"/>
      <c r="TRV235" s="164"/>
      <c r="TRW235" s="164"/>
      <c r="TRX235" s="164"/>
      <c r="TRY235" s="164"/>
      <c r="TRZ235" s="164"/>
      <c r="TSA235" s="164"/>
      <c r="TSB235" s="164"/>
      <c r="TSC235" s="164"/>
      <c r="TSD235" s="164"/>
      <c r="TSE235" s="164"/>
      <c r="TSF235" s="164"/>
      <c r="TSG235" s="164"/>
      <c r="TSH235" s="164"/>
      <c r="TSI235" s="164"/>
      <c r="TSJ235" s="164"/>
      <c r="TSK235" s="164"/>
      <c r="TSL235" s="164"/>
      <c r="TSM235" s="164"/>
      <c r="TSN235" s="164"/>
      <c r="TSO235" s="164"/>
      <c r="TSP235" s="164"/>
      <c r="TSQ235" s="164"/>
      <c r="TSR235" s="164"/>
      <c r="TSS235" s="164"/>
      <c r="TST235" s="164"/>
      <c r="TSU235" s="164"/>
      <c r="TSV235" s="164"/>
      <c r="TSW235" s="164"/>
      <c r="TSX235" s="164"/>
      <c r="TSY235" s="164"/>
      <c r="TSZ235" s="164"/>
      <c r="TTA235" s="164"/>
      <c r="TTB235" s="164"/>
      <c r="TTC235" s="164"/>
      <c r="TTD235" s="164"/>
      <c r="TTE235" s="164"/>
      <c r="TTF235" s="164"/>
      <c r="TTG235" s="164"/>
      <c r="TTH235" s="164"/>
      <c r="TTI235" s="164"/>
      <c r="TTJ235" s="164"/>
      <c r="TTK235" s="164"/>
      <c r="TTL235" s="164"/>
      <c r="TTM235" s="164"/>
      <c r="TTN235" s="164"/>
      <c r="TTO235" s="164"/>
      <c r="TTP235" s="164"/>
      <c r="TTQ235" s="164"/>
      <c r="TTR235" s="164"/>
      <c r="TTS235" s="164"/>
      <c r="TTT235" s="164"/>
      <c r="TTU235" s="164"/>
      <c r="TTV235" s="164"/>
      <c r="TTW235" s="164"/>
      <c r="TTX235" s="164"/>
      <c r="TTY235" s="164"/>
      <c r="TTZ235" s="164"/>
      <c r="TUA235" s="164"/>
      <c r="TUB235" s="164"/>
      <c r="TUC235" s="164"/>
      <c r="TUD235" s="164"/>
      <c r="TUE235" s="164"/>
      <c r="TUF235" s="164"/>
      <c r="TUG235" s="164"/>
      <c r="TUH235" s="164"/>
      <c r="TUI235" s="164"/>
      <c r="TUJ235" s="164"/>
      <c r="TUK235" s="164"/>
      <c r="TUL235" s="164"/>
      <c r="TUM235" s="164"/>
      <c r="TUN235" s="164"/>
      <c r="TUO235" s="164"/>
      <c r="TUP235" s="164"/>
      <c r="TUQ235" s="164"/>
      <c r="TUR235" s="164"/>
      <c r="TUS235" s="164"/>
      <c r="TUT235" s="164"/>
      <c r="TUU235" s="164"/>
      <c r="TUV235" s="164"/>
      <c r="TUW235" s="164"/>
      <c r="TUX235" s="164"/>
      <c r="TUY235" s="164"/>
      <c r="TUZ235" s="164"/>
      <c r="TVA235" s="164"/>
      <c r="TVB235" s="164"/>
      <c r="TVC235" s="164"/>
      <c r="TVD235" s="164"/>
      <c r="TVE235" s="164"/>
      <c r="TVF235" s="164"/>
      <c r="TVG235" s="164"/>
      <c r="TVH235" s="164"/>
      <c r="TVI235" s="164"/>
      <c r="TVJ235" s="164"/>
      <c r="TVK235" s="164"/>
      <c r="TVL235" s="164"/>
      <c r="TVM235" s="164"/>
      <c r="TVN235" s="164"/>
      <c r="TVO235" s="164"/>
      <c r="TVP235" s="164"/>
      <c r="TVQ235" s="164"/>
      <c r="TVR235" s="164"/>
      <c r="TVS235" s="164"/>
      <c r="TVT235" s="164"/>
      <c r="TVU235" s="164"/>
      <c r="TVV235" s="164"/>
      <c r="TVW235" s="164"/>
      <c r="TVX235" s="164"/>
      <c r="TVY235" s="164"/>
      <c r="TVZ235" s="164"/>
      <c r="TWA235" s="164"/>
      <c r="TWB235" s="164"/>
      <c r="TWC235" s="164"/>
      <c r="TWD235" s="164"/>
      <c r="TWE235" s="164"/>
      <c r="TWF235" s="164"/>
      <c r="TWG235" s="164"/>
      <c r="TWH235" s="164"/>
      <c r="TWI235" s="164"/>
      <c r="TWJ235" s="164"/>
      <c r="TWK235" s="164"/>
      <c r="TWL235" s="164"/>
      <c r="TWM235" s="164"/>
      <c r="TWN235" s="164"/>
      <c r="TWO235" s="164"/>
      <c r="TWP235" s="164"/>
      <c r="TWQ235" s="164"/>
      <c r="TWR235" s="164"/>
      <c r="TWS235" s="164"/>
      <c r="TWT235" s="164"/>
      <c r="TWU235" s="164"/>
      <c r="TWV235" s="164"/>
      <c r="TWW235" s="164"/>
      <c r="TWX235" s="164"/>
      <c r="TWY235" s="164"/>
      <c r="TWZ235" s="164"/>
      <c r="TXA235" s="164"/>
      <c r="TXB235" s="164"/>
      <c r="TXC235" s="164"/>
      <c r="TXD235" s="164"/>
      <c r="TXE235" s="164"/>
      <c r="TXF235" s="164"/>
      <c r="TXG235" s="164"/>
      <c r="TXH235" s="164"/>
      <c r="TXI235" s="164"/>
      <c r="TXJ235" s="164"/>
      <c r="TXK235" s="164"/>
      <c r="TXL235" s="164"/>
      <c r="TXM235" s="164"/>
      <c r="TXN235" s="164"/>
      <c r="TXO235" s="164"/>
      <c r="TXP235" s="164"/>
      <c r="TXQ235" s="164"/>
      <c r="TXR235" s="164"/>
      <c r="TXS235" s="164"/>
      <c r="TXT235" s="164"/>
      <c r="TXU235" s="164"/>
      <c r="TXV235" s="164"/>
      <c r="TXW235" s="164"/>
      <c r="TXX235" s="164"/>
      <c r="TXY235" s="164"/>
      <c r="TXZ235" s="164"/>
      <c r="TYA235" s="164"/>
      <c r="TYB235" s="164"/>
      <c r="TYC235" s="164"/>
      <c r="TYD235" s="164"/>
      <c r="TYE235" s="164"/>
      <c r="TYF235" s="164"/>
      <c r="TYG235" s="164"/>
      <c r="TYH235" s="164"/>
      <c r="TYI235" s="164"/>
      <c r="TYJ235" s="164"/>
      <c r="TYK235" s="164"/>
      <c r="TYL235" s="164"/>
      <c r="TYM235" s="164"/>
      <c r="TYN235" s="164"/>
      <c r="TYO235" s="164"/>
      <c r="TYP235" s="164"/>
      <c r="TYQ235" s="164"/>
      <c r="TYR235" s="164"/>
      <c r="TYS235" s="164"/>
      <c r="TYT235" s="164"/>
      <c r="TYU235" s="164"/>
      <c r="TYV235" s="164"/>
      <c r="TYW235" s="164"/>
      <c r="TYX235" s="164"/>
      <c r="TYY235" s="164"/>
      <c r="TYZ235" s="164"/>
      <c r="TZA235" s="164"/>
      <c r="TZB235" s="164"/>
      <c r="TZC235" s="164"/>
      <c r="TZD235" s="164"/>
      <c r="TZE235" s="164"/>
      <c r="TZF235" s="164"/>
      <c r="TZG235" s="164"/>
      <c r="TZH235" s="164"/>
      <c r="TZI235" s="164"/>
      <c r="TZJ235" s="164"/>
      <c r="TZK235" s="164"/>
      <c r="TZL235" s="164"/>
      <c r="TZM235" s="164"/>
      <c r="TZN235" s="164"/>
      <c r="TZO235" s="164"/>
      <c r="TZP235" s="164"/>
      <c r="TZQ235" s="164"/>
      <c r="TZR235" s="164"/>
      <c r="TZS235" s="164"/>
      <c r="TZT235" s="164"/>
      <c r="TZU235" s="164"/>
      <c r="TZV235" s="164"/>
      <c r="TZW235" s="164"/>
      <c r="TZX235" s="164"/>
      <c r="TZY235" s="164"/>
      <c r="TZZ235" s="164"/>
      <c r="UAA235" s="164"/>
      <c r="UAB235" s="164"/>
      <c r="UAC235" s="164"/>
      <c r="UAD235" s="164"/>
      <c r="UAE235" s="164"/>
      <c r="UAF235" s="164"/>
      <c r="UAG235" s="164"/>
      <c r="UAH235" s="164"/>
      <c r="UAI235" s="164"/>
      <c r="UAJ235" s="164"/>
      <c r="UAK235" s="164"/>
      <c r="UAL235" s="164"/>
      <c r="UAM235" s="164"/>
      <c r="UAN235" s="164"/>
      <c r="UAO235" s="164"/>
      <c r="UAP235" s="164"/>
      <c r="UAQ235" s="164"/>
      <c r="UAR235" s="164"/>
      <c r="UAS235" s="164"/>
      <c r="UAT235" s="164"/>
      <c r="UAU235" s="164"/>
      <c r="UAV235" s="164"/>
      <c r="UAW235" s="164"/>
      <c r="UAX235" s="164"/>
      <c r="UAY235" s="164"/>
      <c r="UAZ235" s="164"/>
      <c r="UBA235" s="164"/>
      <c r="UBB235" s="164"/>
      <c r="UBC235" s="164"/>
      <c r="UBD235" s="164"/>
      <c r="UBE235" s="164"/>
      <c r="UBF235" s="164"/>
      <c r="UBG235" s="164"/>
      <c r="UBH235" s="164"/>
      <c r="UBI235" s="164"/>
      <c r="UBJ235" s="164"/>
      <c r="UBK235" s="164"/>
      <c r="UBL235" s="164"/>
      <c r="UBM235" s="164"/>
      <c r="UBN235" s="164"/>
      <c r="UBO235" s="164"/>
      <c r="UBP235" s="164"/>
      <c r="UBQ235" s="164"/>
      <c r="UBR235" s="164"/>
      <c r="UBS235" s="164"/>
      <c r="UBT235" s="164"/>
      <c r="UBU235" s="164"/>
      <c r="UBV235" s="164"/>
      <c r="UBW235" s="164"/>
      <c r="UBX235" s="164"/>
      <c r="UBY235" s="164"/>
      <c r="UBZ235" s="164"/>
      <c r="UCA235" s="164"/>
      <c r="UCB235" s="164"/>
      <c r="UCC235" s="164"/>
      <c r="UCD235" s="164"/>
      <c r="UCE235" s="164"/>
      <c r="UCF235" s="164"/>
      <c r="UCG235" s="164"/>
      <c r="UCH235" s="164"/>
      <c r="UCI235" s="164"/>
      <c r="UCJ235" s="164"/>
      <c r="UCK235" s="164"/>
      <c r="UCL235" s="164"/>
      <c r="UCM235" s="164"/>
      <c r="UCN235" s="164"/>
      <c r="UCO235" s="164"/>
      <c r="UCP235" s="164"/>
      <c r="UCQ235" s="164"/>
      <c r="UCR235" s="164"/>
      <c r="UCS235" s="164"/>
      <c r="UCT235" s="164"/>
      <c r="UCU235" s="164"/>
      <c r="UCV235" s="164"/>
      <c r="UCW235" s="164"/>
      <c r="UCX235" s="164"/>
      <c r="UCY235" s="164"/>
      <c r="UCZ235" s="164"/>
      <c r="UDA235" s="164"/>
      <c r="UDB235" s="164"/>
      <c r="UDC235" s="164"/>
      <c r="UDD235" s="164"/>
      <c r="UDE235" s="164"/>
      <c r="UDF235" s="164"/>
      <c r="UDG235" s="164"/>
      <c r="UDH235" s="164"/>
      <c r="UDI235" s="164"/>
      <c r="UDJ235" s="164"/>
      <c r="UDK235" s="164"/>
      <c r="UDL235" s="164"/>
      <c r="UDM235" s="164"/>
      <c r="UDN235" s="164"/>
      <c r="UDO235" s="164"/>
      <c r="UDP235" s="164"/>
      <c r="UDQ235" s="164"/>
      <c r="UDR235" s="164"/>
      <c r="UDS235" s="164"/>
      <c r="UDT235" s="164"/>
      <c r="UDU235" s="164"/>
      <c r="UDV235" s="164"/>
      <c r="UDW235" s="164"/>
      <c r="UDX235" s="164"/>
      <c r="UDY235" s="164"/>
      <c r="UDZ235" s="164"/>
      <c r="UEA235" s="164"/>
      <c r="UEB235" s="164"/>
      <c r="UEC235" s="164"/>
      <c r="UED235" s="164"/>
      <c r="UEE235" s="164"/>
      <c r="UEF235" s="164"/>
      <c r="UEG235" s="164"/>
      <c r="UEH235" s="164"/>
      <c r="UEI235" s="164"/>
      <c r="UEJ235" s="164"/>
      <c r="UEK235" s="164"/>
      <c r="UEL235" s="164"/>
      <c r="UEM235" s="164"/>
      <c r="UEN235" s="164"/>
      <c r="UEO235" s="164"/>
      <c r="UEP235" s="164"/>
      <c r="UEQ235" s="164"/>
      <c r="UER235" s="164"/>
      <c r="UES235" s="164"/>
      <c r="UET235" s="164"/>
      <c r="UEU235" s="164"/>
      <c r="UEV235" s="164"/>
      <c r="UEW235" s="164"/>
      <c r="UEX235" s="164"/>
      <c r="UEY235" s="164"/>
      <c r="UEZ235" s="164"/>
      <c r="UFA235" s="164"/>
      <c r="UFB235" s="164"/>
      <c r="UFC235" s="164"/>
      <c r="UFD235" s="164"/>
      <c r="UFE235" s="164"/>
      <c r="UFF235" s="164"/>
      <c r="UFG235" s="164"/>
      <c r="UFH235" s="164"/>
      <c r="UFI235" s="164"/>
      <c r="UFJ235" s="164"/>
      <c r="UFK235" s="164"/>
      <c r="UFL235" s="164"/>
      <c r="UFM235" s="164"/>
      <c r="UFN235" s="164"/>
      <c r="UFO235" s="164"/>
      <c r="UFP235" s="164"/>
      <c r="UFQ235" s="164"/>
      <c r="UFR235" s="164"/>
      <c r="UFS235" s="164"/>
      <c r="UFT235" s="164"/>
      <c r="UFU235" s="164"/>
      <c r="UFV235" s="164"/>
      <c r="UFW235" s="164"/>
      <c r="UFX235" s="164"/>
      <c r="UFY235" s="164"/>
      <c r="UFZ235" s="164"/>
      <c r="UGA235" s="164"/>
      <c r="UGB235" s="164"/>
      <c r="UGC235" s="164"/>
      <c r="UGD235" s="164"/>
      <c r="UGE235" s="164"/>
      <c r="UGF235" s="164"/>
      <c r="UGG235" s="164"/>
      <c r="UGH235" s="164"/>
      <c r="UGI235" s="164"/>
      <c r="UGJ235" s="164"/>
      <c r="UGK235" s="164"/>
      <c r="UGL235" s="164"/>
      <c r="UGM235" s="164"/>
      <c r="UGN235" s="164"/>
      <c r="UGO235" s="164"/>
      <c r="UGP235" s="164"/>
      <c r="UGQ235" s="164"/>
      <c r="UGR235" s="164"/>
      <c r="UGS235" s="164"/>
      <c r="UGT235" s="164"/>
      <c r="UGU235" s="164"/>
      <c r="UGV235" s="164"/>
      <c r="UGW235" s="164"/>
      <c r="UGX235" s="164"/>
      <c r="UGY235" s="164"/>
      <c r="UGZ235" s="164"/>
      <c r="UHA235" s="164"/>
      <c r="UHB235" s="164"/>
      <c r="UHC235" s="164"/>
      <c r="UHD235" s="164"/>
      <c r="UHE235" s="164"/>
      <c r="UHF235" s="164"/>
      <c r="UHG235" s="164"/>
      <c r="UHH235" s="164"/>
      <c r="UHI235" s="164"/>
      <c r="UHJ235" s="164"/>
      <c r="UHK235" s="164"/>
      <c r="UHL235" s="164"/>
      <c r="UHM235" s="164"/>
      <c r="UHN235" s="164"/>
      <c r="UHO235" s="164"/>
      <c r="UHP235" s="164"/>
      <c r="UHQ235" s="164"/>
      <c r="UHR235" s="164"/>
      <c r="UHS235" s="164"/>
      <c r="UHT235" s="164"/>
      <c r="UHU235" s="164"/>
      <c r="UHV235" s="164"/>
      <c r="UHW235" s="164"/>
      <c r="UHX235" s="164"/>
      <c r="UHY235" s="164"/>
      <c r="UHZ235" s="164"/>
      <c r="UIA235" s="164"/>
      <c r="UIB235" s="164"/>
      <c r="UIC235" s="164"/>
      <c r="UID235" s="164"/>
      <c r="UIE235" s="164"/>
      <c r="UIF235" s="164"/>
      <c r="UIG235" s="164"/>
      <c r="UIH235" s="164"/>
      <c r="UII235" s="164"/>
      <c r="UIJ235" s="164"/>
      <c r="UIK235" s="164"/>
      <c r="UIL235" s="164"/>
      <c r="UIM235" s="164"/>
      <c r="UIN235" s="164"/>
      <c r="UIO235" s="164"/>
      <c r="UIP235" s="164"/>
      <c r="UIQ235" s="164"/>
      <c r="UIR235" s="164"/>
      <c r="UIS235" s="164"/>
      <c r="UIT235" s="164"/>
      <c r="UIU235" s="164"/>
      <c r="UIV235" s="164"/>
      <c r="UIW235" s="164"/>
      <c r="UIX235" s="164"/>
      <c r="UIY235" s="164"/>
      <c r="UIZ235" s="164"/>
      <c r="UJA235" s="164"/>
      <c r="UJB235" s="164"/>
      <c r="UJC235" s="164"/>
      <c r="UJD235" s="164"/>
      <c r="UJE235" s="164"/>
      <c r="UJF235" s="164"/>
      <c r="UJG235" s="164"/>
      <c r="UJH235" s="164"/>
      <c r="UJI235" s="164"/>
      <c r="UJJ235" s="164"/>
      <c r="UJK235" s="164"/>
      <c r="UJL235" s="164"/>
      <c r="UJM235" s="164"/>
      <c r="UJN235" s="164"/>
      <c r="UJO235" s="164"/>
      <c r="UJP235" s="164"/>
      <c r="UJQ235" s="164"/>
      <c r="UJR235" s="164"/>
      <c r="UJS235" s="164"/>
      <c r="UJT235" s="164"/>
      <c r="UJU235" s="164"/>
      <c r="UJV235" s="164"/>
      <c r="UJW235" s="164"/>
      <c r="UJX235" s="164"/>
      <c r="UJY235" s="164"/>
      <c r="UJZ235" s="164"/>
      <c r="UKA235" s="164"/>
      <c r="UKB235" s="164"/>
      <c r="UKC235" s="164"/>
      <c r="UKD235" s="164"/>
      <c r="UKE235" s="164"/>
      <c r="UKF235" s="164"/>
      <c r="UKG235" s="164"/>
      <c r="UKH235" s="164"/>
      <c r="UKI235" s="164"/>
      <c r="UKJ235" s="164"/>
      <c r="UKK235" s="164"/>
      <c r="UKL235" s="164"/>
      <c r="UKM235" s="164"/>
      <c r="UKN235" s="164"/>
      <c r="UKO235" s="164"/>
      <c r="UKP235" s="164"/>
      <c r="UKQ235" s="164"/>
      <c r="UKR235" s="164"/>
      <c r="UKS235" s="164"/>
      <c r="UKT235" s="164"/>
      <c r="UKU235" s="164"/>
      <c r="UKV235" s="164"/>
      <c r="UKW235" s="164"/>
      <c r="UKX235" s="164"/>
      <c r="UKY235" s="164"/>
      <c r="UKZ235" s="164"/>
      <c r="ULA235" s="164"/>
      <c r="ULB235" s="164"/>
      <c r="ULC235" s="164"/>
      <c r="ULD235" s="164"/>
      <c r="ULE235" s="164"/>
      <c r="ULF235" s="164"/>
      <c r="ULG235" s="164"/>
      <c r="ULH235" s="164"/>
      <c r="ULI235" s="164"/>
      <c r="ULJ235" s="164"/>
      <c r="ULK235" s="164"/>
      <c r="ULL235" s="164"/>
      <c r="ULM235" s="164"/>
      <c r="ULN235" s="164"/>
      <c r="ULO235" s="164"/>
      <c r="ULP235" s="164"/>
      <c r="ULQ235" s="164"/>
      <c r="ULR235" s="164"/>
      <c r="ULS235" s="164"/>
      <c r="ULT235" s="164"/>
      <c r="ULU235" s="164"/>
      <c r="ULV235" s="164"/>
      <c r="ULW235" s="164"/>
      <c r="ULX235" s="164"/>
      <c r="ULY235" s="164"/>
      <c r="ULZ235" s="164"/>
      <c r="UMA235" s="164"/>
      <c r="UMB235" s="164"/>
      <c r="UMC235" s="164"/>
      <c r="UMD235" s="164"/>
      <c r="UME235" s="164"/>
      <c r="UMF235" s="164"/>
      <c r="UMG235" s="164"/>
      <c r="UMH235" s="164"/>
      <c r="UMI235" s="164"/>
      <c r="UMJ235" s="164"/>
      <c r="UMK235" s="164"/>
      <c r="UML235" s="164"/>
      <c r="UMM235" s="164"/>
      <c r="UMN235" s="164"/>
      <c r="UMO235" s="164"/>
      <c r="UMP235" s="164"/>
      <c r="UMQ235" s="164"/>
      <c r="UMR235" s="164"/>
      <c r="UMS235" s="164"/>
      <c r="UMT235" s="164"/>
      <c r="UMU235" s="164"/>
      <c r="UMV235" s="164"/>
      <c r="UMW235" s="164"/>
      <c r="UMX235" s="164"/>
      <c r="UMY235" s="164"/>
      <c r="UMZ235" s="164"/>
      <c r="UNA235" s="164"/>
      <c r="UNB235" s="164"/>
      <c r="UNC235" s="164"/>
      <c r="UND235" s="164"/>
      <c r="UNE235" s="164"/>
      <c r="UNF235" s="164"/>
      <c r="UNG235" s="164"/>
      <c r="UNH235" s="164"/>
      <c r="UNI235" s="164"/>
      <c r="UNJ235" s="164"/>
      <c r="UNK235" s="164"/>
      <c r="UNL235" s="164"/>
      <c r="UNM235" s="164"/>
      <c r="UNN235" s="164"/>
      <c r="UNO235" s="164"/>
      <c r="UNP235" s="164"/>
      <c r="UNQ235" s="164"/>
      <c r="UNR235" s="164"/>
      <c r="UNS235" s="164"/>
      <c r="UNT235" s="164"/>
      <c r="UNU235" s="164"/>
      <c r="UNV235" s="164"/>
      <c r="UNW235" s="164"/>
      <c r="UNX235" s="164"/>
      <c r="UNY235" s="164"/>
      <c r="UNZ235" s="164"/>
      <c r="UOA235" s="164"/>
      <c r="UOB235" s="164"/>
      <c r="UOC235" s="164"/>
      <c r="UOD235" s="164"/>
      <c r="UOE235" s="164"/>
      <c r="UOF235" s="164"/>
      <c r="UOG235" s="164"/>
      <c r="UOH235" s="164"/>
      <c r="UOI235" s="164"/>
      <c r="UOJ235" s="164"/>
      <c r="UOK235" s="164"/>
      <c r="UOL235" s="164"/>
      <c r="UOM235" s="164"/>
      <c r="UON235" s="164"/>
      <c r="UOO235" s="164"/>
      <c r="UOP235" s="164"/>
      <c r="UOQ235" s="164"/>
      <c r="UOR235" s="164"/>
      <c r="UOS235" s="164"/>
      <c r="UOT235" s="164"/>
      <c r="UOU235" s="164"/>
      <c r="UOV235" s="164"/>
      <c r="UOW235" s="164"/>
      <c r="UOX235" s="164"/>
      <c r="UOY235" s="164"/>
      <c r="UOZ235" s="164"/>
      <c r="UPA235" s="164"/>
      <c r="UPB235" s="164"/>
      <c r="UPC235" s="164"/>
      <c r="UPD235" s="164"/>
      <c r="UPE235" s="164"/>
      <c r="UPF235" s="164"/>
      <c r="UPG235" s="164"/>
      <c r="UPH235" s="164"/>
      <c r="UPI235" s="164"/>
      <c r="UPJ235" s="164"/>
      <c r="UPK235" s="164"/>
      <c r="UPL235" s="164"/>
      <c r="UPM235" s="164"/>
      <c r="UPN235" s="164"/>
      <c r="UPO235" s="164"/>
      <c r="UPP235" s="164"/>
      <c r="UPQ235" s="164"/>
      <c r="UPR235" s="164"/>
      <c r="UPS235" s="164"/>
      <c r="UPT235" s="164"/>
      <c r="UPU235" s="164"/>
      <c r="UPV235" s="164"/>
      <c r="UPW235" s="164"/>
      <c r="UPX235" s="164"/>
      <c r="UPY235" s="164"/>
      <c r="UPZ235" s="164"/>
      <c r="UQA235" s="164"/>
      <c r="UQB235" s="164"/>
      <c r="UQC235" s="164"/>
      <c r="UQD235" s="164"/>
      <c r="UQE235" s="164"/>
      <c r="UQF235" s="164"/>
      <c r="UQG235" s="164"/>
      <c r="UQH235" s="164"/>
      <c r="UQI235" s="164"/>
      <c r="UQJ235" s="164"/>
      <c r="UQK235" s="164"/>
      <c r="UQL235" s="164"/>
      <c r="UQM235" s="164"/>
      <c r="UQN235" s="164"/>
      <c r="UQO235" s="164"/>
      <c r="UQP235" s="164"/>
      <c r="UQQ235" s="164"/>
      <c r="UQR235" s="164"/>
      <c r="UQS235" s="164"/>
      <c r="UQT235" s="164"/>
      <c r="UQU235" s="164"/>
      <c r="UQV235" s="164"/>
      <c r="UQW235" s="164"/>
      <c r="UQX235" s="164"/>
      <c r="UQY235" s="164"/>
      <c r="UQZ235" s="164"/>
      <c r="URA235" s="164"/>
      <c r="URB235" s="164"/>
      <c r="URC235" s="164"/>
      <c r="URD235" s="164"/>
      <c r="URE235" s="164"/>
      <c r="URF235" s="164"/>
      <c r="URG235" s="164"/>
      <c r="URH235" s="164"/>
      <c r="URI235" s="164"/>
      <c r="URJ235" s="164"/>
      <c r="URK235" s="164"/>
      <c r="URL235" s="164"/>
      <c r="URM235" s="164"/>
      <c r="URN235" s="164"/>
      <c r="URO235" s="164"/>
      <c r="URP235" s="164"/>
      <c r="URQ235" s="164"/>
      <c r="URR235" s="164"/>
      <c r="URS235" s="164"/>
      <c r="URT235" s="164"/>
      <c r="URU235" s="164"/>
      <c r="URV235" s="164"/>
      <c r="URW235" s="164"/>
      <c r="URX235" s="164"/>
      <c r="URY235" s="164"/>
      <c r="URZ235" s="164"/>
      <c r="USA235" s="164"/>
      <c r="USB235" s="164"/>
      <c r="USC235" s="164"/>
      <c r="USD235" s="164"/>
      <c r="USE235" s="164"/>
      <c r="USF235" s="164"/>
      <c r="USG235" s="164"/>
      <c r="USH235" s="164"/>
      <c r="USI235" s="164"/>
      <c r="USJ235" s="164"/>
      <c r="USK235" s="164"/>
      <c r="USL235" s="164"/>
      <c r="USM235" s="164"/>
      <c r="USN235" s="164"/>
      <c r="USO235" s="164"/>
      <c r="USP235" s="164"/>
      <c r="USQ235" s="164"/>
      <c r="USR235" s="164"/>
      <c r="USS235" s="164"/>
      <c r="UST235" s="164"/>
      <c r="USU235" s="164"/>
      <c r="USV235" s="164"/>
      <c r="USW235" s="164"/>
      <c r="USX235" s="164"/>
      <c r="USY235" s="164"/>
      <c r="USZ235" s="164"/>
      <c r="UTA235" s="164"/>
      <c r="UTB235" s="164"/>
      <c r="UTC235" s="164"/>
      <c r="UTD235" s="164"/>
      <c r="UTE235" s="164"/>
      <c r="UTF235" s="164"/>
      <c r="UTG235" s="164"/>
      <c r="UTH235" s="164"/>
      <c r="UTI235" s="164"/>
      <c r="UTJ235" s="164"/>
      <c r="UTK235" s="164"/>
      <c r="UTL235" s="164"/>
      <c r="UTM235" s="164"/>
      <c r="UTN235" s="164"/>
      <c r="UTO235" s="164"/>
      <c r="UTP235" s="164"/>
      <c r="UTQ235" s="164"/>
      <c r="UTR235" s="164"/>
      <c r="UTS235" s="164"/>
      <c r="UTT235" s="164"/>
      <c r="UTU235" s="164"/>
      <c r="UTV235" s="164"/>
      <c r="UTW235" s="164"/>
      <c r="UTX235" s="164"/>
      <c r="UTY235" s="164"/>
      <c r="UTZ235" s="164"/>
      <c r="UUA235" s="164"/>
      <c r="UUB235" s="164"/>
      <c r="UUC235" s="164"/>
      <c r="UUD235" s="164"/>
      <c r="UUE235" s="164"/>
      <c r="UUF235" s="164"/>
      <c r="UUG235" s="164"/>
      <c r="UUH235" s="164"/>
      <c r="UUI235" s="164"/>
      <c r="UUJ235" s="164"/>
      <c r="UUK235" s="164"/>
      <c r="UUL235" s="164"/>
      <c r="UUM235" s="164"/>
      <c r="UUN235" s="164"/>
      <c r="UUO235" s="164"/>
      <c r="UUP235" s="164"/>
      <c r="UUQ235" s="164"/>
      <c r="UUR235" s="164"/>
      <c r="UUS235" s="164"/>
      <c r="UUT235" s="164"/>
      <c r="UUU235" s="164"/>
      <c r="UUV235" s="164"/>
      <c r="UUW235" s="164"/>
      <c r="UUX235" s="164"/>
      <c r="UUY235" s="164"/>
      <c r="UUZ235" s="164"/>
      <c r="UVA235" s="164"/>
      <c r="UVB235" s="164"/>
      <c r="UVC235" s="164"/>
      <c r="UVD235" s="164"/>
      <c r="UVE235" s="164"/>
      <c r="UVF235" s="164"/>
      <c r="UVG235" s="164"/>
      <c r="UVH235" s="164"/>
      <c r="UVI235" s="164"/>
      <c r="UVJ235" s="164"/>
      <c r="UVK235" s="164"/>
      <c r="UVL235" s="164"/>
      <c r="UVM235" s="164"/>
      <c r="UVN235" s="164"/>
      <c r="UVO235" s="164"/>
      <c r="UVP235" s="164"/>
      <c r="UVQ235" s="164"/>
      <c r="UVR235" s="164"/>
      <c r="UVS235" s="164"/>
      <c r="UVT235" s="164"/>
      <c r="UVU235" s="164"/>
      <c r="UVV235" s="164"/>
      <c r="UVW235" s="164"/>
      <c r="UVX235" s="164"/>
      <c r="UVY235" s="164"/>
      <c r="UVZ235" s="164"/>
      <c r="UWA235" s="164"/>
      <c r="UWB235" s="164"/>
      <c r="UWC235" s="164"/>
      <c r="UWD235" s="164"/>
      <c r="UWE235" s="164"/>
      <c r="UWF235" s="164"/>
      <c r="UWG235" s="164"/>
      <c r="UWH235" s="164"/>
      <c r="UWI235" s="164"/>
      <c r="UWJ235" s="164"/>
      <c r="UWK235" s="164"/>
      <c r="UWL235" s="164"/>
      <c r="UWM235" s="164"/>
      <c r="UWN235" s="164"/>
      <c r="UWO235" s="164"/>
      <c r="UWP235" s="164"/>
      <c r="UWQ235" s="164"/>
      <c r="UWR235" s="164"/>
      <c r="UWS235" s="164"/>
      <c r="UWT235" s="164"/>
      <c r="UWU235" s="164"/>
      <c r="UWV235" s="164"/>
      <c r="UWW235" s="164"/>
      <c r="UWX235" s="164"/>
      <c r="UWY235" s="164"/>
      <c r="UWZ235" s="164"/>
      <c r="UXA235" s="164"/>
      <c r="UXB235" s="164"/>
      <c r="UXC235" s="164"/>
      <c r="UXD235" s="164"/>
      <c r="UXE235" s="164"/>
      <c r="UXF235" s="164"/>
      <c r="UXG235" s="164"/>
      <c r="UXH235" s="164"/>
      <c r="UXI235" s="164"/>
      <c r="UXJ235" s="164"/>
      <c r="UXK235" s="164"/>
      <c r="UXL235" s="164"/>
      <c r="UXM235" s="164"/>
      <c r="UXN235" s="164"/>
      <c r="UXO235" s="164"/>
      <c r="UXP235" s="164"/>
      <c r="UXQ235" s="164"/>
      <c r="UXR235" s="164"/>
      <c r="UXS235" s="164"/>
      <c r="UXT235" s="164"/>
      <c r="UXU235" s="164"/>
      <c r="UXV235" s="164"/>
      <c r="UXW235" s="164"/>
      <c r="UXX235" s="164"/>
      <c r="UXY235" s="164"/>
      <c r="UXZ235" s="164"/>
      <c r="UYA235" s="164"/>
      <c r="UYB235" s="164"/>
      <c r="UYC235" s="164"/>
      <c r="UYD235" s="164"/>
      <c r="UYE235" s="164"/>
      <c r="UYF235" s="164"/>
      <c r="UYG235" s="164"/>
      <c r="UYH235" s="164"/>
      <c r="UYI235" s="164"/>
      <c r="UYJ235" s="164"/>
      <c r="UYK235" s="164"/>
      <c r="UYL235" s="164"/>
      <c r="UYM235" s="164"/>
      <c r="UYN235" s="164"/>
      <c r="UYO235" s="164"/>
      <c r="UYP235" s="164"/>
      <c r="UYQ235" s="164"/>
      <c r="UYR235" s="164"/>
      <c r="UYS235" s="164"/>
      <c r="UYT235" s="164"/>
      <c r="UYU235" s="164"/>
      <c r="UYV235" s="164"/>
      <c r="UYW235" s="164"/>
      <c r="UYX235" s="164"/>
      <c r="UYY235" s="164"/>
      <c r="UYZ235" s="164"/>
      <c r="UZA235" s="164"/>
      <c r="UZB235" s="164"/>
      <c r="UZC235" s="164"/>
      <c r="UZD235" s="164"/>
      <c r="UZE235" s="164"/>
      <c r="UZF235" s="164"/>
      <c r="UZG235" s="164"/>
      <c r="UZH235" s="164"/>
      <c r="UZI235" s="164"/>
      <c r="UZJ235" s="164"/>
      <c r="UZK235" s="164"/>
      <c r="UZL235" s="164"/>
      <c r="UZM235" s="164"/>
      <c r="UZN235" s="164"/>
      <c r="UZO235" s="164"/>
      <c r="UZP235" s="164"/>
      <c r="UZQ235" s="164"/>
      <c r="UZR235" s="164"/>
      <c r="UZS235" s="164"/>
      <c r="UZT235" s="164"/>
      <c r="UZU235" s="164"/>
      <c r="UZV235" s="164"/>
      <c r="UZW235" s="164"/>
      <c r="UZX235" s="164"/>
      <c r="UZY235" s="164"/>
      <c r="UZZ235" s="164"/>
      <c r="VAA235" s="164"/>
      <c r="VAB235" s="164"/>
      <c r="VAC235" s="164"/>
      <c r="VAD235" s="164"/>
      <c r="VAE235" s="164"/>
      <c r="VAF235" s="164"/>
      <c r="VAG235" s="164"/>
      <c r="VAH235" s="164"/>
      <c r="VAI235" s="164"/>
      <c r="VAJ235" s="164"/>
      <c r="VAK235" s="164"/>
      <c r="VAL235" s="164"/>
      <c r="VAM235" s="164"/>
      <c r="VAN235" s="164"/>
      <c r="VAO235" s="164"/>
      <c r="VAP235" s="164"/>
      <c r="VAQ235" s="164"/>
      <c r="VAR235" s="164"/>
      <c r="VAS235" s="164"/>
      <c r="VAT235" s="164"/>
      <c r="VAU235" s="164"/>
      <c r="VAV235" s="164"/>
      <c r="VAW235" s="164"/>
      <c r="VAX235" s="164"/>
      <c r="VAY235" s="164"/>
      <c r="VAZ235" s="164"/>
      <c r="VBA235" s="164"/>
      <c r="VBB235" s="164"/>
      <c r="VBC235" s="164"/>
      <c r="VBD235" s="164"/>
      <c r="VBE235" s="164"/>
      <c r="VBF235" s="164"/>
      <c r="VBG235" s="164"/>
      <c r="VBH235" s="164"/>
      <c r="VBI235" s="164"/>
      <c r="VBJ235" s="164"/>
      <c r="VBK235" s="164"/>
      <c r="VBL235" s="164"/>
      <c r="VBM235" s="164"/>
      <c r="VBN235" s="164"/>
      <c r="VBO235" s="164"/>
      <c r="VBP235" s="164"/>
      <c r="VBQ235" s="164"/>
      <c r="VBR235" s="164"/>
      <c r="VBS235" s="164"/>
      <c r="VBT235" s="164"/>
      <c r="VBU235" s="164"/>
      <c r="VBV235" s="164"/>
      <c r="VBW235" s="164"/>
      <c r="VBX235" s="164"/>
      <c r="VBY235" s="164"/>
      <c r="VBZ235" s="164"/>
      <c r="VCA235" s="164"/>
      <c r="VCB235" s="164"/>
      <c r="VCC235" s="164"/>
      <c r="VCD235" s="164"/>
      <c r="VCE235" s="164"/>
      <c r="VCF235" s="164"/>
      <c r="VCG235" s="164"/>
      <c r="VCH235" s="164"/>
      <c r="VCI235" s="164"/>
      <c r="VCJ235" s="164"/>
      <c r="VCK235" s="164"/>
      <c r="VCL235" s="164"/>
      <c r="VCM235" s="164"/>
      <c r="VCN235" s="164"/>
      <c r="VCO235" s="164"/>
      <c r="VCP235" s="164"/>
      <c r="VCQ235" s="164"/>
      <c r="VCR235" s="164"/>
      <c r="VCS235" s="164"/>
      <c r="VCT235" s="164"/>
      <c r="VCU235" s="164"/>
      <c r="VCV235" s="164"/>
      <c r="VCW235" s="164"/>
      <c r="VCX235" s="164"/>
      <c r="VCY235" s="164"/>
      <c r="VCZ235" s="164"/>
      <c r="VDA235" s="164"/>
      <c r="VDB235" s="164"/>
      <c r="VDC235" s="164"/>
      <c r="VDD235" s="164"/>
      <c r="VDE235" s="164"/>
      <c r="VDF235" s="164"/>
      <c r="VDG235" s="164"/>
      <c r="VDH235" s="164"/>
      <c r="VDI235" s="164"/>
      <c r="VDJ235" s="164"/>
      <c r="VDK235" s="164"/>
      <c r="VDL235" s="164"/>
      <c r="VDM235" s="164"/>
      <c r="VDN235" s="164"/>
      <c r="VDO235" s="164"/>
      <c r="VDP235" s="164"/>
      <c r="VDQ235" s="164"/>
      <c r="VDR235" s="164"/>
      <c r="VDS235" s="164"/>
      <c r="VDT235" s="164"/>
      <c r="VDU235" s="164"/>
      <c r="VDV235" s="164"/>
      <c r="VDW235" s="164"/>
      <c r="VDX235" s="164"/>
      <c r="VDY235" s="164"/>
      <c r="VDZ235" s="164"/>
      <c r="VEA235" s="164"/>
      <c r="VEB235" s="164"/>
      <c r="VEC235" s="164"/>
      <c r="VED235" s="164"/>
      <c r="VEE235" s="164"/>
      <c r="VEF235" s="164"/>
      <c r="VEG235" s="164"/>
      <c r="VEH235" s="164"/>
      <c r="VEI235" s="164"/>
      <c r="VEJ235" s="164"/>
      <c r="VEK235" s="164"/>
      <c r="VEL235" s="164"/>
      <c r="VEM235" s="164"/>
      <c r="VEN235" s="164"/>
      <c r="VEO235" s="164"/>
      <c r="VEP235" s="164"/>
      <c r="VEQ235" s="164"/>
      <c r="VER235" s="164"/>
      <c r="VES235" s="164"/>
      <c r="VET235" s="164"/>
      <c r="VEU235" s="164"/>
      <c r="VEV235" s="164"/>
      <c r="VEW235" s="164"/>
      <c r="VEX235" s="164"/>
      <c r="VEY235" s="164"/>
      <c r="VEZ235" s="164"/>
      <c r="VFA235" s="164"/>
      <c r="VFB235" s="164"/>
      <c r="VFC235" s="164"/>
      <c r="VFD235" s="164"/>
      <c r="VFE235" s="164"/>
      <c r="VFF235" s="164"/>
      <c r="VFG235" s="164"/>
      <c r="VFH235" s="164"/>
      <c r="VFI235" s="164"/>
      <c r="VFJ235" s="164"/>
      <c r="VFK235" s="164"/>
      <c r="VFL235" s="164"/>
      <c r="VFM235" s="164"/>
      <c r="VFN235" s="164"/>
      <c r="VFO235" s="164"/>
      <c r="VFP235" s="164"/>
      <c r="VFQ235" s="164"/>
      <c r="VFR235" s="164"/>
      <c r="VFS235" s="164"/>
      <c r="VFT235" s="164"/>
      <c r="VFU235" s="164"/>
      <c r="VFV235" s="164"/>
      <c r="VFW235" s="164"/>
      <c r="VFX235" s="164"/>
      <c r="VFY235" s="164"/>
      <c r="VFZ235" s="164"/>
      <c r="VGA235" s="164"/>
      <c r="VGB235" s="164"/>
      <c r="VGC235" s="164"/>
      <c r="VGD235" s="164"/>
      <c r="VGE235" s="164"/>
      <c r="VGF235" s="164"/>
      <c r="VGG235" s="164"/>
      <c r="VGH235" s="164"/>
      <c r="VGI235" s="164"/>
      <c r="VGJ235" s="164"/>
      <c r="VGK235" s="164"/>
      <c r="VGL235" s="164"/>
      <c r="VGM235" s="164"/>
      <c r="VGN235" s="164"/>
      <c r="VGO235" s="164"/>
      <c r="VGP235" s="164"/>
      <c r="VGQ235" s="164"/>
      <c r="VGR235" s="164"/>
      <c r="VGS235" s="164"/>
      <c r="VGT235" s="164"/>
      <c r="VGU235" s="164"/>
      <c r="VGV235" s="164"/>
      <c r="VGW235" s="164"/>
      <c r="VGX235" s="164"/>
      <c r="VGY235" s="164"/>
      <c r="VGZ235" s="164"/>
      <c r="VHA235" s="164"/>
      <c r="VHB235" s="164"/>
      <c r="VHC235" s="164"/>
      <c r="VHD235" s="164"/>
      <c r="VHE235" s="164"/>
      <c r="VHF235" s="164"/>
      <c r="VHG235" s="164"/>
      <c r="VHH235" s="164"/>
      <c r="VHI235" s="164"/>
      <c r="VHJ235" s="164"/>
      <c r="VHK235" s="164"/>
      <c r="VHL235" s="164"/>
      <c r="VHM235" s="164"/>
      <c r="VHN235" s="164"/>
      <c r="VHO235" s="164"/>
      <c r="VHP235" s="164"/>
      <c r="VHQ235" s="164"/>
      <c r="VHR235" s="164"/>
      <c r="VHS235" s="164"/>
      <c r="VHT235" s="164"/>
      <c r="VHU235" s="164"/>
      <c r="VHV235" s="164"/>
      <c r="VHW235" s="164"/>
      <c r="VHX235" s="164"/>
      <c r="VHY235" s="164"/>
      <c r="VHZ235" s="164"/>
      <c r="VIA235" s="164"/>
      <c r="VIB235" s="164"/>
      <c r="VIC235" s="164"/>
      <c r="VID235" s="164"/>
      <c r="VIE235" s="164"/>
      <c r="VIF235" s="164"/>
      <c r="VIG235" s="164"/>
      <c r="VIH235" s="164"/>
      <c r="VII235" s="164"/>
      <c r="VIJ235" s="164"/>
      <c r="VIK235" s="164"/>
      <c r="VIL235" s="164"/>
      <c r="VIM235" s="164"/>
      <c r="VIN235" s="164"/>
      <c r="VIO235" s="164"/>
      <c r="VIP235" s="164"/>
      <c r="VIQ235" s="164"/>
      <c r="VIR235" s="164"/>
      <c r="VIS235" s="164"/>
      <c r="VIT235" s="164"/>
      <c r="VIU235" s="164"/>
      <c r="VIV235" s="164"/>
      <c r="VIW235" s="164"/>
      <c r="VIX235" s="164"/>
      <c r="VIY235" s="164"/>
      <c r="VIZ235" s="164"/>
      <c r="VJA235" s="164"/>
      <c r="VJB235" s="164"/>
      <c r="VJC235" s="164"/>
      <c r="VJD235" s="164"/>
      <c r="VJE235" s="164"/>
      <c r="VJF235" s="164"/>
      <c r="VJG235" s="164"/>
      <c r="VJH235" s="164"/>
      <c r="VJI235" s="164"/>
      <c r="VJJ235" s="164"/>
      <c r="VJK235" s="164"/>
      <c r="VJL235" s="164"/>
      <c r="VJM235" s="164"/>
      <c r="VJN235" s="164"/>
      <c r="VJO235" s="164"/>
      <c r="VJP235" s="164"/>
      <c r="VJQ235" s="164"/>
      <c r="VJR235" s="164"/>
      <c r="VJS235" s="164"/>
      <c r="VJT235" s="164"/>
      <c r="VJU235" s="164"/>
      <c r="VJV235" s="164"/>
      <c r="VJW235" s="164"/>
      <c r="VJX235" s="164"/>
      <c r="VJY235" s="164"/>
      <c r="VJZ235" s="164"/>
      <c r="VKA235" s="164"/>
      <c r="VKB235" s="164"/>
      <c r="VKC235" s="164"/>
      <c r="VKD235" s="164"/>
      <c r="VKE235" s="164"/>
      <c r="VKF235" s="164"/>
      <c r="VKG235" s="164"/>
      <c r="VKH235" s="164"/>
      <c r="VKI235" s="164"/>
      <c r="VKJ235" s="164"/>
      <c r="VKK235" s="164"/>
      <c r="VKL235" s="164"/>
      <c r="VKM235" s="164"/>
      <c r="VKN235" s="164"/>
      <c r="VKO235" s="164"/>
      <c r="VKP235" s="164"/>
      <c r="VKQ235" s="164"/>
      <c r="VKR235" s="164"/>
      <c r="VKS235" s="164"/>
      <c r="VKT235" s="164"/>
      <c r="VKU235" s="164"/>
      <c r="VKV235" s="164"/>
      <c r="VKW235" s="164"/>
      <c r="VKX235" s="164"/>
      <c r="VKY235" s="164"/>
      <c r="VKZ235" s="164"/>
      <c r="VLA235" s="164"/>
      <c r="VLB235" s="164"/>
      <c r="VLC235" s="164"/>
      <c r="VLD235" s="164"/>
      <c r="VLE235" s="164"/>
      <c r="VLF235" s="164"/>
      <c r="VLG235" s="164"/>
      <c r="VLH235" s="164"/>
      <c r="VLI235" s="164"/>
      <c r="VLJ235" s="164"/>
      <c r="VLK235" s="164"/>
      <c r="VLL235" s="164"/>
      <c r="VLM235" s="164"/>
      <c r="VLN235" s="164"/>
      <c r="VLO235" s="164"/>
      <c r="VLP235" s="164"/>
      <c r="VLQ235" s="164"/>
      <c r="VLR235" s="164"/>
      <c r="VLS235" s="164"/>
      <c r="VLT235" s="164"/>
      <c r="VLU235" s="164"/>
      <c r="VLV235" s="164"/>
      <c r="VLW235" s="164"/>
      <c r="VLX235" s="164"/>
      <c r="VLY235" s="164"/>
      <c r="VLZ235" s="164"/>
      <c r="VMA235" s="164"/>
      <c r="VMB235" s="164"/>
      <c r="VMC235" s="164"/>
      <c r="VMD235" s="164"/>
      <c r="VME235" s="164"/>
      <c r="VMF235" s="164"/>
      <c r="VMG235" s="164"/>
      <c r="VMH235" s="164"/>
      <c r="VMI235" s="164"/>
      <c r="VMJ235" s="164"/>
      <c r="VMK235" s="164"/>
      <c r="VML235" s="164"/>
      <c r="VMM235" s="164"/>
      <c r="VMN235" s="164"/>
      <c r="VMO235" s="164"/>
      <c r="VMP235" s="164"/>
      <c r="VMQ235" s="164"/>
      <c r="VMR235" s="164"/>
      <c r="VMS235" s="164"/>
      <c r="VMT235" s="164"/>
      <c r="VMU235" s="164"/>
      <c r="VMV235" s="164"/>
      <c r="VMW235" s="164"/>
      <c r="VMX235" s="164"/>
      <c r="VMY235" s="164"/>
      <c r="VMZ235" s="164"/>
      <c r="VNA235" s="164"/>
      <c r="VNB235" s="164"/>
      <c r="VNC235" s="164"/>
      <c r="VND235" s="164"/>
      <c r="VNE235" s="164"/>
      <c r="VNF235" s="164"/>
      <c r="VNG235" s="164"/>
      <c r="VNH235" s="164"/>
      <c r="VNI235" s="164"/>
      <c r="VNJ235" s="164"/>
      <c r="VNK235" s="164"/>
      <c r="VNL235" s="164"/>
      <c r="VNM235" s="164"/>
      <c r="VNN235" s="164"/>
      <c r="VNO235" s="164"/>
      <c r="VNP235" s="164"/>
      <c r="VNQ235" s="164"/>
      <c r="VNR235" s="164"/>
      <c r="VNS235" s="164"/>
      <c r="VNT235" s="164"/>
      <c r="VNU235" s="164"/>
      <c r="VNV235" s="164"/>
      <c r="VNW235" s="164"/>
      <c r="VNX235" s="164"/>
      <c r="VNY235" s="164"/>
      <c r="VNZ235" s="164"/>
      <c r="VOA235" s="164"/>
      <c r="VOB235" s="164"/>
      <c r="VOC235" s="164"/>
      <c r="VOD235" s="164"/>
      <c r="VOE235" s="164"/>
      <c r="VOF235" s="164"/>
      <c r="VOG235" s="164"/>
      <c r="VOH235" s="164"/>
      <c r="VOI235" s="164"/>
      <c r="VOJ235" s="164"/>
      <c r="VOK235" s="164"/>
      <c r="VOL235" s="164"/>
      <c r="VOM235" s="164"/>
      <c r="VON235" s="164"/>
      <c r="VOO235" s="164"/>
      <c r="VOP235" s="164"/>
      <c r="VOQ235" s="164"/>
      <c r="VOR235" s="164"/>
      <c r="VOS235" s="164"/>
      <c r="VOT235" s="164"/>
      <c r="VOU235" s="164"/>
      <c r="VOV235" s="164"/>
      <c r="VOW235" s="164"/>
      <c r="VOX235" s="164"/>
      <c r="VOY235" s="164"/>
      <c r="VOZ235" s="164"/>
      <c r="VPA235" s="164"/>
      <c r="VPB235" s="164"/>
      <c r="VPC235" s="164"/>
      <c r="VPD235" s="164"/>
      <c r="VPE235" s="164"/>
      <c r="VPF235" s="164"/>
      <c r="VPG235" s="164"/>
      <c r="VPH235" s="164"/>
      <c r="VPI235" s="164"/>
      <c r="VPJ235" s="164"/>
      <c r="VPK235" s="164"/>
      <c r="VPL235" s="164"/>
      <c r="VPM235" s="164"/>
      <c r="VPN235" s="164"/>
      <c r="VPO235" s="164"/>
      <c r="VPP235" s="164"/>
      <c r="VPQ235" s="164"/>
      <c r="VPR235" s="164"/>
      <c r="VPS235" s="164"/>
      <c r="VPT235" s="164"/>
      <c r="VPU235" s="164"/>
      <c r="VPV235" s="164"/>
      <c r="VPW235" s="164"/>
      <c r="VPX235" s="164"/>
      <c r="VPY235" s="164"/>
      <c r="VPZ235" s="164"/>
      <c r="VQA235" s="164"/>
      <c r="VQB235" s="164"/>
      <c r="VQC235" s="164"/>
      <c r="VQD235" s="164"/>
      <c r="VQE235" s="164"/>
      <c r="VQF235" s="164"/>
      <c r="VQG235" s="164"/>
      <c r="VQH235" s="164"/>
      <c r="VQI235" s="164"/>
      <c r="VQJ235" s="164"/>
      <c r="VQK235" s="164"/>
      <c r="VQL235" s="164"/>
      <c r="VQM235" s="164"/>
      <c r="VQN235" s="164"/>
      <c r="VQO235" s="164"/>
      <c r="VQP235" s="164"/>
      <c r="VQQ235" s="164"/>
      <c r="VQR235" s="164"/>
      <c r="VQS235" s="164"/>
      <c r="VQT235" s="164"/>
      <c r="VQU235" s="164"/>
      <c r="VQV235" s="164"/>
      <c r="VQW235" s="164"/>
      <c r="VQX235" s="164"/>
      <c r="VQY235" s="164"/>
      <c r="VQZ235" s="164"/>
      <c r="VRA235" s="164"/>
      <c r="VRB235" s="164"/>
      <c r="VRC235" s="164"/>
      <c r="VRD235" s="164"/>
      <c r="VRE235" s="164"/>
      <c r="VRF235" s="164"/>
      <c r="VRG235" s="164"/>
      <c r="VRH235" s="164"/>
      <c r="VRI235" s="164"/>
      <c r="VRJ235" s="164"/>
      <c r="VRK235" s="164"/>
      <c r="VRL235" s="164"/>
      <c r="VRM235" s="164"/>
      <c r="VRN235" s="164"/>
      <c r="VRO235" s="164"/>
      <c r="VRP235" s="164"/>
      <c r="VRQ235" s="164"/>
      <c r="VRR235" s="164"/>
      <c r="VRS235" s="164"/>
      <c r="VRT235" s="164"/>
      <c r="VRU235" s="164"/>
      <c r="VRV235" s="164"/>
      <c r="VRW235" s="164"/>
      <c r="VRX235" s="164"/>
      <c r="VRY235" s="164"/>
      <c r="VRZ235" s="164"/>
      <c r="VSA235" s="164"/>
      <c r="VSB235" s="164"/>
      <c r="VSC235" s="164"/>
      <c r="VSD235" s="164"/>
      <c r="VSE235" s="164"/>
      <c r="VSF235" s="164"/>
      <c r="VSG235" s="164"/>
      <c r="VSH235" s="164"/>
      <c r="VSI235" s="164"/>
      <c r="VSJ235" s="164"/>
      <c r="VSK235" s="164"/>
      <c r="VSL235" s="164"/>
      <c r="VSM235" s="164"/>
      <c r="VSN235" s="164"/>
      <c r="VSO235" s="164"/>
      <c r="VSP235" s="164"/>
      <c r="VSQ235" s="164"/>
      <c r="VSR235" s="164"/>
      <c r="VSS235" s="164"/>
      <c r="VST235" s="164"/>
      <c r="VSU235" s="164"/>
      <c r="VSV235" s="164"/>
      <c r="VSW235" s="164"/>
      <c r="VSX235" s="164"/>
      <c r="VSY235" s="164"/>
      <c r="VSZ235" s="164"/>
      <c r="VTA235" s="164"/>
      <c r="VTB235" s="164"/>
      <c r="VTC235" s="164"/>
      <c r="VTD235" s="164"/>
      <c r="VTE235" s="164"/>
      <c r="VTF235" s="164"/>
      <c r="VTG235" s="164"/>
      <c r="VTH235" s="164"/>
      <c r="VTI235" s="164"/>
      <c r="VTJ235" s="164"/>
      <c r="VTK235" s="164"/>
      <c r="VTL235" s="164"/>
      <c r="VTM235" s="164"/>
      <c r="VTN235" s="164"/>
      <c r="VTO235" s="164"/>
      <c r="VTP235" s="164"/>
      <c r="VTQ235" s="164"/>
      <c r="VTR235" s="164"/>
      <c r="VTS235" s="164"/>
      <c r="VTT235" s="164"/>
      <c r="VTU235" s="164"/>
      <c r="VTV235" s="164"/>
      <c r="VTW235" s="164"/>
      <c r="VTX235" s="164"/>
      <c r="VTY235" s="164"/>
      <c r="VTZ235" s="164"/>
      <c r="VUA235" s="164"/>
      <c r="VUB235" s="164"/>
      <c r="VUC235" s="164"/>
      <c r="VUD235" s="164"/>
      <c r="VUE235" s="164"/>
      <c r="VUF235" s="164"/>
      <c r="VUG235" s="164"/>
      <c r="VUH235" s="164"/>
      <c r="VUI235" s="164"/>
      <c r="VUJ235" s="164"/>
      <c r="VUK235" s="164"/>
      <c r="VUL235" s="164"/>
      <c r="VUM235" s="164"/>
      <c r="VUN235" s="164"/>
      <c r="VUO235" s="164"/>
      <c r="VUP235" s="164"/>
      <c r="VUQ235" s="164"/>
      <c r="VUR235" s="164"/>
      <c r="VUS235" s="164"/>
      <c r="VUT235" s="164"/>
      <c r="VUU235" s="164"/>
      <c r="VUV235" s="164"/>
      <c r="VUW235" s="164"/>
      <c r="VUX235" s="164"/>
      <c r="VUY235" s="164"/>
      <c r="VUZ235" s="164"/>
      <c r="VVA235" s="164"/>
      <c r="VVB235" s="164"/>
      <c r="VVC235" s="164"/>
      <c r="VVD235" s="164"/>
      <c r="VVE235" s="164"/>
      <c r="VVF235" s="164"/>
      <c r="VVG235" s="164"/>
      <c r="VVH235" s="164"/>
      <c r="VVI235" s="164"/>
      <c r="VVJ235" s="164"/>
      <c r="VVK235" s="164"/>
      <c r="VVL235" s="164"/>
      <c r="VVM235" s="164"/>
      <c r="VVN235" s="164"/>
      <c r="VVO235" s="164"/>
      <c r="VVP235" s="164"/>
      <c r="VVQ235" s="164"/>
      <c r="VVR235" s="164"/>
      <c r="VVS235" s="164"/>
      <c r="VVT235" s="164"/>
      <c r="VVU235" s="164"/>
      <c r="VVV235" s="164"/>
      <c r="VVW235" s="164"/>
      <c r="VVX235" s="164"/>
      <c r="VVY235" s="164"/>
      <c r="VVZ235" s="164"/>
      <c r="VWA235" s="164"/>
      <c r="VWB235" s="164"/>
      <c r="VWC235" s="164"/>
      <c r="VWD235" s="164"/>
      <c r="VWE235" s="164"/>
      <c r="VWF235" s="164"/>
      <c r="VWG235" s="164"/>
      <c r="VWH235" s="164"/>
      <c r="VWI235" s="164"/>
      <c r="VWJ235" s="164"/>
      <c r="VWK235" s="164"/>
      <c r="VWL235" s="164"/>
      <c r="VWM235" s="164"/>
      <c r="VWN235" s="164"/>
      <c r="VWO235" s="164"/>
      <c r="VWP235" s="164"/>
      <c r="VWQ235" s="164"/>
      <c r="VWR235" s="164"/>
      <c r="VWS235" s="164"/>
      <c r="VWT235" s="164"/>
      <c r="VWU235" s="164"/>
      <c r="VWV235" s="164"/>
      <c r="VWW235" s="164"/>
      <c r="VWX235" s="164"/>
      <c r="VWY235" s="164"/>
      <c r="VWZ235" s="164"/>
      <c r="VXA235" s="164"/>
      <c r="VXB235" s="164"/>
      <c r="VXC235" s="164"/>
      <c r="VXD235" s="164"/>
      <c r="VXE235" s="164"/>
      <c r="VXF235" s="164"/>
      <c r="VXG235" s="164"/>
      <c r="VXH235" s="164"/>
      <c r="VXI235" s="164"/>
      <c r="VXJ235" s="164"/>
      <c r="VXK235" s="164"/>
      <c r="VXL235" s="164"/>
      <c r="VXM235" s="164"/>
      <c r="VXN235" s="164"/>
      <c r="VXO235" s="164"/>
      <c r="VXP235" s="164"/>
      <c r="VXQ235" s="164"/>
      <c r="VXR235" s="164"/>
      <c r="VXS235" s="164"/>
      <c r="VXT235" s="164"/>
      <c r="VXU235" s="164"/>
      <c r="VXV235" s="164"/>
      <c r="VXW235" s="164"/>
      <c r="VXX235" s="164"/>
      <c r="VXY235" s="164"/>
      <c r="VXZ235" s="164"/>
      <c r="VYA235" s="164"/>
      <c r="VYB235" s="164"/>
      <c r="VYC235" s="164"/>
      <c r="VYD235" s="164"/>
      <c r="VYE235" s="164"/>
      <c r="VYF235" s="164"/>
      <c r="VYG235" s="164"/>
      <c r="VYH235" s="164"/>
      <c r="VYI235" s="164"/>
      <c r="VYJ235" s="164"/>
      <c r="VYK235" s="164"/>
      <c r="VYL235" s="164"/>
      <c r="VYM235" s="164"/>
      <c r="VYN235" s="164"/>
      <c r="VYO235" s="164"/>
      <c r="VYP235" s="164"/>
      <c r="VYQ235" s="164"/>
      <c r="VYR235" s="164"/>
      <c r="VYS235" s="164"/>
      <c r="VYT235" s="164"/>
      <c r="VYU235" s="164"/>
      <c r="VYV235" s="164"/>
      <c r="VYW235" s="164"/>
      <c r="VYX235" s="164"/>
      <c r="VYY235" s="164"/>
      <c r="VYZ235" s="164"/>
      <c r="VZA235" s="164"/>
      <c r="VZB235" s="164"/>
      <c r="VZC235" s="164"/>
      <c r="VZD235" s="164"/>
      <c r="VZE235" s="164"/>
      <c r="VZF235" s="164"/>
      <c r="VZG235" s="164"/>
      <c r="VZH235" s="164"/>
      <c r="VZI235" s="164"/>
      <c r="VZJ235" s="164"/>
      <c r="VZK235" s="164"/>
      <c r="VZL235" s="164"/>
      <c r="VZM235" s="164"/>
      <c r="VZN235" s="164"/>
      <c r="VZO235" s="164"/>
      <c r="VZP235" s="164"/>
      <c r="VZQ235" s="164"/>
      <c r="VZR235" s="164"/>
      <c r="VZS235" s="164"/>
      <c r="VZT235" s="164"/>
      <c r="VZU235" s="164"/>
      <c r="VZV235" s="164"/>
      <c r="VZW235" s="164"/>
      <c r="VZX235" s="164"/>
      <c r="VZY235" s="164"/>
      <c r="VZZ235" s="164"/>
      <c r="WAA235" s="164"/>
      <c r="WAB235" s="164"/>
      <c r="WAC235" s="164"/>
      <c r="WAD235" s="164"/>
      <c r="WAE235" s="164"/>
      <c r="WAF235" s="164"/>
      <c r="WAG235" s="164"/>
      <c r="WAH235" s="164"/>
      <c r="WAI235" s="164"/>
      <c r="WAJ235" s="164"/>
      <c r="WAK235" s="164"/>
      <c r="WAL235" s="164"/>
      <c r="WAM235" s="164"/>
      <c r="WAN235" s="164"/>
      <c r="WAO235" s="164"/>
      <c r="WAP235" s="164"/>
      <c r="WAQ235" s="164"/>
      <c r="WAR235" s="164"/>
      <c r="WAS235" s="164"/>
      <c r="WAT235" s="164"/>
      <c r="WAU235" s="164"/>
      <c r="WAV235" s="164"/>
      <c r="WAW235" s="164"/>
      <c r="WAX235" s="164"/>
      <c r="WAY235" s="164"/>
      <c r="WAZ235" s="164"/>
      <c r="WBA235" s="164"/>
      <c r="WBB235" s="164"/>
      <c r="WBC235" s="164"/>
      <c r="WBD235" s="164"/>
      <c r="WBE235" s="164"/>
      <c r="WBF235" s="164"/>
      <c r="WBG235" s="164"/>
      <c r="WBH235" s="164"/>
      <c r="WBI235" s="164"/>
      <c r="WBJ235" s="164"/>
      <c r="WBK235" s="164"/>
      <c r="WBL235" s="164"/>
      <c r="WBM235" s="164"/>
      <c r="WBN235" s="164"/>
      <c r="WBO235" s="164"/>
      <c r="WBP235" s="164"/>
      <c r="WBQ235" s="164"/>
      <c r="WBR235" s="164"/>
      <c r="WBS235" s="164"/>
      <c r="WBT235" s="164"/>
      <c r="WBU235" s="164"/>
      <c r="WBV235" s="164"/>
      <c r="WBW235" s="164"/>
      <c r="WBX235" s="164"/>
      <c r="WBY235" s="164"/>
      <c r="WBZ235" s="164"/>
      <c r="WCA235" s="164"/>
      <c r="WCB235" s="164"/>
      <c r="WCC235" s="164"/>
      <c r="WCD235" s="164"/>
      <c r="WCE235" s="164"/>
      <c r="WCF235" s="164"/>
      <c r="WCG235" s="164"/>
      <c r="WCH235" s="164"/>
      <c r="WCI235" s="164"/>
      <c r="WCJ235" s="164"/>
      <c r="WCK235" s="164"/>
      <c r="WCL235" s="164"/>
      <c r="WCM235" s="164"/>
      <c r="WCN235" s="164"/>
      <c r="WCO235" s="164"/>
      <c r="WCP235" s="164"/>
      <c r="WCQ235" s="164"/>
      <c r="WCR235" s="164"/>
      <c r="WCS235" s="164"/>
      <c r="WCT235" s="164"/>
      <c r="WCU235" s="164"/>
      <c r="WCV235" s="164"/>
      <c r="WCW235" s="164"/>
      <c r="WCX235" s="164"/>
      <c r="WCY235" s="164"/>
      <c r="WCZ235" s="164"/>
      <c r="WDA235" s="164"/>
      <c r="WDB235" s="164"/>
      <c r="WDC235" s="164"/>
      <c r="WDD235" s="164"/>
      <c r="WDE235" s="164"/>
      <c r="WDF235" s="164"/>
      <c r="WDG235" s="164"/>
      <c r="WDH235" s="164"/>
      <c r="WDI235" s="164"/>
      <c r="WDJ235" s="164"/>
      <c r="WDK235" s="164"/>
      <c r="WDL235" s="164"/>
      <c r="WDM235" s="164"/>
      <c r="WDN235" s="164"/>
      <c r="WDO235" s="164"/>
      <c r="WDP235" s="164"/>
      <c r="WDQ235" s="164"/>
      <c r="WDR235" s="164"/>
      <c r="WDS235" s="164"/>
      <c r="WDT235" s="164"/>
      <c r="WDU235" s="164"/>
      <c r="WDV235" s="164"/>
      <c r="WDW235" s="164"/>
      <c r="WDX235" s="164"/>
      <c r="WDY235" s="164"/>
      <c r="WDZ235" s="164"/>
      <c r="WEA235" s="164"/>
      <c r="WEB235" s="164"/>
      <c r="WEC235" s="164"/>
      <c r="WED235" s="164"/>
      <c r="WEE235" s="164"/>
      <c r="WEF235" s="164"/>
      <c r="WEG235" s="164"/>
      <c r="WEH235" s="164"/>
      <c r="WEI235" s="164"/>
      <c r="WEJ235" s="164"/>
      <c r="WEK235" s="164"/>
      <c r="WEL235" s="164"/>
      <c r="WEM235" s="164"/>
      <c r="WEN235" s="164"/>
      <c r="WEO235" s="164"/>
      <c r="WEP235" s="164"/>
      <c r="WEQ235" s="164"/>
      <c r="WER235" s="164"/>
      <c r="WES235" s="164"/>
      <c r="WET235" s="164"/>
      <c r="WEU235" s="164"/>
      <c r="WEV235" s="164"/>
      <c r="WEW235" s="164"/>
      <c r="WEX235" s="164"/>
      <c r="WEY235" s="164"/>
      <c r="WEZ235" s="164"/>
      <c r="WFA235" s="164"/>
      <c r="WFB235" s="164"/>
      <c r="WFC235" s="164"/>
      <c r="WFD235" s="164"/>
      <c r="WFE235" s="164"/>
      <c r="WFF235" s="164"/>
      <c r="WFG235" s="164"/>
      <c r="WFH235" s="164"/>
      <c r="WFI235" s="164"/>
      <c r="WFJ235" s="164"/>
      <c r="WFK235" s="164"/>
      <c r="WFL235" s="164"/>
      <c r="WFM235" s="164"/>
      <c r="WFN235" s="164"/>
      <c r="WFO235" s="164"/>
      <c r="WFP235" s="164"/>
      <c r="WFQ235" s="164"/>
      <c r="WFR235" s="164"/>
      <c r="WFS235" s="164"/>
      <c r="WFT235" s="164"/>
      <c r="WFU235" s="164"/>
      <c r="WFV235" s="164"/>
      <c r="WFW235" s="164"/>
      <c r="WFX235" s="164"/>
      <c r="WFY235" s="164"/>
      <c r="WFZ235" s="164"/>
      <c r="WGA235" s="164"/>
      <c r="WGB235" s="164"/>
      <c r="WGC235" s="164"/>
      <c r="WGD235" s="164"/>
      <c r="WGE235" s="164"/>
      <c r="WGF235" s="164"/>
      <c r="WGG235" s="164"/>
      <c r="WGH235" s="164"/>
      <c r="WGI235" s="164"/>
      <c r="WGJ235" s="164"/>
      <c r="WGK235" s="164"/>
      <c r="WGL235" s="164"/>
      <c r="WGM235" s="164"/>
      <c r="WGN235" s="164"/>
      <c r="WGO235" s="164"/>
      <c r="WGP235" s="164"/>
      <c r="WGQ235" s="164"/>
      <c r="WGR235" s="164"/>
      <c r="WGS235" s="164"/>
      <c r="WGT235" s="164"/>
      <c r="WGU235" s="164"/>
      <c r="WGV235" s="164"/>
      <c r="WGW235" s="164"/>
      <c r="WGX235" s="164"/>
      <c r="WGY235" s="164"/>
      <c r="WGZ235" s="164"/>
      <c r="WHA235" s="164"/>
      <c r="WHB235" s="164"/>
      <c r="WHC235" s="164"/>
      <c r="WHD235" s="164"/>
      <c r="WHE235" s="164"/>
      <c r="WHF235" s="164"/>
      <c r="WHG235" s="164"/>
      <c r="WHH235" s="164"/>
      <c r="WHI235" s="164"/>
      <c r="WHJ235" s="164"/>
      <c r="WHK235" s="164"/>
      <c r="WHL235" s="164"/>
      <c r="WHM235" s="164"/>
      <c r="WHN235" s="164"/>
      <c r="WHO235" s="164"/>
      <c r="WHP235" s="164"/>
      <c r="WHQ235" s="164"/>
      <c r="WHR235" s="164"/>
      <c r="WHS235" s="164"/>
      <c r="WHT235" s="164"/>
      <c r="WHU235" s="164"/>
      <c r="WHV235" s="164"/>
      <c r="WHW235" s="164"/>
      <c r="WHX235" s="164"/>
      <c r="WHY235" s="164"/>
      <c r="WHZ235" s="164"/>
      <c r="WIA235" s="164"/>
      <c r="WIB235" s="164"/>
      <c r="WIC235" s="164"/>
      <c r="WID235" s="164"/>
      <c r="WIE235" s="164"/>
      <c r="WIF235" s="164"/>
      <c r="WIG235" s="164"/>
      <c r="WIH235" s="164"/>
      <c r="WII235" s="164"/>
      <c r="WIJ235" s="164"/>
      <c r="WIK235" s="164"/>
      <c r="WIL235" s="164"/>
      <c r="WIM235" s="164"/>
      <c r="WIN235" s="164"/>
      <c r="WIO235" s="164"/>
      <c r="WIP235" s="164"/>
      <c r="WIQ235" s="164"/>
      <c r="WIR235" s="164"/>
      <c r="WIS235" s="164"/>
      <c r="WIT235" s="164"/>
      <c r="WIU235" s="164"/>
      <c r="WIV235" s="164"/>
      <c r="WIW235" s="164"/>
      <c r="WIX235" s="164"/>
      <c r="WIY235" s="164"/>
      <c r="WIZ235" s="164"/>
      <c r="WJA235" s="164"/>
      <c r="WJB235" s="164"/>
      <c r="WJC235" s="164"/>
      <c r="WJD235" s="164"/>
      <c r="WJE235" s="164"/>
      <c r="WJF235" s="164"/>
      <c r="WJG235" s="164"/>
      <c r="WJH235" s="164"/>
      <c r="WJI235" s="164"/>
      <c r="WJJ235" s="164"/>
      <c r="WJK235" s="164"/>
      <c r="WJL235" s="164"/>
      <c r="WJM235" s="164"/>
      <c r="WJN235" s="164"/>
      <c r="WJO235" s="164"/>
      <c r="WJP235" s="164"/>
      <c r="WJQ235" s="164"/>
      <c r="WJR235" s="164"/>
      <c r="WJS235" s="164"/>
      <c r="WJT235" s="164"/>
      <c r="WJU235" s="164"/>
      <c r="WJV235" s="164"/>
      <c r="WJW235" s="164"/>
      <c r="WJX235" s="164"/>
      <c r="WJY235" s="164"/>
      <c r="WJZ235" s="164"/>
      <c r="WKA235" s="164"/>
      <c r="WKB235" s="164"/>
      <c r="WKC235" s="164"/>
      <c r="WKD235" s="164"/>
      <c r="WKE235" s="164"/>
      <c r="WKF235" s="164"/>
      <c r="WKG235" s="164"/>
      <c r="WKH235" s="164"/>
      <c r="WKI235" s="164"/>
      <c r="WKJ235" s="164"/>
      <c r="WKK235" s="164"/>
      <c r="WKL235" s="164"/>
      <c r="WKM235" s="164"/>
      <c r="WKN235" s="164"/>
      <c r="WKO235" s="164"/>
      <c r="WKP235" s="164"/>
      <c r="WKQ235" s="164"/>
      <c r="WKR235" s="164"/>
      <c r="WKS235" s="164"/>
      <c r="WKT235" s="164"/>
      <c r="WKU235" s="164"/>
      <c r="WKV235" s="164"/>
      <c r="WKW235" s="164"/>
      <c r="WKX235" s="164"/>
      <c r="WKY235" s="164"/>
      <c r="WKZ235" s="164"/>
      <c r="WLA235" s="164"/>
      <c r="WLB235" s="164"/>
      <c r="WLC235" s="164"/>
      <c r="WLD235" s="164"/>
      <c r="WLE235" s="164"/>
      <c r="WLF235" s="164"/>
      <c r="WLG235" s="164"/>
      <c r="WLH235" s="164"/>
      <c r="WLI235" s="164"/>
      <c r="WLJ235" s="164"/>
      <c r="WLK235" s="164"/>
      <c r="WLL235" s="164"/>
      <c r="WLM235" s="164"/>
      <c r="WLN235" s="164"/>
      <c r="WLO235" s="164"/>
      <c r="WLP235" s="164"/>
      <c r="WLQ235" s="164"/>
      <c r="WLR235" s="164"/>
      <c r="WLS235" s="164"/>
      <c r="WLT235" s="164"/>
      <c r="WLU235" s="164"/>
      <c r="WLV235" s="164"/>
      <c r="WLW235" s="164"/>
      <c r="WLX235" s="164"/>
      <c r="WLY235" s="164"/>
      <c r="WLZ235" s="164"/>
      <c r="WMA235" s="164"/>
      <c r="WMB235" s="164"/>
      <c r="WMC235" s="164"/>
      <c r="WMD235" s="164"/>
      <c r="WME235" s="164"/>
      <c r="WMF235" s="164"/>
      <c r="WMG235" s="164"/>
      <c r="WMH235" s="164"/>
      <c r="WMI235" s="164"/>
      <c r="WMJ235" s="164"/>
      <c r="WMK235" s="164"/>
      <c r="WML235" s="164"/>
      <c r="WMM235" s="164"/>
      <c r="WMN235" s="164"/>
      <c r="WMO235" s="164"/>
      <c r="WMP235" s="164"/>
      <c r="WMQ235" s="164"/>
      <c r="WMR235" s="164"/>
      <c r="WMS235" s="164"/>
      <c r="WMT235" s="164"/>
      <c r="WMU235" s="164"/>
      <c r="WMV235" s="164"/>
      <c r="WMW235" s="164"/>
      <c r="WMX235" s="164"/>
      <c r="WMY235" s="164"/>
      <c r="WMZ235" s="164"/>
      <c r="WNA235" s="164"/>
      <c r="WNB235" s="164"/>
      <c r="WNC235" s="164"/>
      <c r="WND235" s="164"/>
      <c r="WNE235" s="164"/>
      <c r="WNF235" s="164"/>
      <c r="WNG235" s="164"/>
      <c r="WNH235" s="164"/>
      <c r="WNI235" s="164"/>
      <c r="WNJ235" s="164"/>
      <c r="WNK235" s="164"/>
      <c r="WNL235" s="164"/>
      <c r="WNM235" s="164"/>
      <c r="WNN235" s="164"/>
      <c r="WNO235" s="164"/>
      <c r="WNP235" s="164"/>
      <c r="WNQ235" s="164"/>
      <c r="WNR235" s="164"/>
      <c r="WNS235" s="164"/>
      <c r="WNT235" s="164"/>
      <c r="WNU235" s="164"/>
      <c r="WNV235" s="164"/>
      <c r="WNW235" s="164"/>
      <c r="WNX235" s="164"/>
      <c r="WNY235" s="164"/>
      <c r="WNZ235" s="164"/>
      <c r="WOA235" s="164"/>
      <c r="WOB235" s="164"/>
      <c r="WOC235" s="164"/>
      <c r="WOD235" s="164"/>
      <c r="WOE235" s="164"/>
      <c r="WOF235" s="164"/>
      <c r="WOG235" s="164"/>
      <c r="WOH235" s="164"/>
      <c r="WOI235" s="164"/>
      <c r="WOJ235" s="164"/>
      <c r="WOK235" s="164"/>
      <c r="WOL235" s="164"/>
      <c r="WOM235" s="164"/>
      <c r="WON235" s="164"/>
      <c r="WOO235" s="164"/>
      <c r="WOP235" s="164"/>
      <c r="WOQ235" s="164"/>
      <c r="WOR235" s="164"/>
      <c r="WOS235" s="164"/>
      <c r="WOT235" s="164"/>
      <c r="WOU235" s="164"/>
      <c r="WOV235" s="164"/>
      <c r="WOW235" s="164"/>
      <c r="WOX235" s="164"/>
      <c r="WOY235" s="164"/>
      <c r="WOZ235" s="164"/>
      <c r="WPA235" s="164"/>
      <c r="WPB235" s="164"/>
      <c r="WPC235" s="164"/>
      <c r="WPD235" s="164"/>
      <c r="WPE235" s="164"/>
      <c r="WPF235" s="164"/>
      <c r="WPG235" s="164"/>
      <c r="WPH235" s="164"/>
      <c r="WPI235" s="164"/>
      <c r="WPJ235" s="164"/>
      <c r="WPK235" s="164"/>
      <c r="WPL235" s="164"/>
      <c r="WPM235" s="164"/>
      <c r="WPN235" s="164"/>
      <c r="WPO235" s="164"/>
      <c r="WPP235" s="164"/>
      <c r="WPQ235" s="164"/>
      <c r="WPR235" s="164"/>
      <c r="WPS235" s="164"/>
      <c r="WPT235" s="164"/>
      <c r="WPU235" s="164"/>
      <c r="WPV235" s="164"/>
      <c r="WPW235" s="164"/>
      <c r="WPX235" s="164"/>
      <c r="WPY235" s="164"/>
      <c r="WPZ235" s="164"/>
      <c r="WQA235" s="164"/>
      <c r="WQB235" s="164"/>
      <c r="WQC235" s="164"/>
      <c r="WQD235" s="164"/>
      <c r="WQE235" s="164"/>
      <c r="WQF235" s="164"/>
      <c r="WQG235" s="164"/>
      <c r="WQH235" s="164"/>
      <c r="WQI235" s="164"/>
      <c r="WQJ235" s="164"/>
      <c r="WQK235" s="164"/>
      <c r="WQL235" s="164"/>
      <c r="WQM235" s="164"/>
      <c r="WQN235" s="164"/>
      <c r="WQO235" s="164"/>
      <c r="WQP235" s="164"/>
      <c r="WQQ235" s="164"/>
      <c r="WQR235" s="164"/>
      <c r="WQS235" s="164"/>
      <c r="WQT235" s="164"/>
      <c r="WQU235" s="164"/>
      <c r="WQV235" s="164"/>
      <c r="WQW235" s="164"/>
      <c r="WQX235" s="164"/>
      <c r="WQY235" s="164"/>
      <c r="WQZ235" s="164"/>
      <c r="WRA235" s="164"/>
      <c r="WRB235" s="164"/>
      <c r="WRC235" s="164"/>
      <c r="WRD235" s="164"/>
      <c r="WRE235" s="164"/>
      <c r="WRF235" s="164"/>
      <c r="WRG235" s="164"/>
      <c r="WRH235" s="164"/>
      <c r="WRI235" s="164"/>
      <c r="WRJ235" s="164"/>
      <c r="WRK235" s="164"/>
      <c r="WRL235" s="164"/>
      <c r="WRM235" s="164"/>
      <c r="WRN235" s="164"/>
      <c r="WRO235" s="164"/>
      <c r="WRP235" s="164"/>
      <c r="WRQ235" s="164"/>
      <c r="WRR235" s="164"/>
      <c r="WRS235" s="164"/>
      <c r="WRT235" s="164"/>
      <c r="WRU235" s="164"/>
      <c r="WRV235" s="164"/>
      <c r="WRW235" s="164"/>
      <c r="WRX235" s="164"/>
      <c r="WRY235" s="164"/>
      <c r="WRZ235" s="164"/>
      <c r="WSA235" s="164"/>
      <c r="WSB235" s="164"/>
      <c r="WSC235" s="164"/>
      <c r="WSD235" s="164"/>
      <c r="WSE235" s="164"/>
      <c r="WSF235" s="164"/>
      <c r="WSG235" s="164"/>
      <c r="WSH235" s="164"/>
      <c r="WSI235" s="164"/>
      <c r="WSJ235" s="164"/>
      <c r="WSK235" s="164"/>
      <c r="WSL235" s="164"/>
      <c r="WSM235" s="164"/>
      <c r="WSN235" s="164"/>
      <c r="WSO235" s="164"/>
      <c r="WSP235" s="164"/>
      <c r="WSQ235" s="164"/>
      <c r="WSR235" s="164"/>
      <c r="WSS235" s="164"/>
      <c r="WST235" s="164"/>
      <c r="WSU235" s="164"/>
      <c r="WSV235" s="164"/>
      <c r="WSW235" s="164"/>
      <c r="WSX235" s="164"/>
      <c r="WSY235" s="164"/>
      <c r="WSZ235" s="164"/>
      <c r="WTA235" s="164"/>
      <c r="WTB235" s="164"/>
      <c r="WTC235" s="164"/>
      <c r="WTD235" s="164"/>
      <c r="WTE235" s="164"/>
      <c r="WTF235" s="164"/>
      <c r="WTG235" s="164"/>
      <c r="WTH235" s="164"/>
      <c r="WTI235" s="164"/>
      <c r="WTJ235" s="164"/>
      <c r="WTK235" s="164"/>
      <c r="WTL235" s="164"/>
      <c r="WTM235" s="164"/>
      <c r="WTN235" s="164"/>
      <c r="WTO235" s="164"/>
      <c r="WTP235" s="164"/>
      <c r="WTQ235" s="164"/>
      <c r="WTR235" s="164"/>
      <c r="WTS235" s="164"/>
      <c r="WTT235" s="164"/>
      <c r="WTU235" s="164"/>
      <c r="WTV235" s="164"/>
      <c r="WTW235" s="164"/>
      <c r="WTX235" s="164"/>
      <c r="WTY235" s="164"/>
      <c r="WTZ235" s="164"/>
      <c r="WUA235" s="164"/>
      <c r="WUB235" s="164"/>
      <c r="WUC235" s="164"/>
      <c r="WUD235" s="164"/>
      <c r="WUE235" s="164"/>
      <c r="WUF235" s="164"/>
      <c r="WUG235" s="164"/>
      <c r="WUH235" s="164"/>
      <c r="WUI235" s="164"/>
      <c r="WUJ235" s="164"/>
      <c r="WUK235" s="164"/>
      <c r="WUL235" s="164"/>
      <c r="WUM235" s="164"/>
      <c r="WUN235" s="164"/>
      <c r="WUO235" s="164"/>
      <c r="WUP235" s="164"/>
      <c r="WUQ235" s="164"/>
      <c r="WUR235" s="164"/>
      <c r="WUS235" s="164"/>
      <c r="WUT235" s="164"/>
      <c r="WUU235" s="164"/>
      <c r="WUV235" s="164"/>
      <c r="WUW235" s="164"/>
      <c r="WUX235" s="164"/>
      <c r="WUY235" s="164"/>
      <c r="WUZ235" s="164"/>
      <c r="WVA235" s="164"/>
      <c r="WVB235" s="164"/>
      <c r="WVC235" s="164"/>
      <c r="WVD235" s="164"/>
      <c r="WVE235" s="164"/>
      <c r="WVF235" s="164"/>
      <c r="WVG235" s="164"/>
      <c r="WVH235" s="164"/>
      <c r="WVI235" s="164"/>
      <c r="WVJ235" s="164"/>
      <c r="WVK235" s="164"/>
      <c r="WVL235" s="164"/>
      <c r="WVM235" s="164"/>
      <c r="WVN235" s="164"/>
      <c r="WVO235" s="164"/>
      <c r="WVP235" s="164"/>
      <c r="WVQ235" s="164"/>
      <c r="WVR235" s="164"/>
      <c r="WVS235" s="164"/>
      <c r="WVT235" s="164"/>
      <c r="WVU235" s="164"/>
      <c r="WVV235" s="164"/>
      <c r="WVW235" s="164"/>
      <c r="WVX235" s="164"/>
      <c r="WVY235" s="164"/>
      <c r="WVZ235" s="164"/>
      <c r="WWA235" s="164"/>
      <c r="WWB235" s="164"/>
      <c r="WWC235" s="164"/>
      <c r="WWD235" s="164"/>
      <c r="WWE235" s="164"/>
      <c r="WWF235" s="164"/>
      <c r="WWG235" s="164"/>
      <c r="WWH235" s="164"/>
      <c r="WWI235" s="164"/>
      <c r="WWJ235" s="164"/>
      <c r="WWK235" s="164"/>
      <c r="WWL235" s="164"/>
      <c r="WWM235" s="164"/>
      <c r="WWN235" s="164"/>
      <c r="WWO235" s="164"/>
      <c r="WWP235" s="164"/>
      <c r="WWQ235" s="164"/>
      <c r="WWR235" s="164"/>
      <c r="WWS235" s="164"/>
      <c r="WWT235" s="164"/>
      <c r="WWU235" s="164"/>
      <c r="WWV235" s="164"/>
      <c r="WWW235" s="164"/>
      <c r="WWX235" s="164"/>
      <c r="WWY235" s="164"/>
      <c r="WWZ235" s="164"/>
      <c r="WXA235" s="164"/>
      <c r="WXB235" s="164"/>
      <c r="WXC235" s="164"/>
      <c r="WXD235" s="164"/>
      <c r="WXE235" s="164"/>
      <c r="WXF235" s="164"/>
      <c r="WXG235" s="164"/>
      <c r="WXH235" s="164"/>
      <c r="WXI235" s="164"/>
      <c r="WXJ235" s="164"/>
      <c r="WXK235" s="164"/>
      <c r="WXL235" s="164"/>
      <c r="WXM235" s="164"/>
      <c r="WXN235" s="164"/>
      <c r="WXO235" s="164"/>
      <c r="WXP235" s="164"/>
      <c r="WXQ235" s="164"/>
      <c r="WXR235" s="164"/>
      <c r="WXS235" s="164"/>
      <c r="WXT235" s="164"/>
      <c r="WXU235" s="164"/>
      <c r="WXV235" s="164"/>
      <c r="WXW235" s="164"/>
      <c r="WXX235" s="164"/>
      <c r="WXY235" s="164"/>
      <c r="WXZ235" s="164"/>
      <c r="WYA235" s="164"/>
      <c r="WYB235" s="164"/>
      <c r="WYC235" s="164"/>
      <c r="WYD235" s="164"/>
      <c r="WYE235" s="164"/>
      <c r="WYF235" s="164"/>
      <c r="WYG235" s="164"/>
      <c r="WYH235" s="164"/>
      <c r="WYI235" s="164"/>
      <c r="WYJ235" s="164"/>
      <c r="WYK235" s="164"/>
      <c r="WYL235" s="164"/>
      <c r="WYM235" s="164"/>
      <c r="WYN235" s="164"/>
      <c r="WYO235" s="164"/>
      <c r="WYP235" s="164"/>
      <c r="WYQ235" s="164"/>
      <c r="WYR235" s="164"/>
      <c r="WYS235" s="164"/>
      <c r="WYT235" s="164"/>
      <c r="WYU235" s="164"/>
      <c r="WYV235" s="164"/>
      <c r="WYW235" s="164"/>
      <c r="WYX235" s="164"/>
      <c r="WYY235" s="164"/>
      <c r="WYZ235" s="164"/>
      <c r="WZA235" s="164"/>
      <c r="WZB235" s="164"/>
      <c r="WZC235" s="164"/>
      <c r="WZD235" s="164"/>
      <c r="WZE235" s="164"/>
      <c r="WZF235" s="164"/>
      <c r="WZG235" s="164"/>
      <c r="WZH235" s="164"/>
      <c r="WZI235" s="164"/>
      <c r="WZJ235" s="164"/>
      <c r="WZK235" s="164"/>
      <c r="WZL235" s="164"/>
      <c r="WZM235" s="164"/>
      <c r="WZN235" s="164"/>
      <c r="WZO235" s="164"/>
      <c r="WZP235" s="164"/>
      <c r="WZQ235" s="164"/>
      <c r="WZR235" s="164"/>
      <c r="WZS235" s="164"/>
      <c r="WZT235" s="164"/>
      <c r="WZU235" s="164"/>
      <c r="WZV235" s="164"/>
      <c r="WZW235" s="164"/>
      <c r="WZX235" s="164"/>
      <c r="WZY235" s="164"/>
      <c r="WZZ235" s="164"/>
      <c r="XAA235" s="164"/>
      <c r="XAB235" s="164"/>
      <c r="XAC235" s="164"/>
      <c r="XAD235" s="164"/>
      <c r="XAE235" s="164"/>
      <c r="XAF235" s="164"/>
      <c r="XAG235" s="164"/>
      <c r="XAH235" s="164"/>
      <c r="XAI235" s="164"/>
      <c r="XAJ235" s="164"/>
      <c r="XAK235" s="164"/>
      <c r="XAL235" s="164"/>
      <c r="XAM235" s="164"/>
      <c r="XAN235" s="164"/>
      <c r="XAO235" s="164"/>
      <c r="XAP235" s="164"/>
      <c r="XAQ235" s="164"/>
      <c r="XAR235" s="164"/>
      <c r="XAS235" s="164"/>
      <c r="XAT235" s="164"/>
      <c r="XAU235" s="164"/>
      <c r="XAV235" s="164"/>
      <c r="XAW235" s="164"/>
      <c r="XAX235" s="164"/>
      <c r="XAY235" s="164"/>
      <c r="XAZ235" s="164"/>
      <c r="XBA235" s="164"/>
      <c r="XBB235" s="164"/>
      <c r="XBC235" s="164"/>
      <c r="XBD235" s="164"/>
      <c r="XBE235" s="164"/>
      <c r="XBF235" s="164"/>
      <c r="XBG235" s="164"/>
      <c r="XBH235" s="164"/>
      <c r="XBI235" s="164"/>
      <c r="XBJ235" s="164"/>
      <c r="XBK235" s="164"/>
      <c r="XBL235" s="164"/>
      <c r="XBM235" s="164"/>
      <c r="XBN235" s="164"/>
      <c r="XBO235" s="164"/>
      <c r="XBP235" s="164"/>
      <c r="XBQ235" s="164"/>
      <c r="XBR235" s="164"/>
      <c r="XBS235" s="164"/>
      <c r="XBT235" s="164"/>
      <c r="XBU235" s="164"/>
      <c r="XBV235" s="164"/>
      <c r="XBW235" s="164"/>
      <c r="XBX235" s="164"/>
      <c r="XBY235" s="164"/>
      <c r="XBZ235" s="164"/>
      <c r="XCA235" s="164"/>
      <c r="XCB235" s="164"/>
      <c r="XCC235" s="164"/>
      <c r="XCD235" s="164"/>
      <c r="XCE235" s="164"/>
      <c r="XCF235" s="164"/>
      <c r="XCG235" s="164"/>
      <c r="XCH235" s="164"/>
      <c r="XCI235" s="164"/>
      <c r="XCJ235" s="164"/>
      <c r="XCK235" s="164"/>
      <c r="XCL235" s="164"/>
      <c r="XCM235" s="164"/>
      <c r="XCN235" s="164"/>
      <c r="XCO235" s="164"/>
      <c r="XCP235" s="164"/>
      <c r="XCQ235" s="164"/>
      <c r="XCR235" s="164"/>
      <c r="XCS235" s="164"/>
      <c r="XCT235" s="164"/>
      <c r="XCU235" s="164"/>
      <c r="XCV235" s="164"/>
      <c r="XCW235" s="164"/>
      <c r="XCX235" s="164"/>
      <c r="XCY235" s="164"/>
      <c r="XCZ235" s="164"/>
      <c r="XDA235" s="164"/>
      <c r="XDB235" s="164"/>
      <c r="XDC235" s="164"/>
      <c r="XDD235" s="164"/>
      <c r="XDE235" s="164"/>
      <c r="XDF235" s="164"/>
      <c r="XDG235" s="164"/>
      <c r="XDH235" s="164"/>
      <c r="XDI235" s="164"/>
      <c r="XDJ235" s="164"/>
      <c r="XDK235" s="164"/>
      <c r="XDL235" s="164"/>
      <c r="XDM235" s="164"/>
      <c r="XDN235" s="164"/>
      <c r="XDO235" s="164"/>
      <c r="XDP235" s="164"/>
      <c r="XDQ235" s="164"/>
      <c r="XDR235" s="164"/>
      <c r="XDS235" s="164"/>
      <c r="XDT235" s="164"/>
      <c r="XDU235" s="164"/>
      <c r="XDV235" s="164"/>
      <c r="XDW235" s="164"/>
      <c r="XDX235" s="164"/>
      <c r="XDY235" s="164"/>
      <c r="XDZ235" s="164"/>
      <c r="XEA235" s="164"/>
      <c r="XEB235" s="164"/>
      <c r="XEC235" s="164"/>
      <c r="XED235" s="164"/>
      <c r="XEE235" s="164"/>
      <c r="XEF235" s="164"/>
      <c r="XEG235" s="164"/>
      <c r="XEH235" s="164"/>
      <c r="XEI235" s="164"/>
      <c r="XEJ235" s="164"/>
      <c r="XEK235" s="164"/>
      <c r="XEL235" s="164"/>
      <c r="XEM235" s="164"/>
      <c r="XEN235" s="164"/>
      <c r="XEO235" s="164"/>
      <c r="XEP235" s="164"/>
      <c r="XEQ235" s="164"/>
      <c r="XER235" s="164"/>
      <c r="XES235" s="164"/>
      <c r="XET235" s="164"/>
      <c r="XEU235" s="164"/>
      <c r="XEV235" s="164"/>
      <c r="XEW235" s="164"/>
      <c r="XEX235" s="164"/>
      <c r="XEY235" s="164"/>
      <c r="XEZ235" s="164"/>
      <c r="XFA235" s="164"/>
      <c r="XFB235" s="164"/>
      <c r="XFC235" s="164"/>
      <c r="XFD235" s="164"/>
    </row>
    <row r="236" spans="1:16384" ht="12" customHeight="1">
      <c r="A236" s="131">
        <v>260</v>
      </c>
      <c r="B236" s="140" t="s">
        <v>186</v>
      </c>
      <c r="C236" s="132" t="str">
        <f>+VLOOKUP(B236,'[30]Clallam Regulated Price Out'!A:B,2,FALSE)</f>
        <v>40YD ROLL OFF-MNTHLY RENT</v>
      </c>
      <c r="D236" s="134">
        <f>IFERROR(VLOOKUP(B236,'[31]Clallam Rates'!$F$1:$H$500, 3, FALSE),0)</f>
        <v>81.900000000000006</v>
      </c>
      <c r="E236" s="135">
        <v>81.900000000000006</v>
      </c>
      <c r="F236" s="135" t="s">
        <v>14</v>
      </c>
      <c r="G236" s="136">
        <f>IFERROR(VLOOKUP($B236,'[31]Clallam Revenue'!$B:$O,3,0),0)</f>
        <v>0</v>
      </c>
      <c r="H236" s="136">
        <f>IFERROR(VLOOKUP($B236,'[31]Clallam Revenue'!$B:$O,4,0),0)</f>
        <v>0</v>
      </c>
      <c r="I236" s="136">
        <f>IFERROR(VLOOKUP($B236,'[31]Clallam Revenue'!$B:$O,5,0),0)</f>
        <v>0</v>
      </c>
      <c r="J236" s="136">
        <f>IFERROR(VLOOKUP($B236,'[31]Clallam Revenue'!$B:$O,6,0),0)</f>
        <v>0</v>
      </c>
      <c r="K236" s="136">
        <f>IFERROR(VLOOKUP($B236,'[31]Clallam Revenue'!$B:$O,7,0),0)</f>
        <v>0</v>
      </c>
      <c r="L236" s="136">
        <f>IFERROR(VLOOKUP($B236,'[31]Clallam Revenue'!$B:$O,8,0),0)</f>
        <v>0</v>
      </c>
      <c r="M236" s="136">
        <f>IFERROR(VLOOKUP($B236,'[31]Clallam Revenue'!$B:$O,9,0),0)</f>
        <v>0</v>
      </c>
      <c r="N236" s="136">
        <f>IFERROR(VLOOKUP($B236,'[31]Clallam Revenue'!$B:$O,10,0),0)</f>
        <v>0</v>
      </c>
      <c r="O236" s="136">
        <f>IFERROR(VLOOKUP($B236,'[31]Clallam Revenue'!$B:$O,11,0),0)</f>
        <v>0</v>
      </c>
      <c r="P236" s="136">
        <f>IFERROR(VLOOKUP($B236,'[31]Clallam Revenue'!$B:$O,12,0),0)</f>
        <v>0</v>
      </c>
      <c r="Q236" s="136">
        <f>IFERROR(VLOOKUP($B236,'[31]Clallam Revenue'!$B:$O,13,0),0)</f>
        <v>0</v>
      </c>
      <c r="R236" s="136">
        <f>IFERROR(VLOOKUP($B236,'[31]Clallam Revenue'!$B:$O,14,0),0)</f>
        <v>0</v>
      </c>
      <c r="S236" s="136">
        <f t="shared" si="103"/>
        <v>0</v>
      </c>
      <c r="T236" s="164"/>
      <c r="U236" s="137">
        <f t="shared" si="104"/>
        <v>0</v>
      </c>
      <c r="V236" s="137">
        <f t="shared" si="105"/>
        <v>0</v>
      </c>
      <c r="W236" s="137">
        <f t="shared" si="106"/>
        <v>0</v>
      </c>
      <c r="X236" s="137">
        <f t="shared" si="107"/>
        <v>0</v>
      </c>
      <c r="Y236" s="137">
        <f t="shared" si="108"/>
        <v>0</v>
      </c>
      <c r="Z236" s="137">
        <f t="shared" si="109"/>
        <v>0</v>
      </c>
      <c r="AA236" s="137">
        <f t="shared" si="110"/>
        <v>0</v>
      </c>
      <c r="AB236" s="137">
        <f t="shared" si="111"/>
        <v>0</v>
      </c>
      <c r="AC236" s="137">
        <f t="shared" si="112"/>
        <v>0</v>
      </c>
      <c r="AD236" s="137">
        <f t="shared" si="113"/>
        <v>0</v>
      </c>
      <c r="AE236" s="137">
        <f t="shared" si="114"/>
        <v>0</v>
      </c>
      <c r="AF236" s="137">
        <f t="shared" si="115"/>
        <v>0</v>
      </c>
      <c r="AG236" s="138">
        <f t="shared" si="116"/>
        <v>0</v>
      </c>
      <c r="AJ236" s="214"/>
      <c r="AK236" s="215"/>
      <c r="AL236" s="215">
        <f t="shared" si="119"/>
        <v>0</v>
      </c>
      <c r="AM236" s="216">
        <f t="shared" si="120"/>
        <v>0</v>
      </c>
      <c r="AN236" s="222">
        <f t="shared" si="123"/>
        <v>0</v>
      </c>
      <c r="AO236" s="222" t="e">
        <f t="shared" si="124"/>
        <v>#DIV/0!</v>
      </c>
      <c r="AP236" s="178" t="s">
        <v>535</v>
      </c>
    </row>
    <row r="237" spans="1:16384" ht="12" customHeight="1">
      <c r="A237" s="177">
        <v>260265</v>
      </c>
      <c r="B237" s="140" t="s">
        <v>444</v>
      </c>
      <c r="C237" s="132" t="str">
        <f>+VLOOKUP(B237,'[30]Clallam Regulated Price Out'!A:B,2,FALSE)</f>
        <v>TARPING CHARGE</v>
      </c>
      <c r="D237" s="134">
        <f>IFERROR(VLOOKUP(B237,'[31]Clallam Rates'!$F$1:$H$500, 3, FALSE),0)</f>
        <v>40.5</v>
      </c>
      <c r="E237" s="157">
        <v>40.5</v>
      </c>
      <c r="F237" s="148" t="s">
        <v>14</v>
      </c>
      <c r="G237" s="136">
        <f>IFERROR(VLOOKUP($B237,'[31]Clallam Revenue'!$B:$O,3,0),0)</f>
        <v>0</v>
      </c>
      <c r="H237" s="136">
        <f>IFERROR(VLOOKUP($B237,'[31]Clallam Revenue'!$B:$O,4,0),0)</f>
        <v>0</v>
      </c>
      <c r="I237" s="136">
        <f>IFERROR(VLOOKUP($B237,'[31]Clallam Revenue'!$B:$O,5,0),0)</f>
        <v>0</v>
      </c>
      <c r="J237" s="136">
        <f>IFERROR(VLOOKUP($B237,'[31]Clallam Revenue'!$B:$O,6,0),0)</f>
        <v>0</v>
      </c>
      <c r="K237" s="136">
        <f>IFERROR(VLOOKUP($B237,'[31]Clallam Revenue'!$B:$O,7,0),0)</f>
        <v>0</v>
      </c>
      <c r="L237" s="136">
        <f>IFERROR(VLOOKUP($B237,'[31]Clallam Revenue'!$B:$O,8,0),0)</f>
        <v>0</v>
      </c>
      <c r="M237" s="136">
        <f>IFERROR(VLOOKUP($B237,'[31]Clallam Revenue'!$B:$O,9,0),0)</f>
        <v>0</v>
      </c>
      <c r="N237" s="136">
        <f>IFERROR(VLOOKUP($B237,'[31]Clallam Revenue'!$B:$O,10,0),0)</f>
        <v>0</v>
      </c>
      <c r="O237" s="136">
        <f>IFERROR(VLOOKUP($B237,'[31]Clallam Revenue'!$B:$O,11,0),0)</f>
        <v>0</v>
      </c>
      <c r="P237" s="136">
        <f>IFERROR(VLOOKUP($B237,'[31]Clallam Revenue'!$B:$O,12,0),0)</f>
        <v>0</v>
      </c>
      <c r="Q237" s="136">
        <f>IFERROR(VLOOKUP($B237,'[31]Clallam Revenue'!$B:$O,13,0),0)</f>
        <v>0</v>
      </c>
      <c r="R237" s="136">
        <f>IFERROR(VLOOKUP($B237,'[31]Clallam Revenue'!$B:$O,14,0),0)</f>
        <v>0</v>
      </c>
      <c r="S237" s="136">
        <f t="shared" si="103"/>
        <v>0</v>
      </c>
      <c r="U237" s="137">
        <f t="shared" si="104"/>
        <v>0</v>
      </c>
      <c r="V237" s="137">
        <f t="shared" si="105"/>
        <v>0</v>
      </c>
      <c r="W237" s="137">
        <f t="shared" si="106"/>
        <v>0</v>
      </c>
      <c r="X237" s="137">
        <f t="shared" si="107"/>
        <v>0</v>
      </c>
      <c r="Y237" s="137">
        <f t="shared" si="108"/>
        <v>0</v>
      </c>
      <c r="Z237" s="137">
        <f t="shared" si="109"/>
        <v>0</v>
      </c>
      <c r="AA237" s="137">
        <f t="shared" si="110"/>
        <v>0</v>
      </c>
      <c r="AB237" s="137">
        <f t="shared" si="111"/>
        <v>0</v>
      </c>
      <c r="AC237" s="137">
        <f t="shared" si="112"/>
        <v>0</v>
      </c>
      <c r="AD237" s="137">
        <f t="shared" si="113"/>
        <v>0</v>
      </c>
      <c r="AE237" s="137">
        <f t="shared" si="114"/>
        <v>0</v>
      </c>
      <c r="AF237" s="137">
        <f t="shared" si="115"/>
        <v>0</v>
      </c>
      <c r="AG237" s="138">
        <f t="shared" si="116"/>
        <v>0</v>
      </c>
      <c r="AJ237" s="214">
        <f t="shared" si="117"/>
        <v>40.612889349465163</v>
      </c>
      <c r="AK237" s="215">
        <f t="shared" si="118"/>
        <v>0.11288934946516349</v>
      </c>
      <c r="AL237" s="215">
        <f t="shared" si="119"/>
        <v>0</v>
      </c>
      <c r="AM237" s="216">
        <f t="shared" si="120"/>
        <v>0</v>
      </c>
      <c r="AN237" s="222">
        <f t="shared" si="123"/>
        <v>2.7873913448188516E-3</v>
      </c>
      <c r="AO237" s="222" t="e">
        <f t="shared" si="124"/>
        <v>#DIV/0!</v>
      </c>
    </row>
    <row r="238" spans="1:16384" ht="12" customHeight="1">
      <c r="A238" s="147"/>
      <c r="B238" s="140" t="s">
        <v>189</v>
      </c>
      <c r="C238" s="132" t="str">
        <f>+VLOOKUP(B238,'[30]Clallam Regulated Price Out'!A:B,2,FALSE)</f>
        <v>TIME/STANDBY CHARGE</v>
      </c>
      <c r="D238" s="134">
        <f>IFERROR(VLOOKUP(B238,'[31]Clallam Rates'!$F$1:$H$500, 3, FALSE),0)</f>
        <v>80.5</v>
      </c>
      <c r="E238" s="157">
        <v>80.5</v>
      </c>
      <c r="F238" s="148"/>
      <c r="G238" s="136">
        <f>IFERROR(VLOOKUP($B238,'[31]Clallam Revenue'!$B:$O,3,0),0)</f>
        <v>60.38</v>
      </c>
      <c r="H238" s="136">
        <f>IFERROR(VLOOKUP($B238,'[31]Clallam Revenue'!$B:$O,4,0),0)</f>
        <v>100.63</v>
      </c>
      <c r="I238" s="136">
        <f>IFERROR(VLOOKUP($B238,'[31]Clallam Revenue'!$B:$O,5,0),0)</f>
        <v>60.38</v>
      </c>
      <c r="J238" s="136">
        <f>IFERROR(VLOOKUP($B238,'[31]Clallam Revenue'!$B:$O,6,0),0)</f>
        <v>0</v>
      </c>
      <c r="K238" s="136">
        <f>IFERROR(VLOOKUP($B238,'[31]Clallam Revenue'!$B:$O,7,0),0)</f>
        <v>462.89</v>
      </c>
      <c r="L238" s="136">
        <f>IFERROR(VLOOKUP($B238,'[31]Clallam Revenue'!$B:$O,8,0),0)</f>
        <v>20.13</v>
      </c>
      <c r="M238" s="136">
        <f>IFERROR(VLOOKUP($B238,'[31]Clallam Revenue'!$B:$O,9,0),0)</f>
        <v>20.13</v>
      </c>
      <c r="N238" s="136">
        <f>IFERROR(VLOOKUP($B238,'[31]Clallam Revenue'!$B:$O,10,0),0)</f>
        <v>20.13</v>
      </c>
      <c r="O238" s="136">
        <f>IFERROR(VLOOKUP($B238,'[31]Clallam Revenue'!$B:$O,11,0),0)</f>
        <v>0</v>
      </c>
      <c r="P238" s="136">
        <f>IFERROR(VLOOKUP($B238,'[31]Clallam Revenue'!$B:$O,12,0),0)</f>
        <v>120.76</v>
      </c>
      <c r="Q238" s="136">
        <f>IFERROR(VLOOKUP($B238,'[31]Clallam Revenue'!$B:$O,13,0),0)</f>
        <v>20.13</v>
      </c>
      <c r="R238" s="136">
        <f>IFERROR(VLOOKUP($B238,'[31]Clallam Revenue'!$B:$O,14,0),0)</f>
        <v>20.13</v>
      </c>
      <c r="S238" s="136">
        <f t="shared" si="103"/>
        <v>905.68999999999994</v>
      </c>
      <c r="U238" s="137">
        <f t="shared" si="104"/>
        <v>0.75006211180124227</v>
      </c>
      <c r="V238" s="137">
        <f t="shared" si="105"/>
        <v>1.2500621118012423</v>
      </c>
      <c r="W238" s="137">
        <f t="shared" si="106"/>
        <v>0.75006211180124227</v>
      </c>
      <c r="X238" s="137">
        <f t="shared" si="107"/>
        <v>0</v>
      </c>
      <c r="Y238" s="137">
        <f t="shared" si="108"/>
        <v>5.7501863354037264</v>
      </c>
      <c r="Z238" s="137">
        <f t="shared" si="109"/>
        <v>0.25006211180124222</v>
      </c>
      <c r="AA238" s="137">
        <f t="shared" si="110"/>
        <v>0.25006211180124222</v>
      </c>
      <c r="AB238" s="137">
        <f t="shared" si="111"/>
        <v>0.25006211180124222</v>
      </c>
      <c r="AC238" s="137">
        <f t="shared" si="112"/>
        <v>0</v>
      </c>
      <c r="AD238" s="137">
        <f t="shared" si="113"/>
        <v>1.5001242236024845</v>
      </c>
      <c r="AE238" s="137">
        <f t="shared" si="114"/>
        <v>0.25006211180124222</v>
      </c>
      <c r="AF238" s="137">
        <f t="shared" si="115"/>
        <v>0.25006211180124222</v>
      </c>
      <c r="AG238" s="138">
        <f t="shared" si="116"/>
        <v>0.9375672877846789</v>
      </c>
      <c r="AJ238" s="214">
        <f t="shared" si="117"/>
        <v>80.724385003257922</v>
      </c>
      <c r="AK238" s="215">
        <f t="shared" si="118"/>
        <v>0.22438500325792177</v>
      </c>
      <c r="AL238" s="215">
        <f t="shared" si="119"/>
        <v>2.5245124670890324</v>
      </c>
      <c r="AM238" s="216">
        <f t="shared" si="120"/>
        <v>908.21451246708898</v>
      </c>
      <c r="AN238" s="222">
        <f t="shared" si="123"/>
        <v>2.7873913448189041E-3</v>
      </c>
      <c r="AO238" s="222">
        <f t="shared" si="124"/>
        <v>2.7873913448189032E-3</v>
      </c>
    </row>
    <row r="239" spans="1:16384" ht="12" customHeight="1">
      <c r="A239" s="131"/>
      <c r="B239" s="140" t="s">
        <v>199</v>
      </c>
      <c r="C239" s="132" t="str">
        <f>+VLOOKUP(B239,'[30]Clallam Regulated Price Out'!A:B,2,FALSE)</f>
        <v>SERVICE ADJ-ROLL OFF</v>
      </c>
      <c r="D239" s="134">
        <f>IFERROR(VLOOKUP(B239,'[31]Clallam Rates'!$F$1:$H$500, 3, FALSE),0)</f>
        <v>0</v>
      </c>
      <c r="E239" s="157"/>
      <c r="F239" s="148"/>
      <c r="G239" s="136">
        <f>IFERROR(VLOOKUP($B239,'[31]Clallam Revenue'!$B:$O,3,0),0)</f>
        <v>0</v>
      </c>
      <c r="H239" s="136">
        <f>IFERROR(VLOOKUP($B239,'[31]Clallam Revenue'!$B:$O,4,0),0)</f>
        <v>0</v>
      </c>
      <c r="I239" s="136">
        <f>IFERROR(VLOOKUP($B239,'[31]Clallam Revenue'!$B:$O,5,0),0)</f>
        <v>0</v>
      </c>
      <c r="J239" s="136">
        <f>IFERROR(VLOOKUP($B239,'[31]Clallam Revenue'!$B:$O,6,0),0)</f>
        <v>0</v>
      </c>
      <c r="K239" s="136">
        <f>IFERROR(VLOOKUP($B239,'[31]Clallam Revenue'!$B:$O,7,0),0)</f>
        <v>0</v>
      </c>
      <c r="L239" s="136">
        <f>IFERROR(VLOOKUP($B239,'[31]Clallam Revenue'!$B:$O,8,0),0)</f>
        <v>0</v>
      </c>
      <c r="M239" s="136">
        <f>IFERROR(VLOOKUP($B239,'[31]Clallam Revenue'!$B:$O,9,0),0)</f>
        <v>0</v>
      </c>
      <c r="N239" s="136">
        <f>IFERROR(VLOOKUP($B239,'[31]Clallam Revenue'!$B:$O,10,0),0)</f>
        <v>0</v>
      </c>
      <c r="O239" s="136">
        <f>IFERROR(VLOOKUP($B239,'[31]Clallam Revenue'!$B:$O,11,0),0)</f>
        <v>0</v>
      </c>
      <c r="P239" s="136">
        <f>IFERROR(VLOOKUP($B239,'[31]Clallam Revenue'!$B:$O,12,0),0)</f>
        <v>0</v>
      </c>
      <c r="Q239" s="136">
        <f>IFERROR(VLOOKUP($B239,'[31]Clallam Revenue'!$B:$O,13,0),0)</f>
        <v>0</v>
      </c>
      <c r="R239" s="136">
        <f>IFERROR(VLOOKUP($B239,'[31]Clallam Revenue'!$B:$O,14,0),0)</f>
        <v>0</v>
      </c>
      <c r="S239" s="136">
        <f t="shared" si="103"/>
        <v>0</v>
      </c>
      <c r="U239" s="137">
        <f t="shared" si="104"/>
        <v>0</v>
      </c>
      <c r="V239" s="137">
        <f t="shared" si="105"/>
        <v>0</v>
      </c>
      <c r="W239" s="137">
        <f t="shared" si="106"/>
        <v>0</v>
      </c>
      <c r="X239" s="137">
        <f t="shared" si="107"/>
        <v>0</v>
      </c>
      <c r="Y239" s="137">
        <f t="shared" si="108"/>
        <v>0</v>
      </c>
      <c r="Z239" s="137">
        <f t="shared" si="109"/>
        <v>0</v>
      </c>
      <c r="AA239" s="137">
        <f t="shared" si="110"/>
        <v>0</v>
      </c>
      <c r="AB239" s="137">
        <f t="shared" si="111"/>
        <v>0</v>
      </c>
      <c r="AC239" s="137">
        <f t="shared" si="112"/>
        <v>0</v>
      </c>
      <c r="AD239" s="137">
        <f t="shared" si="113"/>
        <v>0</v>
      </c>
      <c r="AE239" s="137">
        <f t="shared" si="114"/>
        <v>0</v>
      </c>
      <c r="AF239" s="137">
        <f t="shared" si="115"/>
        <v>0</v>
      </c>
      <c r="AG239" s="138">
        <f t="shared" si="116"/>
        <v>0</v>
      </c>
      <c r="AJ239" s="214">
        <f t="shared" si="117"/>
        <v>0</v>
      </c>
      <c r="AK239" s="215">
        <f t="shared" si="118"/>
        <v>0</v>
      </c>
      <c r="AL239" s="215">
        <f t="shared" si="119"/>
        <v>0</v>
      </c>
      <c r="AM239" s="216">
        <f t="shared" si="120"/>
        <v>0</v>
      </c>
      <c r="AN239" s="222" t="e">
        <f t="shared" si="123"/>
        <v>#DIV/0!</v>
      </c>
      <c r="AO239" s="222" t="e">
        <f t="shared" si="124"/>
        <v>#DIV/0!</v>
      </c>
    </row>
    <row r="240" spans="1:16384" ht="12" customHeight="1">
      <c r="A240" s="131"/>
      <c r="B240" s="140" t="s">
        <v>445</v>
      </c>
      <c r="C240" s="132" t="str">
        <f>+VLOOKUP(B240,'[30]Clallam Regulated Price Out'!A:B,2,FALSE)</f>
        <v>DELIVER OPEN TOP</v>
      </c>
      <c r="D240" s="134">
        <f>IFERROR(VLOOKUP(B240,'[31]Clallam Rates'!$F$1:$H$500, 3, FALSE),0)</f>
        <v>0</v>
      </c>
      <c r="E240" s="157"/>
      <c r="F240" s="148"/>
      <c r="G240" s="136">
        <f>IFERROR(VLOOKUP($B240,'[31]Clallam Revenue'!$B:$O,3,0),0)</f>
        <v>0</v>
      </c>
      <c r="H240" s="136">
        <f>IFERROR(VLOOKUP($B240,'[31]Clallam Revenue'!$B:$O,4,0),0)</f>
        <v>0</v>
      </c>
      <c r="I240" s="136">
        <f>IFERROR(VLOOKUP($B240,'[31]Clallam Revenue'!$B:$O,5,0),0)</f>
        <v>0</v>
      </c>
      <c r="J240" s="136">
        <f>IFERROR(VLOOKUP($B240,'[31]Clallam Revenue'!$B:$O,6,0),0)</f>
        <v>0</v>
      </c>
      <c r="K240" s="136">
        <f>IFERROR(VLOOKUP($B240,'[31]Clallam Revenue'!$B:$O,7,0),0)</f>
        <v>0</v>
      </c>
      <c r="L240" s="136">
        <f>IFERROR(VLOOKUP($B240,'[31]Clallam Revenue'!$B:$O,8,0),0)</f>
        <v>0</v>
      </c>
      <c r="M240" s="136">
        <f>IFERROR(VLOOKUP($B240,'[31]Clallam Revenue'!$B:$O,9,0),0)</f>
        <v>0</v>
      </c>
      <c r="N240" s="136">
        <f>IFERROR(VLOOKUP($B240,'[31]Clallam Revenue'!$B:$O,10,0),0)</f>
        <v>0</v>
      </c>
      <c r="O240" s="136">
        <f>IFERROR(VLOOKUP($B240,'[31]Clallam Revenue'!$B:$O,11,0),0)</f>
        <v>0</v>
      </c>
      <c r="P240" s="136">
        <f>IFERROR(VLOOKUP($B240,'[31]Clallam Revenue'!$B:$O,12,0),0)</f>
        <v>0</v>
      </c>
      <c r="Q240" s="136">
        <f>IFERROR(VLOOKUP($B240,'[31]Clallam Revenue'!$B:$O,13,0),0)</f>
        <v>0</v>
      </c>
      <c r="R240" s="136">
        <f>IFERROR(VLOOKUP($B240,'[31]Clallam Revenue'!$B:$O,14,0),0)</f>
        <v>0</v>
      </c>
      <c r="S240" s="136">
        <f t="shared" si="103"/>
        <v>0</v>
      </c>
      <c r="U240" s="137">
        <f t="shared" si="104"/>
        <v>0</v>
      </c>
      <c r="V240" s="137">
        <f t="shared" si="105"/>
        <v>0</v>
      </c>
      <c r="W240" s="137">
        <f t="shared" si="106"/>
        <v>0</v>
      </c>
      <c r="X240" s="137">
        <f t="shared" si="107"/>
        <v>0</v>
      </c>
      <c r="Y240" s="137">
        <f t="shared" si="108"/>
        <v>0</v>
      </c>
      <c r="Z240" s="137">
        <f t="shared" si="109"/>
        <v>0</v>
      </c>
      <c r="AA240" s="137">
        <f t="shared" si="110"/>
        <v>0</v>
      </c>
      <c r="AB240" s="137">
        <f t="shared" si="111"/>
        <v>0</v>
      </c>
      <c r="AC240" s="137">
        <f t="shared" si="112"/>
        <v>0</v>
      </c>
      <c r="AD240" s="137">
        <f t="shared" si="113"/>
        <v>0</v>
      </c>
      <c r="AE240" s="137">
        <f t="shared" si="114"/>
        <v>0</v>
      </c>
      <c r="AF240" s="137">
        <f t="shared" si="115"/>
        <v>0</v>
      </c>
      <c r="AG240" s="138">
        <f t="shared" si="116"/>
        <v>0</v>
      </c>
      <c r="AJ240" s="214">
        <f t="shared" si="117"/>
        <v>0</v>
      </c>
      <c r="AK240" s="215">
        <f t="shared" si="118"/>
        <v>0</v>
      </c>
      <c r="AL240" s="215">
        <f t="shared" si="119"/>
        <v>0</v>
      </c>
      <c r="AM240" s="216">
        <f t="shared" si="120"/>
        <v>0</v>
      </c>
      <c r="AN240" s="222" t="e">
        <f t="shared" si="123"/>
        <v>#DIV/0!</v>
      </c>
      <c r="AO240" s="222" t="e">
        <f t="shared" si="124"/>
        <v>#DIV/0!</v>
      </c>
    </row>
    <row r="241" spans="1:16384" ht="12" customHeight="1">
      <c r="A241" s="131"/>
      <c r="B241" s="140" t="s">
        <v>446</v>
      </c>
      <c r="C241" s="132" t="str">
        <f>+VLOOKUP(B241,'[30]Clallam Regulated Price Out'!A:B,2,FALSE)</f>
        <v>RECYCLE 30YD HAUL</v>
      </c>
      <c r="D241" s="134">
        <f>IFERROR(VLOOKUP(B241,'[31]Clallam Rates'!$F$1:$H$500, 3, FALSE),0)</f>
        <v>0</v>
      </c>
      <c r="E241" s="157"/>
      <c r="F241" s="148"/>
      <c r="G241" s="136">
        <f>IFERROR(VLOOKUP($B241,'[31]Clallam Revenue'!$B:$O,3,0),0)</f>
        <v>0</v>
      </c>
      <c r="H241" s="136">
        <f>IFERROR(VLOOKUP($B241,'[31]Clallam Revenue'!$B:$O,4,0),0)</f>
        <v>0</v>
      </c>
      <c r="I241" s="136">
        <f>IFERROR(VLOOKUP($B241,'[31]Clallam Revenue'!$B:$O,5,0),0)</f>
        <v>0</v>
      </c>
      <c r="J241" s="136">
        <f>IFERROR(VLOOKUP($B241,'[31]Clallam Revenue'!$B:$O,6,0),0)</f>
        <v>0</v>
      </c>
      <c r="K241" s="136">
        <f>IFERROR(VLOOKUP($B241,'[31]Clallam Revenue'!$B:$O,7,0),0)</f>
        <v>0</v>
      </c>
      <c r="L241" s="136">
        <f>IFERROR(VLOOKUP($B241,'[31]Clallam Revenue'!$B:$O,8,0),0)</f>
        <v>0</v>
      </c>
      <c r="M241" s="136">
        <f>IFERROR(VLOOKUP($B241,'[31]Clallam Revenue'!$B:$O,9,0),0)</f>
        <v>0</v>
      </c>
      <c r="N241" s="136">
        <f>IFERROR(VLOOKUP($B241,'[31]Clallam Revenue'!$B:$O,10,0),0)</f>
        <v>0</v>
      </c>
      <c r="O241" s="136">
        <f>IFERROR(VLOOKUP($B241,'[31]Clallam Revenue'!$B:$O,11,0),0)</f>
        <v>0</v>
      </c>
      <c r="P241" s="136">
        <f>IFERROR(VLOOKUP($B241,'[31]Clallam Revenue'!$B:$O,12,0),0)</f>
        <v>0</v>
      </c>
      <c r="Q241" s="136">
        <f>IFERROR(VLOOKUP($B241,'[31]Clallam Revenue'!$B:$O,13,0),0)</f>
        <v>0</v>
      </c>
      <c r="R241" s="136">
        <f>IFERROR(VLOOKUP($B241,'[31]Clallam Revenue'!$B:$O,14,0),0)</f>
        <v>0</v>
      </c>
      <c r="S241" s="136">
        <f t="shared" si="103"/>
        <v>0</v>
      </c>
      <c r="U241" s="137">
        <f t="shared" si="104"/>
        <v>0</v>
      </c>
      <c r="V241" s="137">
        <f t="shared" si="105"/>
        <v>0</v>
      </c>
      <c r="W241" s="137">
        <f t="shared" si="106"/>
        <v>0</v>
      </c>
      <c r="X241" s="137">
        <f t="shared" si="107"/>
        <v>0</v>
      </c>
      <c r="Y241" s="137">
        <f t="shared" si="108"/>
        <v>0</v>
      </c>
      <c r="Z241" s="137">
        <f t="shared" si="109"/>
        <v>0</v>
      </c>
      <c r="AA241" s="137">
        <f t="shared" si="110"/>
        <v>0</v>
      </c>
      <c r="AB241" s="137">
        <f t="shared" si="111"/>
        <v>0</v>
      </c>
      <c r="AC241" s="137">
        <f t="shared" si="112"/>
        <v>0</v>
      </c>
      <c r="AD241" s="137">
        <f t="shared" si="113"/>
        <v>0</v>
      </c>
      <c r="AE241" s="137">
        <f t="shared" si="114"/>
        <v>0</v>
      </c>
      <c r="AF241" s="137">
        <f t="shared" si="115"/>
        <v>0</v>
      </c>
      <c r="AG241" s="138">
        <f t="shared" si="116"/>
        <v>0</v>
      </c>
      <c r="AJ241" s="214">
        <f t="shared" si="117"/>
        <v>0</v>
      </c>
      <c r="AK241" s="215">
        <f t="shared" si="118"/>
        <v>0</v>
      </c>
      <c r="AL241" s="215">
        <f t="shared" si="119"/>
        <v>0</v>
      </c>
      <c r="AM241" s="216">
        <f t="shared" si="120"/>
        <v>0</v>
      </c>
      <c r="AN241" s="222" t="e">
        <f t="shared" si="123"/>
        <v>#DIV/0!</v>
      </c>
      <c r="AO241" s="222" t="e">
        <f t="shared" si="124"/>
        <v>#DIV/0!</v>
      </c>
    </row>
    <row r="242" spans="1:16384" ht="12" customHeight="1">
      <c r="A242" s="144">
        <v>70</v>
      </c>
      <c r="B242" s="140" t="s">
        <v>190</v>
      </c>
      <c r="C242" s="132" t="s">
        <v>447</v>
      </c>
      <c r="D242" s="134">
        <f>IFERROR(VLOOKUP(B242,'[31]Clallam Rates'!$F$1:$H$500, 3, FALSE),0)</f>
        <v>122</v>
      </c>
      <c r="E242" s="157">
        <v>122</v>
      </c>
      <c r="F242" s="148" t="s">
        <v>14</v>
      </c>
      <c r="G242" s="136">
        <f>IFERROR(VLOOKUP($B242,'[31]Clallam Revenue'!$B:$O,3,0),0)</f>
        <v>122</v>
      </c>
      <c r="H242" s="136">
        <f>IFERROR(VLOOKUP($B242,'[31]Clallam Revenue'!$B:$O,4,0),0)</f>
        <v>0</v>
      </c>
      <c r="I242" s="136">
        <f>IFERROR(VLOOKUP($B242,'[31]Clallam Revenue'!$B:$O,5,0),0)</f>
        <v>0</v>
      </c>
      <c r="J242" s="136">
        <f>IFERROR(VLOOKUP($B242,'[31]Clallam Revenue'!$B:$O,6,0),0)</f>
        <v>0</v>
      </c>
      <c r="K242" s="136">
        <f>IFERROR(VLOOKUP($B242,'[31]Clallam Revenue'!$B:$O,7,0),0)</f>
        <v>0</v>
      </c>
      <c r="L242" s="136">
        <f>IFERROR(VLOOKUP($B242,'[31]Clallam Revenue'!$B:$O,8,0),0)</f>
        <v>0</v>
      </c>
      <c r="M242" s="136">
        <f>IFERROR(VLOOKUP($B242,'[31]Clallam Revenue'!$B:$O,9,0),0)</f>
        <v>0</v>
      </c>
      <c r="N242" s="136">
        <f>IFERROR(VLOOKUP($B242,'[31]Clallam Revenue'!$B:$O,10,0),0)</f>
        <v>0</v>
      </c>
      <c r="O242" s="136">
        <f>IFERROR(VLOOKUP($B242,'[31]Clallam Revenue'!$B:$O,11,0),0)</f>
        <v>0</v>
      </c>
      <c r="P242" s="136">
        <f>IFERROR(VLOOKUP($B242,'[31]Clallam Revenue'!$B:$O,12,0),0)</f>
        <v>0</v>
      </c>
      <c r="Q242" s="136">
        <f>IFERROR(VLOOKUP($B242,'[31]Clallam Revenue'!$B:$O,13,0),0)</f>
        <v>0</v>
      </c>
      <c r="R242" s="136">
        <f>IFERROR(VLOOKUP($B242,'[31]Clallam Revenue'!$B:$O,14,0),0)</f>
        <v>122</v>
      </c>
      <c r="S242" s="136">
        <f t="shared" si="103"/>
        <v>244</v>
      </c>
      <c r="U242" s="137">
        <f t="shared" si="104"/>
        <v>1</v>
      </c>
      <c r="V242" s="137">
        <f t="shared" si="105"/>
        <v>0</v>
      </c>
      <c r="W242" s="137">
        <f t="shared" si="106"/>
        <v>0</v>
      </c>
      <c r="X242" s="137">
        <f t="shared" si="107"/>
        <v>0</v>
      </c>
      <c r="Y242" s="137">
        <f t="shared" si="108"/>
        <v>0</v>
      </c>
      <c r="Z242" s="137">
        <f t="shared" si="109"/>
        <v>0</v>
      </c>
      <c r="AA242" s="137">
        <f t="shared" si="110"/>
        <v>0</v>
      </c>
      <c r="AB242" s="137">
        <f t="shared" si="111"/>
        <v>0</v>
      </c>
      <c r="AC242" s="137">
        <f t="shared" si="112"/>
        <v>0</v>
      </c>
      <c r="AD242" s="137">
        <f t="shared" si="113"/>
        <v>0</v>
      </c>
      <c r="AE242" s="137">
        <f t="shared" si="114"/>
        <v>0</v>
      </c>
      <c r="AF242" s="137">
        <f t="shared" si="115"/>
        <v>1</v>
      </c>
      <c r="AG242" s="138">
        <f t="shared" si="116"/>
        <v>0.16666666666666666</v>
      </c>
      <c r="AJ242" s="214">
        <f t="shared" si="117"/>
        <v>122.3400617440679</v>
      </c>
      <c r="AK242" s="215">
        <f t="shared" si="118"/>
        <v>0.34006174406789569</v>
      </c>
      <c r="AL242" s="215">
        <f t="shared" si="119"/>
        <v>0.68012348813579138</v>
      </c>
      <c r="AM242" s="216">
        <f t="shared" si="120"/>
        <v>244.68012348813579</v>
      </c>
      <c r="AN242" s="222">
        <f t="shared" si="123"/>
        <v>2.7873913448188169E-3</v>
      </c>
      <c r="AO242" s="222">
        <f t="shared" si="124"/>
        <v>2.7873913448188169E-3</v>
      </c>
    </row>
    <row r="243" spans="1:16384" ht="12" customHeight="1">
      <c r="A243" s="131">
        <v>275</v>
      </c>
      <c r="B243" s="140" t="s">
        <v>448</v>
      </c>
      <c r="C243" s="132" t="s">
        <v>449</v>
      </c>
      <c r="D243" s="134">
        <f>IFERROR(VLOOKUP(B243,'[31]Clallam Rates'!$F$1:$H$500, 3, FALSE),0)</f>
        <v>6</v>
      </c>
      <c r="E243" s="157">
        <v>6</v>
      </c>
      <c r="F243" s="148" t="s">
        <v>14</v>
      </c>
      <c r="G243" s="136">
        <f>IFERROR(VLOOKUP($B243,'[31]Clallam Revenue'!$B:$O,3,0),0)</f>
        <v>66</v>
      </c>
      <c r="H243" s="136">
        <f>IFERROR(VLOOKUP($B243,'[31]Clallam Revenue'!$B:$O,4,0),0)</f>
        <v>48</v>
      </c>
      <c r="I243" s="136">
        <f>IFERROR(VLOOKUP($B243,'[31]Clallam Revenue'!$B:$O,5,0),0)</f>
        <v>60</v>
      </c>
      <c r="J243" s="136">
        <f>IFERROR(VLOOKUP($B243,'[31]Clallam Revenue'!$B:$O,6,0),0)</f>
        <v>54</v>
      </c>
      <c r="K243" s="136">
        <f>IFERROR(VLOOKUP($B243,'[31]Clallam Revenue'!$B:$O,7,0),0)</f>
        <v>54</v>
      </c>
      <c r="L243" s="136">
        <f>IFERROR(VLOOKUP($B243,'[31]Clallam Revenue'!$B:$O,8,0),0)</f>
        <v>60</v>
      </c>
      <c r="M243" s="136">
        <f>IFERROR(VLOOKUP($B243,'[31]Clallam Revenue'!$B:$O,9,0),0)</f>
        <v>66</v>
      </c>
      <c r="N243" s="136">
        <f>IFERROR(VLOOKUP($B243,'[31]Clallam Revenue'!$B:$O,10,0),0)</f>
        <v>54</v>
      </c>
      <c r="O243" s="136">
        <f>IFERROR(VLOOKUP($B243,'[31]Clallam Revenue'!$B:$O,11,0),0)</f>
        <v>54</v>
      </c>
      <c r="P243" s="136">
        <f>IFERROR(VLOOKUP($B243,'[31]Clallam Revenue'!$B:$O,12,0),0)</f>
        <v>66</v>
      </c>
      <c r="Q243" s="136">
        <f>IFERROR(VLOOKUP($B243,'[31]Clallam Revenue'!$B:$O,13,0),0)</f>
        <v>54</v>
      </c>
      <c r="R243" s="136">
        <f>IFERROR(VLOOKUP($B243,'[31]Clallam Revenue'!$B:$O,14,0),0)</f>
        <v>66</v>
      </c>
      <c r="S243" s="136">
        <f t="shared" si="103"/>
        <v>702</v>
      </c>
      <c r="U243" s="137">
        <f t="shared" si="104"/>
        <v>11</v>
      </c>
      <c r="V243" s="137">
        <f t="shared" si="105"/>
        <v>8</v>
      </c>
      <c r="W243" s="137">
        <f t="shared" si="106"/>
        <v>10</v>
      </c>
      <c r="X243" s="137">
        <f t="shared" si="107"/>
        <v>9</v>
      </c>
      <c r="Y243" s="137">
        <f t="shared" si="108"/>
        <v>9</v>
      </c>
      <c r="Z243" s="137">
        <f t="shared" si="109"/>
        <v>10</v>
      </c>
      <c r="AA243" s="137">
        <f t="shared" si="110"/>
        <v>11</v>
      </c>
      <c r="AB243" s="137">
        <f t="shared" si="111"/>
        <v>9</v>
      </c>
      <c r="AC243" s="137">
        <f t="shared" si="112"/>
        <v>9</v>
      </c>
      <c r="AD243" s="137">
        <f t="shared" si="113"/>
        <v>11</v>
      </c>
      <c r="AE243" s="137">
        <f t="shared" si="114"/>
        <v>9</v>
      </c>
      <c r="AF243" s="137">
        <f t="shared" si="115"/>
        <v>11</v>
      </c>
      <c r="AG243" s="138">
        <f t="shared" si="116"/>
        <v>9.75</v>
      </c>
      <c r="AJ243" s="214">
        <f t="shared" si="117"/>
        <v>6.0167243480689132</v>
      </c>
      <c r="AK243" s="215">
        <f t="shared" si="118"/>
        <v>1.6724348068913208E-2</v>
      </c>
      <c r="AL243" s="215">
        <f t="shared" si="119"/>
        <v>1.9567487240628454</v>
      </c>
      <c r="AM243" s="216">
        <f t="shared" si="120"/>
        <v>703.95674872406289</v>
      </c>
      <c r="AN243" s="222">
        <f t="shared" si="123"/>
        <v>2.7873913448188681E-3</v>
      </c>
      <c r="AO243" s="222">
        <f t="shared" si="124"/>
        <v>2.7873913448188681E-3</v>
      </c>
    </row>
    <row r="244" spans="1:16384" ht="12" customHeight="1">
      <c r="A244" s="131">
        <v>265</v>
      </c>
      <c r="B244" s="140" t="s">
        <v>450</v>
      </c>
      <c r="C244" s="132" t="str">
        <f>+VLOOKUP(B244,'[30]Clallam Regulated Price Out'!A:B,2,FALSE)</f>
        <v>40 YD CUST OWNED HAUL</v>
      </c>
      <c r="D244" s="134">
        <f>IFERROR(VLOOKUP(B244,'[31]Clallam Rates'!$F$1:$H$500, 3, FALSE),0)</f>
        <v>114.65</v>
      </c>
      <c r="E244" s="157">
        <v>114.65</v>
      </c>
      <c r="F244" s="148" t="s">
        <v>14</v>
      </c>
      <c r="G244" s="136">
        <f>IFERROR(VLOOKUP($B244,'[31]Clallam Revenue'!$B:$O,3,0),0)</f>
        <v>0</v>
      </c>
      <c r="H244" s="136">
        <f>IFERROR(VLOOKUP($B244,'[31]Clallam Revenue'!$B:$O,4,0),0)</f>
        <v>0</v>
      </c>
      <c r="I244" s="136">
        <f>IFERROR(VLOOKUP($B244,'[31]Clallam Revenue'!$B:$O,5,0),0)</f>
        <v>0</v>
      </c>
      <c r="J244" s="136">
        <f>IFERROR(VLOOKUP($B244,'[31]Clallam Revenue'!$B:$O,6,0),0)</f>
        <v>114.65</v>
      </c>
      <c r="K244" s="136">
        <f>IFERROR(VLOOKUP($B244,'[31]Clallam Revenue'!$B:$O,7,0),0)</f>
        <v>0</v>
      </c>
      <c r="L244" s="136">
        <f>IFERROR(VLOOKUP($B244,'[31]Clallam Revenue'!$B:$O,8,0),0)</f>
        <v>0</v>
      </c>
      <c r="M244" s="136">
        <f>IFERROR(VLOOKUP($B244,'[31]Clallam Revenue'!$B:$O,9,0),0)</f>
        <v>0</v>
      </c>
      <c r="N244" s="136">
        <f>IFERROR(VLOOKUP($B244,'[31]Clallam Revenue'!$B:$O,10,0),0)</f>
        <v>114.65</v>
      </c>
      <c r="O244" s="136">
        <f>IFERROR(VLOOKUP($B244,'[31]Clallam Revenue'!$B:$O,11,0),0)</f>
        <v>0</v>
      </c>
      <c r="P244" s="136">
        <f>IFERROR(VLOOKUP($B244,'[31]Clallam Revenue'!$B:$O,12,0),0)</f>
        <v>0</v>
      </c>
      <c r="Q244" s="136">
        <f>IFERROR(VLOOKUP($B244,'[31]Clallam Revenue'!$B:$O,13,0),0)</f>
        <v>0</v>
      </c>
      <c r="R244" s="136">
        <f>IFERROR(VLOOKUP($B244,'[31]Clallam Revenue'!$B:$O,14,0),0)</f>
        <v>0</v>
      </c>
      <c r="S244" s="136">
        <f t="shared" si="103"/>
        <v>229.3</v>
      </c>
      <c r="U244" s="137">
        <f t="shared" si="104"/>
        <v>0</v>
      </c>
      <c r="V244" s="137">
        <f t="shared" si="105"/>
        <v>0</v>
      </c>
      <c r="W244" s="137">
        <f t="shared" si="106"/>
        <v>0</v>
      </c>
      <c r="X244" s="137">
        <f t="shared" si="107"/>
        <v>1</v>
      </c>
      <c r="Y244" s="137">
        <f t="shared" si="108"/>
        <v>0</v>
      </c>
      <c r="Z244" s="137">
        <f t="shared" si="109"/>
        <v>0</v>
      </c>
      <c r="AA244" s="137">
        <f t="shared" si="110"/>
        <v>0</v>
      </c>
      <c r="AB244" s="137">
        <f t="shared" si="111"/>
        <v>1</v>
      </c>
      <c r="AC244" s="137">
        <f t="shared" si="112"/>
        <v>0</v>
      </c>
      <c r="AD244" s="137">
        <f t="shared" si="113"/>
        <v>0</v>
      </c>
      <c r="AE244" s="137">
        <f t="shared" si="114"/>
        <v>0</v>
      </c>
      <c r="AF244" s="137">
        <f t="shared" si="115"/>
        <v>0</v>
      </c>
      <c r="AG244" s="138">
        <f t="shared" si="116"/>
        <v>0.16666666666666666</v>
      </c>
      <c r="AJ244" s="214">
        <f t="shared" si="117"/>
        <v>114.96957441768349</v>
      </c>
      <c r="AK244" s="215">
        <f t="shared" si="118"/>
        <v>0.3195744176834836</v>
      </c>
      <c r="AL244" s="215">
        <f t="shared" si="119"/>
        <v>0.63914883536696721</v>
      </c>
      <c r="AM244" s="216">
        <f t="shared" si="120"/>
        <v>229.93914883536698</v>
      </c>
      <c r="AN244" s="222">
        <f t="shared" si="123"/>
        <v>2.7873913448188711E-3</v>
      </c>
      <c r="AO244" s="222">
        <f t="shared" si="124"/>
        <v>2.7873913448188711E-3</v>
      </c>
    </row>
    <row r="245" spans="1:16384" ht="12" customHeight="1">
      <c r="A245" s="131"/>
      <c r="B245" s="132"/>
      <c r="C245" s="132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U245" s="137"/>
      <c r="V245" s="137"/>
      <c r="W245" s="137"/>
      <c r="X245" s="137"/>
      <c r="Y245" s="137"/>
      <c r="Z245" s="137"/>
      <c r="AA245" s="137"/>
      <c r="AB245" s="137"/>
      <c r="AC245" s="137"/>
      <c r="AD245" s="137"/>
      <c r="AE245" s="137"/>
      <c r="AF245" s="137"/>
      <c r="AG245" s="143"/>
      <c r="AJ245" s="210"/>
      <c r="AK245" s="210"/>
      <c r="AL245" s="210"/>
      <c r="AM245" s="210"/>
    </row>
    <row r="246" spans="1:16384" ht="12" customHeight="1" thickBot="1">
      <c r="A246" s="131"/>
      <c r="B246" s="132"/>
      <c r="C246" s="132"/>
      <c r="D246" s="148"/>
      <c r="E246" s="148"/>
      <c r="F246" s="148"/>
      <c r="G246" s="151">
        <f t="shared" ref="G246:R246" si="125">SUM(G215:G245)</f>
        <v>24769.250000000004</v>
      </c>
      <c r="H246" s="151">
        <f t="shared" si="125"/>
        <v>22241.22</v>
      </c>
      <c r="I246" s="151">
        <f t="shared" si="125"/>
        <v>27045.3</v>
      </c>
      <c r="J246" s="151">
        <f t="shared" si="125"/>
        <v>33436.19</v>
      </c>
      <c r="K246" s="151">
        <f t="shared" si="125"/>
        <v>31530.21</v>
      </c>
      <c r="L246" s="151">
        <f t="shared" si="125"/>
        <v>35086.620000000003</v>
      </c>
      <c r="M246" s="151">
        <f t="shared" si="125"/>
        <v>29027.68</v>
      </c>
      <c r="N246" s="151">
        <f t="shared" si="125"/>
        <v>11257.230000000003</v>
      </c>
      <c r="O246" s="151">
        <f t="shared" si="125"/>
        <v>25716.100000000002</v>
      </c>
      <c r="P246" s="151">
        <f t="shared" si="125"/>
        <v>32723.57</v>
      </c>
      <c r="Q246" s="151">
        <f t="shared" si="125"/>
        <v>21102.210000000003</v>
      </c>
      <c r="R246" s="151">
        <f t="shared" si="125"/>
        <v>17474.740000000002</v>
      </c>
      <c r="S246" s="249">
        <f t="shared" si="103"/>
        <v>311410.32</v>
      </c>
      <c r="U246" s="152">
        <f t="shared" ref="U246:AF246" si="126">SUM(U215:U239)</f>
        <v>1107.7500621118013</v>
      </c>
      <c r="V246" s="152">
        <f t="shared" si="126"/>
        <v>1057.186981757812</v>
      </c>
      <c r="W246" s="152">
        <f t="shared" si="126"/>
        <v>1249.1371729807304</v>
      </c>
      <c r="X246" s="152">
        <f t="shared" si="126"/>
        <v>1702</v>
      </c>
      <c r="Y246" s="152">
        <f t="shared" si="126"/>
        <v>1571.3954985988978</v>
      </c>
      <c r="Z246" s="152">
        <f t="shared" si="126"/>
        <v>1667.3844398315575</v>
      </c>
      <c r="AA246" s="152">
        <f t="shared" si="126"/>
        <v>1633.2501902664749</v>
      </c>
      <c r="AB246" s="152">
        <f t="shared" si="126"/>
        <v>896.60482452110932</v>
      </c>
      <c r="AC246" s="152">
        <f t="shared" si="126"/>
        <v>1438.7666666666667</v>
      </c>
      <c r="AD246" s="152">
        <f t="shared" si="126"/>
        <v>1881.0808324043105</v>
      </c>
      <c r="AE246" s="152">
        <f t="shared" si="126"/>
        <v>1310.2500621118013</v>
      </c>
      <c r="AF246" s="152">
        <f t="shared" si="126"/>
        <v>875.37909469537942</v>
      </c>
      <c r="AG246" s="152">
        <f>SUM(AG215:AG244)</f>
        <v>1375.9321521622119</v>
      </c>
      <c r="AJ246" s="220"/>
      <c r="AK246" s="220"/>
      <c r="AL246" s="248">
        <f t="shared" ref="AL246:AM246" si="127">SUM(AL215:AL244)</f>
        <v>649.64433936718285</v>
      </c>
      <c r="AM246" s="248">
        <f t="shared" si="127"/>
        <v>312059.96433936717</v>
      </c>
    </row>
    <row r="247" spans="1:16384" ht="12" customHeight="1">
      <c r="A247" s="131"/>
      <c r="B247" s="149"/>
      <c r="C247" s="149"/>
      <c r="D247" s="148"/>
      <c r="E247" s="148"/>
      <c r="F247" s="148"/>
      <c r="G247" s="179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3"/>
      <c r="AJ247" s="210"/>
      <c r="AK247" s="210"/>
      <c r="AL247" s="243">
        <f>AL246+'Jefferson Regulated Price Out'!AL206</f>
        <v>1011.8621223433561</v>
      </c>
      <c r="AM247" s="210"/>
    </row>
    <row r="248" spans="1:16384" ht="12" customHeight="1">
      <c r="A248" s="131"/>
      <c r="B248" s="175" t="s">
        <v>191</v>
      </c>
      <c r="C248" s="175" t="s">
        <v>191</v>
      </c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3"/>
      <c r="AJ248" s="210"/>
      <c r="AK248" s="210"/>
      <c r="AL248" s="210"/>
      <c r="AM248" s="210"/>
    </row>
    <row r="249" spans="1:16384" ht="12" customHeight="1">
      <c r="A249" s="131"/>
      <c r="B249" s="132" t="s">
        <v>451</v>
      </c>
      <c r="C249" s="132" t="s">
        <v>452</v>
      </c>
      <c r="D249" s="134">
        <f>IFERROR(VLOOKUP(B249,'[31]Clallam Rates'!$F$1:$H$500, 3, FALSE),0)</f>
        <v>148.16999999999999</v>
      </c>
      <c r="E249" s="148">
        <v>148.16999999999999</v>
      </c>
      <c r="F249" s="148" t="s">
        <v>14</v>
      </c>
      <c r="G249" s="136">
        <f>IFERROR(VLOOKUP($B249,'[31]Clallam Revenue'!$B:$O,3,0),0)</f>
        <v>37832.26</v>
      </c>
      <c r="H249" s="136">
        <f>IFERROR(VLOOKUP($B249,'[31]Clallam Revenue'!$B:$O,4,0),0)</f>
        <v>39979.29</v>
      </c>
      <c r="I249" s="136">
        <f>IFERROR(VLOOKUP($B249,'[31]Clallam Revenue'!$B:$O,5,0),0)</f>
        <v>34618.299999999996</v>
      </c>
      <c r="J249" s="136">
        <f>IFERROR(VLOOKUP($B249,'[31]Clallam Revenue'!$B:$O,6,0),0)</f>
        <v>44882.26</v>
      </c>
      <c r="K249" s="136">
        <f>IFERROR(VLOOKUP($B249,'[31]Clallam Revenue'!$B:$O,7,0),0)</f>
        <v>39685.910000000003</v>
      </c>
      <c r="L249" s="136">
        <f>IFERROR(VLOOKUP($B249,'[31]Clallam Revenue'!$B:$O,8,0),0)</f>
        <v>45424.53</v>
      </c>
      <c r="M249" s="136">
        <f>IFERROR(VLOOKUP($B249,'[31]Clallam Revenue'!$B:$O,9,0),0)</f>
        <v>42683.4</v>
      </c>
      <c r="N249" s="136">
        <f>IFERROR(VLOOKUP($B249,'[31]Clallam Revenue'!$B:$O,10,0),0)</f>
        <v>40257.829999999994</v>
      </c>
      <c r="O249" s="136">
        <f>IFERROR(VLOOKUP($B249,'[31]Clallam Revenue'!$B$1:$O$761,11,0),0)</f>
        <v>35577.17</v>
      </c>
      <c r="P249" s="136">
        <f>IFERROR(VLOOKUP($B249,'[31]Clallam Revenue'!$B$1:$O$761,12,0),0)</f>
        <v>48934.69</v>
      </c>
      <c r="Q249" s="136">
        <f>IFERROR(VLOOKUP($B249,'[31]Clallam Revenue'!$B$1:$O$761,13,0),0)</f>
        <v>30371.919999999998</v>
      </c>
      <c r="R249" s="136">
        <f>IFERROR(VLOOKUP($B249,'[31]Clallam Revenue'!$B$1:$O$761,14,0),0)</f>
        <v>30429.71</v>
      </c>
      <c r="S249" s="136">
        <f t="shared" si="103"/>
        <v>470677.27</v>
      </c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3"/>
      <c r="AJ249" s="214"/>
      <c r="AK249" s="215"/>
      <c r="AL249" s="215">
        <f t="shared" ref="AL249" si="128">+AK249*AG249*12</f>
        <v>0</v>
      </c>
      <c r="AM249" s="216">
        <f t="shared" ref="AM249" si="129">+S249+AL249</f>
        <v>470677.27</v>
      </c>
    </row>
    <row r="250" spans="1:16384" ht="12" customHeight="1">
      <c r="A250" s="131"/>
      <c r="B250" s="140"/>
      <c r="C250" s="140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3"/>
      <c r="AJ250" s="210"/>
      <c r="AK250" s="210"/>
      <c r="AL250" s="210"/>
      <c r="AM250" s="210"/>
    </row>
    <row r="251" spans="1:16384" s="111" customFormat="1" ht="12" customHeight="1">
      <c r="A251" s="131"/>
      <c r="B251" s="149"/>
      <c r="C251" s="180" t="s">
        <v>192</v>
      </c>
      <c r="D251" s="148"/>
      <c r="E251" s="148"/>
      <c r="F251" s="148"/>
      <c r="G251" s="151">
        <f t="shared" ref="G251:R251" si="130">SUM(G249:G250)</f>
        <v>37832.26</v>
      </c>
      <c r="H251" s="151">
        <f t="shared" si="130"/>
        <v>39979.29</v>
      </c>
      <c r="I251" s="151">
        <f t="shared" si="130"/>
        <v>34618.299999999996</v>
      </c>
      <c r="J251" s="151">
        <f t="shared" si="130"/>
        <v>44882.26</v>
      </c>
      <c r="K251" s="151">
        <f t="shared" si="130"/>
        <v>39685.910000000003</v>
      </c>
      <c r="L251" s="151">
        <f t="shared" si="130"/>
        <v>45424.53</v>
      </c>
      <c r="M251" s="151">
        <f t="shared" si="130"/>
        <v>42683.4</v>
      </c>
      <c r="N251" s="151">
        <f t="shared" si="130"/>
        <v>40257.829999999994</v>
      </c>
      <c r="O251" s="151">
        <f t="shared" si="130"/>
        <v>35577.17</v>
      </c>
      <c r="P251" s="151">
        <f t="shared" si="130"/>
        <v>48934.69</v>
      </c>
      <c r="Q251" s="151">
        <f t="shared" si="130"/>
        <v>30371.919999999998</v>
      </c>
      <c r="R251" s="151">
        <f t="shared" si="130"/>
        <v>30429.71</v>
      </c>
      <c r="S251" s="249">
        <f t="shared" si="103"/>
        <v>470677.27</v>
      </c>
      <c r="T251" s="106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3"/>
      <c r="AH251" s="106"/>
      <c r="AI251" s="106"/>
      <c r="AJ251" s="218"/>
      <c r="AK251" s="218"/>
      <c r="AL251" s="218">
        <f>+SUM(AL249:AL250)</f>
        <v>0</v>
      </c>
      <c r="AM251" s="250">
        <f>+SUM(AM249:AM250)</f>
        <v>470677.27</v>
      </c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106"/>
      <c r="BS251" s="106"/>
      <c r="BT251" s="106"/>
      <c r="BU251" s="106"/>
      <c r="BV251" s="106"/>
      <c r="BW251" s="106"/>
      <c r="BX251" s="106"/>
      <c r="BY251" s="106"/>
      <c r="BZ251" s="106"/>
      <c r="CA251" s="106"/>
      <c r="CB251" s="106"/>
      <c r="CC251" s="106"/>
      <c r="CD251" s="106"/>
      <c r="CE251" s="106"/>
      <c r="CF251" s="106"/>
      <c r="CG251" s="106"/>
      <c r="CH251" s="106"/>
      <c r="CI251" s="106"/>
      <c r="CJ251" s="106"/>
      <c r="CK251" s="106"/>
      <c r="CL251" s="106"/>
      <c r="CM251" s="106"/>
      <c r="CN251" s="106"/>
      <c r="CO251" s="106"/>
      <c r="CP251" s="106"/>
      <c r="CQ251" s="106"/>
      <c r="CR251" s="106"/>
      <c r="CS251" s="106"/>
      <c r="CT251" s="106"/>
      <c r="CU251" s="106"/>
      <c r="CV251" s="106"/>
      <c r="CW251" s="106"/>
      <c r="CX251" s="106"/>
      <c r="CY251" s="106"/>
      <c r="CZ251" s="106"/>
      <c r="DA251" s="106"/>
      <c r="DB251" s="106"/>
      <c r="DC251" s="106"/>
      <c r="DD251" s="106"/>
      <c r="DE251" s="106"/>
      <c r="DF251" s="106"/>
      <c r="DG251" s="106"/>
      <c r="DH251" s="106"/>
      <c r="DI251" s="106"/>
      <c r="DJ251" s="106"/>
      <c r="DK251" s="106"/>
      <c r="DL251" s="106"/>
      <c r="DM251" s="106"/>
      <c r="DN251" s="106"/>
      <c r="DO251" s="106"/>
      <c r="DP251" s="106"/>
      <c r="DQ251" s="106"/>
      <c r="DR251" s="106"/>
      <c r="DS251" s="106"/>
      <c r="DT251" s="106"/>
      <c r="DU251" s="106"/>
      <c r="DV251" s="106"/>
      <c r="DW251" s="106"/>
      <c r="DX251" s="106"/>
      <c r="DY251" s="106"/>
      <c r="DZ251" s="106"/>
      <c r="EA251" s="106"/>
      <c r="EB251" s="106"/>
      <c r="EC251" s="106"/>
      <c r="ED251" s="106"/>
      <c r="EE251" s="106"/>
      <c r="EF251" s="106"/>
      <c r="EG251" s="106"/>
      <c r="EH251" s="106"/>
      <c r="EI251" s="106"/>
      <c r="EJ251" s="106"/>
      <c r="EK251" s="106"/>
      <c r="EL251" s="106"/>
      <c r="EM251" s="106"/>
      <c r="EN251" s="106"/>
      <c r="EO251" s="106"/>
      <c r="EP251" s="106"/>
      <c r="EQ251" s="106"/>
      <c r="ER251" s="106"/>
      <c r="ES251" s="106"/>
      <c r="ET251" s="106"/>
      <c r="EU251" s="106"/>
      <c r="EV251" s="106"/>
      <c r="EW251" s="106"/>
      <c r="EX251" s="106"/>
      <c r="EY251" s="106"/>
      <c r="EZ251" s="106"/>
      <c r="FA251" s="106"/>
      <c r="FB251" s="106"/>
      <c r="FC251" s="106"/>
      <c r="FD251" s="106"/>
      <c r="FE251" s="106"/>
      <c r="FF251" s="106"/>
      <c r="FG251" s="106"/>
      <c r="FH251" s="106"/>
      <c r="FI251" s="106"/>
      <c r="FJ251" s="106"/>
      <c r="FK251" s="106"/>
      <c r="FL251" s="106"/>
      <c r="FM251" s="106"/>
      <c r="FN251" s="106"/>
      <c r="FO251" s="106"/>
      <c r="FP251" s="106"/>
      <c r="FQ251" s="106"/>
      <c r="FR251" s="106"/>
      <c r="FS251" s="106"/>
      <c r="FT251" s="106"/>
      <c r="FU251" s="106"/>
      <c r="FV251" s="106"/>
      <c r="FW251" s="106"/>
      <c r="FX251" s="106"/>
      <c r="FY251" s="106"/>
      <c r="FZ251" s="106"/>
      <c r="GA251" s="106"/>
      <c r="GB251" s="106"/>
      <c r="GC251" s="106"/>
      <c r="GD251" s="106"/>
      <c r="GE251" s="106"/>
      <c r="GF251" s="106"/>
      <c r="GG251" s="106"/>
      <c r="GH251" s="106"/>
      <c r="GI251" s="106"/>
      <c r="GJ251" s="106"/>
      <c r="GK251" s="106"/>
      <c r="GL251" s="106"/>
      <c r="GM251" s="106"/>
      <c r="GN251" s="106"/>
      <c r="GO251" s="106"/>
      <c r="GP251" s="106"/>
      <c r="GQ251" s="106"/>
      <c r="GR251" s="106"/>
      <c r="GS251" s="106"/>
      <c r="GT251" s="106"/>
      <c r="GU251" s="106"/>
      <c r="GV251" s="106"/>
      <c r="GW251" s="106"/>
      <c r="GX251" s="106"/>
      <c r="GY251" s="106"/>
      <c r="GZ251" s="106"/>
      <c r="HA251" s="106"/>
      <c r="HB251" s="106"/>
      <c r="HC251" s="106"/>
      <c r="HD251" s="106"/>
      <c r="HE251" s="106"/>
      <c r="HF251" s="106"/>
      <c r="HG251" s="106"/>
      <c r="HH251" s="106"/>
      <c r="HI251" s="106"/>
      <c r="HJ251" s="106"/>
      <c r="HK251" s="106"/>
      <c r="HL251" s="106"/>
      <c r="HM251" s="106"/>
      <c r="HN251" s="106"/>
      <c r="HO251" s="106"/>
      <c r="HP251" s="106"/>
      <c r="HQ251" s="106"/>
      <c r="HR251" s="106"/>
      <c r="HS251" s="106"/>
      <c r="HT251" s="106"/>
      <c r="HU251" s="106"/>
      <c r="HV251" s="106"/>
      <c r="HW251" s="106"/>
      <c r="HX251" s="106"/>
      <c r="HY251" s="106"/>
      <c r="HZ251" s="106"/>
      <c r="IA251" s="106"/>
      <c r="IB251" s="106"/>
      <c r="IC251" s="106"/>
      <c r="ID251" s="106"/>
      <c r="IE251" s="106"/>
      <c r="IF251" s="106"/>
      <c r="IG251" s="106"/>
      <c r="IH251" s="106"/>
      <c r="II251" s="106"/>
      <c r="IJ251" s="106"/>
      <c r="IK251" s="106"/>
      <c r="IL251" s="106"/>
      <c r="IM251" s="106"/>
      <c r="IN251" s="106"/>
      <c r="IO251" s="106"/>
      <c r="IP251" s="106"/>
      <c r="IQ251" s="106"/>
      <c r="IR251" s="106"/>
      <c r="IS251" s="106"/>
      <c r="IT251" s="106"/>
      <c r="IU251" s="106"/>
      <c r="IV251" s="106"/>
      <c r="IW251" s="106"/>
      <c r="IX251" s="106"/>
      <c r="IY251" s="106"/>
      <c r="IZ251" s="106"/>
      <c r="JA251" s="106"/>
      <c r="JB251" s="106"/>
      <c r="JC251" s="106"/>
      <c r="JD251" s="106"/>
      <c r="JE251" s="106"/>
      <c r="JF251" s="106"/>
      <c r="JG251" s="106"/>
      <c r="JH251" s="106"/>
      <c r="JI251" s="106"/>
      <c r="JJ251" s="106"/>
      <c r="JK251" s="106"/>
      <c r="JL251" s="106"/>
      <c r="JM251" s="106"/>
      <c r="JN251" s="106"/>
      <c r="JO251" s="106"/>
      <c r="JP251" s="106"/>
      <c r="JQ251" s="106"/>
      <c r="JR251" s="106"/>
      <c r="JS251" s="106"/>
      <c r="JT251" s="106"/>
      <c r="JU251" s="106"/>
      <c r="JV251" s="106"/>
      <c r="JW251" s="106"/>
      <c r="JX251" s="106"/>
      <c r="JY251" s="106"/>
      <c r="JZ251" s="106"/>
      <c r="KA251" s="106"/>
      <c r="KB251" s="106"/>
      <c r="KC251" s="106"/>
      <c r="KD251" s="106"/>
      <c r="KE251" s="106"/>
      <c r="KF251" s="106"/>
      <c r="KG251" s="106"/>
      <c r="KH251" s="106"/>
      <c r="KI251" s="106"/>
      <c r="KJ251" s="106"/>
      <c r="KK251" s="106"/>
      <c r="KL251" s="106"/>
      <c r="KM251" s="106"/>
      <c r="KN251" s="106"/>
      <c r="KO251" s="106"/>
      <c r="KP251" s="106"/>
      <c r="KQ251" s="106"/>
      <c r="KR251" s="106"/>
      <c r="KS251" s="106"/>
      <c r="KT251" s="106"/>
      <c r="KU251" s="106"/>
      <c r="KV251" s="106"/>
      <c r="KW251" s="106"/>
      <c r="KX251" s="106"/>
      <c r="KY251" s="106"/>
      <c r="KZ251" s="106"/>
      <c r="LA251" s="106"/>
      <c r="LB251" s="106"/>
      <c r="LC251" s="106"/>
      <c r="LD251" s="106"/>
      <c r="LE251" s="106"/>
      <c r="LF251" s="106"/>
      <c r="LG251" s="106"/>
      <c r="LH251" s="106"/>
      <c r="LI251" s="106"/>
      <c r="LJ251" s="106"/>
      <c r="LK251" s="106"/>
      <c r="LL251" s="106"/>
      <c r="LM251" s="106"/>
      <c r="LN251" s="106"/>
      <c r="LO251" s="106"/>
      <c r="LP251" s="106"/>
      <c r="LQ251" s="106"/>
      <c r="LR251" s="106"/>
      <c r="LS251" s="106"/>
      <c r="LT251" s="106"/>
      <c r="LU251" s="106"/>
      <c r="LV251" s="106"/>
      <c r="LW251" s="106"/>
      <c r="LX251" s="106"/>
      <c r="LY251" s="106"/>
      <c r="LZ251" s="106"/>
      <c r="MA251" s="106"/>
      <c r="MB251" s="106"/>
      <c r="MC251" s="106"/>
      <c r="MD251" s="106"/>
      <c r="ME251" s="106"/>
      <c r="MF251" s="106"/>
      <c r="MG251" s="106"/>
      <c r="MH251" s="106"/>
      <c r="MI251" s="106"/>
      <c r="MJ251" s="106"/>
      <c r="MK251" s="106"/>
      <c r="ML251" s="106"/>
      <c r="MM251" s="106"/>
      <c r="MN251" s="106"/>
      <c r="MO251" s="106"/>
      <c r="MP251" s="106"/>
      <c r="MQ251" s="106"/>
      <c r="MR251" s="106"/>
      <c r="MS251" s="106"/>
      <c r="MT251" s="106"/>
      <c r="MU251" s="106"/>
      <c r="MV251" s="106"/>
      <c r="MW251" s="106"/>
      <c r="MX251" s="106"/>
      <c r="MY251" s="106"/>
      <c r="MZ251" s="106"/>
      <c r="NA251" s="106"/>
      <c r="NB251" s="106"/>
      <c r="NC251" s="106"/>
      <c r="ND251" s="106"/>
      <c r="NE251" s="106"/>
      <c r="NF251" s="106"/>
      <c r="NG251" s="106"/>
      <c r="NH251" s="106"/>
      <c r="NI251" s="106"/>
      <c r="NJ251" s="106"/>
      <c r="NK251" s="106"/>
      <c r="NL251" s="106"/>
      <c r="NM251" s="106"/>
      <c r="NN251" s="106"/>
      <c r="NO251" s="106"/>
      <c r="NP251" s="106"/>
      <c r="NQ251" s="106"/>
      <c r="NR251" s="106"/>
      <c r="NS251" s="106"/>
      <c r="NT251" s="106"/>
      <c r="NU251" s="106"/>
      <c r="NV251" s="106"/>
      <c r="NW251" s="106"/>
      <c r="NX251" s="106"/>
      <c r="NY251" s="106"/>
      <c r="NZ251" s="106"/>
      <c r="OA251" s="106"/>
      <c r="OB251" s="106"/>
      <c r="OC251" s="106"/>
      <c r="OD251" s="106"/>
      <c r="OE251" s="106"/>
      <c r="OF251" s="106"/>
      <c r="OG251" s="106"/>
      <c r="OH251" s="106"/>
      <c r="OI251" s="106"/>
      <c r="OJ251" s="106"/>
      <c r="OK251" s="106"/>
      <c r="OL251" s="106"/>
      <c r="OM251" s="106"/>
      <c r="ON251" s="106"/>
      <c r="OO251" s="106"/>
      <c r="OP251" s="106"/>
      <c r="OQ251" s="106"/>
      <c r="OR251" s="106"/>
      <c r="OS251" s="106"/>
      <c r="OT251" s="106"/>
      <c r="OU251" s="106"/>
      <c r="OV251" s="106"/>
      <c r="OW251" s="106"/>
      <c r="OX251" s="106"/>
      <c r="OY251" s="106"/>
      <c r="OZ251" s="106"/>
      <c r="PA251" s="106"/>
      <c r="PB251" s="106"/>
      <c r="PC251" s="106"/>
      <c r="PD251" s="106"/>
      <c r="PE251" s="106"/>
      <c r="PF251" s="106"/>
      <c r="PG251" s="106"/>
      <c r="PH251" s="106"/>
      <c r="PI251" s="106"/>
      <c r="PJ251" s="106"/>
      <c r="PK251" s="106"/>
      <c r="PL251" s="106"/>
      <c r="PM251" s="106"/>
      <c r="PN251" s="106"/>
      <c r="PO251" s="106"/>
      <c r="PP251" s="106"/>
      <c r="PQ251" s="106"/>
      <c r="PR251" s="106"/>
      <c r="PS251" s="106"/>
      <c r="PT251" s="106"/>
      <c r="PU251" s="106"/>
      <c r="PV251" s="106"/>
      <c r="PW251" s="106"/>
      <c r="PX251" s="106"/>
      <c r="PY251" s="106"/>
      <c r="PZ251" s="106"/>
      <c r="QA251" s="106"/>
      <c r="QB251" s="106"/>
      <c r="QC251" s="106"/>
      <c r="QD251" s="106"/>
      <c r="QE251" s="106"/>
      <c r="QF251" s="106"/>
      <c r="QG251" s="106"/>
      <c r="QH251" s="106"/>
      <c r="QI251" s="106"/>
      <c r="QJ251" s="106"/>
      <c r="QK251" s="106"/>
      <c r="QL251" s="106"/>
      <c r="QM251" s="106"/>
      <c r="QN251" s="106"/>
      <c r="QO251" s="106"/>
      <c r="QP251" s="106"/>
      <c r="QQ251" s="106"/>
      <c r="QR251" s="106"/>
      <c r="QS251" s="106"/>
      <c r="QT251" s="106"/>
      <c r="QU251" s="106"/>
      <c r="QV251" s="106"/>
      <c r="QW251" s="106"/>
      <c r="QX251" s="106"/>
      <c r="QY251" s="106"/>
      <c r="QZ251" s="106"/>
      <c r="RA251" s="106"/>
      <c r="RB251" s="106"/>
      <c r="RC251" s="106"/>
      <c r="RD251" s="106"/>
      <c r="RE251" s="106"/>
      <c r="RF251" s="106"/>
      <c r="RG251" s="106"/>
      <c r="RH251" s="106"/>
      <c r="RI251" s="106"/>
      <c r="RJ251" s="106"/>
      <c r="RK251" s="106"/>
      <c r="RL251" s="106"/>
      <c r="RM251" s="106"/>
      <c r="RN251" s="106"/>
      <c r="RO251" s="106"/>
      <c r="RP251" s="106"/>
      <c r="RQ251" s="106"/>
      <c r="RR251" s="106"/>
      <c r="RS251" s="106"/>
      <c r="RT251" s="106"/>
      <c r="RU251" s="106"/>
      <c r="RV251" s="106"/>
      <c r="RW251" s="106"/>
      <c r="RX251" s="106"/>
      <c r="RY251" s="106"/>
      <c r="RZ251" s="106"/>
      <c r="SA251" s="106"/>
      <c r="SB251" s="106"/>
      <c r="SC251" s="106"/>
      <c r="SD251" s="106"/>
      <c r="SE251" s="106"/>
      <c r="SF251" s="106"/>
      <c r="SG251" s="106"/>
      <c r="SH251" s="106"/>
      <c r="SI251" s="106"/>
      <c r="SJ251" s="106"/>
      <c r="SK251" s="106"/>
      <c r="SL251" s="106"/>
      <c r="SM251" s="106"/>
      <c r="SN251" s="106"/>
      <c r="SO251" s="106"/>
      <c r="SP251" s="106"/>
      <c r="SQ251" s="106"/>
      <c r="SR251" s="106"/>
      <c r="SS251" s="106"/>
      <c r="ST251" s="106"/>
      <c r="SU251" s="106"/>
      <c r="SV251" s="106"/>
      <c r="SW251" s="106"/>
      <c r="SX251" s="106"/>
      <c r="SY251" s="106"/>
      <c r="SZ251" s="106"/>
      <c r="TA251" s="106"/>
      <c r="TB251" s="106"/>
      <c r="TC251" s="106"/>
      <c r="TD251" s="106"/>
      <c r="TE251" s="106"/>
      <c r="TF251" s="106"/>
      <c r="TG251" s="106"/>
      <c r="TH251" s="106"/>
      <c r="TI251" s="106"/>
      <c r="TJ251" s="106"/>
      <c r="TK251" s="106"/>
      <c r="TL251" s="106"/>
      <c r="TM251" s="106"/>
      <c r="TN251" s="106"/>
      <c r="TO251" s="106"/>
      <c r="TP251" s="106"/>
      <c r="TQ251" s="106"/>
      <c r="TR251" s="106"/>
      <c r="TS251" s="106"/>
      <c r="TT251" s="106"/>
      <c r="TU251" s="106"/>
      <c r="TV251" s="106"/>
      <c r="TW251" s="106"/>
      <c r="TX251" s="106"/>
      <c r="TY251" s="106"/>
      <c r="TZ251" s="106"/>
      <c r="UA251" s="106"/>
      <c r="UB251" s="106"/>
      <c r="UC251" s="106"/>
      <c r="UD251" s="106"/>
      <c r="UE251" s="106"/>
      <c r="UF251" s="106"/>
      <c r="UG251" s="106"/>
      <c r="UH251" s="106"/>
      <c r="UI251" s="106"/>
      <c r="UJ251" s="106"/>
      <c r="UK251" s="106"/>
      <c r="UL251" s="106"/>
      <c r="UM251" s="106"/>
      <c r="UN251" s="106"/>
      <c r="UO251" s="106"/>
      <c r="UP251" s="106"/>
      <c r="UQ251" s="106"/>
      <c r="UR251" s="106"/>
      <c r="US251" s="106"/>
      <c r="UT251" s="106"/>
      <c r="UU251" s="106"/>
      <c r="UV251" s="106"/>
      <c r="UW251" s="106"/>
      <c r="UX251" s="106"/>
      <c r="UY251" s="106"/>
      <c r="UZ251" s="106"/>
      <c r="VA251" s="106"/>
      <c r="VB251" s="106"/>
      <c r="VC251" s="106"/>
      <c r="VD251" s="106"/>
      <c r="VE251" s="106"/>
      <c r="VF251" s="106"/>
      <c r="VG251" s="106"/>
      <c r="VH251" s="106"/>
      <c r="VI251" s="106"/>
      <c r="VJ251" s="106"/>
      <c r="VK251" s="106"/>
      <c r="VL251" s="106"/>
      <c r="VM251" s="106"/>
      <c r="VN251" s="106"/>
      <c r="VO251" s="106"/>
      <c r="VP251" s="106"/>
      <c r="VQ251" s="106"/>
      <c r="VR251" s="106"/>
      <c r="VS251" s="106"/>
      <c r="VT251" s="106"/>
      <c r="VU251" s="106"/>
      <c r="VV251" s="106"/>
      <c r="VW251" s="106"/>
      <c r="VX251" s="106"/>
      <c r="VY251" s="106"/>
      <c r="VZ251" s="106"/>
      <c r="WA251" s="106"/>
      <c r="WB251" s="106"/>
      <c r="WC251" s="106"/>
      <c r="WD251" s="106"/>
      <c r="WE251" s="106"/>
      <c r="WF251" s="106"/>
      <c r="WG251" s="106"/>
      <c r="WH251" s="106"/>
      <c r="WI251" s="106"/>
      <c r="WJ251" s="106"/>
      <c r="WK251" s="106"/>
      <c r="WL251" s="106"/>
      <c r="WM251" s="106"/>
      <c r="WN251" s="106"/>
      <c r="WO251" s="106"/>
      <c r="WP251" s="106"/>
      <c r="WQ251" s="106"/>
      <c r="WR251" s="106"/>
      <c r="WS251" s="106"/>
      <c r="WT251" s="106"/>
      <c r="WU251" s="106"/>
      <c r="WV251" s="106"/>
      <c r="WW251" s="106"/>
      <c r="WX251" s="106"/>
      <c r="WY251" s="106"/>
      <c r="WZ251" s="106"/>
      <c r="XA251" s="106"/>
      <c r="XB251" s="106"/>
      <c r="XC251" s="106"/>
      <c r="XD251" s="106"/>
      <c r="XE251" s="106"/>
      <c r="XF251" s="106"/>
      <c r="XG251" s="106"/>
      <c r="XH251" s="106"/>
      <c r="XI251" s="106"/>
      <c r="XJ251" s="106"/>
      <c r="XK251" s="106"/>
      <c r="XL251" s="106"/>
      <c r="XM251" s="106"/>
      <c r="XN251" s="106"/>
      <c r="XO251" s="106"/>
      <c r="XP251" s="106"/>
      <c r="XQ251" s="106"/>
      <c r="XR251" s="106"/>
      <c r="XS251" s="106"/>
      <c r="XT251" s="106"/>
      <c r="XU251" s="106"/>
      <c r="XV251" s="106"/>
      <c r="XW251" s="106"/>
      <c r="XX251" s="106"/>
      <c r="XY251" s="106"/>
      <c r="XZ251" s="106"/>
      <c r="YA251" s="106"/>
      <c r="YB251" s="106"/>
      <c r="YC251" s="106"/>
      <c r="YD251" s="106"/>
      <c r="YE251" s="106"/>
      <c r="YF251" s="106"/>
      <c r="YG251" s="106"/>
      <c r="YH251" s="106"/>
      <c r="YI251" s="106"/>
      <c r="YJ251" s="106"/>
      <c r="YK251" s="106"/>
      <c r="YL251" s="106"/>
      <c r="YM251" s="106"/>
      <c r="YN251" s="106"/>
      <c r="YO251" s="106"/>
      <c r="YP251" s="106"/>
      <c r="YQ251" s="106"/>
      <c r="YR251" s="106"/>
      <c r="YS251" s="106"/>
      <c r="YT251" s="106"/>
      <c r="YU251" s="106"/>
      <c r="YV251" s="106"/>
      <c r="YW251" s="106"/>
      <c r="YX251" s="106"/>
      <c r="YY251" s="106"/>
      <c r="YZ251" s="106"/>
      <c r="ZA251" s="106"/>
      <c r="ZB251" s="106"/>
      <c r="ZC251" s="106"/>
      <c r="ZD251" s="106"/>
      <c r="ZE251" s="106"/>
      <c r="ZF251" s="106"/>
      <c r="ZG251" s="106"/>
      <c r="ZH251" s="106"/>
      <c r="ZI251" s="106"/>
      <c r="ZJ251" s="106"/>
      <c r="ZK251" s="106"/>
      <c r="ZL251" s="106"/>
      <c r="ZM251" s="106"/>
      <c r="ZN251" s="106"/>
      <c r="ZO251" s="106"/>
      <c r="ZP251" s="106"/>
      <c r="ZQ251" s="106"/>
      <c r="ZR251" s="106"/>
      <c r="ZS251" s="106"/>
      <c r="ZT251" s="106"/>
      <c r="ZU251" s="106"/>
      <c r="ZV251" s="106"/>
      <c r="ZW251" s="106"/>
      <c r="ZX251" s="106"/>
      <c r="ZY251" s="106"/>
      <c r="ZZ251" s="106"/>
      <c r="AAA251" s="106"/>
      <c r="AAB251" s="106"/>
      <c r="AAC251" s="106"/>
      <c r="AAD251" s="106"/>
      <c r="AAE251" s="106"/>
      <c r="AAF251" s="106"/>
      <c r="AAG251" s="106"/>
      <c r="AAH251" s="106"/>
      <c r="AAI251" s="106"/>
      <c r="AAJ251" s="106"/>
      <c r="AAK251" s="106"/>
      <c r="AAL251" s="106"/>
      <c r="AAM251" s="106"/>
      <c r="AAN251" s="106"/>
      <c r="AAO251" s="106"/>
      <c r="AAP251" s="106"/>
      <c r="AAQ251" s="106"/>
      <c r="AAR251" s="106"/>
      <c r="AAS251" s="106"/>
      <c r="AAT251" s="106"/>
      <c r="AAU251" s="106"/>
      <c r="AAV251" s="106"/>
      <c r="AAW251" s="106"/>
      <c r="AAX251" s="106"/>
      <c r="AAY251" s="106"/>
      <c r="AAZ251" s="106"/>
      <c r="ABA251" s="106"/>
      <c r="ABB251" s="106"/>
      <c r="ABC251" s="106"/>
      <c r="ABD251" s="106"/>
      <c r="ABE251" s="106"/>
      <c r="ABF251" s="106"/>
      <c r="ABG251" s="106"/>
      <c r="ABH251" s="106"/>
      <c r="ABI251" s="106"/>
      <c r="ABJ251" s="106"/>
      <c r="ABK251" s="106"/>
      <c r="ABL251" s="106"/>
      <c r="ABM251" s="106"/>
      <c r="ABN251" s="106"/>
      <c r="ABO251" s="106"/>
      <c r="ABP251" s="106"/>
      <c r="ABQ251" s="106"/>
      <c r="ABR251" s="106"/>
      <c r="ABS251" s="106"/>
      <c r="ABT251" s="106"/>
      <c r="ABU251" s="106"/>
      <c r="ABV251" s="106"/>
      <c r="ABW251" s="106"/>
      <c r="ABX251" s="106"/>
      <c r="ABY251" s="106"/>
      <c r="ABZ251" s="106"/>
      <c r="ACA251" s="106"/>
      <c r="ACB251" s="106"/>
      <c r="ACC251" s="106"/>
      <c r="ACD251" s="106"/>
      <c r="ACE251" s="106"/>
      <c r="ACF251" s="106"/>
      <c r="ACG251" s="106"/>
      <c r="ACH251" s="106"/>
      <c r="ACI251" s="106"/>
      <c r="ACJ251" s="106"/>
      <c r="ACK251" s="106"/>
      <c r="ACL251" s="106"/>
      <c r="ACM251" s="106"/>
      <c r="ACN251" s="106"/>
      <c r="ACO251" s="106"/>
      <c r="ACP251" s="106"/>
      <c r="ACQ251" s="106"/>
      <c r="ACR251" s="106"/>
      <c r="ACS251" s="106"/>
      <c r="ACT251" s="106"/>
      <c r="ACU251" s="106"/>
      <c r="ACV251" s="106"/>
      <c r="ACW251" s="106"/>
      <c r="ACX251" s="106"/>
      <c r="ACY251" s="106"/>
      <c r="ACZ251" s="106"/>
      <c r="ADA251" s="106"/>
      <c r="ADB251" s="106"/>
      <c r="ADC251" s="106"/>
      <c r="ADD251" s="106"/>
      <c r="ADE251" s="106"/>
      <c r="ADF251" s="106"/>
      <c r="ADG251" s="106"/>
      <c r="ADH251" s="106"/>
      <c r="ADI251" s="106"/>
      <c r="ADJ251" s="106"/>
      <c r="ADK251" s="106"/>
      <c r="ADL251" s="106"/>
      <c r="ADM251" s="106"/>
      <c r="ADN251" s="106"/>
      <c r="ADO251" s="106"/>
      <c r="ADP251" s="106"/>
      <c r="ADQ251" s="106"/>
      <c r="ADR251" s="106"/>
      <c r="ADS251" s="106"/>
      <c r="ADT251" s="106"/>
      <c r="ADU251" s="106"/>
      <c r="ADV251" s="106"/>
      <c r="ADW251" s="106"/>
      <c r="ADX251" s="106"/>
      <c r="ADY251" s="106"/>
      <c r="ADZ251" s="106"/>
      <c r="AEA251" s="106"/>
      <c r="AEB251" s="106"/>
      <c r="AEC251" s="106"/>
      <c r="AED251" s="106"/>
      <c r="AEE251" s="106"/>
      <c r="AEF251" s="106"/>
      <c r="AEG251" s="106"/>
      <c r="AEH251" s="106"/>
      <c r="AEI251" s="106"/>
      <c r="AEJ251" s="106"/>
      <c r="AEK251" s="106"/>
      <c r="AEL251" s="106"/>
      <c r="AEM251" s="106"/>
      <c r="AEN251" s="106"/>
      <c r="AEO251" s="106"/>
      <c r="AEP251" s="106"/>
      <c r="AEQ251" s="106"/>
      <c r="AER251" s="106"/>
      <c r="AES251" s="106"/>
      <c r="AET251" s="106"/>
      <c r="AEU251" s="106"/>
      <c r="AEV251" s="106"/>
      <c r="AEW251" s="106"/>
      <c r="AEX251" s="106"/>
      <c r="AEY251" s="106"/>
      <c r="AEZ251" s="106"/>
      <c r="AFA251" s="106"/>
      <c r="AFB251" s="106"/>
      <c r="AFC251" s="106"/>
      <c r="AFD251" s="106"/>
      <c r="AFE251" s="106"/>
      <c r="AFF251" s="106"/>
      <c r="AFG251" s="106"/>
      <c r="AFH251" s="106"/>
      <c r="AFI251" s="106"/>
      <c r="AFJ251" s="106"/>
      <c r="AFK251" s="106"/>
      <c r="AFL251" s="106"/>
      <c r="AFM251" s="106"/>
      <c r="AFN251" s="106"/>
      <c r="AFO251" s="106"/>
      <c r="AFP251" s="106"/>
      <c r="AFQ251" s="106"/>
      <c r="AFR251" s="106"/>
      <c r="AFS251" s="106"/>
      <c r="AFT251" s="106"/>
      <c r="AFU251" s="106"/>
      <c r="AFV251" s="106"/>
      <c r="AFW251" s="106"/>
      <c r="AFX251" s="106"/>
      <c r="AFY251" s="106"/>
      <c r="AFZ251" s="106"/>
      <c r="AGA251" s="106"/>
      <c r="AGB251" s="106"/>
      <c r="AGC251" s="106"/>
      <c r="AGD251" s="106"/>
      <c r="AGE251" s="106"/>
      <c r="AGF251" s="106"/>
      <c r="AGG251" s="106"/>
      <c r="AGH251" s="106"/>
      <c r="AGI251" s="106"/>
      <c r="AGJ251" s="106"/>
      <c r="AGK251" s="106"/>
      <c r="AGL251" s="106"/>
      <c r="AGM251" s="106"/>
      <c r="AGN251" s="106"/>
      <c r="AGO251" s="106"/>
      <c r="AGP251" s="106"/>
      <c r="AGQ251" s="106"/>
      <c r="AGR251" s="106"/>
      <c r="AGS251" s="106"/>
      <c r="AGT251" s="106"/>
      <c r="AGU251" s="106"/>
      <c r="AGV251" s="106"/>
      <c r="AGW251" s="106"/>
      <c r="AGX251" s="106"/>
      <c r="AGY251" s="106"/>
      <c r="AGZ251" s="106"/>
      <c r="AHA251" s="106"/>
      <c r="AHB251" s="106"/>
      <c r="AHC251" s="106"/>
      <c r="AHD251" s="106"/>
      <c r="AHE251" s="106"/>
      <c r="AHF251" s="106"/>
      <c r="AHG251" s="106"/>
      <c r="AHH251" s="106"/>
      <c r="AHI251" s="106"/>
      <c r="AHJ251" s="106"/>
      <c r="AHK251" s="106"/>
      <c r="AHL251" s="106"/>
      <c r="AHM251" s="106"/>
      <c r="AHN251" s="106"/>
      <c r="AHO251" s="106"/>
      <c r="AHP251" s="106"/>
      <c r="AHQ251" s="106"/>
      <c r="AHR251" s="106"/>
      <c r="AHS251" s="106"/>
      <c r="AHT251" s="106"/>
      <c r="AHU251" s="106"/>
      <c r="AHV251" s="106"/>
      <c r="AHW251" s="106"/>
      <c r="AHX251" s="106"/>
      <c r="AHY251" s="106"/>
      <c r="AHZ251" s="106"/>
      <c r="AIA251" s="106"/>
      <c r="AIB251" s="106"/>
      <c r="AIC251" s="106"/>
      <c r="AID251" s="106"/>
      <c r="AIE251" s="106"/>
      <c r="AIF251" s="106"/>
      <c r="AIG251" s="106"/>
      <c r="AIH251" s="106"/>
      <c r="AII251" s="106"/>
      <c r="AIJ251" s="106"/>
      <c r="AIK251" s="106"/>
      <c r="AIL251" s="106"/>
      <c r="AIM251" s="106"/>
      <c r="AIN251" s="106"/>
      <c r="AIO251" s="106"/>
      <c r="AIP251" s="106"/>
      <c r="AIQ251" s="106"/>
      <c r="AIR251" s="106"/>
      <c r="AIS251" s="106"/>
      <c r="AIT251" s="106"/>
      <c r="AIU251" s="106"/>
      <c r="AIV251" s="106"/>
      <c r="AIW251" s="106"/>
      <c r="AIX251" s="106"/>
      <c r="AIY251" s="106"/>
      <c r="AIZ251" s="106"/>
      <c r="AJA251" s="106"/>
      <c r="AJB251" s="106"/>
      <c r="AJC251" s="106"/>
      <c r="AJD251" s="106"/>
      <c r="AJE251" s="106"/>
      <c r="AJF251" s="106"/>
      <c r="AJG251" s="106"/>
      <c r="AJH251" s="106"/>
      <c r="AJI251" s="106"/>
      <c r="AJJ251" s="106"/>
      <c r="AJK251" s="106"/>
      <c r="AJL251" s="106"/>
      <c r="AJM251" s="106"/>
      <c r="AJN251" s="106"/>
      <c r="AJO251" s="106"/>
      <c r="AJP251" s="106"/>
      <c r="AJQ251" s="106"/>
      <c r="AJR251" s="106"/>
      <c r="AJS251" s="106"/>
      <c r="AJT251" s="106"/>
      <c r="AJU251" s="106"/>
      <c r="AJV251" s="106"/>
      <c r="AJW251" s="106"/>
      <c r="AJX251" s="106"/>
      <c r="AJY251" s="106"/>
      <c r="AJZ251" s="106"/>
      <c r="AKA251" s="106"/>
      <c r="AKB251" s="106"/>
      <c r="AKC251" s="106"/>
      <c r="AKD251" s="106"/>
      <c r="AKE251" s="106"/>
      <c r="AKF251" s="106"/>
      <c r="AKG251" s="106"/>
      <c r="AKH251" s="106"/>
      <c r="AKI251" s="106"/>
      <c r="AKJ251" s="106"/>
      <c r="AKK251" s="106"/>
      <c r="AKL251" s="106"/>
      <c r="AKM251" s="106"/>
      <c r="AKN251" s="106"/>
      <c r="AKO251" s="106"/>
      <c r="AKP251" s="106"/>
      <c r="AKQ251" s="106"/>
      <c r="AKR251" s="106"/>
      <c r="AKS251" s="106"/>
      <c r="AKT251" s="106"/>
      <c r="AKU251" s="106"/>
      <c r="AKV251" s="106"/>
      <c r="AKW251" s="106"/>
      <c r="AKX251" s="106"/>
      <c r="AKY251" s="106"/>
      <c r="AKZ251" s="106"/>
      <c r="ALA251" s="106"/>
      <c r="ALB251" s="106"/>
      <c r="ALC251" s="106"/>
      <c r="ALD251" s="106"/>
      <c r="ALE251" s="106"/>
      <c r="ALF251" s="106"/>
      <c r="ALG251" s="106"/>
      <c r="ALH251" s="106"/>
      <c r="ALI251" s="106"/>
      <c r="ALJ251" s="106"/>
      <c r="ALK251" s="106"/>
      <c r="ALL251" s="106"/>
      <c r="ALM251" s="106"/>
      <c r="ALN251" s="106"/>
      <c r="ALO251" s="106"/>
      <c r="ALP251" s="106"/>
      <c r="ALQ251" s="106"/>
      <c r="ALR251" s="106"/>
      <c r="ALS251" s="106"/>
      <c r="ALT251" s="106"/>
      <c r="ALU251" s="106"/>
      <c r="ALV251" s="106"/>
      <c r="ALW251" s="106"/>
      <c r="ALX251" s="106"/>
      <c r="ALY251" s="106"/>
      <c r="ALZ251" s="106"/>
      <c r="AMA251" s="106"/>
      <c r="AMB251" s="106"/>
      <c r="AMC251" s="106"/>
      <c r="AMD251" s="106"/>
      <c r="AME251" s="106"/>
      <c r="AMF251" s="106"/>
      <c r="AMG251" s="106"/>
      <c r="AMH251" s="106"/>
      <c r="AMI251" s="106"/>
      <c r="AMJ251" s="106"/>
      <c r="AMK251" s="106"/>
      <c r="AML251" s="106"/>
      <c r="AMM251" s="106"/>
      <c r="AMN251" s="106"/>
      <c r="AMO251" s="106"/>
      <c r="AMP251" s="106"/>
      <c r="AMQ251" s="106"/>
      <c r="AMR251" s="106"/>
      <c r="AMS251" s="106"/>
      <c r="AMT251" s="106"/>
      <c r="AMU251" s="106"/>
      <c r="AMV251" s="106"/>
      <c r="AMW251" s="106"/>
      <c r="AMX251" s="106"/>
      <c r="AMY251" s="106"/>
      <c r="AMZ251" s="106"/>
      <c r="ANA251" s="106"/>
      <c r="ANB251" s="106"/>
      <c r="ANC251" s="106"/>
      <c r="AND251" s="106"/>
      <c r="ANE251" s="106"/>
      <c r="ANF251" s="106"/>
      <c r="ANG251" s="106"/>
      <c r="ANH251" s="106"/>
      <c r="ANI251" s="106"/>
      <c r="ANJ251" s="106"/>
      <c r="ANK251" s="106"/>
      <c r="ANL251" s="106"/>
      <c r="ANM251" s="106"/>
      <c r="ANN251" s="106"/>
      <c r="ANO251" s="106"/>
      <c r="ANP251" s="106"/>
      <c r="ANQ251" s="106"/>
      <c r="ANR251" s="106"/>
      <c r="ANS251" s="106"/>
      <c r="ANT251" s="106"/>
      <c r="ANU251" s="106"/>
      <c r="ANV251" s="106"/>
      <c r="ANW251" s="106"/>
      <c r="ANX251" s="106"/>
      <c r="ANY251" s="106"/>
      <c r="ANZ251" s="106"/>
      <c r="AOA251" s="106"/>
      <c r="AOB251" s="106"/>
      <c r="AOC251" s="106"/>
      <c r="AOD251" s="106"/>
      <c r="AOE251" s="106"/>
      <c r="AOF251" s="106"/>
      <c r="AOG251" s="106"/>
      <c r="AOH251" s="106"/>
      <c r="AOI251" s="106"/>
      <c r="AOJ251" s="106"/>
      <c r="AOK251" s="106"/>
      <c r="AOL251" s="106"/>
      <c r="AOM251" s="106"/>
      <c r="AON251" s="106"/>
      <c r="AOO251" s="106"/>
      <c r="AOP251" s="106"/>
      <c r="AOQ251" s="106"/>
      <c r="AOR251" s="106"/>
      <c r="AOS251" s="106"/>
      <c r="AOT251" s="106"/>
      <c r="AOU251" s="106"/>
      <c r="AOV251" s="106"/>
      <c r="AOW251" s="106"/>
      <c r="AOX251" s="106"/>
      <c r="AOY251" s="106"/>
      <c r="AOZ251" s="106"/>
      <c r="APA251" s="106"/>
      <c r="APB251" s="106"/>
      <c r="APC251" s="106"/>
      <c r="APD251" s="106"/>
      <c r="APE251" s="106"/>
      <c r="APF251" s="106"/>
      <c r="APG251" s="106"/>
      <c r="APH251" s="106"/>
      <c r="API251" s="106"/>
      <c r="APJ251" s="106"/>
      <c r="APK251" s="106"/>
      <c r="APL251" s="106"/>
      <c r="APM251" s="106"/>
      <c r="APN251" s="106"/>
      <c r="APO251" s="106"/>
      <c r="APP251" s="106"/>
      <c r="APQ251" s="106"/>
      <c r="APR251" s="106"/>
      <c r="APS251" s="106"/>
      <c r="APT251" s="106"/>
      <c r="APU251" s="106"/>
      <c r="APV251" s="106"/>
      <c r="APW251" s="106"/>
      <c r="APX251" s="106"/>
      <c r="APY251" s="106"/>
      <c r="APZ251" s="106"/>
      <c r="AQA251" s="106"/>
      <c r="AQB251" s="106"/>
      <c r="AQC251" s="106"/>
      <c r="AQD251" s="106"/>
      <c r="AQE251" s="106"/>
      <c r="AQF251" s="106"/>
      <c r="AQG251" s="106"/>
      <c r="AQH251" s="106"/>
      <c r="AQI251" s="106"/>
      <c r="AQJ251" s="106"/>
      <c r="AQK251" s="106"/>
      <c r="AQL251" s="106"/>
      <c r="AQM251" s="106"/>
      <c r="AQN251" s="106"/>
      <c r="AQO251" s="106"/>
      <c r="AQP251" s="106"/>
      <c r="AQQ251" s="106"/>
      <c r="AQR251" s="106"/>
      <c r="AQS251" s="106"/>
      <c r="AQT251" s="106"/>
      <c r="AQU251" s="106"/>
      <c r="AQV251" s="106"/>
      <c r="AQW251" s="106"/>
      <c r="AQX251" s="106"/>
      <c r="AQY251" s="106"/>
      <c r="AQZ251" s="106"/>
      <c r="ARA251" s="106"/>
      <c r="ARB251" s="106"/>
      <c r="ARC251" s="106"/>
      <c r="ARD251" s="106"/>
      <c r="ARE251" s="106"/>
      <c r="ARF251" s="106"/>
      <c r="ARG251" s="106"/>
      <c r="ARH251" s="106"/>
      <c r="ARI251" s="106"/>
      <c r="ARJ251" s="106"/>
      <c r="ARK251" s="106"/>
      <c r="ARL251" s="106"/>
      <c r="ARM251" s="106"/>
      <c r="ARN251" s="106"/>
      <c r="ARO251" s="106"/>
      <c r="ARP251" s="106"/>
      <c r="ARQ251" s="106"/>
      <c r="ARR251" s="106"/>
      <c r="ARS251" s="106"/>
      <c r="ART251" s="106"/>
      <c r="ARU251" s="106"/>
      <c r="ARV251" s="106"/>
      <c r="ARW251" s="106"/>
      <c r="ARX251" s="106"/>
      <c r="ARY251" s="106"/>
      <c r="ARZ251" s="106"/>
      <c r="ASA251" s="106"/>
      <c r="ASB251" s="106"/>
      <c r="ASC251" s="106"/>
      <c r="ASD251" s="106"/>
      <c r="ASE251" s="106"/>
      <c r="ASF251" s="106"/>
      <c r="ASG251" s="106"/>
      <c r="ASH251" s="106"/>
      <c r="ASI251" s="106"/>
      <c r="ASJ251" s="106"/>
      <c r="ASK251" s="106"/>
      <c r="ASL251" s="106"/>
      <c r="ASM251" s="106"/>
      <c r="ASN251" s="106"/>
      <c r="ASO251" s="106"/>
      <c r="ASP251" s="106"/>
      <c r="ASQ251" s="106"/>
      <c r="ASR251" s="106"/>
      <c r="ASS251" s="106"/>
      <c r="AST251" s="106"/>
      <c r="ASU251" s="106"/>
      <c r="ASV251" s="106"/>
      <c r="ASW251" s="106"/>
      <c r="ASX251" s="106"/>
      <c r="ASY251" s="106"/>
      <c r="ASZ251" s="106"/>
      <c r="ATA251" s="106"/>
      <c r="ATB251" s="106"/>
      <c r="ATC251" s="106"/>
      <c r="ATD251" s="106"/>
      <c r="ATE251" s="106"/>
      <c r="ATF251" s="106"/>
      <c r="ATG251" s="106"/>
      <c r="ATH251" s="106"/>
      <c r="ATI251" s="106"/>
      <c r="ATJ251" s="106"/>
      <c r="ATK251" s="106"/>
      <c r="ATL251" s="106"/>
      <c r="ATM251" s="106"/>
      <c r="ATN251" s="106"/>
      <c r="ATO251" s="106"/>
      <c r="ATP251" s="106"/>
      <c r="ATQ251" s="106"/>
      <c r="ATR251" s="106"/>
      <c r="ATS251" s="106"/>
      <c r="ATT251" s="106"/>
      <c r="ATU251" s="106"/>
      <c r="ATV251" s="106"/>
      <c r="ATW251" s="106"/>
      <c r="ATX251" s="106"/>
      <c r="ATY251" s="106"/>
      <c r="ATZ251" s="106"/>
      <c r="AUA251" s="106"/>
      <c r="AUB251" s="106"/>
      <c r="AUC251" s="106"/>
      <c r="AUD251" s="106"/>
      <c r="AUE251" s="106"/>
      <c r="AUF251" s="106"/>
      <c r="AUG251" s="106"/>
      <c r="AUH251" s="106"/>
      <c r="AUI251" s="106"/>
      <c r="AUJ251" s="106"/>
      <c r="AUK251" s="106"/>
      <c r="AUL251" s="106"/>
      <c r="AUM251" s="106"/>
      <c r="AUN251" s="106"/>
      <c r="AUO251" s="106"/>
      <c r="AUP251" s="106"/>
      <c r="AUQ251" s="106"/>
      <c r="AUR251" s="106"/>
      <c r="AUS251" s="106"/>
      <c r="AUT251" s="106"/>
      <c r="AUU251" s="106"/>
      <c r="AUV251" s="106"/>
      <c r="AUW251" s="106"/>
      <c r="AUX251" s="106"/>
      <c r="AUY251" s="106"/>
      <c r="AUZ251" s="106"/>
      <c r="AVA251" s="106"/>
      <c r="AVB251" s="106"/>
      <c r="AVC251" s="106"/>
      <c r="AVD251" s="106"/>
      <c r="AVE251" s="106"/>
      <c r="AVF251" s="106"/>
      <c r="AVG251" s="106"/>
      <c r="AVH251" s="106"/>
      <c r="AVI251" s="106"/>
      <c r="AVJ251" s="106"/>
      <c r="AVK251" s="106"/>
      <c r="AVL251" s="106"/>
      <c r="AVM251" s="106"/>
      <c r="AVN251" s="106"/>
      <c r="AVO251" s="106"/>
      <c r="AVP251" s="106"/>
      <c r="AVQ251" s="106"/>
      <c r="AVR251" s="106"/>
      <c r="AVS251" s="106"/>
      <c r="AVT251" s="106"/>
      <c r="AVU251" s="106"/>
      <c r="AVV251" s="106"/>
      <c r="AVW251" s="106"/>
      <c r="AVX251" s="106"/>
      <c r="AVY251" s="106"/>
      <c r="AVZ251" s="106"/>
      <c r="AWA251" s="106"/>
      <c r="AWB251" s="106"/>
      <c r="AWC251" s="106"/>
      <c r="AWD251" s="106"/>
      <c r="AWE251" s="106"/>
      <c r="AWF251" s="106"/>
      <c r="AWG251" s="106"/>
      <c r="AWH251" s="106"/>
      <c r="AWI251" s="106"/>
      <c r="AWJ251" s="106"/>
      <c r="AWK251" s="106"/>
      <c r="AWL251" s="106"/>
      <c r="AWM251" s="106"/>
      <c r="AWN251" s="106"/>
      <c r="AWO251" s="106"/>
      <c r="AWP251" s="106"/>
      <c r="AWQ251" s="106"/>
      <c r="AWR251" s="106"/>
      <c r="AWS251" s="106"/>
      <c r="AWT251" s="106"/>
      <c r="AWU251" s="106"/>
      <c r="AWV251" s="106"/>
      <c r="AWW251" s="106"/>
      <c r="AWX251" s="106"/>
      <c r="AWY251" s="106"/>
      <c r="AWZ251" s="106"/>
      <c r="AXA251" s="106"/>
      <c r="AXB251" s="106"/>
      <c r="AXC251" s="106"/>
      <c r="AXD251" s="106"/>
      <c r="AXE251" s="106"/>
      <c r="AXF251" s="106"/>
      <c r="AXG251" s="106"/>
      <c r="AXH251" s="106"/>
      <c r="AXI251" s="106"/>
      <c r="AXJ251" s="106"/>
      <c r="AXK251" s="106"/>
      <c r="AXL251" s="106"/>
      <c r="AXM251" s="106"/>
      <c r="AXN251" s="106"/>
      <c r="AXO251" s="106"/>
      <c r="AXP251" s="106"/>
      <c r="AXQ251" s="106"/>
      <c r="AXR251" s="106"/>
      <c r="AXS251" s="106"/>
      <c r="AXT251" s="106"/>
      <c r="AXU251" s="106"/>
      <c r="AXV251" s="106"/>
      <c r="AXW251" s="106"/>
      <c r="AXX251" s="106"/>
      <c r="AXY251" s="106"/>
      <c r="AXZ251" s="106"/>
      <c r="AYA251" s="106"/>
      <c r="AYB251" s="106"/>
      <c r="AYC251" s="106"/>
      <c r="AYD251" s="106"/>
      <c r="AYE251" s="106"/>
      <c r="AYF251" s="106"/>
      <c r="AYG251" s="106"/>
      <c r="AYH251" s="106"/>
      <c r="AYI251" s="106"/>
      <c r="AYJ251" s="106"/>
      <c r="AYK251" s="106"/>
      <c r="AYL251" s="106"/>
      <c r="AYM251" s="106"/>
      <c r="AYN251" s="106"/>
      <c r="AYO251" s="106"/>
      <c r="AYP251" s="106"/>
      <c r="AYQ251" s="106"/>
      <c r="AYR251" s="106"/>
      <c r="AYS251" s="106"/>
      <c r="AYT251" s="106"/>
      <c r="AYU251" s="106"/>
      <c r="AYV251" s="106"/>
      <c r="AYW251" s="106"/>
      <c r="AYX251" s="106"/>
      <c r="AYY251" s="106"/>
      <c r="AYZ251" s="106"/>
      <c r="AZA251" s="106"/>
      <c r="AZB251" s="106"/>
      <c r="AZC251" s="106"/>
      <c r="AZD251" s="106"/>
      <c r="AZE251" s="106"/>
      <c r="AZF251" s="106"/>
      <c r="AZG251" s="106"/>
      <c r="AZH251" s="106"/>
      <c r="AZI251" s="106"/>
      <c r="AZJ251" s="106"/>
      <c r="AZK251" s="106"/>
      <c r="AZL251" s="106"/>
      <c r="AZM251" s="106"/>
      <c r="AZN251" s="106"/>
      <c r="AZO251" s="106"/>
      <c r="AZP251" s="106"/>
      <c r="AZQ251" s="106"/>
      <c r="AZR251" s="106"/>
      <c r="AZS251" s="106"/>
      <c r="AZT251" s="106"/>
      <c r="AZU251" s="106"/>
      <c r="AZV251" s="106"/>
      <c r="AZW251" s="106"/>
      <c r="AZX251" s="106"/>
      <c r="AZY251" s="106"/>
      <c r="AZZ251" s="106"/>
      <c r="BAA251" s="106"/>
      <c r="BAB251" s="106"/>
      <c r="BAC251" s="106"/>
      <c r="BAD251" s="106"/>
      <c r="BAE251" s="106"/>
      <c r="BAF251" s="106"/>
      <c r="BAG251" s="106"/>
      <c r="BAH251" s="106"/>
      <c r="BAI251" s="106"/>
      <c r="BAJ251" s="106"/>
      <c r="BAK251" s="106"/>
      <c r="BAL251" s="106"/>
      <c r="BAM251" s="106"/>
      <c r="BAN251" s="106"/>
      <c r="BAO251" s="106"/>
      <c r="BAP251" s="106"/>
      <c r="BAQ251" s="106"/>
      <c r="BAR251" s="106"/>
      <c r="BAS251" s="106"/>
      <c r="BAT251" s="106"/>
      <c r="BAU251" s="106"/>
      <c r="BAV251" s="106"/>
      <c r="BAW251" s="106"/>
      <c r="BAX251" s="106"/>
      <c r="BAY251" s="106"/>
      <c r="BAZ251" s="106"/>
      <c r="BBA251" s="106"/>
      <c r="BBB251" s="106"/>
      <c r="BBC251" s="106"/>
      <c r="BBD251" s="106"/>
      <c r="BBE251" s="106"/>
      <c r="BBF251" s="106"/>
      <c r="BBG251" s="106"/>
      <c r="BBH251" s="106"/>
      <c r="BBI251" s="106"/>
      <c r="BBJ251" s="106"/>
      <c r="BBK251" s="106"/>
      <c r="BBL251" s="106"/>
      <c r="BBM251" s="106"/>
      <c r="BBN251" s="106"/>
      <c r="BBO251" s="106"/>
      <c r="BBP251" s="106"/>
      <c r="BBQ251" s="106"/>
      <c r="BBR251" s="106"/>
      <c r="BBS251" s="106"/>
      <c r="BBT251" s="106"/>
      <c r="BBU251" s="106"/>
      <c r="BBV251" s="106"/>
      <c r="BBW251" s="106"/>
      <c r="BBX251" s="106"/>
      <c r="BBY251" s="106"/>
      <c r="BBZ251" s="106"/>
      <c r="BCA251" s="106"/>
      <c r="BCB251" s="106"/>
      <c r="BCC251" s="106"/>
      <c r="BCD251" s="106"/>
      <c r="BCE251" s="106"/>
      <c r="BCF251" s="106"/>
      <c r="BCG251" s="106"/>
      <c r="BCH251" s="106"/>
      <c r="BCI251" s="106"/>
      <c r="BCJ251" s="106"/>
      <c r="BCK251" s="106"/>
      <c r="BCL251" s="106"/>
      <c r="BCM251" s="106"/>
      <c r="BCN251" s="106"/>
      <c r="BCO251" s="106"/>
      <c r="BCP251" s="106"/>
      <c r="BCQ251" s="106"/>
      <c r="BCR251" s="106"/>
      <c r="BCS251" s="106"/>
      <c r="BCT251" s="106"/>
      <c r="BCU251" s="106"/>
      <c r="BCV251" s="106"/>
      <c r="BCW251" s="106"/>
      <c r="BCX251" s="106"/>
      <c r="BCY251" s="106"/>
      <c r="BCZ251" s="106"/>
      <c r="BDA251" s="106"/>
      <c r="BDB251" s="106"/>
      <c r="BDC251" s="106"/>
      <c r="BDD251" s="106"/>
      <c r="BDE251" s="106"/>
      <c r="BDF251" s="106"/>
      <c r="BDG251" s="106"/>
      <c r="BDH251" s="106"/>
      <c r="BDI251" s="106"/>
      <c r="BDJ251" s="106"/>
      <c r="BDK251" s="106"/>
      <c r="BDL251" s="106"/>
      <c r="BDM251" s="106"/>
      <c r="BDN251" s="106"/>
      <c r="BDO251" s="106"/>
      <c r="BDP251" s="106"/>
      <c r="BDQ251" s="106"/>
      <c r="BDR251" s="106"/>
      <c r="BDS251" s="106"/>
      <c r="BDT251" s="106"/>
      <c r="BDU251" s="106"/>
      <c r="BDV251" s="106"/>
      <c r="BDW251" s="106"/>
      <c r="BDX251" s="106"/>
      <c r="BDY251" s="106"/>
      <c r="BDZ251" s="106"/>
      <c r="BEA251" s="106"/>
      <c r="BEB251" s="106"/>
      <c r="BEC251" s="106"/>
      <c r="BED251" s="106"/>
      <c r="BEE251" s="106"/>
      <c r="BEF251" s="106"/>
      <c r="BEG251" s="106"/>
      <c r="BEH251" s="106"/>
      <c r="BEI251" s="106"/>
      <c r="BEJ251" s="106"/>
      <c r="BEK251" s="106"/>
      <c r="BEL251" s="106"/>
      <c r="BEM251" s="106"/>
      <c r="BEN251" s="106"/>
      <c r="BEO251" s="106"/>
      <c r="BEP251" s="106"/>
      <c r="BEQ251" s="106"/>
      <c r="BER251" s="106"/>
      <c r="BES251" s="106"/>
      <c r="BET251" s="106"/>
      <c r="BEU251" s="106"/>
      <c r="BEV251" s="106"/>
      <c r="BEW251" s="106"/>
      <c r="BEX251" s="106"/>
      <c r="BEY251" s="106"/>
      <c r="BEZ251" s="106"/>
      <c r="BFA251" s="106"/>
      <c r="BFB251" s="106"/>
      <c r="BFC251" s="106"/>
      <c r="BFD251" s="106"/>
      <c r="BFE251" s="106"/>
      <c r="BFF251" s="106"/>
      <c r="BFG251" s="106"/>
      <c r="BFH251" s="106"/>
      <c r="BFI251" s="106"/>
      <c r="BFJ251" s="106"/>
      <c r="BFK251" s="106"/>
      <c r="BFL251" s="106"/>
      <c r="BFM251" s="106"/>
      <c r="BFN251" s="106"/>
      <c r="BFO251" s="106"/>
      <c r="BFP251" s="106"/>
      <c r="BFQ251" s="106"/>
      <c r="BFR251" s="106"/>
      <c r="BFS251" s="106"/>
      <c r="BFT251" s="106"/>
      <c r="BFU251" s="106"/>
      <c r="BFV251" s="106"/>
      <c r="BFW251" s="106"/>
      <c r="BFX251" s="106"/>
      <c r="BFY251" s="106"/>
      <c r="BFZ251" s="106"/>
      <c r="BGA251" s="106"/>
      <c r="BGB251" s="106"/>
      <c r="BGC251" s="106"/>
      <c r="BGD251" s="106"/>
      <c r="BGE251" s="106"/>
      <c r="BGF251" s="106"/>
      <c r="BGG251" s="106"/>
      <c r="BGH251" s="106"/>
      <c r="BGI251" s="106"/>
      <c r="BGJ251" s="106"/>
      <c r="BGK251" s="106"/>
      <c r="BGL251" s="106"/>
      <c r="BGM251" s="106"/>
      <c r="BGN251" s="106"/>
      <c r="BGO251" s="106"/>
      <c r="BGP251" s="106"/>
      <c r="BGQ251" s="106"/>
      <c r="BGR251" s="106"/>
      <c r="BGS251" s="106"/>
      <c r="BGT251" s="106"/>
      <c r="BGU251" s="106"/>
      <c r="BGV251" s="106"/>
      <c r="BGW251" s="106"/>
      <c r="BGX251" s="106"/>
      <c r="BGY251" s="106"/>
      <c r="BGZ251" s="106"/>
      <c r="BHA251" s="106"/>
      <c r="BHB251" s="106"/>
      <c r="BHC251" s="106"/>
      <c r="BHD251" s="106"/>
      <c r="BHE251" s="106"/>
      <c r="BHF251" s="106"/>
      <c r="BHG251" s="106"/>
      <c r="BHH251" s="106"/>
      <c r="BHI251" s="106"/>
      <c r="BHJ251" s="106"/>
      <c r="BHK251" s="106"/>
      <c r="BHL251" s="106"/>
      <c r="BHM251" s="106"/>
      <c r="BHN251" s="106"/>
      <c r="BHO251" s="106"/>
      <c r="BHP251" s="106"/>
      <c r="BHQ251" s="106"/>
      <c r="BHR251" s="106"/>
      <c r="BHS251" s="106"/>
      <c r="BHT251" s="106"/>
      <c r="BHU251" s="106"/>
      <c r="BHV251" s="106"/>
      <c r="BHW251" s="106"/>
      <c r="BHX251" s="106"/>
      <c r="BHY251" s="106"/>
      <c r="BHZ251" s="106"/>
      <c r="BIA251" s="106"/>
      <c r="BIB251" s="106"/>
      <c r="BIC251" s="106"/>
      <c r="BID251" s="106"/>
      <c r="BIE251" s="106"/>
      <c r="BIF251" s="106"/>
      <c r="BIG251" s="106"/>
      <c r="BIH251" s="106"/>
      <c r="BII251" s="106"/>
      <c r="BIJ251" s="106"/>
      <c r="BIK251" s="106"/>
      <c r="BIL251" s="106"/>
      <c r="BIM251" s="106"/>
      <c r="BIN251" s="106"/>
      <c r="BIO251" s="106"/>
      <c r="BIP251" s="106"/>
      <c r="BIQ251" s="106"/>
      <c r="BIR251" s="106"/>
      <c r="BIS251" s="106"/>
      <c r="BIT251" s="106"/>
      <c r="BIU251" s="106"/>
      <c r="BIV251" s="106"/>
      <c r="BIW251" s="106"/>
      <c r="BIX251" s="106"/>
      <c r="BIY251" s="106"/>
      <c r="BIZ251" s="106"/>
      <c r="BJA251" s="106"/>
      <c r="BJB251" s="106"/>
      <c r="BJC251" s="106"/>
      <c r="BJD251" s="106"/>
      <c r="BJE251" s="106"/>
      <c r="BJF251" s="106"/>
      <c r="BJG251" s="106"/>
      <c r="BJH251" s="106"/>
      <c r="BJI251" s="106"/>
      <c r="BJJ251" s="106"/>
      <c r="BJK251" s="106"/>
      <c r="BJL251" s="106"/>
      <c r="BJM251" s="106"/>
      <c r="BJN251" s="106"/>
      <c r="BJO251" s="106"/>
      <c r="BJP251" s="106"/>
      <c r="BJQ251" s="106"/>
      <c r="BJR251" s="106"/>
      <c r="BJS251" s="106"/>
      <c r="BJT251" s="106"/>
      <c r="BJU251" s="106"/>
      <c r="BJV251" s="106"/>
      <c r="BJW251" s="106"/>
      <c r="BJX251" s="106"/>
      <c r="BJY251" s="106"/>
      <c r="BJZ251" s="106"/>
      <c r="BKA251" s="106"/>
      <c r="BKB251" s="106"/>
      <c r="BKC251" s="106"/>
      <c r="BKD251" s="106"/>
      <c r="BKE251" s="106"/>
      <c r="BKF251" s="106"/>
      <c r="BKG251" s="106"/>
      <c r="BKH251" s="106"/>
      <c r="BKI251" s="106"/>
      <c r="BKJ251" s="106"/>
      <c r="BKK251" s="106"/>
      <c r="BKL251" s="106"/>
      <c r="BKM251" s="106"/>
      <c r="BKN251" s="106"/>
      <c r="BKO251" s="106"/>
      <c r="BKP251" s="106"/>
      <c r="BKQ251" s="106"/>
      <c r="BKR251" s="106"/>
      <c r="BKS251" s="106"/>
      <c r="BKT251" s="106"/>
      <c r="BKU251" s="106"/>
      <c r="BKV251" s="106"/>
      <c r="BKW251" s="106"/>
      <c r="BKX251" s="106"/>
      <c r="BKY251" s="106"/>
      <c r="BKZ251" s="106"/>
      <c r="BLA251" s="106"/>
      <c r="BLB251" s="106"/>
      <c r="BLC251" s="106"/>
      <c r="BLD251" s="106"/>
      <c r="BLE251" s="106"/>
      <c r="BLF251" s="106"/>
      <c r="BLG251" s="106"/>
      <c r="BLH251" s="106"/>
      <c r="BLI251" s="106"/>
      <c r="BLJ251" s="106"/>
      <c r="BLK251" s="106"/>
      <c r="BLL251" s="106"/>
      <c r="BLM251" s="106"/>
      <c r="BLN251" s="106"/>
      <c r="BLO251" s="106"/>
      <c r="BLP251" s="106"/>
      <c r="BLQ251" s="106"/>
      <c r="BLR251" s="106"/>
      <c r="BLS251" s="106"/>
      <c r="BLT251" s="106"/>
      <c r="BLU251" s="106"/>
      <c r="BLV251" s="106"/>
      <c r="BLW251" s="106"/>
      <c r="BLX251" s="106"/>
      <c r="BLY251" s="106"/>
      <c r="BLZ251" s="106"/>
      <c r="BMA251" s="106"/>
      <c r="BMB251" s="106"/>
      <c r="BMC251" s="106"/>
      <c r="BMD251" s="106"/>
      <c r="BME251" s="106"/>
      <c r="BMF251" s="106"/>
      <c r="BMG251" s="106"/>
      <c r="BMH251" s="106"/>
      <c r="BMI251" s="106"/>
      <c r="BMJ251" s="106"/>
      <c r="BMK251" s="106"/>
      <c r="BML251" s="106"/>
      <c r="BMM251" s="106"/>
      <c r="BMN251" s="106"/>
      <c r="BMO251" s="106"/>
      <c r="BMP251" s="106"/>
      <c r="BMQ251" s="106"/>
      <c r="BMR251" s="106"/>
      <c r="BMS251" s="106"/>
      <c r="BMT251" s="106"/>
      <c r="BMU251" s="106"/>
      <c r="BMV251" s="106"/>
      <c r="BMW251" s="106"/>
      <c r="BMX251" s="106"/>
      <c r="BMY251" s="106"/>
      <c r="BMZ251" s="106"/>
      <c r="BNA251" s="106"/>
      <c r="BNB251" s="106"/>
      <c r="BNC251" s="106"/>
      <c r="BND251" s="106"/>
      <c r="BNE251" s="106"/>
      <c r="BNF251" s="106"/>
      <c r="BNG251" s="106"/>
      <c r="BNH251" s="106"/>
      <c r="BNI251" s="106"/>
      <c r="BNJ251" s="106"/>
      <c r="BNK251" s="106"/>
      <c r="BNL251" s="106"/>
      <c r="BNM251" s="106"/>
      <c r="BNN251" s="106"/>
      <c r="BNO251" s="106"/>
      <c r="BNP251" s="106"/>
      <c r="BNQ251" s="106"/>
      <c r="BNR251" s="106"/>
      <c r="BNS251" s="106"/>
      <c r="BNT251" s="106"/>
      <c r="BNU251" s="106"/>
      <c r="BNV251" s="106"/>
      <c r="BNW251" s="106"/>
      <c r="BNX251" s="106"/>
      <c r="BNY251" s="106"/>
      <c r="BNZ251" s="106"/>
      <c r="BOA251" s="106"/>
      <c r="BOB251" s="106"/>
      <c r="BOC251" s="106"/>
      <c r="BOD251" s="106"/>
      <c r="BOE251" s="106"/>
      <c r="BOF251" s="106"/>
      <c r="BOG251" s="106"/>
      <c r="BOH251" s="106"/>
      <c r="BOI251" s="106"/>
      <c r="BOJ251" s="106"/>
      <c r="BOK251" s="106"/>
      <c r="BOL251" s="106"/>
      <c r="BOM251" s="106"/>
      <c r="BON251" s="106"/>
      <c r="BOO251" s="106"/>
      <c r="BOP251" s="106"/>
      <c r="BOQ251" s="106"/>
      <c r="BOR251" s="106"/>
      <c r="BOS251" s="106"/>
      <c r="BOT251" s="106"/>
      <c r="BOU251" s="106"/>
      <c r="BOV251" s="106"/>
      <c r="BOW251" s="106"/>
      <c r="BOX251" s="106"/>
      <c r="BOY251" s="106"/>
      <c r="BOZ251" s="106"/>
      <c r="BPA251" s="106"/>
      <c r="BPB251" s="106"/>
      <c r="BPC251" s="106"/>
      <c r="BPD251" s="106"/>
      <c r="BPE251" s="106"/>
      <c r="BPF251" s="106"/>
      <c r="BPG251" s="106"/>
      <c r="BPH251" s="106"/>
      <c r="BPI251" s="106"/>
      <c r="BPJ251" s="106"/>
      <c r="BPK251" s="106"/>
      <c r="BPL251" s="106"/>
      <c r="BPM251" s="106"/>
      <c r="BPN251" s="106"/>
      <c r="BPO251" s="106"/>
      <c r="BPP251" s="106"/>
      <c r="BPQ251" s="106"/>
      <c r="BPR251" s="106"/>
      <c r="BPS251" s="106"/>
      <c r="BPT251" s="106"/>
      <c r="BPU251" s="106"/>
      <c r="BPV251" s="106"/>
      <c r="BPW251" s="106"/>
      <c r="BPX251" s="106"/>
      <c r="BPY251" s="106"/>
      <c r="BPZ251" s="106"/>
      <c r="BQA251" s="106"/>
      <c r="BQB251" s="106"/>
      <c r="BQC251" s="106"/>
      <c r="BQD251" s="106"/>
      <c r="BQE251" s="106"/>
      <c r="BQF251" s="106"/>
      <c r="BQG251" s="106"/>
      <c r="BQH251" s="106"/>
      <c r="BQI251" s="106"/>
      <c r="BQJ251" s="106"/>
      <c r="BQK251" s="106"/>
      <c r="BQL251" s="106"/>
      <c r="BQM251" s="106"/>
      <c r="BQN251" s="106"/>
      <c r="BQO251" s="106"/>
      <c r="BQP251" s="106"/>
      <c r="BQQ251" s="106"/>
      <c r="BQR251" s="106"/>
      <c r="BQS251" s="106"/>
      <c r="BQT251" s="106"/>
      <c r="BQU251" s="106"/>
      <c r="BQV251" s="106"/>
      <c r="BQW251" s="106"/>
      <c r="BQX251" s="106"/>
      <c r="BQY251" s="106"/>
      <c r="BQZ251" s="106"/>
      <c r="BRA251" s="106"/>
      <c r="BRB251" s="106"/>
      <c r="BRC251" s="106"/>
      <c r="BRD251" s="106"/>
      <c r="BRE251" s="106"/>
      <c r="BRF251" s="106"/>
      <c r="BRG251" s="106"/>
      <c r="BRH251" s="106"/>
      <c r="BRI251" s="106"/>
      <c r="BRJ251" s="106"/>
      <c r="BRK251" s="106"/>
      <c r="BRL251" s="106"/>
      <c r="BRM251" s="106"/>
      <c r="BRN251" s="106"/>
      <c r="BRO251" s="106"/>
      <c r="BRP251" s="106"/>
      <c r="BRQ251" s="106"/>
      <c r="BRR251" s="106"/>
      <c r="BRS251" s="106"/>
      <c r="BRT251" s="106"/>
      <c r="BRU251" s="106"/>
      <c r="BRV251" s="106"/>
      <c r="BRW251" s="106"/>
      <c r="BRX251" s="106"/>
      <c r="BRY251" s="106"/>
      <c r="BRZ251" s="106"/>
      <c r="BSA251" s="106"/>
      <c r="BSB251" s="106"/>
      <c r="BSC251" s="106"/>
      <c r="BSD251" s="106"/>
      <c r="BSE251" s="106"/>
      <c r="BSF251" s="106"/>
      <c r="BSG251" s="106"/>
      <c r="BSH251" s="106"/>
      <c r="BSI251" s="106"/>
      <c r="BSJ251" s="106"/>
      <c r="BSK251" s="106"/>
      <c r="BSL251" s="106"/>
      <c r="BSM251" s="106"/>
      <c r="BSN251" s="106"/>
      <c r="BSO251" s="106"/>
      <c r="BSP251" s="106"/>
      <c r="BSQ251" s="106"/>
      <c r="BSR251" s="106"/>
      <c r="BSS251" s="106"/>
      <c r="BST251" s="106"/>
      <c r="BSU251" s="106"/>
      <c r="BSV251" s="106"/>
      <c r="BSW251" s="106"/>
      <c r="BSX251" s="106"/>
      <c r="BSY251" s="106"/>
      <c r="BSZ251" s="106"/>
      <c r="BTA251" s="106"/>
      <c r="BTB251" s="106"/>
      <c r="BTC251" s="106"/>
      <c r="BTD251" s="106"/>
      <c r="BTE251" s="106"/>
      <c r="BTF251" s="106"/>
      <c r="BTG251" s="106"/>
      <c r="BTH251" s="106"/>
      <c r="BTI251" s="106"/>
      <c r="BTJ251" s="106"/>
      <c r="BTK251" s="106"/>
      <c r="BTL251" s="106"/>
      <c r="BTM251" s="106"/>
      <c r="BTN251" s="106"/>
      <c r="BTO251" s="106"/>
      <c r="BTP251" s="106"/>
      <c r="BTQ251" s="106"/>
      <c r="BTR251" s="106"/>
      <c r="BTS251" s="106"/>
      <c r="BTT251" s="106"/>
      <c r="BTU251" s="106"/>
      <c r="BTV251" s="106"/>
      <c r="BTW251" s="106"/>
      <c r="BTX251" s="106"/>
      <c r="BTY251" s="106"/>
      <c r="BTZ251" s="106"/>
      <c r="BUA251" s="106"/>
      <c r="BUB251" s="106"/>
      <c r="BUC251" s="106"/>
      <c r="BUD251" s="106"/>
      <c r="BUE251" s="106"/>
      <c r="BUF251" s="106"/>
      <c r="BUG251" s="106"/>
      <c r="BUH251" s="106"/>
      <c r="BUI251" s="106"/>
      <c r="BUJ251" s="106"/>
      <c r="BUK251" s="106"/>
      <c r="BUL251" s="106"/>
      <c r="BUM251" s="106"/>
      <c r="BUN251" s="106"/>
      <c r="BUO251" s="106"/>
      <c r="BUP251" s="106"/>
      <c r="BUQ251" s="106"/>
      <c r="BUR251" s="106"/>
      <c r="BUS251" s="106"/>
      <c r="BUT251" s="106"/>
      <c r="BUU251" s="106"/>
      <c r="BUV251" s="106"/>
      <c r="BUW251" s="106"/>
      <c r="BUX251" s="106"/>
      <c r="BUY251" s="106"/>
      <c r="BUZ251" s="106"/>
      <c r="BVA251" s="106"/>
      <c r="BVB251" s="106"/>
      <c r="BVC251" s="106"/>
      <c r="BVD251" s="106"/>
      <c r="BVE251" s="106"/>
      <c r="BVF251" s="106"/>
      <c r="BVG251" s="106"/>
      <c r="BVH251" s="106"/>
      <c r="BVI251" s="106"/>
      <c r="BVJ251" s="106"/>
      <c r="BVK251" s="106"/>
      <c r="BVL251" s="106"/>
      <c r="BVM251" s="106"/>
      <c r="BVN251" s="106"/>
      <c r="BVO251" s="106"/>
      <c r="BVP251" s="106"/>
      <c r="BVQ251" s="106"/>
      <c r="BVR251" s="106"/>
      <c r="BVS251" s="106"/>
      <c r="BVT251" s="106"/>
      <c r="BVU251" s="106"/>
      <c r="BVV251" s="106"/>
      <c r="BVW251" s="106"/>
      <c r="BVX251" s="106"/>
      <c r="BVY251" s="106"/>
      <c r="BVZ251" s="106"/>
      <c r="BWA251" s="106"/>
      <c r="BWB251" s="106"/>
      <c r="BWC251" s="106"/>
      <c r="BWD251" s="106"/>
      <c r="BWE251" s="106"/>
      <c r="BWF251" s="106"/>
      <c r="BWG251" s="106"/>
      <c r="BWH251" s="106"/>
      <c r="BWI251" s="106"/>
      <c r="BWJ251" s="106"/>
      <c r="BWK251" s="106"/>
      <c r="BWL251" s="106"/>
      <c r="BWM251" s="106"/>
      <c r="BWN251" s="106"/>
      <c r="BWO251" s="106"/>
      <c r="BWP251" s="106"/>
      <c r="BWQ251" s="106"/>
      <c r="BWR251" s="106"/>
      <c r="BWS251" s="106"/>
      <c r="BWT251" s="106"/>
      <c r="BWU251" s="106"/>
      <c r="BWV251" s="106"/>
      <c r="BWW251" s="106"/>
      <c r="BWX251" s="106"/>
      <c r="BWY251" s="106"/>
      <c r="BWZ251" s="106"/>
      <c r="BXA251" s="106"/>
      <c r="BXB251" s="106"/>
      <c r="BXC251" s="106"/>
      <c r="BXD251" s="106"/>
      <c r="BXE251" s="106"/>
      <c r="BXF251" s="106"/>
      <c r="BXG251" s="106"/>
      <c r="BXH251" s="106"/>
      <c r="BXI251" s="106"/>
      <c r="BXJ251" s="106"/>
      <c r="BXK251" s="106"/>
      <c r="BXL251" s="106"/>
      <c r="BXM251" s="106"/>
      <c r="BXN251" s="106"/>
      <c r="BXO251" s="106"/>
      <c r="BXP251" s="106"/>
      <c r="BXQ251" s="106"/>
      <c r="BXR251" s="106"/>
      <c r="BXS251" s="106"/>
      <c r="BXT251" s="106"/>
      <c r="BXU251" s="106"/>
      <c r="BXV251" s="106"/>
      <c r="BXW251" s="106"/>
      <c r="BXX251" s="106"/>
      <c r="BXY251" s="106"/>
      <c r="BXZ251" s="106"/>
      <c r="BYA251" s="106"/>
      <c r="BYB251" s="106"/>
      <c r="BYC251" s="106"/>
      <c r="BYD251" s="106"/>
      <c r="BYE251" s="106"/>
      <c r="BYF251" s="106"/>
      <c r="BYG251" s="106"/>
      <c r="BYH251" s="106"/>
      <c r="BYI251" s="106"/>
      <c r="BYJ251" s="106"/>
      <c r="BYK251" s="106"/>
      <c r="BYL251" s="106"/>
      <c r="BYM251" s="106"/>
      <c r="BYN251" s="106"/>
      <c r="BYO251" s="106"/>
      <c r="BYP251" s="106"/>
      <c r="BYQ251" s="106"/>
      <c r="BYR251" s="106"/>
      <c r="BYS251" s="106"/>
      <c r="BYT251" s="106"/>
      <c r="BYU251" s="106"/>
      <c r="BYV251" s="106"/>
      <c r="BYW251" s="106"/>
      <c r="BYX251" s="106"/>
      <c r="BYY251" s="106"/>
      <c r="BYZ251" s="106"/>
      <c r="BZA251" s="106"/>
      <c r="BZB251" s="106"/>
      <c r="BZC251" s="106"/>
      <c r="BZD251" s="106"/>
      <c r="BZE251" s="106"/>
      <c r="BZF251" s="106"/>
      <c r="BZG251" s="106"/>
      <c r="BZH251" s="106"/>
      <c r="BZI251" s="106"/>
      <c r="BZJ251" s="106"/>
      <c r="BZK251" s="106"/>
      <c r="BZL251" s="106"/>
      <c r="BZM251" s="106"/>
      <c r="BZN251" s="106"/>
      <c r="BZO251" s="106"/>
      <c r="BZP251" s="106"/>
      <c r="BZQ251" s="106"/>
      <c r="BZR251" s="106"/>
      <c r="BZS251" s="106"/>
      <c r="BZT251" s="106"/>
      <c r="BZU251" s="106"/>
      <c r="BZV251" s="106"/>
      <c r="BZW251" s="106"/>
      <c r="BZX251" s="106"/>
      <c r="BZY251" s="106"/>
      <c r="BZZ251" s="106"/>
      <c r="CAA251" s="106"/>
      <c r="CAB251" s="106"/>
      <c r="CAC251" s="106"/>
      <c r="CAD251" s="106"/>
      <c r="CAE251" s="106"/>
      <c r="CAF251" s="106"/>
      <c r="CAG251" s="106"/>
      <c r="CAH251" s="106"/>
      <c r="CAI251" s="106"/>
      <c r="CAJ251" s="106"/>
      <c r="CAK251" s="106"/>
      <c r="CAL251" s="106"/>
      <c r="CAM251" s="106"/>
      <c r="CAN251" s="106"/>
      <c r="CAO251" s="106"/>
      <c r="CAP251" s="106"/>
      <c r="CAQ251" s="106"/>
      <c r="CAR251" s="106"/>
      <c r="CAS251" s="106"/>
      <c r="CAT251" s="106"/>
      <c r="CAU251" s="106"/>
      <c r="CAV251" s="106"/>
      <c r="CAW251" s="106"/>
      <c r="CAX251" s="106"/>
      <c r="CAY251" s="106"/>
      <c r="CAZ251" s="106"/>
      <c r="CBA251" s="106"/>
      <c r="CBB251" s="106"/>
      <c r="CBC251" s="106"/>
      <c r="CBD251" s="106"/>
      <c r="CBE251" s="106"/>
      <c r="CBF251" s="106"/>
      <c r="CBG251" s="106"/>
      <c r="CBH251" s="106"/>
      <c r="CBI251" s="106"/>
      <c r="CBJ251" s="106"/>
      <c r="CBK251" s="106"/>
      <c r="CBL251" s="106"/>
      <c r="CBM251" s="106"/>
      <c r="CBN251" s="106"/>
      <c r="CBO251" s="106"/>
      <c r="CBP251" s="106"/>
      <c r="CBQ251" s="106"/>
      <c r="CBR251" s="106"/>
      <c r="CBS251" s="106"/>
      <c r="CBT251" s="106"/>
      <c r="CBU251" s="106"/>
      <c r="CBV251" s="106"/>
      <c r="CBW251" s="106"/>
      <c r="CBX251" s="106"/>
      <c r="CBY251" s="106"/>
      <c r="CBZ251" s="106"/>
      <c r="CCA251" s="106"/>
      <c r="CCB251" s="106"/>
      <c r="CCC251" s="106"/>
      <c r="CCD251" s="106"/>
      <c r="CCE251" s="106"/>
      <c r="CCF251" s="106"/>
      <c r="CCG251" s="106"/>
      <c r="CCH251" s="106"/>
      <c r="CCI251" s="106"/>
      <c r="CCJ251" s="106"/>
      <c r="CCK251" s="106"/>
      <c r="CCL251" s="106"/>
      <c r="CCM251" s="106"/>
      <c r="CCN251" s="106"/>
      <c r="CCO251" s="106"/>
      <c r="CCP251" s="106"/>
      <c r="CCQ251" s="106"/>
      <c r="CCR251" s="106"/>
      <c r="CCS251" s="106"/>
      <c r="CCT251" s="106"/>
      <c r="CCU251" s="106"/>
      <c r="CCV251" s="106"/>
      <c r="CCW251" s="106"/>
      <c r="CCX251" s="106"/>
      <c r="CCY251" s="106"/>
      <c r="CCZ251" s="106"/>
      <c r="CDA251" s="106"/>
      <c r="CDB251" s="106"/>
      <c r="CDC251" s="106"/>
      <c r="CDD251" s="106"/>
      <c r="CDE251" s="106"/>
      <c r="CDF251" s="106"/>
      <c r="CDG251" s="106"/>
      <c r="CDH251" s="106"/>
      <c r="CDI251" s="106"/>
      <c r="CDJ251" s="106"/>
      <c r="CDK251" s="106"/>
      <c r="CDL251" s="106"/>
      <c r="CDM251" s="106"/>
      <c r="CDN251" s="106"/>
      <c r="CDO251" s="106"/>
      <c r="CDP251" s="106"/>
      <c r="CDQ251" s="106"/>
      <c r="CDR251" s="106"/>
      <c r="CDS251" s="106"/>
      <c r="CDT251" s="106"/>
      <c r="CDU251" s="106"/>
      <c r="CDV251" s="106"/>
      <c r="CDW251" s="106"/>
      <c r="CDX251" s="106"/>
      <c r="CDY251" s="106"/>
      <c r="CDZ251" s="106"/>
      <c r="CEA251" s="106"/>
      <c r="CEB251" s="106"/>
      <c r="CEC251" s="106"/>
      <c r="CED251" s="106"/>
      <c r="CEE251" s="106"/>
      <c r="CEF251" s="106"/>
      <c r="CEG251" s="106"/>
      <c r="CEH251" s="106"/>
      <c r="CEI251" s="106"/>
      <c r="CEJ251" s="106"/>
      <c r="CEK251" s="106"/>
      <c r="CEL251" s="106"/>
      <c r="CEM251" s="106"/>
      <c r="CEN251" s="106"/>
      <c r="CEO251" s="106"/>
      <c r="CEP251" s="106"/>
      <c r="CEQ251" s="106"/>
      <c r="CER251" s="106"/>
      <c r="CES251" s="106"/>
      <c r="CET251" s="106"/>
      <c r="CEU251" s="106"/>
      <c r="CEV251" s="106"/>
      <c r="CEW251" s="106"/>
      <c r="CEX251" s="106"/>
      <c r="CEY251" s="106"/>
      <c r="CEZ251" s="106"/>
      <c r="CFA251" s="106"/>
      <c r="CFB251" s="106"/>
      <c r="CFC251" s="106"/>
      <c r="CFD251" s="106"/>
      <c r="CFE251" s="106"/>
      <c r="CFF251" s="106"/>
      <c r="CFG251" s="106"/>
      <c r="CFH251" s="106"/>
      <c r="CFI251" s="106"/>
      <c r="CFJ251" s="106"/>
      <c r="CFK251" s="106"/>
      <c r="CFL251" s="106"/>
      <c r="CFM251" s="106"/>
      <c r="CFN251" s="106"/>
      <c r="CFO251" s="106"/>
      <c r="CFP251" s="106"/>
      <c r="CFQ251" s="106"/>
      <c r="CFR251" s="106"/>
      <c r="CFS251" s="106"/>
      <c r="CFT251" s="106"/>
      <c r="CFU251" s="106"/>
      <c r="CFV251" s="106"/>
      <c r="CFW251" s="106"/>
      <c r="CFX251" s="106"/>
      <c r="CFY251" s="106"/>
      <c r="CFZ251" s="106"/>
      <c r="CGA251" s="106"/>
      <c r="CGB251" s="106"/>
      <c r="CGC251" s="106"/>
      <c r="CGD251" s="106"/>
      <c r="CGE251" s="106"/>
      <c r="CGF251" s="106"/>
      <c r="CGG251" s="106"/>
      <c r="CGH251" s="106"/>
      <c r="CGI251" s="106"/>
      <c r="CGJ251" s="106"/>
      <c r="CGK251" s="106"/>
      <c r="CGL251" s="106"/>
      <c r="CGM251" s="106"/>
      <c r="CGN251" s="106"/>
      <c r="CGO251" s="106"/>
      <c r="CGP251" s="106"/>
      <c r="CGQ251" s="106"/>
      <c r="CGR251" s="106"/>
      <c r="CGS251" s="106"/>
      <c r="CGT251" s="106"/>
      <c r="CGU251" s="106"/>
      <c r="CGV251" s="106"/>
      <c r="CGW251" s="106"/>
      <c r="CGX251" s="106"/>
      <c r="CGY251" s="106"/>
      <c r="CGZ251" s="106"/>
      <c r="CHA251" s="106"/>
      <c r="CHB251" s="106"/>
      <c r="CHC251" s="106"/>
      <c r="CHD251" s="106"/>
      <c r="CHE251" s="106"/>
      <c r="CHF251" s="106"/>
      <c r="CHG251" s="106"/>
      <c r="CHH251" s="106"/>
      <c r="CHI251" s="106"/>
      <c r="CHJ251" s="106"/>
      <c r="CHK251" s="106"/>
      <c r="CHL251" s="106"/>
      <c r="CHM251" s="106"/>
      <c r="CHN251" s="106"/>
      <c r="CHO251" s="106"/>
      <c r="CHP251" s="106"/>
      <c r="CHQ251" s="106"/>
      <c r="CHR251" s="106"/>
      <c r="CHS251" s="106"/>
      <c r="CHT251" s="106"/>
      <c r="CHU251" s="106"/>
      <c r="CHV251" s="106"/>
      <c r="CHW251" s="106"/>
      <c r="CHX251" s="106"/>
      <c r="CHY251" s="106"/>
      <c r="CHZ251" s="106"/>
      <c r="CIA251" s="106"/>
      <c r="CIB251" s="106"/>
      <c r="CIC251" s="106"/>
      <c r="CID251" s="106"/>
      <c r="CIE251" s="106"/>
      <c r="CIF251" s="106"/>
      <c r="CIG251" s="106"/>
      <c r="CIH251" s="106"/>
      <c r="CII251" s="106"/>
      <c r="CIJ251" s="106"/>
      <c r="CIK251" s="106"/>
      <c r="CIL251" s="106"/>
      <c r="CIM251" s="106"/>
      <c r="CIN251" s="106"/>
      <c r="CIO251" s="106"/>
      <c r="CIP251" s="106"/>
      <c r="CIQ251" s="106"/>
      <c r="CIR251" s="106"/>
      <c r="CIS251" s="106"/>
      <c r="CIT251" s="106"/>
      <c r="CIU251" s="106"/>
      <c r="CIV251" s="106"/>
      <c r="CIW251" s="106"/>
      <c r="CIX251" s="106"/>
      <c r="CIY251" s="106"/>
      <c r="CIZ251" s="106"/>
      <c r="CJA251" s="106"/>
      <c r="CJB251" s="106"/>
      <c r="CJC251" s="106"/>
      <c r="CJD251" s="106"/>
      <c r="CJE251" s="106"/>
      <c r="CJF251" s="106"/>
      <c r="CJG251" s="106"/>
      <c r="CJH251" s="106"/>
      <c r="CJI251" s="106"/>
      <c r="CJJ251" s="106"/>
      <c r="CJK251" s="106"/>
      <c r="CJL251" s="106"/>
      <c r="CJM251" s="106"/>
      <c r="CJN251" s="106"/>
      <c r="CJO251" s="106"/>
      <c r="CJP251" s="106"/>
      <c r="CJQ251" s="106"/>
      <c r="CJR251" s="106"/>
      <c r="CJS251" s="106"/>
      <c r="CJT251" s="106"/>
      <c r="CJU251" s="106"/>
      <c r="CJV251" s="106"/>
      <c r="CJW251" s="106"/>
      <c r="CJX251" s="106"/>
      <c r="CJY251" s="106"/>
      <c r="CJZ251" s="106"/>
      <c r="CKA251" s="106"/>
      <c r="CKB251" s="106"/>
      <c r="CKC251" s="106"/>
      <c r="CKD251" s="106"/>
      <c r="CKE251" s="106"/>
      <c r="CKF251" s="106"/>
      <c r="CKG251" s="106"/>
      <c r="CKH251" s="106"/>
      <c r="CKI251" s="106"/>
      <c r="CKJ251" s="106"/>
      <c r="CKK251" s="106"/>
      <c r="CKL251" s="106"/>
      <c r="CKM251" s="106"/>
      <c r="CKN251" s="106"/>
      <c r="CKO251" s="106"/>
      <c r="CKP251" s="106"/>
      <c r="CKQ251" s="106"/>
      <c r="CKR251" s="106"/>
      <c r="CKS251" s="106"/>
      <c r="CKT251" s="106"/>
      <c r="CKU251" s="106"/>
      <c r="CKV251" s="106"/>
      <c r="CKW251" s="106"/>
      <c r="CKX251" s="106"/>
      <c r="CKY251" s="106"/>
      <c r="CKZ251" s="106"/>
      <c r="CLA251" s="106"/>
      <c r="CLB251" s="106"/>
      <c r="CLC251" s="106"/>
      <c r="CLD251" s="106"/>
      <c r="CLE251" s="106"/>
      <c r="CLF251" s="106"/>
      <c r="CLG251" s="106"/>
      <c r="CLH251" s="106"/>
      <c r="CLI251" s="106"/>
      <c r="CLJ251" s="106"/>
      <c r="CLK251" s="106"/>
      <c r="CLL251" s="106"/>
      <c r="CLM251" s="106"/>
      <c r="CLN251" s="106"/>
      <c r="CLO251" s="106"/>
      <c r="CLP251" s="106"/>
      <c r="CLQ251" s="106"/>
      <c r="CLR251" s="106"/>
      <c r="CLS251" s="106"/>
      <c r="CLT251" s="106"/>
      <c r="CLU251" s="106"/>
      <c r="CLV251" s="106"/>
      <c r="CLW251" s="106"/>
      <c r="CLX251" s="106"/>
      <c r="CLY251" s="106"/>
      <c r="CLZ251" s="106"/>
      <c r="CMA251" s="106"/>
      <c r="CMB251" s="106"/>
      <c r="CMC251" s="106"/>
      <c r="CMD251" s="106"/>
      <c r="CME251" s="106"/>
      <c r="CMF251" s="106"/>
      <c r="CMG251" s="106"/>
      <c r="CMH251" s="106"/>
      <c r="CMI251" s="106"/>
      <c r="CMJ251" s="106"/>
      <c r="CMK251" s="106"/>
      <c r="CML251" s="106"/>
      <c r="CMM251" s="106"/>
      <c r="CMN251" s="106"/>
      <c r="CMO251" s="106"/>
      <c r="CMP251" s="106"/>
      <c r="CMQ251" s="106"/>
      <c r="CMR251" s="106"/>
      <c r="CMS251" s="106"/>
      <c r="CMT251" s="106"/>
      <c r="CMU251" s="106"/>
      <c r="CMV251" s="106"/>
      <c r="CMW251" s="106"/>
      <c r="CMX251" s="106"/>
      <c r="CMY251" s="106"/>
      <c r="CMZ251" s="106"/>
      <c r="CNA251" s="106"/>
      <c r="CNB251" s="106"/>
      <c r="CNC251" s="106"/>
      <c r="CND251" s="106"/>
      <c r="CNE251" s="106"/>
      <c r="CNF251" s="106"/>
      <c r="CNG251" s="106"/>
      <c r="CNH251" s="106"/>
      <c r="CNI251" s="106"/>
      <c r="CNJ251" s="106"/>
      <c r="CNK251" s="106"/>
      <c r="CNL251" s="106"/>
      <c r="CNM251" s="106"/>
      <c r="CNN251" s="106"/>
      <c r="CNO251" s="106"/>
      <c r="CNP251" s="106"/>
      <c r="CNQ251" s="106"/>
      <c r="CNR251" s="106"/>
      <c r="CNS251" s="106"/>
      <c r="CNT251" s="106"/>
      <c r="CNU251" s="106"/>
      <c r="CNV251" s="106"/>
      <c r="CNW251" s="106"/>
      <c r="CNX251" s="106"/>
      <c r="CNY251" s="106"/>
      <c r="CNZ251" s="106"/>
      <c r="COA251" s="106"/>
      <c r="COB251" s="106"/>
      <c r="COC251" s="106"/>
      <c r="COD251" s="106"/>
      <c r="COE251" s="106"/>
      <c r="COF251" s="106"/>
      <c r="COG251" s="106"/>
      <c r="COH251" s="106"/>
      <c r="COI251" s="106"/>
      <c r="COJ251" s="106"/>
      <c r="COK251" s="106"/>
      <c r="COL251" s="106"/>
      <c r="COM251" s="106"/>
      <c r="CON251" s="106"/>
      <c r="COO251" s="106"/>
      <c r="COP251" s="106"/>
      <c r="COQ251" s="106"/>
      <c r="COR251" s="106"/>
      <c r="COS251" s="106"/>
      <c r="COT251" s="106"/>
      <c r="COU251" s="106"/>
      <c r="COV251" s="106"/>
      <c r="COW251" s="106"/>
      <c r="COX251" s="106"/>
      <c r="COY251" s="106"/>
      <c r="COZ251" s="106"/>
      <c r="CPA251" s="106"/>
      <c r="CPB251" s="106"/>
      <c r="CPC251" s="106"/>
      <c r="CPD251" s="106"/>
      <c r="CPE251" s="106"/>
      <c r="CPF251" s="106"/>
      <c r="CPG251" s="106"/>
      <c r="CPH251" s="106"/>
      <c r="CPI251" s="106"/>
      <c r="CPJ251" s="106"/>
      <c r="CPK251" s="106"/>
      <c r="CPL251" s="106"/>
      <c r="CPM251" s="106"/>
      <c r="CPN251" s="106"/>
      <c r="CPO251" s="106"/>
      <c r="CPP251" s="106"/>
      <c r="CPQ251" s="106"/>
      <c r="CPR251" s="106"/>
      <c r="CPS251" s="106"/>
      <c r="CPT251" s="106"/>
      <c r="CPU251" s="106"/>
      <c r="CPV251" s="106"/>
      <c r="CPW251" s="106"/>
      <c r="CPX251" s="106"/>
      <c r="CPY251" s="106"/>
      <c r="CPZ251" s="106"/>
      <c r="CQA251" s="106"/>
      <c r="CQB251" s="106"/>
      <c r="CQC251" s="106"/>
      <c r="CQD251" s="106"/>
      <c r="CQE251" s="106"/>
      <c r="CQF251" s="106"/>
      <c r="CQG251" s="106"/>
      <c r="CQH251" s="106"/>
      <c r="CQI251" s="106"/>
      <c r="CQJ251" s="106"/>
      <c r="CQK251" s="106"/>
      <c r="CQL251" s="106"/>
      <c r="CQM251" s="106"/>
      <c r="CQN251" s="106"/>
      <c r="CQO251" s="106"/>
      <c r="CQP251" s="106"/>
      <c r="CQQ251" s="106"/>
      <c r="CQR251" s="106"/>
      <c r="CQS251" s="106"/>
      <c r="CQT251" s="106"/>
      <c r="CQU251" s="106"/>
      <c r="CQV251" s="106"/>
      <c r="CQW251" s="106"/>
      <c r="CQX251" s="106"/>
      <c r="CQY251" s="106"/>
      <c r="CQZ251" s="106"/>
      <c r="CRA251" s="106"/>
      <c r="CRB251" s="106"/>
      <c r="CRC251" s="106"/>
      <c r="CRD251" s="106"/>
      <c r="CRE251" s="106"/>
      <c r="CRF251" s="106"/>
      <c r="CRG251" s="106"/>
      <c r="CRH251" s="106"/>
      <c r="CRI251" s="106"/>
      <c r="CRJ251" s="106"/>
      <c r="CRK251" s="106"/>
      <c r="CRL251" s="106"/>
      <c r="CRM251" s="106"/>
      <c r="CRN251" s="106"/>
      <c r="CRO251" s="106"/>
      <c r="CRP251" s="106"/>
      <c r="CRQ251" s="106"/>
      <c r="CRR251" s="106"/>
      <c r="CRS251" s="106"/>
      <c r="CRT251" s="106"/>
      <c r="CRU251" s="106"/>
      <c r="CRV251" s="106"/>
      <c r="CRW251" s="106"/>
      <c r="CRX251" s="106"/>
      <c r="CRY251" s="106"/>
      <c r="CRZ251" s="106"/>
      <c r="CSA251" s="106"/>
      <c r="CSB251" s="106"/>
      <c r="CSC251" s="106"/>
      <c r="CSD251" s="106"/>
      <c r="CSE251" s="106"/>
      <c r="CSF251" s="106"/>
      <c r="CSG251" s="106"/>
      <c r="CSH251" s="106"/>
      <c r="CSI251" s="106"/>
      <c r="CSJ251" s="106"/>
      <c r="CSK251" s="106"/>
      <c r="CSL251" s="106"/>
      <c r="CSM251" s="106"/>
      <c r="CSN251" s="106"/>
      <c r="CSO251" s="106"/>
      <c r="CSP251" s="106"/>
      <c r="CSQ251" s="106"/>
      <c r="CSR251" s="106"/>
      <c r="CSS251" s="106"/>
      <c r="CST251" s="106"/>
      <c r="CSU251" s="106"/>
      <c r="CSV251" s="106"/>
      <c r="CSW251" s="106"/>
      <c r="CSX251" s="106"/>
      <c r="CSY251" s="106"/>
      <c r="CSZ251" s="106"/>
      <c r="CTA251" s="106"/>
      <c r="CTB251" s="106"/>
      <c r="CTC251" s="106"/>
      <c r="CTD251" s="106"/>
      <c r="CTE251" s="106"/>
      <c r="CTF251" s="106"/>
      <c r="CTG251" s="106"/>
      <c r="CTH251" s="106"/>
      <c r="CTI251" s="106"/>
      <c r="CTJ251" s="106"/>
      <c r="CTK251" s="106"/>
      <c r="CTL251" s="106"/>
      <c r="CTM251" s="106"/>
      <c r="CTN251" s="106"/>
      <c r="CTO251" s="106"/>
      <c r="CTP251" s="106"/>
      <c r="CTQ251" s="106"/>
      <c r="CTR251" s="106"/>
      <c r="CTS251" s="106"/>
      <c r="CTT251" s="106"/>
      <c r="CTU251" s="106"/>
      <c r="CTV251" s="106"/>
      <c r="CTW251" s="106"/>
      <c r="CTX251" s="106"/>
      <c r="CTY251" s="106"/>
      <c r="CTZ251" s="106"/>
      <c r="CUA251" s="106"/>
      <c r="CUB251" s="106"/>
      <c r="CUC251" s="106"/>
      <c r="CUD251" s="106"/>
      <c r="CUE251" s="106"/>
      <c r="CUF251" s="106"/>
      <c r="CUG251" s="106"/>
      <c r="CUH251" s="106"/>
      <c r="CUI251" s="106"/>
      <c r="CUJ251" s="106"/>
      <c r="CUK251" s="106"/>
      <c r="CUL251" s="106"/>
      <c r="CUM251" s="106"/>
      <c r="CUN251" s="106"/>
      <c r="CUO251" s="106"/>
      <c r="CUP251" s="106"/>
      <c r="CUQ251" s="106"/>
      <c r="CUR251" s="106"/>
      <c r="CUS251" s="106"/>
      <c r="CUT251" s="106"/>
      <c r="CUU251" s="106"/>
      <c r="CUV251" s="106"/>
      <c r="CUW251" s="106"/>
      <c r="CUX251" s="106"/>
      <c r="CUY251" s="106"/>
      <c r="CUZ251" s="106"/>
      <c r="CVA251" s="106"/>
      <c r="CVB251" s="106"/>
      <c r="CVC251" s="106"/>
      <c r="CVD251" s="106"/>
      <c r="CVE251" s="106"/>
      <c r="CVF251" s="106"/>
      <c r="CVG251" s="106"/>
      <c r="CVH251" s="106"/>
      <c r="CVI251" s="106"/>
      <c r="CVJ251" s="106"/>
      <c r="CVK251" s="106"/>
      <c r="CVL251" s="106"/>
      <c r="CVM251" s="106"/>
      <c r="CVN251" s="106"/>
      <c r="CVO251" s="106"/>
      <c r="CVP251" s="106"/>
      <c r="CVQ251" s="106"/>
      <c r="CVR251" s="106"/>
      <c r="CVS251" s="106"/>
      <c r="CVT251" s="106"/>
      <c r="CVU251" s="106"/>
      <c r="CVV251" s="106"/>
      <c r="CVW251" s="106"/>
      <c r="CVX251" s="106"/>
      <c r="CVY251" s="106"/>
      <c r="CVZ251" s="106"/>
      <c r="CWA251" s="106"/>
      <c r="CWB251" s="106"/>
      <c r="CWC251" s="106"/>
      <c r="CWD251" s="106"/>
      <c r="CWE251" s="106"/>
      <c r="CWF251" s="106"/>
      <c r="CWG251" s="106"/>
      <c r="CWH251" s="106"/>
      <c r="CWI251" s="106"/>
      <c r="CWJ251" s="106"/>
      <c r="CWK251" s="106"/>
      <c r="CWL251" s="106"/>
      <c r="CWM251" s="106"/>
      <c r="CWN251" s="106"/>
      <c r="CWO251" s="106"/>
      <c r="CWP251" s="106"/>
      <c r="CWQ251" s="106"/>
      <c r="CWR251" s="106"/>
      <c r="CWS251" s="106"/>
      <c r="CWT251" s="106"/>
      <c r="CWU251" s="106"/>
      <c r="CWV251" s="106"/>
      <c r="CWW251" s="106"/>
      <c r="CWX251" s="106"/>
      <c r="CWY251" s="106"/>
      <c r="CWZ251" s="106"/>
      <c r="CXA251" s="106"/>
      <c r="CXB251" s="106"/>
      <c r="CXC251" s="106"/>
      <c r="CXD251" s="106"/>
      <c r="CXE251" s="106"/>
      <c r="CXF251" s="106"/>
      <c r="CXG251" s="106"/>
      <c r="CXH251" s="106"/>
      <c r="CXI251" s="106"/>
      <c r="CXJ251" s="106"/>
      <c r="CXK251" s="106"/>
      <c r="CXL251" s="106"/>
      <c r="CXM251" s="106"/>
      <c r="CXN251" s="106"/>
      <c r="CXO251" s="106"/>
      <c r="CXP251" s="106"/>
      <c r="CXQ251" s="106"/>
      <c r="CXR251" s="106"/>
      <c r="CXS251" s="106"/>
      <c r="CXT251" s="106"/>
      <c r="CXU251" s="106"/>
      <c r="CXV251" s="106"/>
      <c r="CXW251" s="106"/>
      <c r="CXX251" s="106"/>
      <c r="CXY251" s="106"/>
      <c r="CXZ251" s="106"/>
      <c r="CYA251" s="106"/>
      <c r="CYB251" s="106"/>
      <c r="CYC251" s="106"/>
      <c r="CYD251" s="106"/>
      <c r="CYE251" s="106"/>
      <c r="CYF251" s="106"/>
      <c r="CYG251" s="106"/>
      <c r="CYH251" s="106"/>
      <c r="CYI251" s="106"/>
      <c r="CYJ251" s="106"/>
      <c r="CYK251" s="106"/>
      <c r="CYL251" s="106"/>
      <c r="CYM251" s="106"/>
      <c r="CYN251" s="106"/>
      <c r="CYO251" s="106"/>
      <c r="CYP251" s="106"/>
      <c r="CYQ251" s="106"/>
      <c r="CYR251" s="106"/>
      <c r="CYS251" s="106"/>
      <c r="CYT251" s="106"/>
      <c r="CYU251" s="106"/>
      <c r="CYV251" s="106"/>
      <c r="CYW251" s="106"/>
      <c r="CYX251" s="106"/>
      <c r="CYY251" s="106"/>
      <c r="CYZ251" s="106"/>
      <c r="CZA251" s="106"/>
      <c r="CZB251" s="106"/>
      <c r="CZC251" s="106"/>
      <c r="CZD251" s="106"/>
      <c r="CZE251" s="106"/>
      <c r="CZF251" s="106"/>
      <c r="CZG251" s="106"/>
      <c r="CZH251" s="106"/>
      <c r="CZI251" s="106"/>
      <c r="CZJ251" s="106"/>
      <c r="CZK251" s="106"/>
      <c r="CZL251" s="106"/>
      <c r="CZM251" s="106"/>
      <c r="CZN251" s="106"/>
      <c r="CZO251" s="106"/>
      <c r="CZP251" s="106"/>
      <c r="CZQ251" s="106"/>
      <c r="CZR251" s="106"/>
      <c r="CZS251" s="106"/>
      <c r="CZT251" s="106"/>
      <c r="CZU251" s="106"/>
      <c r="CZV251" s="106"/>
      <c r="CZW251" s="106"/>
      <c r="CZX251" s="106"/>
      <c r="CZY251" s="106"/>
      <c r="CZZ251" s="106"/>
      <c r="DAA251" s="106"/>
      <c r="DAB251" s="106"/>
      <c r="DAC251" s="106"/>
      <c r="DAD251" s="106"/>
      <c r="DAE251" s="106"/>
      <c r="DAF251" s="106"/>
      <c r="DAG251" s="106"/>
      <c r="DAH251" s="106"/>
      <c r="DAI251" s="106"/>
      <c r="DAJ251" s="106"/>
      <c r="DAK251" s="106"/>
      <c r="DAL251" s="106"/>
      <c r="DAM251" s="106"/>
      <c r="DAN251" s="106"/>
      <c r="DAO251" s="106"/>
      <c r="DAP251" s="106"/>
      <c r="DAQ251" s="106"/>
      <c r="DAR251" s="106"/>
      <c r="DAS251" s="106"/>
      <c r="DAT251" s="106"/>
      <c r="DAU251" s="106"/>
      <c r="DAV251" s="106"/>
      <c r="DAW251" s="106"/>
      <c r="DAX251" s="106"/>
      <c r="DAY251" s="106"/>
      <c r="DAZ251" s="106"/>
      <c r="DBA251" s="106"/>
      <c r="DBB251" s="106"/>
      <c r="DBC251" s="106"/>
      <c r="DBD251" s="106"/>
      <c r="DBE251" s="106"/>
      <c r="DBF251" s="106"/>
      <c r="DBG251" s="106"/>
      <c r="DBH251" s="106"/>
      <c r="DBI251" s="106"/>
      <c r="DBJ251" s="106"/>
      <c r="DBK251" s="106"/>
      <c r="DBL251" s="106"/>
      <c r="DBM251" s="106"/>
      <c r="DBN251" s="106"/>
      <c r="DBO251" s="106"/>
      <c r="DBP251" s="106"/>
      <c r="DBQ251" s="106"/>
      <c r="DBR251" s="106"/>
      <c r="DBS251" s="106"/>
      <c r="DBT251" s="106"/>
      <c r="DBU251" s="106"/>
      <c r="DBV251" s="106"/>
      <c r="DBW251" s="106"/>
      <c r="DBX251" s="106"/>
      <c r="DBY251" s="106"/>
      <c r="DBZ251" s="106"/>
      <c r="DCA251" s="106"/>
      <c r="DCB251" s="106"/>
      <c r="DCC251" s="106"/>
      <c r="DCD251" s="106"/>
      <c r="DCE251" s="106"/>
      <c r="DCF251" s="106"/>
      <c r="DCG251" s="106"/>
      <c r="DCH251" s="106"/>
      <c r="DCI251" s="106"/>
      <c r="DCJ251" s="106"/>
      <c r="DCK251" s="106"/>
      <c r="DCL251" s="106"/>
      <c r="DCM251" s="106"/>
      <c r="DCN251" s="106"/>
      <c r="DCO251" s="106"/>
      <c r="DCP251" s="106"/>
      <c r="DCQ251" s="106"/>
      <c r="DCR251" s="106"/>
      <c r="DCS251" s="106"/>
      <c r="DCT251" s="106"/>
      <c r="DCU251" s="106"/>
      <c r="DCV251" s="106"/>
      <c r="DCW251" s="106"/>
      <c r="DCX251" s="106"/>
      <c r="DCY251" s="106"/>
      <c r="DCZ251" s="106"/>
      <c r="DDA251" s="106"/>
      <c r="DDB251" s="106"/>
      <c r="DDC251" s="106"/>
      <c r="DDD251" s="106"/>
      <c r="DDE251" s="106"/>
      <c r="DDF251" s="106"/>
      <c r="DDG251" s="106"/>
      <c r="DDH251" s="106"/>
      <c r="DDI251" s="106"/>
      <c r="DDJ251" s="106"/>
      <c r="DDK251" s="106"/>
      <c r="DDL251" s="106"/>
      <c r="DDM251" s="106"/>
      <c r="DDN251" s="106"/>
      <c r="DDO251" s="106"/>
      <c r="DDP251" s="106"/>
      <c r="DDQ251" s="106"/>
      <c r="DDR251" s="106"/>
      <c r="DDS251" s="106"/>
      <c r="DDT251" s="106"/>
      <c r="DDU251" s="106"/>
      <c r="DDV251" s="106"/>
      <c r="DDW251" s="106"/>
      <c r="DDX251" s="106"/>
      <c r="DDY251" s="106"/>
      <c r="DDZ251" s="106"/>
      <c r="DEA251" s="106"/>
      <c r="DEB251" s="106"/>
      <c r="DEC251" s="106"/>
      <c r="DED251" s="106"/>
      <c r="DEE251" s="106"/>
      <c r="DEF251" s="106"/>
      <c r="DEG251" s="106"/>
      <c r="DEH251" s="106"/>
      <c r="DEI251" s="106"/>
      <c r="DEJ251" s="106"/>
      <c r="DEK251" s="106"/>
      <c r="DEL251" s="106"/>
      <c r="DEM251" s="106"/>
      <c r="DEN251" s="106"/>
      <c r="DEO251" s="106"/>
      <c r="DEP251" s="106"/>
      <c r="DEQ251" s="106"/>
      <c r="DER251" s="106"/>
      <c r="DES251" s="106"/>
      <c r="DET251" s="106"/>
      <c r="DEU251" s="106"/>
      <c r="DEV251" s="106"/>
      <c r="DEW251" s="106"/>
      <c r="DEX251" s="106"/>
      <c r="DEY251" s="106"/>
      <c r="DEZ251" s="106"/>
      <c r="DFA251" s="106"/>
      <c r="DFB251" s="106"/>
      <c r="DFC251" s="106"/>
      <c r="DFD251" s="106"/>
      <c r="DFE251" s="106"/>
      <c r="DFF251" s="106"/>
      <c r="DFG251" s="106"/>
      <c r="DFH251" s="106"/>
      <c r="DFI251" s="106"/>
      <c r="DFJ251" s="106"/>
      <c r="DFK251" s="106"/>
      <c r="DFL251" s="106"/>
      <c r="DFM251" s="106"/>
      <c r="DFN251" s="106"/>
      <c r="DFO251" s="106"/>
      <c r="DFP251" s="106"/>
      <c r="DFQ251" s="106"/>
      <c r="DFR251" s="106"/>
      <c r="DFS251" s="106"/>
      <c r="DFT251" s="106"/>
      <c r="DFU251" s="106"/>
      <c r="DFV251" s="106"/>
      <c r="DFW251" s="106"/>
      <c r="DFX251" s="106"/>
      <c r="DFY251" s="106"/>
      <c r="DFZ251" s="106"/>
      <c r="DGA251" s="106"/>
      <c r="DGB251" s="106"/>
      <c r="DGC251" s="106"/>
      <c r="DGD251" s="106"/>
      <c r="DGE251" s="106"/>
      <c r="DGF251" s="106"/>
      <c r="DGG251" s="106"/>
      <c r="DGH251" s="106"/>
      <c r="DGI251" s="106"/>
      <c r="DGJ251" s="106"/>
      <c r="DGK251" s="106"/>
      <c r="DGL251" s="106"/>
      <c r="DGM251" s="106"/>
      <c r="DGN251" s="106"/>
      <c r="DGO251" s="106"/>
      <c r="DGP251" s="106"/>
      <c r="DGQ251" s="106"/>
      <c r="DGR251" s="106"/>
      <c r="DGS251" s="106"/>
      <c r="DGT251" s="106"/>
      <c r="DGU251" s="106"/>
      <c r="DGV251" s="106"/>
      <c r="DGW251" s="106"/>
      <c r="DGX251" s="106"/>
      <c r="DGY251" s="106"/>
      <c r="DGZ251" s="106"/>
      <c r="DHA251" s="106"/>
      <c r="DHB251" s="106"/>
      <c r="DHC251" s="106"/>
      <c r="DHD251" s="106"/>
      <c r="DHE251" s="106"/>
      <c r="DHF251" s="106"/>
      <c r="DHG251" s="106"/>
      <c r="DHH251" s="106"/>
      <c r="DHI251" s="106"/>
      <c r="DHJ251" s="106"/>
      <c r="DHK251" s="106"/>
      <c r="DHL251" s="106"/>
      <c r="DHM251" s="106"/>
      <c r="DHN251" s="106"/>
      <c r="DHO251" s="106"/>
      <c r="DHP251" s="106"/>
      <c r="DHQ251" s="106"/>
      <c r="DHR251" s="106"/>
      <c r="DHS251" s="106"/>
      <c r="DHT251" s="106"/>
      <c r="DHU251" s="106"/>
      <c r="DHV251" s="106"/>
      <c r="DHW251" s="106"/>
      <c r="DHX251" s="106"/>
      <c r="DHY251" s="106"/>
      <c r="DHZ251" s="106"/>
      <c r="DIA251" s="106"/>
      <c r="DIB251" s="106"/>
      <c r="DIC251" s="106"/>
      <c r="DID251" s="106"/>
      <c r="DIE251" s="106"/>
      <c r="DIF251" s="106"/>
      <c r="DIG251" s="106"/>
      <c r="DIH251" s="106"/>
      <c r="DII251" s="106"/>
      <c r="DIJ251" s="106"/>
      <c r="DIK251" s="106"/>
      <c r="DIL251" s="106"/>
      <c r="DIM251" s="106"/>
      <c r="DIN251" s="106"/>
      <c r="DIO251" s="106"/>
      <c r="DIP251" s="106"/>
      <c r="DIQ251" s="106"/>
      <c r="DIR251" s="106"/>
      <c r="DIS251" s="106"/>
      <c r="DIT251" s="106"/>
      <c r="DIU251" s="106"/>
      <c r="DIV251" s="106"/>
      <c r="DIW251" s="106"/>
      <c r="DIX251" s="106"/>
      <c r="DIY251" s="106"/>
      <c r="DIZ251" s="106"/>
      <c r="DJA251" s="106"/>
      <c r="DJB251" s="106"/>
      <c r="DJC251" s="106"/>
      <c r="DJD251" s="106"/>
      <c r="DJE251" s="106"/>
      <c r="DJF251" s="106"/>
      <c r="DJG251" s="106"/>
      <c r="DJH251" s="106"/>
      <c r="DJI251" s="106"/>
      <c r="DJJ251" s="106"/>
      <c r="DJK251" s="106"/>
      <c r="DJL251" s="106"/>
      <c r="DJM251" s="106"/>
      <c r="DJN251" s="106"/>
      <c r="DJO251" s="106"/>
      <c r="DJP251" s="106"/>
      <c r="DJQ251" s="106"/>
      <c r="DJR251" s="106"/>
      <c r="DJS251" s="106"/>
      <c r="DJT251" s="106"/>
      <c r="DJU251" s="106"/>
      <c r="DJV251" s="106"/>
      <c r="DJW251" s="106"/>
      <c r="DJX251" s="106"/>
      <c r="DJY251" s="106"/>
      <c r="DJZ251" s="106"/>
      <c r="DKA251" s="106"/>
      <c r="DKB251" s="106"/>
      <c r="DKC251" s="106"/>
      <c r="DKD251" s="106"/>
      <c r="DKE251" s="106"/>
      <c r="DKF251" s="106"/>
      <c r="DKG251" s="106"/>
      <c r="DKH251" s="106"/>
      <c r="DKI251" s="106"/>
      <c r="DKJ251" s="106"/>
      <c r="DKK251" s="106"/>
      <c r="DKL251" s="106"/>
      <c r="DKM251" s="106"/>
      <c r="DKN251" s="106"/>
      <c r="DKO251" s="106"/>
      <c r="DKP251" s="106"/>
      <c r="DKQ251" s="106"/>
      <c r="DKR251" s="106"/>
      <c r="DKS251" s="106"/>
      <c r="DKT251" s="106"/>
      <c r="DKU251" s="106"/>
      <c r="DKV251" s="106"/>
      <c r="DKW251" s="106"/>
      <c r="DKX251" s="106"/>
      <c r="DKY251" s="106"/>
      <c r="DKZ251" s="106"/>
      <c r="DLA251" s="106"/>
      <c r="DLB251" s="106"/>
      <c r="DLC251" s="106"/>
      <c r="DLD251" s="106"/>
      <c r="DLE251" s="106"/>
      <c r="DLF251" s="106"/>
      <c r="DLG251" s="106"/>
      <c r="DLH251" s="106"/>
      <c r="DLI251" s="106"/>
      <c r="DLJ251" s="106"/>
      <c r="DLK251" s="106"/>
      <c r="DLL251" s="106"/>
      <c r="DLM251" s="106"/>
      <c r="DLN251" s="106"/>
      <c r="DLO251" s="106"/>
      <c r="DLP251" s="106"/>
      <c r="DLQ251" s="106"/>
      <c r="DLR251" s="106"/>
      <c r="DLS251" s="106"/>
      <c r="DLT251" s="106"/>
      <c r="DLU251" s="106"/>
      <c r="DLV251" s="106"/>
      <c r="DLW251" s="106"/>
      <c r="DLX251" s="106"/>
      <c r="DLY251" s="106"/>
      <c r="DLZ251" s="106"/>
      <c r="DMA251" s="106"/>
      <c r="DMB251" s="106"/>
      <c r="DMC251" s="106"/>
      <c r="DMD251" s="106"/>
      <c r="DME251" s="106"/>
      <c r="DMF251" s="106"/>
      <c r="DMG251" s="106"/>
      <c r="DMH251" s="106"/>
      <c r="DMI251" s="106"/>
      <c r="DMJ251" s="106"/>
      <c r="DMK251" s="106"/>
      <c r="DML251" s="106"/>
      <c r="DMM251" s="106"/>
      <c r="DMN251" s="106"/>
      <c r="DMO251" s="106"/>
      <c r="DMP251" s="106"/>
      <c r="DMQ251" s="106"/>
      <c r="DMR251" s="106"/>
      <c r="DMS251" s="106"/>
      <c r="DMT251" s="106"/>
      <c r="DMU251" s="106"/>
      <c r="DMV251" s="106"/>
      <c r="DMW251" s="106"/>
      <c r="DMX251" s="106"/>
      <c r="DMY251" s="106"/>
      <c r="DMZ251" s="106"/>
      <c r="DNA251" s="106"/>
      <c r="DNB251" s="106"/>
      <c r="DNC251" s="106"/>
      <c r="DND251" s="106"/>
      <c r="DNE251" s="106"/>
      <c r="DNF251" s="106"/>
      <c r="DNG251" s="106"/>
      <c r="DNH251" s="106"/>
      <c r="DNI251" s="106"/>
      <c r="DNJ251" s="106"/>
      <c r="DNK251" s="106"/>
      <c r="DNL251" s="106"/>
      <c r="DNM251" s="106"/>
      <c r="DNN251" s="106"/>
      <c r="DNO251" s="106"/>
      <c r="DNP251" s="106"/>
      <c r="DNQ251" s="106"/>
      <c r="DNR251" s="106"/>
      <c r="DNS251" s="106"/>
      <c r="DNT251" s="106"/>
      <c r="DNU251" s="106"/>
      <c r="DNV251" s="106"/>
      <c r="DNW251" s="106"/>
      <c r="DNX251" s="106"/>
      <c r="DNY251" s="106"/>
      <c r="DNZ251" s="106"/>
      <c r="DOA251" s="106"/>
      <c r="DOB251" s="106"/>
      <c r="DOC251" s="106"/>
      <c r="DOD251" s="106"/>
      <c r="DOE251" s="106"/>
      <c r="DOF251" s="106"/>
      <c r="DOG251" s="106"/>
      <c r="DOH251" s="106"/>
      <c r="DOI251" s="106"/>
      <c r="DOJ251" s="106"/>
      <c r="DOK251" s="106"/>
      <c r="DOL251" s="106"/>
      <c r="DOM251" s="106"/>
      <c r="DON251" s="106"/>
      <c r="DOO251" s="106"/>
      <c r="DOP251" s="106"/>
      <c r="DOQ251" s="106"/>
      <c r="DOR251" s="106"/>
      <c r="DOS251" s="106"/>
      <c r="DOT251" s="106"/>
      <c r="DOU251" s="106"/>
      <c r="DOV251" s="106"/>
      <c r="DOW251" s="106"/>
      <c r="DOX251" s="106"/>
      <c r="DOY251" s="106"/>
      <c r="DOZ251" s="106"/>
      <c r="DPA251" s="106"/>
      <c r="DPB251" s="106"/>
      <c r="DPC251" s="106"/>
      <c r="DPD251" s="106"/>
      <c r="DPE251" s="106"/>
      <c r="DPF251" s="106"/>
      <c r="DPG251" s="106"/>
      <c r="DPH251" s="106"/>
      <c r="DPI251" s="106"/>
      <c r="DPJ251" s="106"/>
      <c r="DPK251" s="106"/>
      <c r="DPL251" s="106"/>
      <c r="DPM251" s="106"/>
      <c r="DPN251" s="106"/>
      <c r="DPO251" s="106"/>
      <c r="DPP251" s="106"/>
      <c r="DPQ251" s="106"/>
      <c r="DPR251" s="106"/>
      <c r="DPS251" s="106"/>
      <c r="DPT251" s="106"/>
      <c r="DPU251" s="106"/>
      <c r="DPV251" s="106"/>
      <c r="DPW251" s="106"/>
      <c r="DPX251" s="106"/>
      <c r="DPY251" s="106"/>
      <c r="DPZ251" s="106"/>
      <c r="DQA251" s="106"/>
      <c r="DQB251" s="106"/>
      <c r="DQC251" s="106"/>
      <c r="DQD251" s="106"/>
      <c r="DQE251" s="106"/>
      <c r="DQF251" s="106"/>
      <c r="DQG251" s="106"/>
      <c r="DQH251" s="106"/>
      <c r="DQI251" s="106"/>
      <c r="DQJ251" s="106"/>
      <c r="DQK251" s="106"/>
      <c r="DQL251" s="106"/>
      <c r="DQM251" s="106"/>
      <c r="DQN251" s="106"/>
      <c r="DQO251" s="106"/>
      <c r="DQP251" s="106"/>
      <c r="DQQ251" s="106"/>
      <c r="DQR251" s="106"/>
      <c r="DQS251" s="106"/>
      <c r="DQT251" s="106"/>
      <c r="DQU251" s="106"/>
      <c r="DQV251" s="106"/>
      <c r="DQW251" s="106"/>
      <c r="DQX251" s="106"/>
      <c r="DQY251" s="106"/>
      <c r="DQZ251" s="106"/>
      <c r="DRA251" s="106"/>
      <c r="DRB251" s="106"/>
      <c r="DRC251" s="106"/>
      <c r="DRD251" s="106"/>
      <c r="DRE251" s="106"/>
      <c r="DRF251" s="106"/>
      <c r="DRG251" s="106"/>
      <c r="DRH251" s="106"/>
      <c r="DRI251" s="106"/>
      <c r="DRJ251" s="106"/>
      <c r="DRK251" s="106"/>
      <c r="DRL251" s="106"/>
      <c r="DRM251" s="106"/>
      <c r="DRN251" s="106"/>
      <c r="DRO251" s="106"/>
      <c r="DRP251" s="106"/>
      <c r="DRQ251" s="106"/>
      <c r="DRR251" s="106"/>
      <c r="DRS251" s="106"/>
      <c r="DRT251" s="106"/>
      <c r="DRU251" s="106"/>
      <c r="DRV251" s="106"/>
      <c r="DRW251" s="106"/>
      <c r="DRX251" s="106"/>
      <c r="DRY251" s="106"/>
      <c r="DRZ251" s="106"/>
      <c r="DSA251" s="106"/>
      <c r="DSB251" s="106"/>
      <c r="DSC251" s="106"/>
      <c r="DSD251" s="106"/>
      <c r="DSE251" s="106"/>
      <c r="DSF251" s="106"/>
      <c r="DSG251" s="106"/>
      <c r="DSH251" s="106"/>
      <c r="DSI251" s="106"/>
      <c r="DSJ251" s="106"/>
      <c r="DSK251" s="106"/>
      <c r="DSL251" s="106"/>
      <c r="DSM251" s="106"/>
      <c r="DSN251" s="106"/>
      <c r="DSO251" s="106"/>
      <c r="DSP251" s="106"/>
      <c r="DSQ251" s="106"/>
      <c r="DSR251" s="106"/>
      <c r="DSS251" s="106"/>
      <c r="DST251" s="106"/>
      <c r="DSU251" s="106"/>
      <c r="DSV251" s="106"/>
      <c r="DSW251" s="106"/>
      <c r="DSX251" s="106"/>
      <c r="DSY251" s="106"/>
      <c r="DSZ251" s="106"/>
      <c r="DTA251" s="106"/>
      <c r="DTB251" s="106"/>
      <c r="DTC251" s="106"/>
      <c r="DTD251" s="106"/>
      <c r="DTE251" s="106"/>
      <c r="DTF251" s="106"/>
      <c r="DTG251" s="106"/>
      <c r="DTH251" s="106"/>
      <c r="DTI251" s="106"/>
      <c r="DTJ251" s="106"/>
      <c r="DTK251" s="106"/>
      <c r="DTL251" s="106"/>
      <c r="DTM251" s="106"/>
      <c r="DTN251" s="106"/>
      <c r="DTO251" s="106"/>
      <c r="DTP251" s="106"/>
      <c r="DTQ251" s="106"/>
      <c r="DTR251" s="106"/>
      <c r="DTS251" s="106"/>
      <c r="DTT251" s="106"/>
      <c r="DTU251" s="106"/>
      <c r="DTV251" s="106"/>
      <c r="DTW251" s="106"/>
      <c r="DTX251" s="106"/>
      <c r="DTY251" s="106"/>
      <c r="DTZ251" s="106"/>
      <c r="DUA251" s="106"/>
      <c r="DUB251" s="106"/>
      <c r="DUC251" s="106"/>
      <c r="DUD251" s="106"/>
      <c r="DUE251" s="106"/>
      <c r="DUF251" s="106"/>
      <c r="DUG251" s="106"/>
      <c r="DUH251" s="106"/>
      <c r="DUI251" s="106"/>
      <c r="DUJ251" s="106"/>
      <c r="DUK251" s="106"/>
      <c r="DUL251" s="106"/>
      <c r="DUM251" s="106"/>
      <c r="DUN251" s="106"/>
      <c r="DUO251" s="106"/>
      <c r="DUP251" s="106"/>
      <c r="DUQ251" s="106"/>
      <c r="DUR251" s="106"/>
      <c r="DUS251" s="106"/>
      <c r="DUT251" s="106"/>
      <c r="DUU251" s="106"/>
      <c r="DUV251" s="106"/>
      <c r="DUW251" s="106"/>
      <c r="DUX251" s="106"/>
      <c r="DUY251" s="106"/>
      <c r="DUZ251" s="106"/>
      <c r="DVA251" s="106"/>
      <c r="DVB251" s="106"/>
      <c r="DVC251" s="106"/>
      <c r="DVD251" s="106"/>
      <c r="DVE251" s="106"/>
      <c r="DVF251" s="106"/>
      <c r="DVG251" s="106"/>
      <c r="DVH251" s="106"/>
      <c r="DVI251" s="106"/>
      <c r="DVJ251" s="106"/>
      <c r="DVK251" s="106"/>
      <c r="DVL251" s="106"/>
      <c r="DVM251" s="106"/>
      <c r="DVN251" s="106"/>
      <c r="DVO251" s="106"/>
      <c r="DVP251" s="106"/>
      <c r="DVQ251" s="106"/>
      <c r="DVR251" s="106"/>
      <c r="DVS251" s="106"/>
      <c r="DVT251" s="106"/>
      <c r="DVU251" s="106"/>
      <c r="DVV251" s="106"/>
      <c r="DVW251" s="106"/>
      <c r="DVX251" s="106"/>
      <c r="DVY251" s="106"/>
      <c r="DVZ251" s="106"/>
      <c r="DWA251" s="106"/>
      <c r="DWB251" s="106"/>
      <c r="DWC251" s="106"/>
      <c r="DWD251" s="106"/>
      <c r="DWE251" s="106"/>
      <c r="DWF251" s="106"/>
      <c r="DWG251" s="106"/>
      <c r="DWH251" s="106"/>
      <c r="DWI251" s="106"/>
      <c r="DWJ251" s="106"/>
      <c r="DWK251" s="106"/>
      <c r="DWL251" s="106"/>
      <c r="DWM251" s="106"/>
      <c r="DWN251" s="106"/>
      <c r="DWO251" s="106"/>
      <c r="DWP251" s="106"/>
      <c r="DWQ251" s="106"/>
      <c r="DWR251" s="106"/>
      <c r="DWS251" s="106"/>
      <c r="DWT251" s="106"/>
      <c r="DWU251" s="106"/>
      <c r="DWV251" s="106"/>
      <c r="DWW251" s="106"/>
      <c r="DWX251" s="106"/>
      <c r="DWY251" s="106"/>
      <c r="DWZ251" s="106"/>
      <c r="DXA251" s="106"/>
      <c r="DXB251" s="106"/>
      <c r="DXC251" s="106"/>
      <c r="DXD251" s="106"/>
      <c r="DXE251" s="106"/>
      <c r="DXF251" s="106"/>
      <c r="DXG251" s="106"/>
      <c r="DXH251" s="106"/>
      <c r="DXI251" s="106"/>
      <c r="DXJ251" s="106"/>
      <c r="DXK251" s="106"/>
      <c r="DXL251" s="106"/>
      <c r="DXM251" s="106"/>
      <c r="DXN251" s="106"/>
      <c r="DXO251" s="106"/>
      <c r="DXP251" s="106"/>
      <c r="DXQ251" s="106"/>
      <c r="DXR251" s="106"/>
      <c r="DXS251" s="106"/>
      <c r="DXT251" s="106"/>
      <c r="DXU251" s="106"/>
      <c r="DXV251" s="106"/>
      <c r="DXW251" s="106"/>
      <c r="DXX251" s="106"/>
      <c r="DXY251" s="106"/>
      <c r="DXZ251" s="106"/>
      <c r="DYA251" s="106"/>
      <c r="DYB251" s="106"/>
      <c r="DYC251" s="106"/>
      <c r="DYD251" s="106"/>
      <c r="DYE251" s="106"/>
      <c r="DYF251" s="106"/>
      <c r="DYG251" s="106"/>
      <c r="DYH251" s="106"/>
      <c r="DYI251" s="106"/>
      <c r="DYJ251" s="106"/>
      <c r="DYK251" s="106"/>
      <c r="DYL251" s="106"/>
      <c r="DYM251" s="106"/>
      <c r="DYN251" s="106"/>
      <c r="DYO251" s="106"/>
      <c r="DYP251" s="106"/>
      <c r="DYQ251" s="106"/>
      <c r="DYR251" s="106"/>
      <c r="DYS251" s="106"/>
      <c r="DYT251" s="106"/>
      <c r="DYU251" s="106"/>
      <c r="DYV251" s="106"/>
      <c r="DYW251" s="106"/>
      <c r="DYX251" s="106"/>
      <c r="DYY251" s="106"/>
      <c r="DYZ251" s="106"/>
      <c r="DZA251" s="106"/>
      <c r="DZB251" s="106"/>
      <c r="DZC251" s="106"/>
      <c r="DZD251" s="106"/>
      <c r="DZE251" s="106"/>
      <c r="DZF251" s="106"/>
      <c r="DZG251" s="106"/>
      <c r="DZH251" s="106"/>
      <c r="DZI251" s="106"/>
      <c r="DZJ251" s="106"/>
      <c r="DZK251" s="106"/>
      <c r="DZL251" s="106"/>
      <c r="DZM251" s="106"/>
      <c r="DZN251" s="106"/>
      <c r="DZO251" s="106"/>
      <c r="DZP251" s="106"/>
      <c r="DZQ251" s="106"/>
      <c r="DZR251" s="106"/>
      <c r="DZS251" s="106"/>
      <c r="DZT251" s="106"/>
      <c r="DZU251" s="106"/>
      <c r="DZV251" s="106"/>
      <c r="DZW251" s="106"/>
      <c r="DZX251" s="106"/>
      <c r="DZY251" s="106"/>
      <c r="DZZ251" s="106"/>
      <c r="EAA251" s="106"/>
      <c r="EAB251" s="106"/>
      <c r="EAC251" s="106"/>
      <c r="EAD251" s="106"/>
      <c r="EAE251" s="106"/>
      <c r="EAF251" s="106"/>
      <c r="EAG251" s="106"/>
      <c r="EAH251" s="106"/>
      <c r="EAI251" s="106"/>
      <c r="EAJ251" s="106"/>
      <c r="EAK251" s="106"/>
      <c r="EAL251" s="106"/>
      <c r="EAM251" s="106"/>
      <c r="EAN251" s="106"/>
      <c r="EAO251" s="106"/>
      <c r="EAP251" s="106"/>
      <c r="EAQ251" s="106"/>
      <c r="EAR251" s="106"/>
      <c r="EAS251" s="106"/>
      <c r="EAT251" s="106"/>
      <c r="EAU251" s="106"/>
      <c r="EAV251" s="106"/>
      <c r="EAW251" s="106"/>
      <c r="EAX251" s="106"/>
      <c r="EAY251" s="106"/>
      <c r="EAZ251" s="106"/>
      <c r="EBA251" s="106"/>
      <c r="EBB251" s="106"/>
      <c r="EBC251" s="106"/>
      <c r="EBD251" s="106"/>
      <c r="EBE251" s="106"/>
      <c r="EBF251" s="106"/>
      <c r="EBG251" s="106"/>
      <c r="EBH251" s="106"/>
      <c r="EBI251" s="106"/>
      <c r="EBJ251" s="106"/>
      <c r="EBK251" s="106"/>
      <c r="EBL251" s="106"/>
      <c r="EBM251" s="106"/>
      <c r="EBN251" s="106"/>
      <c r="EBO251" s="106"/>
      <c r="EBP251" s="106"/>
      <c r="EBQ251" s="106"/>
      <c r="EBR251" s="106"/>
      <c r="EBS251" s="106"/>
      <c r="EBT251" s="106"/>
      <c r="EBU251" s="106"/>
      <c r="EBV251" s="106"/>
      <c r="EBW251" s="106"/>
      <c r="EBX251" s="106"/>
      <c r="EBY251" s="106"/>
      <c r="EBZ251" s="106"/>
      <c r="ECA251" s="106"/>
      <c r="ECB251" s="106"/>
      <c r="ECC251" s="106"/>
      <c r="ECD251" s="106"/>
      <c r="ECE251" s="106"/>
      <c r="ECF251" s="106"/>
      <c r="ECG251" s="106"/>
      <c r="ECH251" s="106"/>
      <c r="ECI251" s="106"/>
      <c r="ECJ251" s="106"/>
      <c r="ECK251" s="106"/>
      <c r="ECL251" s="106"/>
      <c r="ECM251" s="106"/>
      <c r="ECN251" s="106"/>
      <c r="ECO251" s="106"/>
      <c r="ECP251" s="106"/>
      <c r="ECQ251" s="106"/>
      <c r="ECR251" s="106"/>
      <c r="ECS251" s="106"/>
      <c r="ECT251" s="106"/>
      <c r="ECU251" s="106"/>
      <c r="ECV251" s="106"/>
      <c r="ECW251" s="106"/>
      <c r="ECX251" s="106"/>
      <c r="ECY251" s="106"/>
      <c r="ECZ251" s="106"/>
      <c r="EDA251" s="106"/>
      <c r="EDB251" s="106"/>
      <c r="EDC251" s="106"/>
      <c r="EDD251" s="106"/>
      <c r="EDE251" s="106"/>
      <c r="EDF251" s="106"/>
      <c r="EDG251" s="106"/>
      <c r="EDH251" s="106"/>
      <c r="EDI251" s="106"/>
      <c r="EDJ251" s="106"/>
      <c r="EDK251" s="106"/>
      <c r="EDL251" s="106"/>
      <c r="EDM251" s="106"/>
      <c r="EDN251" s="106"/>
      <c r="EDO251" s="106"/>
      <c r="EDP251" s="106"/>
      <c r="EDQ251" s="106"/>
      <c r="EDR251" s="106"/>
      <c r="EDS251" s="106"/>
      <c r="EDT251" s="106"/>
      <c r="EDU251" s="106"/>
      <c r="EDV251" s="106"/>
      <c r="EDW251" s="106"/>
      <c r="EDX251" s="106"/>
      <c r="EDY251" s="106"/>
      <c r="EDZ251" s="106"/>
      <c r="EEA251" s="106"/>
      <c r="EEB251" s="106"/>
      <c r="EEC251" s="106"/>
      <c r="EED251" s="106"/>
      <c r="EEE251" s="106"/>
      <c r="EEF251" s="106"/>
      <c r="EEG251" s="106"/>
      <c r="EEH251" s="106"/>
      <c r="EEI251" s="106"/>
      <c r="EEJ251" s="106"/>
      <c r="EEK251" s="106"/>
      <c r="EEL251" s="106"/>
      <c r="EEM251" s="106"/>
      <c r="EEN251" s="106"/>
      <c r="EEO251" s="106"/>
      <c r="EEP251" s="106"/>
      <c r="EEQ251" s="106"/>
      <c r="EER251" s="106"/>
      <c r="EES251" s="106"/>
      <c r="EET251" s="106"/>
      <c r="EEU251" s="106"/>
      <c r="EEV251" s="106"/>
      <c r="EEW251" s="106"/>
      <c r="EEX251" s="106"/>
      <c r="EEY251" s="106"/>
      <c r="EEZ251" s="106"/>
      <c r="EFA251" s="106"/>
      <c r="EFB251" s="106"/>
      <c r="EFC251" s="106"/>
      <c r="EFD251" s="106"/>
      <c r="EFE251" s="106"/>
      <c r="EFF251" s="106"/>
      <c r="EFG251" s="106"/>
      <c r="EFH251" s="106"/>
      <c r="EFI251" s="106"/>
      <c r="EFJ251" s="106"/>
      <c r="EFK251" s="106"/>
      <c r="EFL251" s="106"/>
      <c r="EFM251" s="106"/>
      <c r="EFN251" s="106"/>
      <c r="EFO251" s="106"/>
      <c r="EFP251" s="106"/>
      <c r="EFQ251" s="106"/>
      <c r="EFR251" s="106"/>
      <c r="EFS251" s="106"/>
      <c r="EFT251" s="106"/>
      <c r="EFU251" s="106"/>
      <c r="EFV251" s="106"/>
      <c r="EFW251" s="106"/>
      <c r="EFX251" s="106"/>
      <c r="EFY251" s="106"/>
      <c r="EFZ251" s="106"/>
      <c r="EGA251" s="106"/>
      <c r="EGB251" s="106"/>
      <c r="EGC251" s="106"/>
      <c r="EGD251" s="106"/>
      <c r="EGE251" s="106"/>
      <c r="EGF251" s="106"/>
      <c r="EGG251" s="106"/>
      <c r="EGH251" s="106"/>
      <c r="EGI251" s="106"/>
      <c r="EGJ251" s="106"/>
      <c r="EGK251" s="106"/>
      <c r="EGL251" s="106"/>
      <c r="EGM251" s="106"/>
      <c r="EGN251" s="106"/>
      <c r="EGO251" s="106"/>
      <c r="EGP251" s="106"/>
      <c r="EGQ251" s="106"/>
      <c r="EGR251" s="106"/>
      <c r="EGS251" s="106"/>
      <c r="EGT251" s="106"/>
      <c r="EGU251" s="106"/>
      <c r="EGV251" s="106"/>
      <c r="EGW251" s="106"/>
      <c r="EGX251" s="106"/>
      <c r="EGY251" s="106"/>
      <c r="EGZ251" s="106"/>
      <c r="EHA251" s="106"/>
      <c r="EHB251" s="106"/>
      <c r="EHC251" s="106"/>
      <c r="EHD251" s="106"/>
      <c r="EHE251" s="106"/>
      <c r="EHF251" s="106"/>
      <c r="EHG251" s="106"/>
      <c r="EHH251" s="106"/>
      <c r="EHI251" s="106"/>
      <c r="EHJ251" s="106"/>
      <c r="EHK251" s="106"/>
      <c r="EHL251" s="106"/>
      <c r="EHM251" s="106"/>
      <c r="EHN251" s="106"/>
      <c r="EHO251" s="106"/>
      <c r="EHP251" s="106"/>
      <c r="EHQ251" s="106"/>
      <c r="EHR251" s="106"/>
      <c r="EHS251" s="106"/>
      <c r="EHT251" s="106"/>
      <c r="EHU251" s="106"/>
      <c r="EHV251" s="106"/>
      <c r="EHW251" s="106"/>
      <c r="EHX251" s="106"/>
      <c r="EHY251" s="106"/>
      <c r="EHZ251" s="106"/>
      <c r="EIA251" s="106"/>
      <c r="EIB251" s="106"/>
      <c r="EIC251" s="106"/>
      <c r="EID251" s="106"/>
      <c r="EIE251" s="106"/>
      <c r="EIF251" s="106"/>
      <c r="EIG251" s="106"/>
      <c r="EIH251" s="106"/>
      <c r="EII251" s="106"/>
      <c r="EIJ251" s="106"/>
      <c r="EIK251" s="106"/>
      <c r="EIL251" s="106"/>
      <c r="EIM251" s="106"/>
      <c r="EIN251" s="106"/>
      <c r="EIO251" s="106"/>
      <c r="EIP251" s="106"/>
      <c r="EIQ251" s="106"/>
      <c r="EIR251" s="106"/>
      <c r="EIS251" s="106"/>
      <c r="EIT251" s="106"/>
      <c r="EIU251" s="106"/>
      <c r="EIV251" s="106"/>
      <c r="EIW251" s="106"/>
      <c r="EIX251" s="106"/>
      <c r="EIY251" s="106"/>
      <c r="EIZ251" s="106"/>
      <c r="EJA251" s="106"/>
      <c r="EJB251" s="106"/>
      <c r="EJC251" s="106"/>
      <c r="EJD251" s="106"/>
      <c r="EJE251" s="106"/>
      <c r="EJF251" s="106"/>
      <c r="EJG251" s="106"/>
      <c r="EJH251" s="106"/>
      <c r="EJI251" s="106"/>
      <c r="EJJ251" s="106"/>
      <c r="EJK251" s="106"/>
      <c r="EJL251" s="106"/>
      <c r="EJM251" s="106"/>
      <c r="EJN251" s="106"/>
      <c r="EJO251" s="106"/>
      <c r="EJP251" s="106"/>
      <c r="EJQ251" s="106"/>
      <c r="EJR251" s="106"/>
      <c r="EJS251" s="106"/>
      <c r="EJT251" s="106"/>
      <c r="EJU251" s="106"/>
      <c r="EJV251" s="106"/>
      <c r="EJW251" s="106"/>
      <c r="EJX251" s="106"/>
      <c r="EJY251" s="106"/>
      <c r="EJZ251" s="106"/>
      <c r="EKA251" s="106"/>
      <c r="EKB251" s="106"/>
      <c r="EKC251" s="106"/>
      <c r="EKD251" s="106"/>
      <c r="EKE251" s="106"/>
      <c r="EKF251" s="106"/>
      <c r="EKG251" s="106"/>
      <c r="EKH251" s="106"/>
      <c r="EKI251" s="106"/>
      <c r="EKJ251" s="106"/>
      <c r="EKK251" s="106"/>
      <c r="EKL251" s="106"/>
      <c r="EKM251" s="106"/>
      <c r="EKN251" s="106"/>
      <c r="EKO251" s="106"/>
      <c r="EKP251" s="106"/>
      <c r="EKQ251" s="106"/>
      <c r="EKR251" s="106"/>
      <c r="EKS251" s="106"/>
      <c r="EKT251" s="106"/>
      <c r="EKU251" s="106"/>
      <c r="EKV251" s="106"/>
      <c r="EKW251" s="106"/>
      <c r="EKX251" s="106"/>
      <c r="EKY251" s="106"/>
      <c r="EKZ251" s="106"/>
      <c r="ELA251" s="106"/>
      <c r="ELB251" s="106"/>
      <c r="ELC251" s="106"/>
      <c r="ELD251" s="106"/>
      <c r="ELE251" s="106"/>
      <c r="ELF251" s="106"/>
      <c r="ELG251" s="106"/>
      <c r="ELH251" s="106"/>
      <c r="ELI251" s="106"/>
      <c r="ELJ251" s="106"/>
      <c r="ELK251" s="106"/>
      <c r="ELL251" s="106"/>
      <c r="ELM251" s="106"/>
      <c r="ELN251" s="106"/>
      <c r="ELO251" s="106"/>
      <c r="ELP251" s="106"/>
      <c r="ELQ251" s="106"/>
      <c r="ELR251" s="106"/>
      <c r="ELS251" s="106"/>
      <c r="ELT251" s="106"/>
      <c r="ELU251" s="106"/>
      <c r="ELV251" s="106"/>
      <c r="ELW251" s="106"/>
      <c r="ELX251" s="106"/>
      <c r="ELY251" s="106"/>
      <c r="ELZ251" s="106"/>
      <c r="EMA251" s="106"/>
      <c r="EMB251" s="106"/>
      <c r="EMC251" s="106"/>
      <c r="EMD251" s="106"/>
      <c r="EME251" s="106"/>
      <c r="EMF251" s="106"/>
      <c r="EMG251" s="106"/>
      <c r="EMH251" s="106"/>
      <c r="EMI251" s="106"/>
      <c r="EMJ251" s="106"/>
      <c r="EMK251" s="106"/>
      <c r="EML251" s="106"/>
      <c r="EMM251" s="106"/>
      <c r="EMN251" s="106"/>
      <c r="EMO251" s="106"/>
      <c r="EMP251" s="106"/>
      <c r="EMQ251" s="106"/>
      <c r="EMR251" s="106"/>
      <c r="EMS251" s="106"/>
      <c r="EMT251" s="106"/>
      <c r="EMU251" s="106"/>
      <c r="EMV251" s="106"/>
      <c r="EMW251" s="106"/>
      <c r="EMX251" s="106"/>
      <c r="EMY251" s="106"/>
      <c r="EMZ251" s="106"/>
      <c r="ENA251" s="106"/>
      <c r="ENB251" s="106"/>
      <c r="ENC251" s="106"/>
      <c r="END251" s="106"/>
      <c r="ENE251" s="106"/>
      <c r="ENF251" s="106"/>
      <c r="ENG251" s="106"/>
      <c r="ENH251" s="106"/>
      <c r="ENI251" s="106"/>
      <c r="ENJ251" s="106"/>
      <c r="ENK251" s="106"/>
      <c r="ENL251" s="106"/>
      <c r="ENM251" s="106"/>
      <c r="ENN251" s="106"/>
      <c r="ENO251" s="106"/>
      <c r="ENP251" s="106"/>
      <c r="ENQ251" s="106"/>
      <c r="ENR251" s="106"/>
      <c r="ENS251" s="106"/>
      <c r="ENT251" s="106"/>
      <c r="ENU251" s="106"/>
      <c r="ENV251" s="106"/>
      <c r="ENW251" s="106"/>
      <c r="ENX251" s="106"/>
      <c r="ENY251" s="106"/>
      <c r="ENZ251" s="106"/>
      <c r="EOA251" s="106"/>
      <c r="EOB251" s="106"/>
      <c r="EOC251" s="106"/>
      <c r="EOD251" s="106"/>
      <c r="EOE251" s="106"/>
      <c r="EOF251" s="106"/>
      <c r="EOG251" s="106"/>
      <c r="EOH251" s="106"/>
      <c r="EOI251" s="106"/>
      <c r="EOJ251" s="106"/>
      <c r="EOK251" s="106"/>
      <c r="EOL251" s="106"/>
      <c r="EOM251" s="106"/>
      <c r="EON251" s="106"/>
      <c r="EOO251" s="106"/>
      <c r="EOP251" s="106"/>
      <c r="EOQ251" s="106"/>
      <c r="EOR251" s="106"/>
      <c r="EOS251" s="106"/>
      <c r="EOT251" s="106"/>
      <c r="EOU251" s="106"/>
      <c r="EOV251" s="106"/>
      <c r="EOW251" s="106"/>
      <c r="EOX251" s="106"/>
      <c r="EOY251" s="106"/>
      <c r="EOZ251" s="106"/>
      <c r="EPA251" s="106"/>
      <c r="EPB251" s="106"/>
      <c r="EPC251" s="106"/>
      <c r="EPD251" s="106"/>
      <c r="EPE251" s="106"/>
      <c r="EPF251" s="106"/>
      <c r="EPG251" s="106"/>
      <c r="EPH251" s="106"/>
      <c r="EPI251" s="106"/>
      <c r="EPJ251" s="106"/>
      <c r="EPK251" s="106"/>
      <c r="EPL251" s="106"/>
      <c r="EPM251" s="106"/>
      <c r="EPN251" s="106"/>
      <c r="EPO251" s="106"/>
      <c r="EPP251" s="106"/>
      <c r="EPQ251" s="106"/>
      <c r="EPR251" s="106"/>
      <c r="EPS251" s="106"/>
      <c r="EPT251" s="106"/>
      <c r="EPU251" s="106"/>
      <c r="EPV251" s="106"/>
      <c r="EPW251" s="106"/>
      <c r="EPX251" s="106"/>
      <c r="EPY251" s="106"/>
      <c r="EPZ251" s="106"/>
      <c r="EQA251" s="106"/>
      <c r="EQB251" s="106"/>
      <c r="EQC251" s="106"/>
      <c r="EQD251" s="106"/>
      <c r="EQE251" s="106"/>
      <c r="EQF251" s="106"/>
      <c r="EQG251" s="106"/>
      <c r="EQH251" s="106"/>
      <c r="EQI251" s="106"/>
      <c r="EQJ251" s="106"/>
      <c r="EQK251" s="106"/>
      <c r="EQL251" s="106"/>
      <c r="EQM251" s="106"/>
      <c r="EQN251" s="106"/>
      <c r="EQO251" s="106"/>
      <c r="EQP251" s="106"/>
      <c r="EQQ251" s="106"/>
      <c r="EQR251" s="106"/>
      <c r="EQS251" s="106"/>
      <c r="EQT251" s="106"/>
      <c r="EQU251" s="106"/>
      <c r="EQV251" s="106"/>
      <c r="EQW251" s="106"/>
      <c r="EQX251" s="106"/>
      <c r="EQY251" s="106"/>
      <c r="EQZ251" s="106"/>
      <c r="ERA251" s="106"/>
      <c r="ERB251" s="106"/>
      <c r="ERC251" s="106"/>
      <c r="ERD251" s="106"/>
      <c r="ERE251" s="106"/>
      <c r="ERF251" s="106"/>
      <c r="ERG251" s="106"/>
      <c r="ERH251" s="106"/>
      <c r="ERI251" s="106"/>
      <c r="ERJ251" s="106"/>
      <c r="ERK251" s="106"/>
      <c r="ERL251" s="106"/>
      <c r="ERM251" s="106"/>
      <c r="ERN251" s="106"/>
      <c r="ERO251" s="106"/>
      <c r="ERP251" s="106"/>
      <c r="ERQ251" s="106"/>
      <c r="ERR251" s="106"/>
      <c r="ERS251" s="106"/>
      <c r="ERT251" s="106"/>
      <c r="ERU251" s="106"/>
      <c r="ERV251" s="106"/>
      <c r="ERW251" s="106"/>
      <c r="ERX251" s="106"/>
      <c r="ERY251" s="106"/>
      <c r="ERZ251" s="106"/>
      <c r="ESA251" s="106"/>
      <c r="ESB251" s="106"/>
      <c r="ESC251" s="106"/>
      <c r="ESD251" s="106"/>
      <c r="ESE251" s="106"/>
      <c r="ESF251" s="106"/>
      <c r="ESG251" s="106"/>
      <c r="ESH251" s="106"/>
      <c r="ESI251" s="106"/>
      <c r="ESJ251" s="106"/>
      <c r="ESK251" s="106"/>
      <c r="ESL251" s="106"/>
      <c r="ESM251" s="106"/>
      <c r="ESN251" s="106"/>
      <c r="ESO251" s="106"/>
      <c r="ESP251" s="106"/>
      <c r="ESQ251" s="106"/>
      <c r="ESR251" s="106"/>
      <c r="ESS251" s="106"/>
      <c r="EST251" s="106"/>
      <c r="ESU251" s="106"/>
      <c r="ESV251" s="106"/>
      <c r="ESW251" s="106"/>
      <c r="ESX251" s="106"/>
      <c r="ESY251" s="106"/>
      <c r="ESZ251" s="106"/>
      <c r="ETA251" s="106"/>
      <c r="ETB251" s="106"/>
      <c r="ETC251" s="106"/>
      <c r="ETD251" s="106"/>
      <c r="ETE251" s="106"/>
      <c r="ETF251" s="106"/>
      <c r="ETG251" s="106"/>
      <c r="ETH251" s="106"/>
      <c r="ETI251" s="106"/>
      <c r="ETJ251" s="106"/>
      <c r="ETK251" s="106"/>
      <c r="ETL251" s="106"/>
      <c r="ETM251" s="106"/>
      <c r="ETN251" s="106"/>
      <c r="ETO251" s="106"/>
      <c r="ETP251" s="106"/>
      <c r="ETQ251" s="106"/>
      <c r="ETR251" s="106"/>
      <c r="ETS251" s="106"/>
      <c r="ETT251" s="106"/>
      <c r="ETU251" s="106"/>
      <c r="ETV251" s="106"/>
      <c r="ETW251" s="106"/>
      <c r="ETX251" s="106"/>
      <c r="ETY251" s="106"/>
      <c r="ETZ251" s="106"/>
      <c r="EUA251" s="106"/>
      <c r="EUB251" s="106"/>
      <c r="EUC251" s="106"/>
      <c r="EUD251" s="106"/>
      <c r="EUE251" s="106"/>
      <c r="EUF251" s="106"/>
      <c r="EUG251" s="106"/>
      <c r="EUH251" s="106"/>
      <c r="EUI251" s="106"/>
      <c r="EUJ251" s="106"/>
      <c r="EUK251" s="106"/>
      <c r="EUL251" s="106"/>
      <c r="EUM251" s="106"/>
      <c r="EUN251" s="106"/>
      <c r="EUO251" s="106"/>
      <c r="EUP251" s="106"/>
      <c r="EUQ251" s="106"/>
      <c r="EUR251" s="106"/>
      <c r="EUS251" s="106"/>
      <c r="EUT251" s="106"/>
      <c r="EUU251" s="106"/>
      <c r="EUV251" s="106"/>
      <c r="EUW251" s="106"/>
      <c r="EUX251" s="106"/>
      <c r="EUY251" s="106"/>
      <c r="EUZ251" s="106"/>
      <c r="EVA251" s="106"/>
      <c r="EVB251" s="106"/>
      <c r="EVC251" s="106"/>
      <c r="EVD251" s="106"/>
      <c r="EVE251" s="106"/>
      <c r="EVF251" s="106"/>
      <c r="EVG251" s="106"/>
      <c r="EVH251" s="106"/>
      <c r="EVI251" s="106"/>
      <c r="EVJ251" s="106"/>
      <c r="EVK251" s="106"/>
      <c r="EVL251" s="106"/>
      <c r="EVM251" s="106"/>
      <c r="EVN251" s="106"/>
      <c r="EVO251" s="106"/>
      <c r="EVP251" s="106"/>
      <c r="EVQ251" s="106"/>
      <c r="EVR251" s="106"/>
      <c r="EVS251" s="106"/>
      <c r="EVT251" s="106"/>
      <c r="EVU251" s="106"/>
      <c r="EVV251" s="106"/>
      <c r="EVW251" s="106"/>
      <c r="EVX251" s="106"/>
      <c r="EVY251" s="106"/>
      <c r="EVZ251" s="106"/>
      <c r="EWA251" s="106"/>
      <c r="EWB251" s="106"/>
      <c r="EWC251" s="106"/>
      <c r="EWD251" s="106"/>
      <c r="EWE251" s="106"/>
      <c r="EWF251" s="106"/>
      <c r="EWG251" s="106"/>
      <c r="EWH251" s="106"/>
      <c r="EWI251" s="106"/>
      <c r="EWJ251" s="106"/>
      <c r="EWK251" s="106"/>
      <c r="EWL251" s="106"/>
      <c r="EWM251" s="106"/>
      <c r="EWN251" s="106"/>
      <c r="EWO251" s="106"/>
      <c r="EWP251" s="106"/>
      <c r="EWQ251" s="106"/>
      <c r="EWR251" s="106"/>
      <c r="EWS251" s="106"/>
      <c r="EWT251" s="106"/>
      <c r="EWU251" s="106"/>
      <c r="EWV251" s="106"/>
      <c r="EWW251" s="106"/>
      <c r="EWX251" s="106"/>
      <c r="EWY251" s="106"/>
      <c r="EWZ251" s="106"/>
      <c r="EXA251" s="106"/>
      <c r="EXB251" s="106"/>
      <c r="EXC251" s="106"/>
      <c r="EXD251" s="106"/>
      <c r="EXE251" s="106"/>
      <c r="EXF251" s="106"/>
      <c r="EXG251" s="106"/>
      <c r="EXH251" s="106"/>
      <c r="EXI251" s="106"/>
      <c r="EXJ251" s="106"/>
      <c r="EXK251" s="106"/>
      <c r="EXL251" s="106"/>
      <c r="EXM251" s="106"/>
      <c r="EXN251" s="106"/>
      <c r="EXO251" s="106"/>
      <c r="EXP251" s="106"/>
      <c r="EXQ251" s="106"/>
      <c r="EXR251" s="106"/>
      <c r="EXS251" s="106"/>
      <c r="EXT251" s="106"/>
      <c r="EXU251" s="106"/>
      <c r="EXV251" s="106"/>
      <c r="EXW251" s="106"/>
      <c r="EXX251" s="106"/>
      <c r="EXY251" s="106"/>
      <c r="EXZ251" s="106"/>
      <c r="EYA251" s="106"/>
      <c r="EYB251" s="106"/>
      <c r="EYC251" s="106"/>
      <c r="EYD251" s="106"/>
      <c r="EYE251" s="106"/>
      <c r="EYF251" s="106"/>
      <c r="EYG251" s="106"/>
      <c r="EYH251" s="106"/>
      <c r="EYI251" s="106"/>
      <c r="EYJ251" s="106"/>
      <c r="EYK251" s="106"/>
      <c r="EYL251" s="106"/>
      <c r="EYM251" s="106"/>
      <c r="EYN251" s="106"/>
      <c r="EYO251" s="106"/>
      <c r="EYP251" s="106"/>
      <c r="EYQ251" s="106"/>
      <c r="EYR251" s="106"/>
      <c r="EYS251" s="106"/>
      <c r="EYT251" s="106"/>
      <c r="EYU251" s="106"/>
      <c r="EYV251" s="106"/>
      <c r="EYW251" s="106"/>
      <c r="EYX251" s="106"/>
      <c r="EYY251" s="106"/>
      <c r="EYZ251" s="106"/>
      <c r="EZA251" s="106"/>
      <c r="EZB251" s="106"/>
      <c r="EZC251" s="106"/>
      <c r="EZD251" s="106"/>
      <c r="EZE251" s="106"/>
      <c r="EZF251" s="106"/>
      <c r="EZG251" s="106"/>
      <c r="EZH251" s="106"/>
      <c r="EZI251" s="106"/>
      <c r="EZJ251" s="106"/>
      <c r="EZK251" s="106"/>
      <c r="EZL251" s="106"/>
      <c r="EZM251" s="106"/>
      <c r="EZN251" s="106"/>
      <c r="EZO251" s="106"/>
      <c r="EZP251" s="106"/>
      <c r="EZQ251" s="106"/>
      <c r="EZR251" s="106"/>
      <c r="EZS251" s="106"/>
      <c r="EZT251" s="106"/>
      <c r="EZU251" s="106"/>
      <c r="EZV251" s="106"/>
      <c r="EZW251" s="106"/>
      <c r="EZX251" s="106"/>
      <c r="EZY251" s="106"/>
      <c r="EZZ251" s="106"/>
      <c r="FAA251" s="106"/>
      <c r="FAB251" s="106"/>
      <c r="FAC251" s="106"/>
      <c r="FAD251" s="106"/>
      <c r="FAE251" s="106"/>
      <c r="FAF251" s="106"/>
      <c r="FAG251" s="106"/>
      <c r="FAH251" s="106"/>
      <c r="FAI251" s="106"/>
      <c r="FAJ251" s="106"/>
      <c r="FAK251" s="106"/>
      <c r="FAL251" s="106"/>
      <c r="FAM251" s="106"/>
      <c r="FAN251" s="106"/>
      <c r="FAO251" s="106"/>
      <c r="FAP251" s="106"/>
      <c r="FAQ251" s="106"/>
      <c r="FAR251" s="106"/>
      <c r="FAS251" s="106"/>
      <c r="FAT251" s="106"/>
      <c r="FAU251" s="106"/>
      <c r="FAV251" s="106"/>
      <c r="FAW251" s="106"/>
      <c r="FAX251" s="106"/>
      <c r="FAY251" s="106"/>
      <c r="FAZ251" s="106"/>
      <c r="FBA251" s="106"/>
      <c r="FBB251" s="106"/>
      <c r="FBC251" s="106"/>
      <c r="FBD251" s="106"/>
      <c r="FBE251" s="106"/>
      <c r="FBF251" s="106"/>
      <c r="FBG251" s="106"/>
      <c r="FBH251" s="106"/>
      <c r="FBI251" s="106"/>
      <c r="FBJ251" s="106"/>
      <c r="FBK251" s="106"/>
      <c r="FBL251" s="106"/>
      <c r="FBM251" s="106"/>
      <c r="FBN251" s="106"/>
      <c r="FBO251" s="106"/>
      <c r="FBP251" s="106"/>
      <c r="FBQ251" s="106"/>
      <c r="FBR251" s="106"/>
      <c r="FBS251" s="106"/>
      <c r="FBT251" s="106"/>
      <c r="FBU251" s="106"/>
      <c r="FBV251" s="106"/>
      <c r="FBW251" s="106"/>
      <c r="FBX251" s="106"/>
      <c r="FBY251" s="106"/>
      <c r="FBZ251" s="106"/>
      <c r="FCA251" s="106"/>
      <c r="FCB251" s="106"/>
      <c r="FCC251" s="106"/>
      <c r="FCD251" s="106"/>
      <c r="FCE251" s="106"/>
      <c r="FCF251" s="106"/>
      <c r="FCG251" s="106"/>
      <c r="FCH251" s="106"/>
      <c r="FCI251" s="106"/>
      <c r="FCJ251" s="106"/>
      <c r="FCK251" s="106"/>
      <c r="FCL251" s="106"/>
      <c r="FCM251" s="106"/>
      <c r="FCN251" s="106"/>
      <c r="FCO251" s="106"/>
      <c r="FCP251" s="106"/>
      <c r="FCQ251" s="106"/>
      <c r="FCR251" s="106"/>
      <c r="FCS251" s="106"/>
      <c r="FCT251" s="106"/>
      <c r="FCU251" s="106"/>
      <c r="FCV251" s="106"/>
      <c r="FCW251" s="106"/>
      <c r="FCX251" s="106"/>
      <c r="FCY251" s="106"/>
      <c r="FCZ251" s="106"/>
      <c r="FDA251" s="106"/>
      <c r="FDB251" s="106"/>
      <c r="FDC251" s="106"/>
      <c r="FDD251" s="106"/>
      <c r="FDE251" s="106"/>
      <c r="FDF251" s="106"/>
      <c r="FDG251" s="106"/>
      <c r="FDH251" s="106"/>
      <c r="FDI251" s="106"/>
      <c r="FDJ251" s="106"/>
      <c r="FDK251" s="106"/>
      <c r="FDL251" s="106"/>
      <c r="FDM251" s="106"/>
      <c r="FDN251" s="106"/>
      <c r="FDO251" s="106"/>
      <c r="FDP251" s="106"/>
      <c r="FDQ251" s="106"/>
      <c r="FDR251" s="106"/>
      <c r="FDS251" s="106"/>
      <c r="FDT251" s="106"/>
      <c r="FDU251" s="106"/>
      <c r="FDV251" s="106"/>
      <c r="FDW251" s="106"/>
      <c r="FDX251" s="106"/>
      <c r="FDY251" s="106"/>
      <c r="FDZ251" s="106"/>
      <c r="FEA251" s="106"/>
      <c r="FEB251" s="106"/>
      <c r="FEC251" s="106"/>
      <c r="FED251" s="106"/>
      <c r="FEE251" s="106"/>
      <c r="FEF251" s="106"/>
      <c r="FEG251" s="106"/>
      <c r="FEH251" s="106"/>
      <c r="FEI251" s="106"/>
      <c r="FEJ251" s="106"/>
      <c r="FEK251" s="106"/>
      <c r="FEL251" s="106"/>
      <c r="FEM251" s="106"/>
      <c r="FEN251" s="106"/>
      <c r="FEO251" s="106"/>
      <c r="FEP251" s="106"/>
      <c r="FEQ251" s="106"/>
      <c r="FER251" s="106"/>
      <c r="FES251" s="106"/>
      <c r="FET251" s="106"/>
      <c r="FEU251" s="106"/>
      <c r="FEV251" s="106"/>
      <c r="FEW251" s="106"/>
      <c r="FEX251" s="106"/>
      <c r="FEY251" s="106"/>
      <c r="FEZ251" s="106"/>
      <c r="FFA251" s="106"/>
      <c r="FFB251" s="106"/>
      <c r="FFC251" s="106"/>
      <c r="FFD251" s="106"/>
      <c r="FFE251" s="106"/>
      <c r="FFF251" s="106"/>
      <c r="FFG251" s="106"/>
      <c r="FFH251" s="106"/>
      <c r="FFI251" s="106"/>
      <c r="FFJ251" s="106"/>
      <c r="FFK251" s="106"/>
      <c r="FFL251" s="106"/>
      <c r="FFM251" s="106"/>
      <c r="FFN251" s="106"/>
      <c r="FFO251" s="106"/>
      <c r="FFP251" s="106"/>
      <c r="FFQ251" s="106"/>
      <c r="FFR251" s="106"/>
      <c r="FFS251" s="106"/>
      <c r="FFT251" s="106"/>
      <c r="FFU251" s="106"/>
      <c r="FFV251" s="106"/>
      <c r="FFW251" s="106"/>
      <c r="FFX251" s="106"/>
      <c r="FFY251" s="106"/>
      <c r="FFZ251" s="106"/>
      <c r="FGA251" s="106"/>
      <c r="FGB251" s="106"/>
      <c r="FGC251" s="106"/>
      <c r="FGD251" s="106"/>
      <c r="FGE251" s="106"/>
      <c r="FGF251" s="106"/>
      <c r="FGG251" s="106"/>
      <c r="FGH251" s="106"/>
      <c r="FGI251" s="106"/>
      <c r="FGJ251" s="106"/>
      <c r="FGK251" s="106"/>
      <c r="FGL251" s="106"/>
      <c r="FGM251" s="106"/>
      <c r="FGN251" s="106"/>
      <c r="FGO251" s="106"/>
      <c r="FGP251" s="106"/>
      <c r="FGQ251" s="106"/>
      <c r="FGR251" s="106"/>
      <c r="FGS251" s="106"/>
      <c r="FGT251" s="106"/>
      <c r="FGU251" s="106"/>
      <c r="FGV251" s="106"/>
      <c r="FGW251" s="106"/>
      <c r="FGX251" s="106"/>
      <c r="FGY251" s="106"/>
      <c r="FGZ251" s="106"/>
      <c r="FHA251" s="106"/>
      <c r="FHB251" s="106"/>
      <c r="FHC251" s="106"/>
      <c r="FHD251" s="106"/>
      <c r="FHE251" s="106"/>
      <c r="FHF251" s="106"/>
      <c r="FHG251" s="106"/>
      <c r="FHH251" s="106"/>
      <c r="FHI251" s="106"/>
      <c r="FHJ251" s="106"/>
      <c r="FHK251" s="106"/>
      <c r="FHL251" s="106"/>
      <c r="FHM251" s="106"/>
      <c r="FHN251" s="106"/>
      <c r="FHO251" s="106"/>
      <c r="FHP251" s="106"/>
      <c r="FHQ251" s="106"/>
      <c r="FHR251" s="106"/>
      <c r="FHS251" s="106"/>
      <c r="FHT251" s="106"/>
      <c r="FHU251" s="106"/>
      <c r="FHV251" s="106"/>
      <c r="FHW251" s="106"/>
      <c r="FHX251" s="106"/>
      <c r="FHY251" s="106"/>
      <c r="FHZ251" s="106"/>
      <c r="FIA251" s="106"/>
      <c r="FIB251" s="106"/>
      <c r="FIC251" s="106"/>
      <c r="FID251" s="106"/>
      <c r="FIE251" s="106"/>
      <c r="FIF251" s="106"/>
      <c r="FIG251" s="106"/>
      <c r="FIH251" s="106"/>
      <c r="FII251" s="106"/>
      <c r="FIJ251" s="106"/>
      <c r="FIK251" s="106"/>
      <c r="FIL251" s="106"/>
      <c r="FIM251" s="106"/>
      <c r="FIN251" s="106"/>
      <c r="FIO251" s="106"/>
      <c r="FIP251" s="106"/>
      <c r="FIQ251" s="106"/>
      <c r="FIR251" s="106"/>
      <c r="FIS251" s="106"/>
      <c r="FIT251" s="106"/>
      <c r="FIU251" s="106"/>
      <c r="FIV251" s="106"/>
      <c r="FIW251" s="106"/>
      <c r="FIX251" s="106"/>
      <c r="FIY251" s="106"/>
      <c r="FIZ251" s="106"/>
      <c r="FJA251" s="106"/>
      <c r="FJB251" s="106"/>
      <c r="FJC251" s="106"/>
      <c r="FJD251" s="106"/>
      <c r="FJE251" s="106"/>
      <c r="FJF251" s="106"/>
      <c r="FJG251" s="106"/>
      <c r="FJH251" s="106"/>
      <c r="FJI251" s="106"/>
      <c r="FJJ251" s="106"/>
      <c r="FJK251" s="106"/>
      <c r="FJL251" s="106"/>
      <c r="FJM251" s="106"/>
      <c r="FJN251" s="106"/>
      <c r="FJO251" s="106"/>
      <c r="FJP251" s="106"/>
      <c r="FJQ251" s="106"/>
      <c r="FJR251" s="106"/>
      <c r="FJS251" s="106"/>
      <c r="FJT251" s="106"/>
      <c r="FJU251" s="106"/>
      <c r="FJV251" s="106"/>
      <c r="FJW251" s="106"/>
      <c r="FJX251" s="106"/>
      <c r="FJY251" s="106"/>
      <c r="FJZ251" s="106"/>
      <c r="FKA251" s="106"/>
      <c r="FKB251" s="106"/>
      <c r="FKC251" s="106"/>
      <c r="FKD251" s="106"/>
      <c r="FKE251" s="106"/>
      <c r="FKF251" s="106"/>
      <c r="FKG251" s="106"/>
      <c r="FKH251" s="106"/>
      <c r="FKI251" s="106"/>
      <c r="FKJ251" s="106"/>
      <c r="FKK251" s="106"/>
      <c r="FKL251" s="106"/>
      <c r="FKM251" s="106"/>
      <c r="FKN251" s="106"/>
      <c r="FKO251" s="106"/>
      <c r="FKP251" s="106"/>
      <c r="FKQ251" s="106"/>
      <c r="FKR251" s="106"/>
      <c r="FKS251" s="106"/>
      <c r="FKT251" s="106"/>
      <c r="FKU251" s="106"/>
      <c r="FKV251" s="106"/>
      <c r="FKW251" s="106"/>
      <c r="FKX251" s="106"/>
      <c r="FKY251" s="106"/>
      <c r="FKZ251" s="106"/>
      <c r="FLA251" s="106"/>
      <c r="FLB251" s="106"/>
      <c r="FLC251" s="106"/>
      <c r="FLD251" s="106"/>
      <c r="FLE251" s="106"/>
      <c r="FLF251" s="106"/>
      <c r="FLG251" s="106"/>
      <c r="FLH251" s="106"/>
      <c r="FLI251" s="106"/>
      <c r="FLJ251" s="106"/>
      <c r="FLK251" s="106"/>
      <c r="FLL251" s="106"/>
      <c r="FLM251" s="106"/>
      <c r="FLN251" s="106"/>
      <c r="FLO251" s="106"/>
      <c r="FLP251" s="106"/>
      <c r="FLQ251" s="106"/>
      <c r="FLR251" s="106"/>
      <c r="FLS251" s="106"/>
      <c r="FLT251" s="106"/>
      <c r="FLU251" s="106"/>
      <c r="FLV251" s="106"/>
      <c r="FLW251" s="106"/>
      <c r="FLX251" s="106"/>
      <c r="FLY251" s="106"/>
      <c r="FLZ251" s="106"/>
      <c r="FMA251" s="106"/>
      <c r="FMB251" s="106"/>
      <c r="FMC251" s="106"/>
      <c r="FMD251" s="106"/>
      <c r="FME251" s="106"/>
      <c r="FMF251" s="106"/>
      <c r="FMG251" s="106"/>
      <c r="FMH251" s="106"/>
      <c r="FMI251" s="106"/>
      <c r="FMJ251" s="106"/>
      <c r="FMK251" s="106"/>
      <c r="FML251" s="106"/>
      <c r="FMM251" s="106"/>
      <c r="FMN251" s="106"/>
      <c r="FMO251" s="106"/>
      <c r="FMP251" s="106"/>
      <c r="FMQ251" s="106"/>
      <c r="FMR251" s="106"/>
      <c r="FMS251" s="106"/>
      <c r="FMT251" s="106"/>
      <c r="FMU251" s="106"/>
      <c r="FMV251" s="106"/>
      <c r="FMW251" s="106"/>
      <c r="FMX251" s="106"/>
      <c r="FMY251" s="106"/>
      <c r="FMZ251" s="106"/>
      <c r="FNA251" s="106"/>
      <c r="FNB251" s="106"/>
      <c r="FNC251" s="106"/>
      <c r="FND251" s="106"/>
      <c r="FNE251" s="106"/>
      <c r="FNF251" s="106"/>
      <c r="FNG251" s="106"/>
      <c r="FNH251" s="106"/>
      <c r="FNI251" s="106"/>
      <c r="FNJ251" s="106"/>
      <c r="FNK251" s="106"/>
      <c r="FNL251" s="106"/>
      <c r="FNM251" s="106"/>
      <c r="FNN251" s="106"/>
      <c r="FNO251" s="106"/>
      <c r="FNP251" s="106"/>
      <c r="FNQ251" s="106"/>
      <c r="FNR251" s="106"/>
      <c r="FNS251" s="106"/>
      <c r="FNT251" s="106"/>
      <c r="FNU251" s="106"/>
      <c r="FNV251" s="106"/>
      <c r="FNW251" s="106"/>
      <c r="FNX251" s="106"/>
      <c r="FNY251" s="106"/>
      <c r="FNZ251" s="106"/>
      <c r="FOA251" s="106"/>
      <c r="FOB251" s="106"/>
      <c r="FOC251" s="106"/>
      <c r="FOD251" s="106"/>
      <c r="FOE251" s="106"/>
      <c r="FOF251" s="106"/>
      <c r="FOG251" s="106"/>
      <c r="FOH251" s="106"/>
      <c r="FOI251" s="106"/>
      <c r="FOJ251" s="106"/>
      <c r="FOK251" s="106"/>
      <c r="FOL251" s="106"/>
      <c r="FOM251" s="106"/>
      <c r="FON251" s="106"/>
      <c r="FOO251" s="106"/>
      <c r="FOP251" s="106"/>
      <c r="FOQ251" s="106"/>
      <c r="FOR251" s="106"/>
      <c r="FOS251" s="106"/>
      <c r="FOT251" s="106"/>
      <c r="FOU251" s="106"/>
      <c r="FOV251" s="106"/>
      <c r="FOW251" s="106"/>
      <c r="FOX251" s="106"/>
      <c r="FOY251" s="106"/>
      <c r="FOZ251" s="106"/>
      <c r="FPA251" s="106"/>
      <c r="FPB251" s="106"/>
      <c r="FPC251" s="106"/>
      <c r="FPD251" s="106"/>
      <c r="FPE251" s="106"/>
      <c r="FPF251" s="106"/>
      <c r="FPG251" s="106"/>
      <c r="FPH251" s="106"/>
      <c r="FPI251" s="106"/>
      <c r="FPJ251" s="106"/>
      <c r="FPK251" s="106"/>
      <c r="FPL251" s="106"/>
      <c r="FPM251" s="106"/>
      <c r="FPN251" s="106"/>
      <c r="FPO251" s="106"/>
      <c r="FPP251" s="106"/>
      <c r="FPQ251" s="106"/>
      <c r="FPR251" s="106"/>
      <c r="FPS251" s="106"/>
      <c r="FPT251" s="106"/>
      <c r="FPU251" s="106"/>
      <c r="FPV251" s="106"/>
      <c r="FPW251" s="106"/>
      <c r="FPX251" s="106"/>
      <c r="FPY251" s="106"/>
      <c r="FPZ251" s="106"/>
      <c r="FQA251" s="106"/>
      <c r="FQB251" s="106"/>
      <c r="FQC251" s="106"/>
      <c r="FQD251" s="106"/>
      <c r="FQE251" s="106"/>
      <c r="FQF251" s="106"/>
      <c r="FQG251" s="106"/>
      <c r="FQH251" s="106"/>
      <c r="FQI251" s="106"/>
      <c r="FQJ251" s="106"/>
      <c r="FQK251" s="106"/>
      <c r="FQL251" s="106"/>
      <c r="FQM251" s="106"/>
      <c r="FQN251" s="106"/>
      <c r="FQO251" s="106"/>
      <c r="FQP251" s="106"/>
      <c r="FQQ251" s="106"/>
      <c r="FQR251" s="106"/>
      <c r="FQS251" s="106"/>
      <c r="FQT251" s="106"/>
      <c r="FQU251" s="106"/>
      <c r="FQV251" s="106"/>
      <c r="FQW251" s="106"/>
      <c r="FQX251" s="106"/>
      <c r="FQY251" s="106"/>
      <c r="FQZ251" s="106"/>
      <c r="FRA251" s="106"/>
      <c r="FRB251" s="106"/>
      <c r="FRC251" s="106"/>
      <c r="FRD251" s="106"/>
      <c r="FRE251" s="106"/>
      <c r="FRF251" s="106"/>
      <c r="FRG251" s="106"/>
      <c r="FRH251" s="106"/>
      <c r="FRI251" s="106"/>
      <c r="FRJ251" s="106"/>
      <c r="FRK251" s="106"/>
      <c r="FRL251" s="106"/>
      <c r="FRM251" s="106"/>
      <c r="FRN251" s="106"/>
      <c r="FRO251" s="106"/>
      <c r="FRP251" s="106"/>
      <c r="FRQ251" s="106"/>
      <c r="FRR251" s="106"/>
      <c r="FRS251" s="106"/>
      <c r="FRT251" s="106"/>
      <c r="FRU251" s="106"/>
      <c r="FRV251" s="106"/>
      <c r="FRW251" s="106"/>
      <c r="FRX251" s="106"/>
      <c r="FRY251" s="106"/>
      <c r="FRZ251" s="106"/>
      <c r="FSA251" s="106"/>
      <c r="FSB251" s="106"/>
      <c r="FSC251" s="106"/>
      <c r="FSD251" s="106"/>
      <c r="FSE251" s="106"/>
      <c r="FSF251" s="106"/>
      <c r="FSG251" s="106"/>
      <c r="FSH251" s="106"/>
      <c r="FSI251" s="106"/>
      <c r="FSJ251" s="106"/>
      <c r="FSK251" s="106"/>
      <c r="FSL251" s="106"/>
      <c r="FSM251" s="106"/>
      <c r="FSN251" s="106"/>
      <c r="FSO251" s="106"/>
      <c r="FSP251" s="106"/>
      <c r="FSQ251" s="106"/>
      <c r="FSR251" s="106"/>
      <c r="FSS251" s="106"/>
      <c r="FST251" s="106"/>
      <c r="FSU251" s="106"/>
      <c r="FSV251" s="106"/>
      <c r="FSW251" s="106"/>
      <c r="FSX251" s="106"/>
      <c r="FSY251" s="106"/>
      <c r="FSZ251" s="106"/>
      <c r="FTA251" s="106"/>
      <c r="FTB251" s="106"/>
      <c r="FTC251" s="106"/>
      <c r="FTD251" s="106"/>
      <c r="FTE251" s="106"/>
      <c r="FTF251" s="106"/>
      <c r="FTG251" s="106"/>
      <c r="FTH251" s="106"/>
      <c r="FTI251" s="106"/>
      <c r="FTJ251" s="106"/>
      <c r="FTK251" s="106"/>
      <c r="FTL251" s="106"/>
      <c r="FTM251" s="106"/>
      <c r="FTN251" s="106"/>
      <c r="FTO251" s="106"/>
      <c r="FTP251" s="106"/>
      <c r="FTQ251" s="106"/>
      <c r="FTR251" s="106"/>
      <c r="FTS251" s="106"/>
      <c r="FTT251" s="106"/>
      <c r="FTU251" s="106"/>
      <c r="FTV251" s="106"/>
      <c r="FTW251" s="106"/>
      <c r="FTX251" s="106"/>
      <c r="FTY251" s="106"/>
      <c r="FTZ251" s="106"/>
      <c r="FUA251" s="106"/>
      <c r="FUB251" s="106"/>
      <c r="FUC251" s="106"/>
      <c r="FUD251" s="106"/>
      <c r="FUE251" s="106"/>
      <c r="FUF251" s="106"/>
      <c r="FUG251" s="106"/>
      <c r="FUH251" s="106"/>
      <c r="FUI251" s="106"/>
      <c r="FUJ251" s="106"/>
      <c r="FUK251" s="106"/>
      <c r="FUL251" s="106"/>
      <c r="FUM251" s="106"/>
      <c r="FUN251" s="106"/>
      <c r="FUO251" s="106"/>
      <c r="FUP251" s="106"/>
      <c r="FUQ251" s="106"/>
      <c r="FUR251" s="106"/>
      <c r="FUS251" s="106"/>
      <c r="FUT251" s="106"/>
      <c r="FUU251" s="106"/>
      <c r="FUV251" s="106"/>
      <c r="FUW251" s="106"/>
      <c r="FUX251" s="106"/>
      <c r="FUY251" s="106"/>
      <c r="FUZ251" s="106"/>
      <c r="FVA251" s="106"/>
      <c r="FVB251" s="106"/>
      <c r="FVC251" s="106"/>
      <c r="FVD251" s="106"/>
      <c r="FVE251" s="106"/>
      <c r="FVF251" s="106"/>
      <c r="FVG251" s="106"/>
      <c r="FVH251" s="106"/>
      <c r="FVI251" s="106"/>
      <c r="FVJ251" s="106"/>
      <c r="FVK251" s="106"/>
      <c r="FVL251" s="106"/>
      <c r="FVM251" s="106"/>
      <c r="FVN251" s="106"/>
      <c r="FVO251" s="106"/>
      <c r="FVP251" s="106"/>
      <c r="FVQ251" s="106"/>
      <c r="FVR251" s="106"/>
      <c r="FVS251" s="106"/>
      <c r="FVT251" s="106"/>
      <c r="FVU251" s="106"/>
      <c r="FVV251" s="106"/>
      <c r="FVW251" s="106"/>
      <c r="FVX251" s="106"/>
      <c r="FVY251" s="106"/>
      <c r="FVZ251" s="106"/>
      <c r="FWA251" s="106"/>
      <c r="FWB251" s="106"/>
      <c r="FWC251" s="106"/>
      <c r="FWD251" s="106"/>
      <c r="FWE251" s="106"/>
      <c r="FWF251" s="106"/>
      <c r="FWG251" s="106"/>
      <c r="FWH251" s="106"/>
      <c r="FWI251" s="106"/>
      <c r="FWJ251" s="106"/>
      <c r="FWK251" s="106"/>
      <c r="FWL251" s="106"/>
      <c r="FWM251" s="106"/>
      <c r="FWN251" s="106"/>
      <c r="FWO251" s="106"/>
      <c r="FWP251" s="106"/>
      <c r="FWQ251" s="106"/>
      <c r="FWR251" s="106"/>
      <c r="FWS251" s="106"/>
      <c r="FWT251" s="106"/>
      <c r="FWU251" s="106"/>
      <c r="FWV251" s="106"/>
      <c r="FWW251" s="106"/>
      <c r="FWX251" s="106"/>
      <c r="FWY251" s="106"/>
      <c r="FWZ251" s="106"/>
      <c r="FXA251" s="106"/>
      <c r="FXB251" s="106"/>
      <c r="FXC251" s="106"/>
      <c r="FXD251" s="106"/>
      <c r="FXE251" s="106"/>
      <c r="FXF251" s="106"/>
      <c r="FXG251" s="106"/>
      <c r="FXH251" s="106"/>
      <c r="FXI251" s="106"/>
      <c r="FXJ251" s="106"/>
      <c r="FXK251" s="106"/>
      <c r="FXL251" s="106"/>
      <c r="FXM251" s="106"/>
      <c r="FXN251" s="106"/>
      <c r="FXO251" s="106"/>
      <c r="FXP251" s="106"/>
      <c r="FXQ251" s="106"/>
      <c r="FXR251" s="106"/>
      <c r="FXS251" s="106"/>
      <c r="FXT251" s="106"/>
      <c r="FXU251" s="106"/>
      <c r="FXV251" s="106"/>
      <c r="FXW251" s="106"/>
      <c r="FXX251" s="106"/>
      <c r="FXY251" s="106"/>
      <c r="FXZ251" s="106"/>
      <c r="FYA251" s="106"/>
      <c r="FYB251" s="106"/>
      <c r="FYC251" s="106"/>
      <c r="FYD251" s="106"/>
      <c r="FYE251" s="106"/>
      <c r="FYF251" s="106"/>
      <c r="FYG251" s="106"/>
      <c r="FYH251" s="106"/>
      <c r="FYI251" s="106"/>
      <c r="FYJ251" s="106"/>
      <c r="FYK251" s="106"/>
      <c r="FYL251" s="106"/>
      <c r="FYM251" s="106"/>
      <c r="FYN251" s="106"/>
      <c r="FYO251" s="106"/>
      <c r="FYP251" s="106"/>
      <c r="FYQ251" s="106"/>
      <c r="FYR251" s="106"/>
      <c r="FYS251" s="106"/>
      <c r="FYT251" s="106"/>
      <c r="FYU251" s="106"/>
      <c r="FYV251" s="106"/>
      <c r="FYW251" s="106"/>
      <c r="FYX251" s="106"/>
      <c r="FYY251" s="106"/>
      <c r="FYZ251" s="106"/>
      <c r="FZA251" s="106"/>
      <c r="FZB251" s="106"/>
      <c r="FZC251" s="106"/>
      <c r="FZD251" s="106"/>
      <c r="FZE251" s="106"/>
      <c r="FZF251" s="106"/>
      <c r="FZG251" s="106"/>
      <c r="FZH251" s="106"/>
      <c r="FZI251" s="106"/>
      <c r="FZJ251" s="106"/>
      <c r="FZK251" s="106"/>
      <c r="FZL251" s="106"/>
      <c r="FZM251" s="106"/>
      <c r="FZN251" s="106"/>
      <c r="FZO251" s="106"/>
      <c r="FZP251" s="106"/>
      <c r="FZQ251" s="106"/>
      <c r="FZR251" s="106"/>
      <c r="FZS251" s="106"/>
      <c r="FZT251" s="106"/>
      <c r="FZU251" s="106"/>
      <c r="FZV251" s="106"/>
      <c r="FZW251" s="106"/>
      <c r="FZX251" s="106"/>
      <c r="FZY251" s="106"/>
      <c r="FZZ251" s="106"/>
      <c r="GAA251" s="106"/>
      <c r="GAB251" s="106"/>
      <c r="GAC251" s="106"/>
      <c r="GAD251" s="106"/>
      <c r="GAE251" s="106"/>
      <c r="GAF251" s="106"/>
      <c r="GAG251" s="106"/>
      <c r="GAH251" s="106"/>
      <c r="GAI251" s="106"/>
      <c r="GAJ251" s="106"/>
      <c r="GAK251" s="106"/>
      <c r="GAL251" s="106"/>
      <c r="GAM251" s="106"/>
      <c r="GAN251" s="106"/>
      <c r="GAO251" s="106"/>
      <c r="GAP251" s="106"/>
      <c r="GAQ251" s="106"/>
      <c r="GAR251" s="106"/>
      <c r="GAS251" s="106"/>
      <c r="GAT251" s="106"/>
      <c r="GAU251" s="106"/>
      <c r="GAV251" s="106"/>
      <c r="GAW251" s="106"/>
      <c r="GAX251" s="106"/>
      <c r="GAY251" s="106"/>
      <c r="GAZ251" s="106"/>
      <c r="GBA251" s="106"/>
      <c r="GBB251" s="106"/>
      <c r="GBC251" s="106"/>
      <c r="GBD251" s="106"/>
      <c r="GBE251" s="106"/>
      <c r="GBF251" s="106"/>
      <c r="GBG251" s="106"/>
      <c r="GBH251" s="106"/>
      <c r="GBI251" s="106"/>
      <c r="GBJ251" s="106"/>
      <c r="GBK251" s="106"/>
      <c r="GBL251" s="106"/>
      <c r="GBM251" s="106"/>
      <c r="GBN251" s="106"/>
      <c r="GBO251" s="106"/>
      <c r="GBP251" s="106"/>
      <c r="GBQ251" s="106"/>
      <c r="GBR251" s="106"/>
      <c r="GBS251" s="106"/>
      <c r="GBT251" s="106"/>
      <c r="GBU251" s="106"/>
      <c r="GBV251" s="106"/>
      <c r="GBW251" s="106"/>
      <c r="GBX251" s="106"/>
      <c r="GBY251" s="106"/>
      <c r="GBZ251" s="106"/>
      <c r="GCA251" s="106"/>
      <c r="GCB251" s="106"/>
      <c r="GCC251" s="106"/>
      <c r="GCD251" s="106"/>
      <c r="GCE251" s="106"/>
      <c r="GCF251" s="106"/>
      <c r="GCG251" s="106"/>
      <c r="GCH251" s="106"/>
      <c r="GCI251" s="106"/>
      <c r="GCJ251" s="106"/>
      <c r="GCK251" s="106"/>
      <c r="GCL251" s="106"/>
      <c r="GCM251" s="106"/>
      <c r="GCN251" s="106"/>
      <c r="GCO251" s="106"/>
      <c r="GCP251" s="106"/>
      <c r="GCQ251" s="106"/>
      <c r="GCR251" s="106"/>
      <c r="GCS251" s="106"/>
      <c r="GCT251" s="106"/>
      <c r="GCU251" s="106"/>
      <c r="GCV251" s="106"/>
      <c r="GCW251" s="106"/>
      <c r="GCX251" s="106"/>
      <c r="GCY251" s="106"/>
      <c r="GCZ251" s="106"/>
      <c r="GDA251" s="106"/>
      <c r="GDB251" s="106"/>
      <c r="GDC251" s="106"/>
      <c r="GDD251" s="106"/>
      <c r="GDE251" s="106"/>
      <c r="GDF251" s="106"/>
      <c r="GDG251" s="106"/>
      <c r="GDH251" s="106"/>
      <c r="GDI251" s="106"/>
      <c r="GDJ251" s="106"/>
      <c r="GDK251" s="106"/>
      <c r="GDL251" s="106"/>
      <c r="GDM251" s="106"/>
      <c r="GDN251" s="106"/>
      <c r="GDO251" s="106"/>
      <c r="GDP251" s="106"/>
      <c r="GDQ251" s="106"/>
      <c r="GDR251" s="106"/>
      <c r="GDS251" s="106"/>
      <c r="GDT251" s="106"/>
      <c r="GDU251" s="106"/>
      <c r="GDV251" s="106"/>
      <c r="GDW251" s="106"/>
      <c r="GDX251" s="106"/>
      <c r="GDY251" s="106"/>
      <c r="GDZ251" s="106"/>
      <c r="GEA251" s="106"/>
      <c r="GEB251" s="106"/>
      <c r="GEC251" s="106"/>
      <c r="GED251" s="106"/>
      <c r="GEE251" s="106"/>
      <c r="GEF251" s="106"/>
      <c r="GEG251" s="106"/>
      <c r="GEH251" s="106"/>
      <c r="GEI251" s="106"/>
      <c r="GEJ251" s="106"/>
      <c r="GEK251" s="106"/>
      <c r="GEL251" s="106"/>
      <c r="GEM251" s="106"/>
      <c r="GEN251" s="106"/>
      <c r="GEO251" s="106"/>
      <c r="GEP251" s="106"/>
      <c r="GEQ251" s="106"/>
      <c r="GER251" s="106"/>
      <c r="GES251" s="106"/>
      <c r="GET251" s="106"/>
      <c r="GEU251" s="106"/>
      <c r="GEV251" s="106"/>
      <c r="GEW251" s="106"/>
      <c r="GEX251" s="106"/>
      <c r="GEY251" s="106"/>
      <c r="GEZ251" s="106"/>
      <c r="GFA251" s="106"/>
      <c r="GFB251" s="106"/>
      <c r="GFC251" s="106"/>
      <c r="GFD251" s="106"/>
      <c r="GFE251" s="106"/>
      <c r="GFF251" s="106"/>
      <c r="GFG251" s="106"/>
      <c r="GFH251" s="106"/>
      <c r="GFI251" s="106"/>
      <c r="GFJ251" s="106"/>
      <c r="GFK251" s="106"/>
      <c r="GFL251" s="106"/>
      <c r="GFM251" s="106"/>
      <c r="GFN251" s="106"/>
      <c r="GFO251" s="106"/>
      <c r="GFP251" s="106"/>
      <c r="GFQ251" s="106"/>
      <c r="GFR251" s="106"/>
      <c r="GFS251" s="106"/>
      <c r="GFT251" s="106"/>
      <c r="GFU251" s="106"/>
      <c r="GFV251" s="106"/>
      <c r="GFW251" s="106"/>
      <c r="GFX251" s="106"/>
      <c r="GFY251" s="106"/>
      <c r="GFZ251" s="106"/>
      <c r="GGA251" s="106"/>
      <c r="GGB251" s="106"/>
      <c r="GGC251" s="106"/>
      <c r="GGD251" s="106"/>
      <c r="GGE251" s="106"/>
      <c r="GGF251" s="106"/>
      <c r="GGG251" s="106"/>
      <c r="GGH251" s="106"/>
      <c r="GGI251" s="106"/>
      <c r="GGJ251" s="106"/>
      <c r="GGK251" s="106"/>
      <c r="GGL251" s="106"/>
      <c r="GGM251" s="106"/>
      <c r="GGN251" s="106"/>
      <c r="GGO251" s="106"/>
      <c r="GGP251" s="106"/>
      <c r="GGQ251" s="106"/>
      <c r="GGR251" s="106"/>
      <c r="GGS251" s="106"/>
      <c r="GGT251" s="106"/>
      <c r="GGU251" s="106"/>
      <c r="GGV251" s="106"/>
      <c r="GGW251" s="106"/>
      <c r="GGX251" s="106"/>
      <c r="GGY251" s="106"/>
      <c r="GGZ251" s="106"/>
      <c r="GHA251" s="106"/>
      <c r="GHB251" s="106"/>
      <c r="GHC251" s="106"/>
      <c r="GHD251" s="106"/>
      <c r="GHE251" s="106"/>
      <c r="GHF251" s="106"/>
      <c r="GHG251" s="106"/>
      <c r="GHH251" s="106"/>
      <c r="GHI251" s="106"/>
      <c r="GHJ251" s="106"/>
      <c r="GHK251" s="106"/>
      <c r="GHL251" s="106"/>
      <c r="GHM251" s="106"/>
      <c r="GHN251" s="106"/>
      <c r="GHO251" s="106"/>
      <c r="GHP251" s="106"/>
      <c r="GHQ251" s="106"/>
      <c r="GHR251" s="106"/>
      <c r="GHS251" s="106"/>
      <c r="GHT251" s="106"/>
      <c r="GHU251" s="106"/>
      <c r="GHV251" s="106"/>
      <c r="GHW251" s="106"/>
      <c r="GHX251" s="106"/>
      <c r="GHY251" s="106"/>
      <c r="GHZ251" s="106"/>
      <c r="GIA251" s="106"/>
      <c r="GIB251" s="106"/>
      <c r="GIC251" s="106"/>
      <c r="GID251" s="106"/>
      <c r="GIE251" s="106"/>
      <c r="GIF251" s="106"/>
      <c r="GIG251" s="106"/>
      <c r="GIH251" s="106"/>
      <c r="GII251" s="106"/>
      <c r="GIJ251" s="106"/>
      <c r="GIK251" s="106"/>
      <c r="GIL251" s="106"/>
      <c r="GIM251" s="106"/>
      <c r="GIN251" s="106"/>
      <c r="GIO251" s="106"/>
      <c r="GIP251" s="106"/>
      <c r="GIQ251" s="106"/>
      <c r="GIR251" s="106"/>
      <c r="GIS251" s="106"/>
      <c r="GIT251" s="106"/>
      <c r="GIU251" s="106"/>
      <c r="GIV251" s="106"/>
      <c r="GIW251" s="106"/>
      <c r="GIX251" s="106"/>
      <c r="GIY251" s="106"/>
      <c r="GIZ251" s="106"/>
      <c r="GJA251" s="106"/>
      <c r="GJB251" s="106"/>
      <c r="GJC251" s="106"/>
      <c r="GJD251" s="106"/>
      <c r="GJE251" s="106"/>
      <c r="GJF251" s="106"/>
      <c r="GJG251" s="106"/>
      <c r="GJH251" s="106"/>
      <c r="GJI251" s="106"/>
      <c r="GJJ251" s="106"/>
      <c r="GJK251" s="106"/>
      <c r="GJL251" s="106"/>
      <c r="GJM251" s="106"/>
      <c r="GJN251" s="106"/>
      <c r="GJO251" s="106"/>
      <c r="GJP251" s="106"/>
      <c r="GJQ251" s="106"/>
      <c r="GJR251" s="106"/>
      <c r="GJS251" s="106"/>
      <c r="GJT251" s="106"/>
      <c r="GJU251" s="106"/>
      <c r="GJV251" s="106"/>
      <c r="GJW251" s="106"/>
      <c r="GJX251" s="106"/>
      <c r="GJY251" s="106"/>
      <c r="GJZ251" s="106"/>
      <c r="GKA251" s="106"/>
      <c r="GKB251" s="106"/>
      <c r="GKC251" s="106"/>
      <c r="GKD251" s="106"/>
      <c r="GKE251" s="106"/>
      <c r="GKF251" s="106"/>
      <c r="GKG251" s="106"/>
      <c r="GKH251" s="106"/>
      <c r="GKI251" s="106"/>
      <c r="GKJ251" s="106"/>
      <c r="GKK251" s="106"/>
      <c r="GKL251" s="106"/>
      <c r="GKM251" s="106"/>
      <c r="GKN251" s="106"/>
      <c r="GKO251" s="106"/>
      <c r="GKP251" s="106"/>
      <c r="GKQ251" s="106"/>
      <c r="GKR251" s="106"/>
      <c r="GKS251" s="106"/>
      <c r="GKT251" s="106"/>
      <c r="GKU251" s="106"/>
      <c r="GKV251" s="106"/>
      <c r="GKW251" s="106"/>
      <c r="GKX251" s="106"/>
      <c r="GKY251" s="106"/>
      <c r="GKZ251" s="106"/>
      <c r="GLA251" s="106"/>
      <c r="GLB251" s="106"/>
      <c r="GLC251" s="106"/>
      <c r="GLD251" s="106"/>
      <c r="GLE251" s="106"/>
      <c r="GLF251" s="106"/>
      <c r="GLG251" s="106"/>
      <c r="GLH251" s="106"/>
      <c r="GLI251" s="106"/>
      <c r="GLJ251" s="106"/>
      <c r="GLK251" s="106"/>
      <c r="GLL251" s="106"/>
      <c r="GLM251" s="106"/>
      <c r="GLN251" s="106"/>
      <c r="GLO251" s="106"/>
      <c r="GLP251" s="106"/>
      <c r="GLQ251" s="106"/>
      <c r="GLR251" s="106"/>
      <c r="GLS251" s="106"/>
      <c r="GLT251" s="106"/>
      <c r="GLU251" s="106"/>
      <c r="GLV251" s="106"/>
      <c r="GLW251" s="106"/>
      <c r="GLX251" s="106"/>
      <c r="GLY251" s="106"/>
      <c r="GLZ251" s="106"/>
      <c r="GMA251" s="106"/>
      <c r="GMB251" s="106"/>
      <c r="GMC251" s="106"/>
      <c r="GMD251" s="106"/>
      <c r="GME251" s="106"/>
      <c r="GMF251" s="106"/>
      <c r="GMG251" s="106"/>
      <c r="GMH251" s="106"/>
      <c r="GMI251" s="106"/>
      <c r="GMJ251" s="106"/>
      <c r="GMK251" s="106"/>
      <c r="GML251" s="106"/>
      <c r="GMM251" s="106"/>
      <c r="GMN251" s="106"/>
      <c r="GMO251" s="106"/>
      <c r="GMP251" s="106"/>
      <c r="GMQ251" s="106"/>
      <c r="GMR251" s="106"/>
      <c r="GMS251" s="106"/>
      <c r="GMT251" s="106"/>
      <c r="GMU251" s="106"/>
      <c r="GMV251" s="106"/>
      <c r="GMW251" s="106"/>
      <c r="GMX251" s="106"/>
      <c r="GMY251" s="106"/>
      <c r="GMZ251" s="106"/>
      <c r="GNA251" s="106"/>
      <c r="GNB251" s="106"/>
      <c r="GNC251" s="106"/>
      <c r="GND251" s="106"/>
      <c r="GNE251" s="106"/>
      <c r="GNF251" s="106"/>
      <c r="GNG251" s="106"/>
      <c r="GNH251" s="106"/>
      <c r="GNI251" s="106"/>
      <c r="GNJ251" s="106"/>
      <c r="GNK251" s="106"/>
      <c r="GNL251" s="106"/>
      <c r="GNM251" s="106"/>
      <c r="GNN251" s="106"/>
      <c r="GNO251" s="106"/>
      <c r="GNP251" s="106"/>
      <c r="GNQ251" s="106"/>
      <c r="GNR251" s="106"/>
      <c r="GNS251" s="106"/>
      <c r="GNT251" s="106"/>
      <c r="GNU251" s="106"/>
      <c r="GNV251" s="106"/>
      <c r="GNW251" s="106"/>
      <c r="GNX251" s="106"/>
      <c r="GNY251" s="106"/>
      <c r="GNZ251" s="106"/>
      <c r="GOA251" s="106"/>
      <c r="GOB251" s="106"/>
      <c r="GOC251" s="106"/>
      <c r="GOD251" s="106"/>
      <c r="GOE251" s="106"/>
      <c r="GOF251" s="106"/>
      <c r="GOG251" s="106"/>
      <c r="GOH251" s="106"/>
      <c r="GOI251" s="106"/>
      <c r="GOJ251" s="106"/>
      <c r="GOK251" s="106"/>
      <c r="GOL251" s="106"/>
      <c r="GOM251" s="106"/>
      <c r="GON251" s="106"/>
      <c r="GOO251" s="106"/>
      <c r="GOP251" s="106"/>
      <c r="GOQ251" s="106"/>
      <c r="GOR251" s="106"/>
      <c r="GOS251" s="106"/>
      <c r="GOT251" s="106"/>
      <c r="GOU251" s="106"/>
      <c r="GOV251" s="106"/>
      <c r="GOW251" s="106"/>
      <c r="GOX251" s="106"/>
      <c r="GOY251" s="106"/>
      <c r="GOZ251" s="106"/>
      <c r="GPA251" s="106"/>
      <c r="GPB251" s="106"/>
      <c r="GPC251" s="106"/>
      <c r="GPD251" s="106"/>
      <c r="GPE251" s="106"/>
      <c r="GPF251" s="106"/>
      <c r="GPG251" s="106"/>
      <c r="GPH251" s="106"/>
      <c r="GPI251" s="106"/>
      <c r="GPJ251" s="106"/>
      <c r="GPK251" s="106"/>
      <c r="GPL251" s="106"/>
      <c r="GPM251" s="106"/>
      <c r="GPN251" s="106"/>
      <c r="GPO251" s="106"/>
      <c r="GPP251" s="106"/>
      <c r="GPQ251" s="106"/>
      <c r="GPR251" s="106"/>
      <c r="GPS251" s="106"/>
      <c r="GPT251" s="106"/>
      <c r="GPU251" s="106"/>
      <c r="GPV251" s="106"/>
      <c r="GPW251" s="106"/>
      <c r="GPX251" s="106"/>
      <c r="GPY251" s="106"/>
      <c r="GPZ251" s="106"/>
      <c r="GQA251" s="106"/>
      <c r="GQB251" s="106"/>
      <c r="GQC251" s="106"/>
      <c r="GQD251" s="106"/>
      <c r="GQE251" s="106"/>
      <c r="GQF251" s="106"/>
      <c r="GQG251" s="106"/>
      <c r="GQH251" s="106"/>
      <c r="GQI251" s="106"/>
      <c r="GQJ251" s="106"/>
      <c r="GQK251" s="106"/>
      <c r="GQL251" s="106"/>
      <c r="GQM251" s="106"/>
      <c r="GQN251" s="106"/>
      <c r="GQO251" s="106"/>
      <c r="GQP251" s="106"/>
      <c r="GQQ251" s="106"/>
      <c r="GQR251" s="106"/>
      <c r="GQS251" s="106"/>
      <c r="GQT251" s="106"/>
      <c r="GQU251" s="106"/>
      <c r="GQV251" s="106"/>
      <c r="GQW251" s="106"/>
      <c r="GQX251" s="106"/>
      <c r="GQY251" s="106"/>
      <c r="GQZ251" s="106"/>
      <c r="GRA251" s="106"/>
      <c r="GRB251" s="106"/>
      <c r="GRC251" s="106"/>
      <c r="GRD251" s="106"/>
      <c r="GRE251" s="106"/>
      <c r="GRF251" s="106"/>
      <c r="GRG251" s="106"/>
      <c r="GRH251" s="106"/>
      <c r="GRI251" s="106"/>
      <c r="GRJ251" s="106"/>
      <c r="GRK251" s="106"/>
      <c r="GRL251" s="106"/>
      <c r="GRM251" s="106"/>
      <c r="GRN251" s="106"/>
      <c r="GRO251" s="106"/>
      <c r="GRP251" s="106"/>
      <c r="GRQ251" s="106"/>
      <c r="GRR251" s="106"/>
      <c r="GRS251" s="106"/>
      <c r="GRT251" s="106"/>
      <c r="GRU251" s="106"/>
      <c r="GRV251" s="106"/>
      <c r="GRW251" s="106"/>
      <c r="GRX251" s="106"/>
      <c r="GRY251" s="106"/>
      <c r="GRZ251" s="106"/>
      <c r="GSA251" s="106"/>
      <c r="GSB251" s="106"/>
      <c r="GSC251" s="106"/>
      <c r="GSD251" s="106"/>
      <c r="GSE251" s="106"/>
      <c r="GSF251" s="106"/>
      <c r="GSG251" s="106"/>
      <c r="GSH251" s="106"/>
      <c r="GSI251" s="106"/>
      <c r="GSJ251" s="106"/>
      <c r="GSK251" s="106"/>
      <c r="GSL251" s="106"/>
      <c r="GSM251" s="106"/>
      <c r="GSN251" s="106"/>
      <c r="GSO251" s="106"/>
      <c r="GSP251" s="106"/>
      <c r="GSQ251" s="106"/>
      <c r="GSR251" s="106"/>
      <c r="GSS251" s="106"/>
      <c r="GST251" s="106"/>
      <c r="GSU251" s="106"/>
      <c r="GSV251" s="106"/>
      <c r="GSW251" s="106"/>
      <c r="GSX251" s="106"/>
      <c r="GSY251" s="106"/>
      <c r="GSZ251" s="106"/>
      <c r="GTA251" s="106"/>
      <c r="GTB251" s="106"/>
      <c r="GTC251" s="106"/>
      <c r="GTD251" s="106"/>
      <c r="GTE251" s="106"/>
      <c r="GTF251" s="106"/>
      <c r="GTG251" s="106"/>
      <c r="GTH251" s="106"/>
      <c r="GTI251" s="106"/>
      <c r="GTJ251" s="106"/>
      <c r="GTK251" s="106"/>
      <c r="GTL251" s="106"/>
      <c r="GTM251" s="106"/>
      <c r="GTN251" s="106"/>
      <c r="GTO251" s="106"/>
      <c r="GTP251" s="106"/>
      <c r="GTQ251" s="106"/>
      <c r="GTR251" s="106"/>
      <c r="GTS251" s="106"/>
      <c r="GTT251" s="106"/>
      <c r="GTU251" s="106"/>
      <c r="GTV251" s="106"/>
      <c r="GTW251" s="106"/>
      <c r="GTX251" s="106"/>
      <c r="GTY251" s="106"/>
      <c r="GTZ251" s="106"/>
      <c r="GUA251" s="106"/>
      <c r="GUB251" s="106"/>
      <c r="GUC251" s="106"/>
      <c r="GUD251" s="106"/>
      <c r="GUE251" s="106"/>
      <c r="GUF251" s="106"/>
      <c r="GUG251" s="106"/>
      <c r="GUH251" s="106"/>
      <c r="GUI251" s="106"/>
      <c r="GUJ251" s="106"/>
      <c r="GUK251" s="106"/>
      <c r="GUL251" s="106"/>
      <c r="GUM251" s="106"/>
      <c r="GUN251" s="106"/>
      <c r="GUO251" s="106"/>
      <c r="GUP251" s="106"/>
      <c r="GUQ251" s="106"/>
      <c r="GUR251" s="106"/>
      <c r="GUS251" s="106"/>
      <c r="GUT251" s="106"/>
      <c r="GUU251" s="106"/>
      <c r="GUV251" s="106"/>
      <c r="GUW251" s="106"/>
      <c r="GUX251" s="106"/>
      <c r="GUY251" s="106"/>
      <c r="GUZ251" s="106"/>
      <c r="GVA251" s="106"/>
      <c r="GVB251" s="106"/>
      <c r="GVC251" s="106"/>
      <c r="GVD251" s="106"/>
      <c r="GVE251" s="106"/>
      <c r="GVF251" s="106"/>
      <c r="GVG251" s="106"/>
      <c r="GVH251" s="106"/>
      <c r="GVI251" s="106"/>
      <c r="GVJ251" s="106"/>
      <c r="GVK251" s="106"/>
      <c r="GVL251" s="106"/>
      <c r="GVM251" s="106"/>
      <c r="GVN251" s="106"/>
      <c r="GVO251" s="106"/>
      <c r="GVP251" s="106"/>
      <c r="GVQ251" s="106"/>
      <c r="GVR251" s="106"/>
      <c r="GVS251" s="106"/>
      <c r="GVT251" s="106"/>
      <c r="GVU251" s="106"/>
      <c r="GVV251" s="106"/>
      <c r="GVW251" s="106"/>
      <c r="GVX251" s="106"/>
      <c r="GVY251" s="106"/>
      <c r="GVZ251" s="106"/>
      <c r="GWA251" s="106"/>
      <c r="GWB251" s="106"/>
      <c r="GWC251" s="106"/>
      <c r="GWD251" s="106"/>
      <c r="GWE251" s="106"/>
      <c r="GWF251" s="106"/>
      <c r="GWG251" s="106"/>
      <c r="GWH251" s="106"/>
      <c r="GWI251" s="106"/>
      <c r="GWJ251" s="106"/>
      <c r="GWK251" s="106"/>
      <c r="GWL251" s="106"/>
      <c r="GWM251" s="106"/>
      <c r="GWN251" s="106"/>
      <c r="GWO251" s="106"/>
      <c r="GWP251" s="106"/>
      <c r="GWQ251" s="106"/>
      <c r="GWR251" s="106"/>
      <c r="GWS251" s="106"/>
      <c r="GWT251" s="106"/>
      <c r="GWU251" s="106"/>
      <c r="GWV251" s="106"/>
      <c r="GWW251" s="106"/>
      <c r="GWX251" s="106"/>
      <c r="GWY251" s="106"/>
      <c r="GWZ251" s="106"/>
      <c r="GXA251" s="106"/>
      <c r="GXB251" s="106"/>
      <c r="GXC251" s="106"/>
      <c r="GXD251" s="106"/>
      <c r="GXE251" s="106"/>
      <c r="GXF251" s="106"/>
      <c r="GXG251" s="106"/>
      <c r="GXH251" s="106"/>
      <c r="GXI251" s="106"/>
      <c r="GXJ251" s="106"/>
      <c r="GXK251" s="106"/>
      <c r="GXL251" s="106"/>
      <c r="GXM251" s="106"/>
      <c r="GXN251" s="106"/>
      <c r="GXO251" s="106"/>
      <c r="GXP251" s="106"/>
      <c r="GXQ251" s="106"/>
      <c r="GXR251" s="106"/>
      <c r="GXS251" s="106"/>
      <c r="GXT251" s="106"/>
      <c r="GXU251" s="106"/>
      <c r="GXV251" s="106"/>
      <c r="GXW251" s="106"/>
      <c r="GXX251" s="106"/>
      <c r="GXY251" s="106"/>
      <c r="GXZ251" s="106"/>
      <c r="GYA251" s="106"/>
      <c r="GYB251" s="106"/>
      <c r="GYC251" s="106"/>
      <c r="GYD251" s="106"/>
      <c r="GYE251" s="106"/>
      <c r="GYF251" s="106"/>
      <c r="GYG251" s="106"/>
      <c r="GYH251" s="106"/>
      <c r="GYI251" s="106"/>
      <c r="GYJ251" s="106"/>
      <c r="GYK251" s="106"/>
      <c r="GYL251" s="106"/>
      <c r="GYM251" s="106"/>
      <c r="GYN251" s="106"/>
      <c r="GYO251" s="106"/>
      <c r="GYP251" s="106"/>
      <c r="GYQ251" s="106"/>
      <c r="GYR251" s="106"/>
      <c r="GYS251" s="106"/>
      <c r="GYT251" s="106"/>
      <c r="GYU251" s="106"/>
      <c r="GYV251" s="106"/>
      <c r="GYW251" s="106"/>
      <c r="GYX251" s="106"/>
      <c r="GYY251" s="106"/>
      <c r="GYZ251" s="106"/>
      <c r="GZA251" s="106"/>
      <c r="GZB251" s="106"/>
      <c r="GZC251" s="106"/>
      <c r="GZD251" s="106"/>
      <c r="GZE251" s="106"/>
      <c r="GZF251" s="106"/>
      <c r="GZG251" s="106"/>
      <c r="GZH251" s="106"/>
      <c r="GZI251" s="106"/>
      <c r="GZJ251" s="106"/>
      <c r="GZK251" s="106"/>
      <c r="GZL251" s="106"/>
      <c r="GZM251" s="106"/>
      <c r="GZN251" s="106"/>
      <c r="GZO251" s="106"/>
      <c r="GZP251" s="106"/>
      <c r="GZQ251" s="106"/>
      <c r="GZR251" s="106"/>
      <c r="GZS251" s="106"/>
      <c r="GZT251" s="106"/>
      <c r="GZU251" s="106"/>
      <c r="GZV251" s="106"/>
      <c r="GZW251" s="106"/>
      <c r="GZX251" s="106"/>
      <c r="GZY251" s="106"/>
      <c r="GZZ251" s="106"/>
      <c r="HAA251" s="106"/>
      <c r="HAB251" s="106"/>
      <c r="HAC251" s="106"/>
      <c r="HAD251" s="106"/>
      <c r="HAE251" s="106"/>
      <c r="HAF251" s="106"/>
      <c r="HAG251" s="106"/>
      <c r="HAH251" s="106"/>
      <c r="HAI251" s="106"/>
      <c r="HAJ251" s="106"/>
      <c r="HAK251" s="106"/>
      <c r="HAL251" s="106"/>
      <c r="HAM251" s="106"/>
      <c r="HAN251" s="106"/>
      <c r="HAO251" s="106"/>
      <c r="HAP251" s="106"/>
      <c r="HAQ251" s="106"/>
      <c r="HAR251" s="106"/>
      <c r="HAS251" s="106"/>
      <c r="HAT251" s="106"/>
      <c r="HAU251" s="106"/>
      <c r="HAV251" s="106"/>
      <c r="HAW251" s="106"/>
      <c r="HAX251" s="106"/>
      <c r="HAY251" s="106"/>
      <c r="HAZ251" s="106"/>
      <c r="HBA251" s="106"/>
      <c r="HBB251" s="106"/>
      <c r="HBC251" s="106"/>
      <c r="HBD251" s="106"/>
      <c r="HBE251" s="106"/>
      <c r="HBF251" s="106"/>
      <c r="HBG251" s="106"/>
      <c r="HBH251" s="106"/>
      <c r="HBI251" s="106"/>
      <c r="HBJ251" s="106"/>
      <c r="HBK251" s="106"/>
      <c r="HBL251" s="106"/>
      <c r="HBM251" s="106"/>
      <c r="HBN251" s="106"/>
      <c r="HBO251" s="106"/>
      <c r="HBP251" s="106"/>
      <c r="HBQ251" s="106"/>
      <c r="HBR251" s="106"/>
      <c r="HBS251" s="106"/>
      <c r="HBT251" s="106"/>
      <c r="HBU251" s="106"/>
      <c r="HBV251" s="106"/>
      <c r="HBW251" s="106"/>
      <c r="HBX251" s="106"/>
      <c r="HBY251" s="106"/>
      <c r="HBZ251" s="106"/>
      <c r="HCA251" s="106"/>
      <c r="HCB251" s="106"/>
      <c r="HCC251" s="106"/>
      <c r="HCD251" s="106"/>
      <c r="HCE251" s="106"/>
      <c r="HCF251" s="106"/>
      <c r="HCG251" s="106"/>
      <c r="HCH251" s="106"/>
      <c r="HCI251" s="106"/>
      <c r="HCJ251" s="106"/>
      <c r="HCK251" s="106"/>
      <c r="HCL251" s="106"/>
      <c r="HCM251" s="106"/>
      <c r="HCN251" s="106"/>
      <c r="HCO251" s="106"/>
      <c r="HCP251" s="106"/>
      <c r="HCQ251" s="106"/>
      <c r="HCR251" s="106"/>
      <c r="HCS251" s="106"/>
      <c r="HCT251" s="106"/>
      <c r="HCU251" s="106"/>
      <c r="HCV251" s="106"/>
      <c r="HCW251" s="106"/>
      <c r="HCX251" s="106"/>
      <c r="HCY251" s="106"/>
      <c r="HCZ251" s="106"/>
      <c r="HDA251" s="106"/>
      <c r="HDB251" s="106"/>
      <c r="HDC251" s="106"/>
      <c r="HDD251" s="106"/>
      <c r="HDE251" s="106"/>
      <c r="HDF251" s="106"/>
      <c r="HDG251" s="106"/>
      <c r="HDH251" s="106"/>
      <c r="HDI251" s="106"/>
      <c r="HDJ251" s="106"/>
      <c r="HDK251" s="106"/>
      <c r="HDL251" s="106"/>
      <c r="HDM251" s="106"/>
      <c r="HDN251" s="106"/>
      <c r="HDO251" s="106"/>
      <c r="HDP251" s="106"/>
      <c r="HDQ251" s="106"/>
      <c r="HDR251" s="106"/>
      <c r="HDS251" s="106"/>
      <c r="HDT251" s="106"/>
      <c r="HDU251" s="106"/>
      <c r="HDV251" s="106"/>
      <c r="HDW251" s="106"/>
      <c r="HDX251" s="106"/>
      <c r="HDY251" s="106"/>
      <c r="HDZ251" s="106"/>
      <c r="HEA251" s="106"/>
      <c r="HEB251" s="106"/>
      <c r="HEC251" s="106"/>
      <c r="HED251" s="106"/>
      <c r="HEE251" s="106"/>
      <c r="HEF251" s="106"/>
      <c r="HEG251" s="106"/>
      <c r="HEH251" s="106"/>
      <c r="HEI251" s="106"/>
      <c r="HEJ251" s="106"/>
      <c r="HEK251" s="106"/>
      <c r="HEL251" s="106"/>
      <c r="HEM251" s="106"/>
      <c r="HEN251" s="106"/>
      <c r="HEO251" s="106"/>
      <c r="HEP251" s="106"/>
      <c r="HEQ251" s="106"/>
      <c r="HER251" s="106"/>
      <c r="HES251" s="106"/>
      <c r="HET251" s="106"/>
      <c r="HEU251" s="106"/>
      <c r="HEV251" s="106"/>
      <c r="HEW251" s="106"/>
      <c r="HEX251" s="106"/>
      <c r="HEY251" s="106"/>
      <c r="HEZ251" s="106"/>
      <c r="HFA251" s="106"/>
      <c r="HFB251" s="106"/>
      <c r="HFC251" s="106"/>
      <c r="HFD251" s="106"/>
      <c r="HFE251" s="106"/>
      <c r="HFF251" s="106"/>
      <c r="HFG251" s="106"/>
      <c r="HFH251" s="106"/>
      <c r="HFI251" s="106"/>
      <c r="HFJ251" s="106"/>
      <c r="HFK251" s="106"/>
      <c r="HFL251" s="106"/>
      <c r="HFM251" s="106"/>
      <c r="HFN251" s="106"/>
      <c r="HFO251" s="106"/>
      <c r="HFP251" s="106"/>
      <c r="HFQ251" s="106"/>
      <c r="HFR251" s="106"/>
      <c r="HFS251" s="106"/>
      <c r="HFT251" s="106"/>
      <c r="HFU251" s="106"/>
      <c r="HFV251" s="106"/>
      <c r="HFW251" s="106"/>
      <c r="HFX251" s="106"/>
      <c r="HFY251" s="106"/>
      <c r="HFZ251" s="106"/>
      <c r="HGA251" s="106"/>
      <c r="HGB251" s="106"/>
      <c r="HGC251" s="106"/>
      <c r="HGD251" s="106"/>
      <c r="HGE251" s="106"/>
      <c r="HGF251" s="106"/>
      <c r="HGG251" s="106"/>
      <c r="HGH251" s="106"/>
      <c r="HGI251" s="106"/>
      <c r="HGJ251" s="106"/>
      <c r="HGK251" s="106"/>
      <c r="HGL251" s="106"/>
      <c r="HGM251" s="106"/>
      <c r="HGN251" s="106"/>
      <c r="HGO251" s="106"/>
      <c r="HGP251" s="106"/>
      <c r="HGQ251" s="106"/>
      <c r="HGR251" s="106"/>
      <c r="HGS251" s="106"/>
      <c r="HGT251" s="106"/>
      <c r="HGU251" s="106"/>
      <c r="HGV251" s="106"/>
      <c r="HGW251" s="106"/>
      <c r="HGX251" s="106"/>
      <c r="HGY251" s="106"/>
      <c r="HGZ251" s="106"/>
      <c r="HHA251" s="106"/>
      <c r="HHB251" s="106"/>
      <c r="HHC251" s="106"/>
      <c r="HHD251" s="106"/>
      <c r="HHE251" s="106"/>
      <c r="HHF251" s="106"/>
      <c r="HHG251" s="106"/>
      <c r="HHH251" s="106"/>
      <c r="HHI251" s="106"/>
      <c r="HHJ251" s="106"/>
      <c r="HHK251" s="106"/>
      <c r="HHL251" s="106"/>
      <c r="HHM251" s="106"/>
      <c r="HHN251" s="106"/>
      <c r="HHO251" s="106"/>
      <c r="HHP251" s="106"/>
      <c r="HHQ251" s="106"/>
      <c r="HHR251" s="106"/>
      <c r="HHS251" s="106"/>
      <c r="HHT251" s="106"/>
      <c r="HHU251" s="106"/>
      <c r="HHV251" s="106"/>
      <c r="HHW251" s="106"/>
      <c r="HHX251" s="106"/>
      <c r="HHY251" s="106"/>
      <c r="HHZ251" s="106"/>
      <c r="HIA251" s="106"/>
      <c r="HIB251" s="106"/>
      <c r="HIC251" s="106"/>
      <c r="HID251" s="106"/>
      <c r="HIE251" s="106"/>
      <c r="HIF251" s="106"/>
      <c r="HIG251" s="106"/>
      <c r="HIH251" s="106"/>
      <c r="HII251" s="106"/>
      <c r="HIJ251" s="106"/>
      <c r="HIK251" s="106"/>
      <c r="HIL251" s="106"/>
      <c r="HIM251" s="106"/>
      <c r="HIN251" s="106"/>
      <c r="HIO251" s="106"/>
      <c r="HIP251" s="106"/>
      <c r="HIQ251" s="106"/>
      <c r="HIR251" s="106"/>
      <c r="HIS251" s="106"/>
      <c r="HIT251" s="106"/>
      <c r="HIU251" s="106"/>
      <c r="HIV251" s="106"/>
      <c r="HIW251" s="106"/>
      <c r="HIX251" s="106"/>
      <c r="HIY251" s="106"/>
      <c r="HIZ251" s="106"/>
      <c r="HJA251" s="106"/>
      <c r="HJB251" s="106"/>
      <c r="HJC251" s="106"/>
      <c r="HJD251" s="106"/>
      <c r="HJE251" s="106"/>
      <c r="HJF251" s="106"/>
      <c r="HJG251" s="106"/>
      <c r="HJH251" s="106"/>
      <c r="HJI251" s="106"/>
      <c r="HJJ251" s="106"/>
      <c r="HJK251" s="106"/>
      <c r="HJL251" s="106"/>
      <c r="HJM251" s="106"/>
      <c r="HJN251" s="106"/>
      <c r="HJO251" s="106"/>
      <c r="HJP251" s="106"/>
      <c r="HJQ251" s="106"/>
      <c r="HJR251" s="106"/>
      <c r="HJS251" s="106"/>
      <c r="HJT251" s="106"/>
      <c r="HJU251" s="106"/>
      <c r="HJV251" s="106"/>
      <c r="HJW251" s="106"/>
      <c r="HJX251" s="106"/>
      <c r="HJY251" s="106"/>
      <c r="HJZ251" s="106"/>
      <c r="HKA251" s="106"/>
      <c r="HKB251" s="106"/>
      <c r="HKC251" s="106"/>
      <c r="HKD251" s="106"/>
      <c r="HKE251" s="106"/>
      <c r="HKF251" s="106"/>
      <c r="HKG251" s="106"/>
      <c r="HKH251" s="106"/>
      <c r="HKI251" s="106"/>
      <c r="HKJ251" s="106"/>
      <c r="HKK251" s="106"/>
      <c r="HKL251" s="106"/>
      <c r="HKM251" s="106"/>
      <c r="HKN251" s="106"/>
      <c r="HKO251" s="106"/>
      <c r="HKP251" s="106"/>
      <c r="HKQ251" s="106"/>
      <c r="HKR251" s="106"/>
      <c r="HKS251" s="106"/>
      <c r="HKT251" s="106"/>
      <c r="HKU251" s="106"/>
      <c r="HKV251" s="106"/>
      <c r="HKW251" s="106"/>
      <c r="HKX251" s="106"/>
      <c r="HKY251" s="106"/>
      <c r="HKZ251" s="106"/>
      <c r="HLA251" s="106"/>
      <c r="HLB251" s="106"/>
      <c r="HLC251" s="106"/>
      <c r="HLD251" s="106"/>
      <c r="HLE251" s="106"/>
      <c r="HLF251" s="106"/>
      <c r="HLG251" s="106"/>
      <c r="HLH251" s="106"/>
      <c r="HLI251" s="106"/>
      <c r="HLJ251" s="106"/>
      <c r="HLK251" s="106"/>
      <c r="HLL251" s="106"/>
      <c r="HLM251" s="106"/>
      <c r="HLN251" s="106"/>
      <c r="HLO251" s="106"/>
      <c r="HLP251" s="106"/>
      <c r="HLQ251" s="106"/>
      <c r="HLR251" s="106"/>
      <c r="HLS251" s="106"/>
      <c r="HLT251" s="106"/>
      <c r="HLU251" s="106"/>
      <c r="HLV251" s="106"/>
      <c r="HLW251" s="106"/>
      <c r="HLX251" s="106"/>
      <c r="HLY251" s="106"/>
      <c r="HLZ251" s="106"/>
      <c r="HMA251" s="106"/>
      <c r="HMB251" s="106"/>
      <c r="HMC251" s="106"/>
      <c r="HMD251" s="106"/>
      <c r="HME251" s="106"/>
      <c r="HMF251" s="106"/>
      <c r="HMG251" s="106"/>
      <c r="HMH251" s="106"/>
      <c r="HMI251" s="106"/>
      <c r="HMJ251" s="106"/>
      <c r="HMK251" s="106"/>
      <c r="HML251" s="106"/>
      <c r="HMM251" s="106"/>
      <c r="HMN251" s="106"/>
      <c r="HMO251" s="106"/>
      <c r="HMP251" s="106"/>
      <c r="HMQ251" s="106"/>
      <c r="HMR251" s="106"/>
      <c r="HMS251" s="106"/>
      <c r="HMT251" s="106"/>
      <c r="HMU251" s="106"/>
      <c r="HMV251" s="106"/>
      <c r="HMW251" s="106"/>
      <c r="HMX251" s="106"/>
      <c r="HMY251" s="106"/>
      <c r="HMZ251" s="106"/>
      <c r="HNA251" s="106"/>
      <c r="HNB251" s="106"/>
      <c r="HNC251" s="106"/>
      <c r="HND251" s="106"/>
      <c r="HNE251" s="106"/>
      <c r="HNF251" s="106"/>
      <c r="HNG251" s="106"/>
      <c r="HNH251" s="106"/>
      <c r="HNI251" s="106"/>
      <c r="HNJ251" s="106"/>
      <c r="HNK251" s="106"/>
      <c r="HNL251" s="106"/>
      <c r="HNM251" s="106"/>
      <c r="HNN251" s="106"/>
      <c r="HNO251" s="106"/>
      <c r="HNP251" s="106"/>
      <c r="HNQ251" s="106"/>
      <c r="HNR251" s="106"/>
      <c r="HNS251" s="106"/>
      <c r="HNT251" s="106"/>
      <c r="HNU251" s="106"/>
      <c r="HNV251" s="106"/>
      <c r="HNW251" s="106"/>
      <c r="HNX251" s="106"/>
      <c r="HNY251" s="106"/>
      <c r="HNZ251" s="106"/>
      <c r="HOA251" s="106"/>
      <c r="HOB251" s="106"/>
      <c r="HOC251" s="106"/>
      <c r="HOD251" s="106"/>
      <c r="HOE251" s="106"/>
      <c r="HOF251" s="106"/>
      <c r="HOG251" s="106"/>
      <c r="HOH251" s="106"/>
      <c r="HOI251" s="106"/>
      <c r="HOJ251" s="106"/>
      <c r="HOK251" s="106"/>
      <c r="HOL251" s="106"/>
      <c r="HOM251" s="106"/>
      <c r="HON251" s="106"/>
      <c r="HOO251" s="106"/>
      <c r="HOP251" s="106"/>
      <c r="HOQ251" s="106"/>
      <c r="HOR251" s="106"/>
      <c r="HOS251" s="106"/>
      <c r="HOT251" s="106"/>
      <c r="HOU251" s="106"/>
      <c r="HOV251" s="106"/>
      <c r="HOW251" s="106"/>
      <c r="HOX251" s="106"/>
      <c r="HOY251" s="106"/>
      <c r="HOZ251" s="106"/>
      <c r="HPA251" s="106"/>
      <c r="HPB251" s="106"/>
      <c r="HPC251" s="106"/>
      <c r="HPD251" s="106"/>
      <c r="HPE251" s="106"/>
      <c r="HPF251" s="106"/>
      <c r="HPG251" s="106"/>
      <c r="HPH251" s="106"/>
      <c r="HPI251" s="106"/>
      <c r="HPJ251" s="106"/>
      <c r="HPK251" s="106"/>
      <c r="HPL251" s="106"/>
      <c r="HPM251" s="106"/>
      <c r="HPN251" s="106"/>
      <c r="HPO251" s="106"/>
      <c r="HPP251" s="106"/>
      <c r="HPQ251" s="106"/>
      <c r="HPR251" s="106"/>
      <c r="HPS251" s="106"/>
      <c r="HPT251" s="106"/>
      <c r="HPU251" s="106"/>
      <c r="HPV251" s="106"/>
      <c r="HPW251" s="106"/>
      <c r="HPX251" s="106"/>
      <c r="HPY251" s="106"/>
      <c r="HPZ251" s="106"/>
      <c r="HQA251" s="106"/>
      <c r="HQB251" s="106"/>
      <c r="HQC251" s="106"/>
      <c r="HQD251" s="106"/>
      <c r="HQE251" s="106"/>
      <c r="HQF251" s="106"/>
      <c r="HQG251" s="106"/>
      <c r="HQH251" s="106"/>
      <c r="HQI251" s="106"/>
      <c r="HQJ251" s="106"/>
      <c r="HQK251" s="106"/>
      <c r="HQL251" s="106"/>
      <c r="HQM251" s="106"/>
      <c r="HQN251" s="106"/>
      <c r="HQO251" s="106"/>
      <c r="HQP251" s="106"/>
      <c r="HQQ251" s="106"/>
      <c r="HQR251" s="106"/>
      <c r="HQS251" s="106"/>
      <c r="HQT251" s="106"/>
      <c r="HQU251" s="106"/>
      <c r="HQV251" s="106"/>
      <c r="HQW251" s="106"/>
      <c r="HQX251" s="106"/>
      <c r="HQY251" s="106"/>
      <c r="HQZ251" s="106"/>
      <c r="HRA251" s="106"/>
      <c r="HRB251" s="106"/>
      <c r="HRC251" s="106"/>
      <c r="HRD251" s="106"/>
      <c r="HRE251" s="106"/>
      <c r="HRF251" s="106"/>
      <c r="HRG251" s="106"/>
      <c r="HRH251" s="106"/>
      <c r="HRI251" s="106"/>
      <c r="HRJ251" s="106"/>
      <c r="HRK251" s="106"/>
      <c r="HRL251" s="106"/>
      <c r="HRM251" s="106"/>
      <c r="HRN251" s="106"/>
      <c r="HRO251" s="106"/>
      <c r="HRP251" s="106"/>
      <c r="HRQ251" s="106"/>
      <c r="HRR251" s="106"/>
      <c r="HRS251" s="106"/>
      <c r="HRT251" s="106"/>
      <c r="HRU251" s="106"/>
      <c r="HRV251" s="106"/>
      <c r="HRW251" s="106"/>
      <c r="HRX251" s="106"/>
      <c r="HRY251" s="106"/>
      <c r="HRZ251" s="106"/>
      <c r="HSA251" s="106"/>
      <c r="HSB251" s="106"/>
      <c r="HSC251" s="106"/>
      <c r="HSD251" s="106"/>
      <c r="HSE251" s="106"/>
      <c r="HSF251" s="106"/>
      <c r="HSG251" s="106"/>
      <c r="HSH251" s="106"/>
      <c r="HSI251" s="106"/>
      <c r="HSJ251" s="106"/>
      <c r="HSK251" s="106"/>
      <c r="HSL251" s="106"/>
      <c r="HSM251" s="106"/>
      <c r="HSN251" s="106"/>
      <c r="HSO251" s="106"/>
      <c r="HSP251" s="106"/>
      <c r="HSQ251" s="106"/>
      <c r="HSR251" s="106"/>
      <c r="HSS251" s="106"/>
      <c r="HST251" s="106"/>
      <c r="HSU251" s="106"/>
      <c r="HSV251" s="106"/>
      <c r="HSW251" s="106"/>
      <c r="HSX251" s="106"/>
      <c r="HSY251" s="106"/>
      <c r="HSZ251" s="106"/>
      <c r="HTA251" s="106"/>
      <c r="HTB251" s="106"/>
      <c r="HTC251" s="106"/>
      <c r="HTD251" s="106"/>
      <c r="HTE251" s="106"/>
      <c r="HTF251" s="106"/>
      <c r="HTG251" s="106"/>
      <c r="HTH251" s="106"/>
      <c r="HTI251" s="106"/>
      <c r="HTJ251" s="106"/>
      <c r="HTK251" s="106"/>
      <c r="HTL251" s="106"/>
      <c r="HTM251" s="106"/>
      <c r="HTN251" s="106"/>
      <c r="HTO251" s="106"/>
      <c r="HTP251" s="106"/>
      <c r="HTQ251" s="106"/>
      <c r="HTR251" s="106"/>
      <c r="HTS251" s="106"/>
      <c r="HTT251" s="106"/>
      <c r="HTU251" s="106"/>
      <c r="HTV251" s="106"/>
      <c r="HTW251" s="106"/>
      <c r="HTX251" s="106"/>
      <c r="HTY251" s="106"/>
      <c r="HTZ251" s="106"/>
      <c r="HUA251" s="106"/>
      <c r="HUB251" s="106"/>
      <c r="HUC251" s="106"/>
      <c r="HUD251" s="106"/>
      <c r="HUE251" s="106"/>
      <c r="HUF251" s="106"/>
      <c r="HUG251" s="106"/>
      <c r="HUH251" s="106"/>
      <c r="HUI251" s="106"/>
      <c r="HUJ251" s="106"/>
      <c r="HUK251" s="106"/>
      <c r="HUL251" s="106"/>
      <c r="HUM251" s="106"/>
      <c r="HUN251" s="106"/>
      <c r="HUO251" s="106"/>
      <c r="HUP251" s="106"/>
      <c r="HUQ251" s="106"/>
      <c r="HUR251" s="106"/>
      <c r="HUS251" s="106"/>
      <c r="HUT251" s="106"/>
      <c r="HUU251" s="106"/>
      <c r="HUV251" s="106"/>
      <c r="HUW251" s="106"/>
      <c r="HUX251" s="106"/>
      <c r="HUY251" s="106"/>
      <c r="HUZ251" s="106"/>
      <c r="HVA251" s="106"/>
      <c r="HVB251" s="106"/>
      <c r="HVC251" s="106"/>
      <c r="HVD251" s="106"/>
      <c r="HVE251" s="106"/>
      <c r="HVF251" s="106"/>
      <c r="HVG251" s="106"/>
      <c r="HVH251" s="106"/>
      <c r="HVI251" s="106"/>
      <c r="HVJ251" s="106"/>
      <c r="HVK251" s="106"/>
      <c r="HVL251" s="106"/>
      <c r="HVM251" s="106"/>
      <c r="HVN251" s="106"/>
      <c r="HVO251" s="106"/>
      <c r="HVP251" s="106"/>
      <c r="HVQ251" s="106"/>
      <c r="HVR251" s="106"/>
      <c r="HVS251" s="106"/>
      <c r="HVT251" s="106"/>
      <c r="HVU251" s="106"/>
      <c r="HVV251" s="106"/>
      <c r="HVW251" s="106"/>
      <c r="HVX251" s="106"/>
      <c r="HVY251" s="106"/>
      <c r="HVZ251" s="106"/>
      <c r="HWA251" s="106"/>
      <c r="HWB251" s="106"/>
      <c r="HWC251" s="106"/>
      <c r="HWD251" s="106"/>
      <c r="HWE251" s="106"/>
      <c r="HWF251" s="106"/>
      <c r="HWG251" s="106"/>
      <c r="HWH251" s="106"/>
      <c r="HWI251" s="106"/>
      <c r="HWJ251" s="106"/>
      <c r="HWK251" s="106"/>
      <c r="HWL251" s="106"/>
      <c r="HWM251" s="106"/>
      <c r="HWN251" s="106"/>
      <c r="HWO251" s="106"/>
      <c r="HWP251" s="106"/>
      <c r="HWQ251" s="106"/>
      <c r="HWR251" s="106"/>
      <c r="HWS251" s="106"/>
      <c r="HWT251" s="106"/>
      <c r="HWU251" s="106"/>
      <c r="HWV251" s="106"/>
      <c r="HWW251" s="106"/>
      <c r="HWX251" s="106"/>
      <c r="HWY251" s="106"/>
      <c r="HWZ251" s="106"/>
      <c r="HXA251" s="106"/>
      <c r="HXB251" s="106"/>
      <c r="HXC251" s="106"/>
      <c r="HXD251" s="106"/>
      <c r="HXE251" s="106"/>
      <c r="HXF251" s="106"/>
      <c r="HXG251" s="106"/>
      <c r="HXH251" s="106"/>
      <c r="HXI251" s="106"/>
      <c r="HXJ251" s="106"/>
      <c r="HXK251" s="106"/>
      <c r="HXL251" s="106"/>
      <c r="HXM251" s="106"/>
      <c r="HXN251" s="106"/>
      <c r="HXO251" s="106"/>
      <c r="HXP251" s="106"/>
      <c r="HXQ251" s="106"/>
      <c r="HXR251" s="106"/>
      <c r="HXS251" s="106"/>
      <c r="HXT251" s="106"/>
      <c r="HXU251" s="106"/>
      <c r="HXV251" s="106"/>
      <c r="HXW251" s="106"/>
      <c r="HXX251" s="106"/>
      <c r="HXY251" s="106"/>
      <c r="HXZ251" s="106"/>
      <c r="HYA251" s="106"/>
      <c r="HYB251" s="106"/>
      <c r="HYC251" s="106"/>
      <c r="HYD251" s="106"/>
      <c r="HYE251" s="106"/>
      <c r="HYF251" s="106"/>
      <c r="HYG251" s="106"/>
      <c r="HYH251" s="106"/>
      <c r="HYI251" s="106"/>
      <c r="HYJ251" s="106"/>
      <c r="HYK251" s="106"/>
      <c r="HYL251" s="106"/>
      <c r="HYM251" s="106"/>
      <c r="HYN251" s="106"/>
      <c r="HYO251" s="106"/>
      <c r="HYP251" s="106"/>
      <c r="HYQ251" s="106"/>
      <c r="HYR251" s="106"/>
      <c r="HYS251" s="106"/>
      <c r="HYT251" s="106"/>
      <c r="HYU251" s="106"/>
      <c r="HYV251" s="106"/>
      <c r="HYW251" s="106"/>
      <c r="HYX251" s="106"/>
      <c r="HYY251" s="106"/>
      <c r="HYZ251" s="106"/>
      <c r="HZA251" s="106"/>
      <c r="HZB251" s="106"/>
      <c r="HZC251" s="106"/>
      <c r="HZD251" s="106"/>
      <c r="HZE251" s="106"/>
      <c r="HZF251" s="106"/>
      <c r="HZG251" s="106"/>
      <c r="HZH251" s="106"/>
      <c r="HZI251" s="106"/>
      <c r="HZJ251" s="106"/>
      <c r="HZK251" s="106"/>
      <c r="HZL251" s="106"/>
      <c r="HZM251" s="106"/>
      <c r="HZN251" s="106"/>
      <c r="HZO251" s="106"/>
      <c r="HZP251" s="106"/>
      <c r="HZQ251" s="106"/>
      <c r="HZR251" s="106"/>
      <c r="HZS251" s="106"/>
      <c r="HZT251" s="106"/>
      <c r="HZU251" s="106"/>
      <c r="HZV251" s="106"/>
      <c r="HZW251" s="106"/>
      <c r="HZX251" s="106"/>
      <c r="HZY251" s="106"/>
      <c r="HZZ251" s="106"/>
      <c r="IAA251" s="106"/>
      <c r="IAB251" s="106"/>
      <c r="IAC251" s="106"/>
      <c r="IAD251" s="106"/>
      <c r="IAE251" s="106"/>
      <c r="IAF251" s="106"/>
      <c r="IAG251" s="106"/>
      <c r="IAH251" s="106"/>
      <c r="IAI251" s="106"/>
      <c r="IAJ251" s="106"/>
      <c r="IAK251" s="106"/>
      <c r="IAL251" s="106"/>
      <c r="IAM251" s="106"/>
      <c r="IAN251" s="106"/>
      <c r="IAO251" s="106"/>
      <c r="IAP251" s="106"/>
      <c r="IAQ251" s="106"/>
      <c r="IAR251" s="106"/>
      <c r="IAS251" s="106"/>
      <c r="IAT251" s="106"/>
      <c r="IAU251" s="106"/>
      <c r="IAV251" s="106"/>
      <c r="IAW251" s="106"/>
      <c r="IAX251" s="106"/>
      <c r="IAY251" s="106"/>
      <c r="IAZ251" s="106"/>
      <c r="IBA251" s="106"/>
      <c r="IBB251" s="106"/>
      <c r="IBC251" s="106"/>
      <c r="IBD251" s="106"/>
      <c r="IBE251" s="106"/>
      <c r="IBF251" s="106"/>
      <c r="IBG251" s="106"/>
      <c r="IBH251" s="106"/>
      <c r="IBI251" s="106"/>
      <c r="IBJ251" s="106"/>
      <c r="IBK251" s="106"/>
      <c r="IBL251" s="106"/>
      <c r="IBM251" s="106"/>
      <c r="IBN251" s="106"/>
      <c r="IBO251" s="106"/>
      <c r="IBP251" s="106"/>
      <c r="IBQ251" s="106"/>
      <c r="IBR251" s="106"/>
      <c r="IBS251" s="106"/>
      <c r="IBT251" s="106"/>
      <c r="IBU251" s="106"/>
      <c r="IBV251" s="106"/>
      <c r="IBW251" s="106"/>
      <c r="IBX251" s="106"/>
      <c r="IBY251" s="106"/>
      <c r="IBZ251" s="106"/>
      <c r="ICA251" s="106"/>
      <c r="ICB251" s="106"/>
      <c r="ICC251" s="106"/>
      <c r="ICD251" s="106"/>
      <c r="ICE251" s="106"/>
      <c r="ICF251" s="106"/>
      <c r="ICG251" s="106"/>
      <c r="ICH251" s="106"/>
      <c r="ICI251" s="106"/>
      <c r="ICJ251" s="106"/>
      <c r="ICK251" s="106"/>
      <c r="ICL251" s="106"/>
      <c r="ICM251" s="106"/>
      <c r="ICN251" s="106"/>
      <c r="ICO251" s="106"/>
      <c r="ICP251" s="106"/>
      <c r="ICQ251" s="106"/>
      <c r="ICR251" s="106"/>
      <c r="ICS251" s="106"/>
      <c r="ICT251" s="106"/>
      <c r="ICU251" s="106"/>
      <c r="ICV251" s="106"/>
      <c r="ICW251" s="106"/>
      <c r="ICX251" s="106"/>
      <c r="ICY251" s="106"/>
      <c r="ICZ251" s="106"/>
      <c r="IDA251" s="106"/>
      <c r="IDB251" s="106"/>
      <c r="IDC251" s="106"/>
      <c r="IDD251" s="106"/>
      <c r="IDE251" s="106"/>
      <c r="IDF251" s="106"/>
      <c r="IDG251" s="106"/>
      <c r="IDH251" s="106"/>
      <c r="IDI251" s="106"/>
      <c r="IDJ251" s="106"/>
      <c r="IDK251" s="106"/>
      <c r="IDL251" s="106"/>
      <c r="IDM251" s="106"/>
      <c r="IDN251" s="106"/>
      <c r="IDO251" s="106"/>
      <c r="IDP251" s="106"/>
      <c r="IDQ251" s="106"/>
      <c r="IDR251" s="106"/>
      <c r="IDS251" s="106"/>
      <c r="IDT251" s="106"/>
      <c r="IDU251" s="106"/>
      <c r="IDV251" s="106"/>
      <c r="IDW251" s="106"/>
      <c r="IDX251" s="106"/>
      <c r="IDY251" s="106"/>
      <c r="IDZ251" s="106"/>
      <c r="IEA251" s="106"/>
      <c r="IEB251" s="106"/>
      <c r="IEC251" s="106"/>
      <c r="IED251" s="106"/>
      <c r="IEE251" s="106"/>
      <c r="IEF251" s="106"/>
      <c r="IEG251" s="106"/>
      <c r="IEH251" s="106"/>
      <c r="IEI251" s="106"/>
      <c r="IEJ251" s="106"/>
      <c r="IEK251" s="106"/>
      <c r="IEL251" s="106"/>
      <c r="IEM251" s="106"/>
      <c r="IEN251" s="106"/>
      <c r="IEO251" s="106"/>
      <c r="IEP251" s="106"/>
      <c r="IEQ251" s="106"/>
      <c r="IER251" s="106"/>
      <c r="IES251" s="106"/>
      <c r="IET251" s="106"/>
      <c r="IEU251" s="106"/>
      <c r="IEV251" s="106"/>
      <c r="IEW251" s="106"/>
      <c r="IEX251" s="106"/>
      <c r="IEY251" s="106"/>
      <c r="IEZ251" s="106"/>
      <c r="IFA251" s="106"/>
      <c r="IFB251" s="106"/>
      <c r="IFC251" s="106"/>
      <c r="IFD251" s="106"/>
      <c r="IFE251" s="106"/>
      <c r="IFF251" s="106"/>
      <c r="IFG251" s="106"/>
      <c r="IFH251" s="106"/>
      <c r="IFI251" s="106"/>
      <c r="IFJ251" s="106"/>
      <c r="IFK251" s="106"/>
      <c r="IFL251" s="106"/>
      <c r="IFM251" s="106"/>
      <c r="IFN251" s="106"/>
      <c r="IFO251" s="106"/>
      <c r="IFP251" s="106"/>
      <c r="IFQ251" s="106"/>
      <c r="IFR251" s="106"/>
      <c r="IFS251" s="106"/>
      <c r="IFT251" s="106"/>
      <c r="IFU251" s="106"/>
      <c r="IFV251" s="106"/>
      <c r="IFW251" s="106"/>
      <c r="IFX251" s="106"/>
      <c r="IFY251" s="106"/>
      <c r="IFZ251" s="106"/>
      <c r="IGA251" s="106"/>
      <c r="IGB251" s="106"/>
      <c r="IGC251" s="106"/>
      <c r="IGD251" s="106"/>
      <c r="IGE251" s="106"/>
      <c r="IGF251" s="106"/>
      <c r="IGG251" s="106"/>
      <c r="IGH251" s="106"/>
      <c r="IGI251" s="106"/>
      <c r="IGJ251" s="106"/>
      <c r="IGK251" s="106"/>
      <c r="IGL251" s="106"/>
      <c r="IGM251" s="106"/>
      <c r="IGN251" s="106"/>
      <c r="IGO251" s="106"/>
      <c r="IGP251" s="106"/>
      <c r="IGQ251" s="106"/>
      <c r="IGR251" s="106"/>
      <c r="IGS251" s="106"/>
      <c r="IGT251" s="106"/>
      <c r="IGU251" s="106"/>
      <c r="IGV251" s="106"/>
      <c r="IGW251" s="106"/>
      <c r="IGX251" s="106"/>
      <c r="IGY251" s="106"/>
      <c r="IGZ251" s="106"/>
      <c r="IHA251" s="106"/>
      <c r="IHB251" s="106"/>
      <c r="IHC251" s="106"/>
      <c r="IHD251" s="106"/>
      <c r="IHE251" s="106"/>
      <c r="IHF251" s="106"/>
      <c r="IHG251" s="106"/>
      <c r="IHH251" s="106"/>
      <c r="IHI251" s="106"/>
      <c r="IHJ251" s="106"/>
      <c r="IHK251" s="106"/>
      <c r="IHL251" s="106"/>
      <c r="IHM251" s="106"/>
      <c r="IHN251" s="106"/>
      <c r="IHO251" s="106"/>
      <c r="IHP251" s="106"/>
      <c r="IHQ251" s="106"/>
      <c r="IHR251" s="106"/>
      <c r="IHS251" s="106"/>
      <c r="IHT251" s="106"/>
      <c r="IHU251" s="106"/>
      <c r="IHV251" s="106"/>
      <c r="IHW251" s="106"/>
      <c r="IHX251" s="106"/>
      <c r="IHY251" s="106"/>
      <c r="IHZ251" s="106"/>
      <c r="IIA251" s="106"/>
      <c r="IIB251" s="106"/>
      <c r="IIC251" s="106"/>
      <c r="IID251" s="106"/>
      <c r="IIE251" s="106"/>
      <c r="IIF251" s="106"/>
      <c r="IIG251" s="106"/>
      <c r="IIH251" s="106"/>
      <c r="III251" s="106"/>
      <c r="IIJ251" s="106"/>
      <c r="IIK251" s="106"/>
      <c r="IIL251" s="106"/>
      <c r="IIM251" s="106"/>
      <c r="IIN251" s="106"/>
      <c r="IIO251" s="106"/>
      <c r="IIP251" s="106"/>
      <c r="IIQ251" s="106"/>
      <c r="IIR251" s="106"/>
      <c r="IIS251" s="106"/>
      <c r="IIT251" s="106"/>
      <c r="IIU251" s="106"/>
      <c r="IIV251" s="106"/>
      <c r="IIW251" s="106"/>
      <c r="IIX251" s="106"/>
      <c r="IIY251" s="106"/>
      <c r="IIZ251" s="106"/>
      <c r="IJA251" s="106"/>
      <c r="IJB251" s="106"/>
      <c r="IJC251" s="106"/>
      <c r="IJD251" s="106"/>
      <c r="IJE251" s="106"/>
      <c r="IJF251" s="106"/>
      <c r="IJG251" s="106"/>
      <c r="IJH251" s="106"/>
      <c r="IJI251" s="106"/>
      <c r="IJJ251" s="106"/>
      <c r="IJK251" s="106"/>
      <c r="IJL251" s="106"/>
      <c r="IJM251" s="106"/>
      <c r="IJN251" s="106"/>
      <c r="IJO251" s="106"/>
      <c r="IJP251" s="106"/>
      <c r="IJQ251" s="106"/>
      <c r="IJR251" s="106"/>
      <c r="IJS251" s="106"/>
      <c r="IJT251" s="106"/>
      <c r="IJU251" s="106"/>
      <c r="IJV251" s="106"/>
      <c r="IJW251" s="106"/>
      <c r="IJX251" s="106"/>
      <c r="IJY251" s="106"/>
      <c r="IJZ251" s="106"/>
      <c r="IKA251" s="106"/>
      <c r="IKB251" s="106"/>
      <c r="IKC251" s="106"/>
      <c r="IKD251" s="106"/>
      <c r="IKE251" s="106"/>
      <c r="IKF251" s="106"/>
      <c r="IKG251" s="106"/>
      <c r="IKH251" s="106"/>
      <c r="IKI251" s="106"/>
      <c r="IKJ251" s="106"/>
      <c r="IKK251" s="106"/>
      <c r="IKL251" s="106"/>
      <c r="IKM251" s="106"/>
      <c r="IKN251" s="106"/>
      <c r="IKO251" s="106"/>
      <c r="IKP251" s="106"/>
      <c r="IKQ251" s="106"/>
      <c r="IKR251" s="106"/>
      <c r="IKS251" s="106"/>
      <c r="IKT251" s="106"/>
      <c r="IKU251" s="106"/>
      <c r="IKV251" s="106"/>
      <c r="IKW251" s="106"/>
      <c r="IKX251" s="106"/>
      <c r="IKY251" s="106"/>
      <c r="IKZ251" s="106"/>
      <c r="ILA251" s="106"/>
      <c r="ILB251" s="106"/>
      <c r="ILC251" s="106"/>
      <c r="ILD251" s="106"/>
      <c r="ILE251" s="106"/>
      <c r="ILF251" s="106"/>
      <c r="ILG251" s="106"/>
      <c r="ILH251" s="106"/>
      <c r="ILI251" s="106"/>
      <c r="ILJ251" s="106"/>
      <c r="ILK251" s="106"/>
      <c r="ILL251" s="106"/>
      <c r="ILM251" s="106"/>
      <c r="ILN251" s="106"/>
      <c r="ILO251" s="106"/>
      <c r="ILP251" s="106"/>
      <c r="ILQ251" s="106"/>
      <c r="ILR251" s="106"/>
      <c r="ILS251" s="106"/>
      <c r="ILT251" s="106"/>
      <c r="ILU251" s="106"/>
      <c r="ILV251" s="106"/>
      <c r="ILW251" s="106"/>
      <c r="ILX251" s="106"/>
      <c r="ILY251" s="106"/>
      <c r="ILZ251" s="106"/>
      <c r="IMA251" s="106"/>
      <c r="IMB251" s="106"/>
      <c r="IMC251" s="106"/>
      <c r="IMD251" s="106"/>
      <c r="IME251" s="106"/>
      <c r="IMF251" s="106"/>
      <c r="IMG251" s="106"/>
      <c r="IMH251" s="106"/>
      <c r="IMI251" s="106"/>
      <c r="IMJ251" s="106"/>
      <c r="IMK251" s="106"/>
      <c r="IML251" s="106"/>
      <c r="IMM251" s="106"/>
      <c r="IMN251" s="106"/>
      <c r="IMO251" s="106"/>
      <c r="IMP251" s="106"/>
      <c r="IMQ251" s="106"/>
      <c r="IMR251" s="106"/>
      <c r="IMS251" s="106"/>
      <c r="IMT251" s="106"/>
      <c r="IMU251" s="106"/>
      <c r="IMV251" s="106"/>
      <c r="IMW251" s="106"/>
      <c r="IMX251" s="106"/>
      <c r="IMY251" s="106"/>
      <c r="IMZ251" s="106"/>
      <c r="INA251" s="106"/>
      <c r="INB251" s="106"/>
      <c r="INC251" s="106"/>
      <c r="IND251" s="106"/>
      <c r="INE251" s="106"/>
      <c r="INF251" s="106"/>
      <c r="ING251" s="106"/>
      <c r="INH251" s="106"/>
      <c r="INI251" s="106"/>
      <c r="INJ251" s="106"/>
      <c r="INK251" s="106"/>
      <c r="INL251" s="106"/>
      <c r="INM251" s="106"/>
      <c r="INN251" s="106"/>
      <c r="INO251" s="106"/>
      <c r="INP251" s="106"/>
      <c r="INQ251" s="106"/>
      <c r="INR251" s="106"/>
      <c r="INS251" s="106"/>
      <c r="INT251" s="106"/>
      <c r="INU251" s="106"/>
      <c r="INV251" s="106"/>
      <c r="INW251" s="106"/>
      <c r="INX251" s="106"/>
      <c r="INY251" s="106"/>
      <c r="INZ251" s="106"/>
      <c r="IOA251" s="106"/>
      <c r="IOB251" s="106"/>
      <c r="IOC251" s="106"/>
      <c r="IOD251" s="106"/>
      <c r="IOE251" s="106"/>
      <c r="IOF251" s="106"/>
      <c r="IOG251" s="106"/>
      <c r="IOH251" s="106"/>
      <c r="IOI251" s="106"/>
      <c r="IOJ251" s="106"/>
      <c r="IOK251" s="106"/>
      <c r="IOL251" s="106"/>
      <c r="IOM251" s="106"/>
      <c r="ION251" s="106"/>
      <c r="IOO251" s="106"/>
      <c r="IOP251" s="106"/>
      <c r="IOQ251" s="106"/>
      <c r="IOR251" s="106"/>
      <c r="IOS251" s="106"/>
      <c r="IOT251" s="106"/>
      <c r="IOU251" s="106"/>
      <c r="IOV251" s="106"/>
      <c r="IOW251" s="106"/>
      <c r="IOX251" s="106"/>
      <c r="IOY251" s="106"/>
      <c r="IOZ251" s="106"/>
      <c r="IPA251" s="106"/>
      <c r="IPB251" s="106"/>
      <c r="IPC251" s="106"/>
      <c r="IPD251" s="106"/>
      <c r="IPE251" s="106"/>
      <c r="IPF251" s="106"/>
      <c r="IPG251" s="106"/>
      <c r="IPH251" s="106"/>
      <c r="IPI251" s="106"/>
      <c r="IPJ251" s="106"/>
      <c r="IPK251" s="106"/>
      <c r="IPL251" s="106"/>
      <c r="IPM251" s="106"/>
      <c r="IPN251" s="106"/>
      <c r="IPO251" s="106"/>
      <c r="IPP251" s="106"/>
      <c r="IPQ251" s="106"/>
      <c r="IPR251" s="106"/>
      <c r="IPS251" s="106"/>
      <c r="IPT251" s="106"/>
      <c r="IPU251" s="106"/>
      <c r="IPV251" s="106"/>
      <c r="IPW251" s="106"/>
      <c r="IPX251" s="106"/>
      <c r="IPY251" s="106"/>
      <c r="IPZ251" s="106"/>
      <c r="IQA251" s="106"/>
      <c r="IQB251" s="106"/>
      <c r="IQC251" s="106"/>
      <c r="IQD251" s="106"/>
      <c r="IQE251" s="106"/>
      <c r="IQF251" s="106"/>
      <c r="IQG251" s="106"/>
      <c r="IQH251" s="106"/>
      <c r="IQI251" s="106"/>
      <c r="IQJ251" s="106"/>
      <c r="IQK251" s="106"/>
      <c r="IQL251" s="106"/>
      <c r="IQM251" s="106"/>
      <c r="IQN251" s="106"/>
      <c r="IQO251" s="106"/>
      <c r="IQP251" s="106"/>
      <c r="IQQ251" s="106"/>
      <c r="IQR251" s="106"/>
      <c r="IQS251" s="106"/>
      <c r="IQT251" s="106"/>
      <c r="IQU251" s="106"/>
      <c r="IQV251" s="106"/>
      <c r="IQW251" s="106"/>
      <c r="IQX251" s="106"/>
      <c r="IQY251" s="106"/>
      <c r="IQZ251" s="106"/>
      <c r="IRA251" s="106"/>
      <c r="IRB251" s="106"/>
      <c r="IRC251" s="106"/>
      <c r="IRD251" s="106"/>
      <c r="IRE251" s="106"/>
      <c r="IRF251" s="106"/>
      <c r="IRG251" s="106"/>
      <c r="IRH251" s="106"/>
      <c r="IRI251" s="106"/>
      <c r="IRJ251" s="106"/>
      <c r="IRK251" s="106"/>
      <c r="IRL251" s="106"/>
      <c r="IRM251" s="106"/>
      <c r="IRN251" s="106"/>
      <c r="IRO251" s="106"/>
      <c r="IRP251" s="106"/>
      <c r="IRQ251" s="106"/>
      <c r="IRR251" s="106"/>
      <c r="IRS251" s="106"/>
      <c r="IRT251" s="106"/>
      <c r="IRU251" s="106"/>
      <c r="IRV251" s="106"/>
      <c r="IRW251" s="106"/>
      <c r="IRX251" s="106"/>
      <c r="IRY251" s="106"/>
      <c r="IRZ251" s="106"/>
      <c r="ISA251" s="106"/>
      <c r="ISB251" s="106"/>
      <c r="ISC251" s="106"/>
      <c r="ISD251" s="106"/>
      <c r="ISE251" s="106"/>
      <c r="ISF251" s="106"/>
      <c r="ISG251" s="106"/>
      <c r="ISH251" s="106"/>
      <c r="ISI251" s="106"/>
      <c r="ISJ251" s="106"/>
      <c r="ISK251" s="106"/>
      <c r="ISL251" s="106"/>
      <c r="ISM251" s="106"/>
      <c r="ISN251" s="106"/>
      <c r="ISO251" s="106"/>
      <c r="ISP251" s="106"/>
      <c r="ISQ251" s="106"/>
      <c r="ISR251" s="106"/>
      <c r="ISS251" s="106"/>
      <c r="IST251" s="106"/>
      <c r="ISU251" s="106"/>
      <c r="ISV251" s="106"/>
      <c r="ISW251" s="106"/>
      <c r="ISX251" s="106"/>
      <c r="ISY251" s="106"/>
      <c r="ISZ251" s="106"/>
      <c r="ITA251" s="106"/>
      <c r="ITB251" s="106"/>
      <c r="ITC251" s="106"/>
      <c r="ITD251" s="106"/>
      <c r="ITE251" s="106"/>
      <c r="ITF251" s="106"/>
      <c r="ITG251" s="106"/>
      <c r="ITH251" s="106"/>
      <c r="ITI251" s="106"/>
      <c r="ITJ251" s="106"/>
      <c r="ITK251" s="106"/>
      <c r="ITL251" s="106"/>
      <c r="ITM251" s="106"/>
      <c r="ITN251" s="106"/>
      <c r="ITO251" s="106"/>
      <c r="ITP251" s="106"/>
      <c r="ITQ251" s="106"/>
      <c r="ITR251" s="106"/>
      <c r="ITS251" s="106"/>
      <c r="ITT251" s="106"/>
      <c r="ITU251" s="106"/>
      <c r="ITV251" s="106"/>
      <c r="ITW251" s="106"/>
      <c r="ITX251" s="106"/>
      <c r="ITY251" s="106"/>
      <c r="ITZ251" s="106"/>
      <c r="IUA251" s="106"/>
      <c r="IUB251" s="106"/>
      <c r="IUC251" s="106"/>
      <c r="IUD251" s="106"/>
      <c r="IUE251" s="106"/>
      <c r="IUF251" s="106"/>
      <c r="IUG251" s="106"/>
      <c r="IUH251" s="106"/>
      <c r="IUI251" s="106"/>
      <c r="IUJ251" s="106"/>
      <c r="IUK251" s="106"/>
      <c r="IUL251" s="106"/>
      <c r="IUM251" s="106"/>
      <c r="IUN251" s="106"/>
      <c r="IUO251" s="106"/>
      <c r="IUP251" s="106"/>
      <c r="IUQ251" s="106"/>
      <c r="IUR251" s="106"/>
      <c r="IUS251" s="106"/>
      <c r="IUT251" s="106"/>
      <c r="IUU251" s="106"/>
      <c r="IUV251" s="106"/>
      <c r="IUW251" s="106"/>
      <c r="IUX251" s="106"/>
      <c r="IUY251" s="106"/>
      <c r="IUZ251" s="106"/>
      <c r="IVA251" s="106"/>
      <c r="IVB251" s="106"/>
      <c r="IVC251" s="106"/>
      <c r="IVD251" s="106"/>
      <c r="IVE251" s="106"/>
      <c r="IVF251" s="106"/>
      <c r="IVG251" s="106"/>
      <c r="IVH251" s="106"/>
      <c r="IVI251" s="106"/>
      <c r="IVJ251" s="106"/>
      <c r="IVK251" s="106"/>
      <c r="IVL251" s="106"/>
      <c r="IVM251" s="106"/>
      <c r="IVN251" s="106"/>
      <c r="IVO251" s="106"/>
      <c r="IVP251" s="106"/>
      <c r="IVQ251" s="106"/>
      <c r="IVR251" s="106"/>
      <c r="IVS251" s="106"/>
      <c r="IVT251" s="106"/>
      <c r="IVU251" s="106"/>
      <c r="IVV251" s="106"/>
      <c r="IVW251" s="106"/>
      <c r="IVX251" s="106"/>
      <c r="IVY251" s="106"/>
      <c r="IVZ251" s="106"/>
      <c r="IWA251" s="106"/>
      <c r="IWB251" s="106"/>
      <c r="IWC251" s="106"/>
      <c r="IWD251" s="106"/>
      <c r="IWE251" s="106"/>
      <c r="IWF251" s="106"/>
      <c r="IWG251" s="106"/>
      <c r="IWH251" s="106"/>
      <c r="IWI251" s="106"/>
      <c r="IWJ251" s="106"/>
      <c r="IWK251" s="106"/>
      <c r="IWL251" s="106"/>
      <c r="IWM251" s="106"/>
      <c r="IWN251" s="106"/>
      <c r="IWO251" s="106"/>
      <c r="IWP251" s="106"/>
      <c r="IWQ251" s="106"/>
      <c r="IWR251" s="106"/>
      <c r="IWS251" s="106"/>
      <c r="IWT251" s="106"/>
      <c r="IWU251" s="106"/>
      <c r="IWV251" s="106"/>
      <c r="IWW251" s="106"/>
      <c r="IWX251" s="106"/>
      <c r="IWY251" s="106"/>
      <c r="IWZ251" s="106"/>
      <c r="IXA251" s="106"/>
      <c r="IXB251" s="106"/>
      <c r="IXC251" s="106"/>
      <c r="IXD251" s="106"/>
      <c r="IXE251" s="106"/>
      <c r="IXF251" s="106"/>
      <c r="IXG251" s="106"/>
      <c r="IXH251" s="106"/>
      <c r="IXI251" s="106"/>
      <c r="IXJ251" s="106"/>
      <c r="IXK251" s="106"/>
      <c r="IXL251" s="106"/>
      <c r="IXM251" s="106"/>
      <c r="IXN251" s="106"/>
      <c r="IXO251" s="106"/>
      <c r="IXP251" s="106"/>
      <c r="IXQ251" s="106"/>
      <c r="IXR251" s="106"/>
      <c r="IXS251" s="106"/>
      <c r="IXT251" s="106"/>
      <c r="IXU251" s="106"/>
      <c r="IXV251" s="106"/>
      <c r="IXW251" s="106"/>
      <c r="IXX251" s="106"/>
      <c r="IXY251" s="106"/>
      <c r="IXZ251" s="106"/>
      <c r="IYA251" s="106"/>
      <c r="IYB251" s="106"/>
      <c r="IYC251" s="106"/>
      <c r="IYD251" s="106"/>
      <c r="IYE251" s="106"/>
      <c r="IYF251" s="106"/>
      <c r="IYG251" s="106"/>
      <c r="IYH251" s="106"/>
      <c r="IYI251" s="106"/>
      <c r="IYJ251" s="106"/>
      <c r="IYK251" s="106"/>
      <c r="IYL251" s="106"/>
      <c r="IYM251" s="106"/>
      <c r="IYN251" s="106"/>
      <c r="IYO251" s="106"/>
      <c r="IYP251" s="106"/>
      <c r="IYQ251" s="106"/>
      <c r="IYR251" s="106"/>
      <c r="IYS251" s="106"/>
      <c r="IYT251" s="106"/>
      <c r="IYU251" s="106"/>
      <c r="IYV251" s="106"/>
      <c r="IYW251" s="106"/>
      <c r="IYX251" s="106"/>
      <c r="IYY251" s="106"/>
      <c r="IYZ251" s="106"/>
      <c r="IZA251" s="106"/>
      <c r="IZB251" s="106"/>
      <c r="IZC251" s="106"/>
      <c r="IZD251" s="106"/>
      <c r="IZE251" s="106"/>
      <c r="IZF251" s="106"/>
      <c r="IZG251" s="106"/>
      <c r="IZH251" s="106"/>
      <c r="IZI251" s="106"/>
      <c r="IZJ251" s="106"/>
      <c r="IZK251" s="106"/>
      <c r="IZL251" s="106"/>
      <c r="IZM251" s="106"/>
      <c r="IZN251" s="106"/>
      <c r="IZO251" s="106"/>
      <c r="IZP251" s="106"/>
      <c r="IZQ251" s="106"/>
      <c r="IZR251" s="106"/>
      <c r="IZS251" s="106"/>
      <c r="IZT251" s="106"/>
      <c r="IZU251" s="106"/>
      <c r="IZV251" s="106"/>
      <c r="IZW251" s="106"/>
      <c r="IZX251" s="106"/>
      <c r="IZY251" s="106"/>
      <c r="IZZ251" s="106"/>
      <c r="JAA251" s="106"/>
      <c r="JAB251" s="106"/>
      <c r="JAC251" s="106"/>
      <c r="JAD251" s="106"/>
      <c r="JAE251" s="106"/>
      <c r="JAF251" s="106"/>
      <c r="JAG251" s="106"/>
      <c r="JAH251" s="106"/>
      <c r="JAI251" s="106"/>
      <c r="JAJ251" s="106"/>
      <c r="JAK251" s="106"/>
      <c r="JAL251" s="106"/>
      <c r="JAM251" s="106"/>
      <c r="JAN251" s="106"/>
      <c r="JAO251" s="106"/>
      <c r="JAP251" s="106"/>
      <c r="JAQ251" s="106"/>
      <c r="JAR251" s="106"/>
      <c r="JAS251" s="106"/>
      <c r="JAT251" s="106"/>
      <c r="JAU251" s="106"/>
      <c r="JAV251" s="106"/>
      <c r="JAW251" s="106"/>
      <c r="JAX251" s="106"/>
      <c r="JAY251" s="106"/>
      <c r="JAZ251" s="106"/>
      <c r="JBA251" s="106"/>
      <c r="JBB251" s="106"/>
      <c r="JBC251" s="106"/>
      <c r="JBD251" s="106"/>
      <c r="JBE251" s="106"/>
      <c r="JBF251" s="106"/>
      <c r="JBG251" s="106"/>
      <c r="JBH251" s="106"/>
      <c r="JBI251" s="106"/>
      <c r="JBJ251" s="106"/>
      <c r="JBK251" s="106"/>
      <c r="JBL251" s="106"/>
      <c r="JBM251" s="106"/>
      <c r="JBN251" s="106"/>
      <c r="JBO251" s="106"/>
      <c r="JBP251" s="106"/>
      <c r="JBQ251" s="106"/>
      <c r="JBR251" s="106"/>
      <c r="JBS251" s="106"/>
      <c r="JBT251" s="106"/>
      <c r="JBU251" s="106"/>
      <c r="JBV251" s="106"/>
      <c r="JBW251" s="106"/>
      <c r="JBX251" s="106"/>
      <c r="JBY251" s="106"/>
      <c r="JBZ251" s="106"/>
      <c r="JCA251" s="106"/>
      <c r="JCB251" s="106"/>
      <c r="JCC251" s="106"/>
      <c r="JCD251" s="106"/>
      <c r="JCE251" s="106"/>
      <c r="JCF251" s="106"/>
      <c r="JCG251" s="106"/>
      <c r="JCH251" s="106"/>
      <c r="JCI251" s="106"/>
      <c r="JCJ251" s="106"/>
      <c r="JCK251" s="106"/>
      <c r="JCL251" s="106"/>
      <c r="JCM251" s="106"/>
      <c r="JCN251" s="106"/>
      <c r="JCO251" s="106"/>
      <c r="JCP251" s="106"/>
      <c r="JCQ251" s="106"/>
      <c r="JCR251" s="106"/>
      <c r="JCS251" s="106"/>
      <c r="JCT251" s="106"/>
      <c r="JCU251" s="106"/>
      <c r="JCV251" s="106"/>
      <c r="JCW251" s="106"/>
      <c r="JCX251" s="106"/>
      <c r="JCY251" s="106"/>
      <c r="JCZ251" s="106"/>
      <c r="JDA251" s="106"/>
      <c r="JDB251" s="106"/>
      <c r="JDC251" s="106"/>
      <c r="JDD251" s="106"/>
      <c r="JDE251" s="106"/>
      <c r="JDF251" s="106"/>
      <c r="JDG251" s="106"/>
      <c r="JDH251" s="106"/>
      <c r="JDI251" s="106"/>
      <c r="JDJ251" s="106"/>
      <c r="JDK251" s="106"/>
      <c r="JDL251" s="106"/>
      <c r="JDM251" s="106"/>
      <c r="JDN251" s="106"/>
      <c r="JDO251" s="106"/>
      <c r="JDP251" s="106"/>
      <c r="JDQ251" s="106"/>
      <c r="JDR251" s="106"/>
      <c r="JDS251" s="106"/>
      <c r="JDT251" s="106"/>
      <c r="JDU251" s="106"/>
      <c r="JDV251" s="106"/>
      <c r="JDW251" s="106"/>
      <c r="JDX251" s="106"/>
      <c r="JDY251" s="106"/>
      <c r="JDZ251" s="106"/>
      <c r="JEA251" s="106"/>
      <c r="JEB251" s="106"/>
      <c r="JEC251" s="106"/>
      <c r="JED251" s="106"/>
      <c r="JEE251" s="106"/>
      <c r="JEF251" s="106"/>
      <c r="JEG251" s="106"/>
      <c r="JEH251" s="106"/>
      <c r="JEI251" s="106"/>
      <c r="JEJ251" s="106"/>
      <c r="JEK251" s="106"/>
      <c r="JEL251" s="106"/>
      <c r="JEM251" s="106"/>
      <c r="JEN251" s="106"/>
      <c r="JEO251" s="106"/>
      <c r="JEP251" s="106"/>
      <c r="JEQ251" s="106"/>
      <c r="JER251" s="106"/>
      <c r="JES251" s="106"/>
      <c r="JET251" s="106"/>
      <c r="JEU251" s="106"/>
      <c r="JEV251" s="106"/>
      <c r="JEW251" s="106"/>
      <c r="JEX251" s="106"/>
      <c r="JEY251" s="106"/>
      <c r="JEZ251" s="106"/>
      <c r="JFA251" s="106"/>
      <c r="JFB251" s="106"/>
      <c r="JFC251" s="106"/>
      <c r="JFD251" s="106"/>
      <c r="JFE251" s="106"/>
      <c r="JFF251" s="106"/>
      <c r="JFG251" s="106"/>
      <c r="JFH251" s="106"/>
      <c r="JFI251" s="106"/>
      <c r="JFJ251" s="106"/>
      <c r="JFK251" s="106"/>
      <c r="JFL251" s="106"/>
      <c r="JFM251" s="106"/>
      <c r="JFN251" s="106"/>
      <c r="JFO251" s="106"/>
      <c r="JFP251" s="106"/>
      <c r="JFQ251" s="106"/>
      <c r="JFR251" s="106"/>
      <c r="JFS251" s="106"/>
      <c r="JFT251" s="106"/>
      <c r="JFU251" s="106"/>
      <c r="JFV251" s="106"/>
      <c r="JFW251" s="106"/>
      <c r="JFX251" s="106"/>
      <c r="JFY251" s="106"/>
      <c r="JFZ251" s="106"/>
      <c r="JGA251" s="106"/>
      <c r="JGB251" s="106"/>
      <c r="JGC251" s="106"/>
      <c r="JGD251" s="106"/>
      <c r="JGE251" s="106"/>
      <c r="JGF251" s="106"/>
      <c r="JGG251" s="106"/>
      <c r="JGH251" s="106"/>
      <c r="JGI251" s="106"/>
      <c r="JGJ251" s="106"/>
      <c r="JGK251" s="106"/>
      <c r="JGL251" s="106"/>
      <c r="JGM251" s="106"/>
      <c r="JGN251" s="106"/>
      <c r="JGO251" s="106"/>
      <c r="JGP251" s="106"/>
      <c r="JGQ251" s="106"/>
      <c r="JGR251" s="106"/>
      <c r="JGS251" s="106"/>
      <c r="JGT251" s="106"/>
      <c r="JGU251" s="106"/>
      <c r="JGV251" s="106"/>
      <c r="JGW251" s="106"/>
      <c r="JGX251" s="106"/>
      <c r="JGY251" s="106"/>
      <c r="JGZ251" s="106"/>
      <c r="JHA251" s="106"/>
      <c r="JHB251" s="106"/>
      <c r="JHC251" s="106"/>
      <c r="JHD251" s="106"/>
      <c r="JHE251" s="106"/>
      <c r="JHF251" s="106"/>
      <c r="JHG251" s="106"/>
      <c r="JHH251" s="106"/>
      <c r="JHI251" s="106"/>
      <c r="JHJ251" s="106"/>
      <c r="JHK251" s="106"/>
      <c r="JHL251" s="106"/>
      <c r="JHM251" s="106"/>
      <c r="JHN251" s="106"/>
      <c r="JHO251" s="106"/>
      <c r="JHP251" s="106"/>
      <c r="JHQ251" s="106"/>
      <c r="JHR251" s="106"/>
      <c r="JHS251" s="106"/>
      <c r="JHT251" s="106"/>
      <c r="JHU251" s="106"/>
      <c r="JHV251" s="106"/>
      <c r="JHW251" s="106"/>
      <c r="JHX251" s="106"/>
      <c r="JHY251" s="106"/>
      <c r="JHZ251" s="106"/>
      <c r="JIA251" s="106"/>
      <c r="JIB251" s="106"/>
      <c r="JIC251" s="106"/>
      <c r="JID251" s="106"/>
      <c r="JIE251" s="106"/>
      <c r="JIF251" s="106"/>
      <c r="JIG251" s="106"/>
      <c r="JIH251" s="106"/>
      <c r="JII251" s="106"/>
      <c r="JIJ251" s="106"/>
      <c r="JIK251" s="106"/>
      <c r="JIL251" s="106"/>
      <c r="JIM251" s="106"/>
      <c r="JIN251" s="106"/>
      <c r="JIO251" s="106"/>
      <c r="JIP251" s="106"/>
      <c r="JIQ251" s="106"/>
      <c r="JIR251" s="106"/>
      <c r="JIS251" s="106"/>
      <c r="JIT251" s="106"/>
      <c r="JIU251" s="106"/>
      <c r="JIV251" s="106"/>
      <c r="JIW251" s="106"/>
      <c r="JIX251" s="106"/>
      <c r="JIY251" s="106"/>
      <c r="JIZ251" s="106"/>
      <c r="JJA251" s="106"/>
      <c r="JJB251" s="106"/>
      <c r="JJC251" s="106"/>
      <c r="JJD251" s="106"/>
      <c r="JJE251" s="106"/>
      <c r="JJF251" s="106"/>
      <c r="JJG251" s="106"/>
      <c r="JJH251" s="106"/>
      <c r="JJI251" s="106"/>
      <c r="JJJ251" s="106"/>
      <c r="JJK251" s="106"/>
      <c r="JJL251" s="106"/>
      <c r="JJM251" s="106"/>
      <c r="JJN251" s="106"/>
      <c r="JJO251" s="106"/>
      <c r="JJP251" s="106"/>
      <c r="JJQ251" s="106"/>
      <c r="JJR251" s="106"/>
      <c r="JJS251" s="106"/>
      <c r="JJT251" s="106"/>
      <c r="JJU251" s="106"/>
      <c r="JJV251" s="106"/>
      <c r="JJW251" s="106"/>
      <c r="JJX251" s="106"/>
      <c r="JJY251" s="106"/>
      <c r="JJZ251" s="106"/>
      <c r="JKA251" s="106"/>
      <c r="JKB251" s="106"/>
      <c r="JKC251" s="106"/>
      <c r="JKD251" s="106"/>
      <c r="JKE251" s="106"/>
      <c r="JKF251" s="106"/>
      <c r="JKG251" s="106"/>
      <c r="JKH251" s="106"/>
      <c r="JKI251" s="106"/>
      <c r="JKJ251" s="106"/>
      <c r="JKK251" s="106"/>
      <c r="JKL251" s="106"/>
      <c r="JKM251" s="106"/>
      <c r="JKN251" s="106"/>
      <c r="JKO251" s="106"/>
      <c r="JKP251" s="106"/>
      <c r="JKQ251" s="106"/>
      <c r="JKR251" s="106"/>
      <c r="JKS251" s="106"/>
      <c r="JKT251" s="106"/>
      <c r="JKU251" s="106"/>
      <c r="JKV251" s="106"/>
      <c r="JKW251" s="106"/>
      <c r="JKX251" s="106"/>
      <c r="JKY251" s="106"/>
      <c r="JKZ251" s="106"/>
      <c r="JLA251" s="106"/>
      <c r="JLB251" s="106"/>
      <c r="JLC251" s="106"/>
      <c r="JLD251" s="106"/>
      <c r="JLE251" s="106"/>
      <c r="JLF251" s="106"/>
      <c r="JLG251" s="106"/>
      <c r="JLH251" s="106"/>
      <c r="JLI251" s="106"/>
      <c r="JLJ251" s="106"/>
      <c r="JLK251" s="106"/>
      <c r="JLL251" s="106"/>
      <c r="JLM251" s="106"/>
      <c r="JLN251" s="106"/>
      <c r="JLO251" s="106"/>
      <c r="JLP251" s="106"/>
      <c r="JLQ251" s="106"/>
      <c r="JLR251" s="106"/>
      <c r="JLS251" s="106"/>
      <c r="JLT251" s="106"/>
      <c r="JLU251" s="106"/>
      <c r="JLV251" s="106"/>
      <c r="JLW251" s="106"/>
      <c r="JLX251" s="106"/>
      <c r="JLY251" s="106"/>
      <c r="JLZ251" s="106"/>
      <c r="JMA251" s="106"/>
      <c r="JMB251" s="106"/>
      <c r="JMC251" s="106"/>
      <c r="JMD251" s="106"/>
      <c r="JME251" s="106"/>
      <c r="JMF251" s="106"/>
      <c r="JMG251" s="106"/>
      <c r="JMH251" s="106"/>
      <c r="JMI251" s="106"/>
      <c r="JMJ251" s="106"/>
      <c r="JMK251" s="106"/>
      <c r="JML251" s="106"/>
      <c r="JMM251" s="106"/>
      <c r="JMN251" s="106"/>
      <c r="JMO251" s="106"/>
      <c r="JMP251" s="106"/>
      <c r="JMQ251" s="106"/>
      <c r="JMR251" s="106"/>
      <c r="JMS251" s="106"/>
      <c r="JMT251" s="106"/>
      <c r="JMU251" s="106"/>
      <c r="JMV251" s="106"/>
      <c r="JMW251" s="106"/>
      <c r="JMX251" s="106"/>
      <c r="JMY251" s="106"/>
      <c r="JMZ251" s="106"/>
      <c r="JNA251" s="106"/>
      <c r="JNB251" s="106"/>
      <c r="JNC251" s="106"/>
      <c r="JND251" s="106"/>
      <c r="JNE251" s="106"/>
      <c r="JNF251" s="106"/>
      <c r="JNG251" s="106"/>
      <c r="JNH251" s="106"/>
      <c r="JNI251" s="106"/>
      <c r="JNJ251" s="106"/>
      <c r="JNK251" s="106"/>
      <c r="JNL251" s="106"/>
      <c r="JNM251" s="106"/>
      <c r="JNN251" s="106"/>
      <c r="JNO251" s="106"/>
      <c r="JNP251" s="106"/>
      <c r="JNQ251" s="106"/>
      <c r="JNR251" s="106"/>
      <c r="JNS251" s="106"/>
      <c r="JNT251" s="106"/>
      <c r="JNU251" s="106"/>
      <c r="JNV251" s="106"/>
      <c r="JNW251" s="106"/>
      <c r="JNX251" s="106"/>
      <c r="JNY251" s="106"/>
      <c r="JNZ251" s="106"/>
      <c r="JOA251" s="106"/>
      <c r="JOB251" s="106"/>
      <c r="JOC251" s="106"/>
      <c r="JOD251" s="106"/>
      <c r="JOE251" s="106"/>
      <c r="JOF251" s="106"/>
      <c r="JOG251" s="106"/>
      <c r="JOH251" s="106"/>
      <c r="JOI251" s="106"/>
      <c r="JOJ251" s="106"/>
      <c r="JOK251" s="106"/>
      <c r="JOL251" s="106"/>
      <c r="JOM251" s="106"/>
      <c r="JON251" s="106"/>
      <c r="JOO251" s="106"/>
      <c r="JOP251" s="106"/>
      <c r="JOQ251" s="106"/>
      <c r="JOR251" s="106"/>
      <c r="JOS251" s="106"/>
      <c r="JOT251" s="106"/>
      <c r="JOU251" s="106"/>
      <c r="JOV251" s="106"/>
      <c r="JOW251" s="106"/>
      <c r="JOX251" s="106"/>
      <c r="JOY251" s="106"/>
      <c r="JOZ251" s="106"/>
      <c r="JPA251" s="106"/>
      <c r="JPB251" s="106"/>
      <c r="JPC251" s="106"/>
      <c r="JPD251" s="106"/>
      <c r="JPE251" s="106"/>
      <c r="JPF251" s="106"/>
      <c r="JPG251" s="106"/>
      <c r="JPH251" s="106"/>
      <c r="JPI251" s="106"/>
      <c r="JPJ251" s="106"/>
      <c r="JPK251" s="106"/>
      <c r="JPL251" s="106"/>
      <c r="JPM251" s="106"/>
      <c r="JPN251" s="106"/>
      <c r="JPO251" s="106"/>
      <c r="JPP251" s="106"/>
      <c r="JPQ251" s="106"/>
      <c r="JPR251" s="106"/>
      <c r="JPS251" s="106"/>
      <c r="JPT251" s="106"/>
      <c r="JPU251" s="106"/>
      <c r="JPV251" s="106"/>
      <c r="JPW251" s="106"/>
      <c r="JPX251" s="106"/>
      <c r="JPY251" s="106"/>
      <c r="JPZ251" s="106"/>
      <c r="JQA251" s="106"/>
      <c r="JQB251" s="106"/>
      <c r="JQC251" s="106"/>
      <c r="JQD251" s="106"/>
      <c r="JQE251" s="106"/>
      <c r="JQF251" s="106"/>
      <c r="JQG251" s="106"/>
      <c r="JQH251" s="106"/>
      <c r="JQI251" s="106"/>
      <c r="JQJ251" s="106"/>
      <c r="JQK251" s="106"/>
      <c r="JQL251" s="106"/>
      <c r="JQM251" s="106"/>
      <c r="JQN251" s="106"/>
      <c r="JQO251" s="106"/>
      <c r="JQP251" s="106"/>
      <c r="JQQ251" s="106"/>
      <c r="JQR251" s="106"/>
      <c r="JQS251" s="106"/>
      <c r="JQT251" s="106"/>
      <c r="JQU251" s="106"/>
      <c r="JQV251" s="106"/>
      <c r="JQW251" s="106"/>
      <c r="JQX251" s="106"/>
      <c r="JQY251" s="106"/>
      <c r="JQZ251" s="106"/>
      <c r="JRA251" s="106"/>
      <c r="JRB251" s="106"/>
      <c r="JRC251" s="106"/>
      <c r="JRD251" s="106"/>
      <c r="JRE251" s="106"/>
      <c r="JRF251" s="106"/>
      <c r="JRG251" s="106"/>
      <c r="JRH251" s="106"/>
      <c r="JRI251" s="106"/>
      <c r="JRJ251" s="106"/>
      <c r="JRK251" s="106"/>
      <c r="JRL251" s="106"/>
      <c r="JRM251" s="106"/>
      <c r="JRN251" s="106"/>
      <c r="JRO251" s="106"/>
      <c r="JRP251" s="106"/>
      <c r="JRQ251" s="106"/>
      <c r="JRR251" s="106"/>
      <c r="JRS251" s="106"/>
      <c r="JRT251" s="106"/>
      <c r="JRU251" s="106"/>
      <c r="JRV251" s="106"/>
      <c r="JRW251" s="106"/>
      <c r="JRX251" s="106"/>
      <c r="JRY251" s="106"/>
      <c r="JRZ251" s="106"/>
      <c r="JSA251" s="106"/>
      <c r="JSB251" s="106"/>
      <c r="JSC251" s="106"/>
      <c r="JSD251" s="106"/>
      <c r="JSE251" s="106"/>
      <c r="JSF251" s="106"/>
      <c r="JSG251" s="106"/>
      <c r="JSH251" s="106"/>
      <c r="JSI251" s="106"/>
      <c r="JSJ251" s="106"/>
      <c r="JSK251" s="106"/>
      <c r="JSL251" s="106"/>
      <c r="JSM251" s="106"/>
      <c r="JSN251" s="106"/>
      <c r="JSO251" s="106"/>
      <c r="JSP251" s="106"/>
      <c r="JSQ251" s="106"/>
      <c r="JSR251" s="106"/>
      <c r="JSS251" s="106"/>
      <c r="JST251" s="106"/>
      <c r="JSU251" s="106"/>
      <c r="JSV251" s="106"/>
      <c r="JSW251" s="106"/>
      <c r="JSX251" s="106"/>
      <c r="JSY251" s="106"/>
      <c r="JSZ251" s="106"/>
      <c r="JTA251" s="106"/>
      <c r="JTB251" s="106"/>
      <c r="JTC251" s="106"/>
      <c r="JTD251" s="106"/>
      <c r="JTE251" s="106"/>
      <c r="JTF251" s="106"/>
      <c r="JTG251" s="106"/>
      <c r="JTH251" s="106"/>
      <c r="JTI251" s="106"/>
      <c r="JTJ251" s="106"/>
      <c r="JTK251" s="106"/>
      <c r="JTL251" s="106"/>
      <c r="JTM251" s="106"/>
      <c r="JTN251" s="106"/>
      <c r="JTO251" s="106"/>
      <c r="JTP251" s="106"/>
      <c r="JTQ251" s="106"/>
      <c r="JTR251" s="106"/>
      <c r="JTS251" s="106"/>
      <c r="JTT251" s="106"/>
      <c r="JTU251" s="106"/>
      <c r="JTV251" s="106"/>
      <c r="JTW251" s="106"/>
      <c r="JTX251" s="106"/>
      <c r="JTY251" s="106"/>
      <c r="JTZ251" s="106"/>
      <c r="JUA251" s="106"/>
      <c r="JUB251" s="106"/>
      <c r="JUC251" s="106"/>
      <c r="JUD251" s="106"/>
      <c r="JUE251" s="106"/>
      <c r="JUF251" s="106"/>
      <c r="JUG251" s="106"/>
      <c r="JUH251" s="106"/>
      <c r="JUI251" s="106"/>
      <c r="JUJ251" s="106"/>
      <c r="JUK251" s="106"/>
      <c r="JUL251" s="106"/>
      <c r="JUM251" s="106"/>
      <c r="JUN251" s="106"/>
      <c r="JUO251" s="106"/>
      <c r="JUP251" s="106"/>
      <c r="JUQ251" s="106"/>
      <c r="JUR251" s="106"/>
      <c r="JUS251" s="106"/>
      <c r="JUT251" s="106"/>
      <c r="JUU251" s="106"/>
      <c r="JUV251" s="106"/>
      <c r="JUW251" s="106"/>
      <c r="JUX251" s="106"/>
      <c r="JUY251" s="106"/>
      <c r="JUZ251" s="106"/>
      <c r="JVA251" s="106"/>
      <c r="JVB251" s="106"/>
      <c r="JVC251" s="106"/>
      <c r="JVD251" s="106"/>
      <c r="JVE251" s="106"/>
      <c r="JVF251" s="106"/>
      <c r="JVG251" s="106"/>
      <c r="JVH251" s="106"/>
      <c r="JVI251" s="106"/>
      <c r="JVJ251" s="106"/>
      <c r="JVK251" s="106"/>
      <c r="JVL251" s="106"/>
      <c r="JVM251" s="106"/>
      <c r="JVN251" s="106"/>
      <c r="JVO251" s="106"/>
      <c r="JVP251" s="106"/>
      <c r="JVQ251" s="106"/>
      <c r="JVR251" s="106"/>
      <c r="JVS251" s="106"/>
      <c r="JVT251" s="106"/>
      <c r="JVU251" s="106"/>
      <c r="JVV251" s="106"/>
      <c r="JVW251" s="106"/>
      <c r="JVX251" s="106"/>
      <c r="JVY251" s="106"/>
      <c r="JVZ251" s="106"/>
      <c r="JWA251" s="106"/>
      <c r="JWB251" s="106"/>
      <c r="JWC251" s="106"/>
      <c r="JWD251" s="106"/>
      <c r="JWE251" s="106"/>
      <c r="JWF251" s="106"/>
      <c r="JWG251" s="106"/>
      <c r="JWH251" s="106"/>
      <c r="JWI251" s="106"/>
      <c r="JWJ251" s="106"/>
      <c r="JWK251" s="106"/>
      <c r="JWL251" s="106"/>
      <c r="JWM251" s="106"/>
      <c r="JWN251" s="106"/>
      <c r="JWO251" s="106"/>
      <c r="JWP251" s="106"/>
      <c r="JWQ251" s="106"/>
      <c r="JWR251" s="106"/>
      <c r="JWS251" s="106"/>
      <c r="JWT251" s="106"/>
      <c r="JWU251" s="106"/>
      <c r="JWV251" s="106"/>
      <c r="JWW251" s="106"/>
      <c r="JWX251" s="106"/>
      <c r="JWY251" s="106"/>
      <c r="JWZ251" s="106"/>
      <c r="JXA251" s="106"/>
      <c r="JXB251" s="106"/>
      <c r="JXC251" s="106"/>
      <c r="JXD251" s="106"/>
      <c r="JXE251" s="106"/>
      <c r="JXF251" s="106"/>
      <c r="JXG251" s="106"/>
      <c r="JXH251" s="106"/>
      <c r="JXI251" s="106"/>
      <c r="JXJ251" s="106"/>
      <c r="JXK251" s="106"/>
      <c r="JXL251" s="106"/>
      <c r="JXM251" s="106"/>
      <c r="JXN251" s="106"/>
      <c r="JXO251" s="106"/>
      <c r="JXP251" s="106"/>
      <c r="JXQ251" s="106"/>
      <c r="JXR251" s="106"/>
      <c r="JXS251" s="106"/>
      <c r="JXT251" s="106"/>
      <c r="JXU251" s="106"/>
      <c r="JXV251" s="106"/>
      <c r="JXW251" s="106"/>
      <c r="JXX251" s="106"/>
      <c r="JXY251" s="106"/>
      <c r="JXZ251" s="106"/>
      <c r="JYA251" s="106"/>
      <c r="JYB251" s="106"/>
      <c r="JYC251" s="106"/>
      <c r="JYD251" s="106"/>
      <c r="JYE251" s="106"/>
      <c r="JYF251" s="106"/>
      <c r="JYG251" s="106"/>
      <c r="JYH251" s="106"/>
      <c r="JYI251" s="106"/>
      <c r="JYJ251" s="106"/>
      <c r="JYK251" s="106"/>
      <c r="JYL251" s="106"/>
      <c r="JYM251" s="106"/>
      <c r="JYN251" s="106"/>
      <c r="JYO251" s="106"/>
      <c r="JYP251" s="106"/>
      <c r="JYQ251" s="106"/>
      <c r="JYR251" s="106"/>
      <c r="JYS251" s="106"/>
      <c r="JYT251" s="106"/>
      <c r="JYU251" s="106"/>
      <c r="JYV251" s="106"/>
      <c r="JYW251" s="106"/>
      <c r="JYX251" s="106"/>
      <c r="JYY251" s="106"/>
      <c r="JYZ251" s="106"/>
      <c r="JZA251" s="106"/>
      <c r="JZB251" s="106"/>
      <c r="JZC251" s="106"/>
      <c r="JZD251" s="106"/>
      <c r="JZE251" s="106"/>
      <c r="JZF251" s="106"/>
      <c r="JZG251" s="106"/>
      <c r="JZH251" s="106"/>
      <c r="JZI251" s="106"/>
      <c r="JZJ251" s="106"/>
      <c r="JZK251" s="106"/>
      <c r="JZL251" s="106"/>
      <c r="JZM251" s="106"/>
      <c r="JZN251" s="106"/>
      <c r="JZO251" s="106"/>
      <c r="JZP251" s="106"/>
      <c r="JZQ251" s="106"/>
      <c r="JZR251" s="106"/>
      <c r="JZS251" s="106"/>
      <c r="JZT251" s="106"/>
      <c r="JZU251" s="106"/>
      <c r="JZV251" s="106"/>
      <c r="JZW251" s="106"/>
      <c r="JZX251" s="106"/>
      <c r="JZY251" s="106"/>
      <c r="JZZ251" s="106"/>
      <c r="KAA251" s="106"/>
      <c r="KAB251" s="106"/>
      <c r="KAC251" s="106"/>
      <c r="KAD251" s="106"/>
      <c r="KAE251" s="106"/>
      <c r="KAF251" s="106"/>
      <c r="KAG251" s="106"/>
      <c r="KAH251" s="106"/>
      <c r="KAI251" s="106"/>
      <c r="KAJ251" s="106"/>
      <c r="KAK251" s="106"/>
      <c r="KAL251" s="106"/>
      <c r="KAM251" s="106"/>
      <c r="KAN251" s="106"/>
      <c r="KAO251" s="106"/>
      <c r="KAP251" s="106"/>
      <c r="KAQ251" s="106"/>
      <c r="KAR251" s="106"/>
      <c r="KAS251" s="106"/>
      <c r="KAT251" s="106"/>
      <c r="KAU251" s="106"/>
      <c r="KAV251" s="106"/>
      <c r="KAW251" s="106"/>
      <c r="KAX251" s="106"/>
      <c r="KAY251" s="106"/>
      <c r="KAZ251" s="106"/>
      <c r="KBA251" s="106"/>
      <c r="KBB251" s="106"/>
      <c r="KBC251" s="106"/>
      <c r="KBD251" s="106"/>
      <c r="KBE251" s="106"/>
      <c r="KBF251" s="106"/>
      <c r="KBG251" s="106"/>
      <c r="KBH251" s="106"/>
      <c r="KBI251" s="106"/>
      <c r="KBJ251" s="106"/>
      <c r="KBK251" s="106"/>
      <c r="KBL251" s="106"/>
      <c r="KBM251" s="106"/>
      <c r="KBN251" s="106"/>
      <c r="KBO251" s="106"/>
      <c r="KBP251" s="106"/>
      <c r="KBQ251" s="106"/>
      <c r="KBR251" s="106"/>
      <c r="KBS251" s="106"/>
      <c r="KBT251" s="106"/>
      <c r="KBU251" s="106"/>
      <c r="KBV251" s="106"/>
      <c r="KBW251" s="106"/>
      <c r="KBX251" s="106"/>
      <c r="KBY251" s="106"/>
      <c r="KBZ251" s="106"/>
      <c r="KCA251" s="106"/>
      <c r="KCB251" s="106"/>
      <c r="KCC251" s="106"/>
      <c r="KCD251" s="106"/>
      <c r="KCE251" s="106"/>
      <c r="KCF251" s="106"/>
      <c r="KCG251" s="106"/>
      <c r="KCH251" s="106"/>
      <c r="KCI251" s="106"/>
      <c r="KCJ251" s="106"/>
      <c r="KCK251" s="106"/>
      <c r="KCL251" s="106"/>
      <c r="KCM251" s="106"/>
      <c r="KCN251" s="106"/>
      <c r="KCO251" s="106"/>
      <c r="KCP251" s="106"/>
      <c r="KCQ251" s="106"/>
      <c r="KCR251" s="106"/>
      <c r="KCS251" s="106"/>
      <c r="KCT251" s="106"/>
      <c r="KCU251" s="106"/>
      <c r="KCV251" s="106"/>
      <c r="KCW251" s="106"/>
      <c r="KCX251" s="106"/>
      <c r="KCY251" s="106"/>
      <c r="KCZ251" s="106"/>
      <c r="KDA251" s="106"/>
      <c r="KDB251" s="106"/>
      <c r="KDC251" s="106"/>
      <c r="KDD251" s="106"/>
      <c r="KDE251" s="106"/>
      <c r="KDF251" s="106"/>
      <c r="KDG251" s="106"/>
      <c r="KDH251" s="106"/>
      <c r="KDI251" s="106"/>
      <c r="KDJ251" s="106"/>
      <c r="KDK251" s="106"/>
      <c r="KDL251" s="106"/>
      <c r="KDM251" s="106"/>
      <c r="KDN251" s="106"/>
      <c r="KDO251" s="106"/>
      <c r="KDP251" s="106"/>
      <c r="KDQ251" s="106"/>
      <c r="KDR251" s="106"/>
      <c r="KDS251" s="106"/>
      <c r="KDT251" s="106"/>
      <c r="KDU251" s="106"/>
      <c r="KDV251" s="106"/>
      <c r="KDW251" s="106"/>
      <c r="KDX251" s="106"/>
      <c r="KDY251" s="106"/>
      <c r="KDZ251" s="106"/>
      <c r="KEA251" s="106"/>
      <c r="KEB251" s="106"/>
      <c r="KEC251" s="106"/>
      <c r="KED251" s="106"/>
      <c r="KEE251" s="106"/>
      <c r="KEF251" s="106"/>
      <c r="KEG251" s="106"/>
      <c r="KEH251" s="106"/>
      <c r="KEI251" s="106"/>
      <c r="KEJ251" s="106"/>
      <c r="KEK251" s="106"/>
      <c r="KEL251" s="106"/>
      <c r="KEM251" s="106"/>
      <c r="KEN251" s="106"/>
      <c r="KEO251" s="106"/>
      <c r="KEP251" s="106"/>
      <c r="KEQ251" s="106"/>
      <c r="KER251" s="106"/>
      <c r="KES251" s="106"/>
      <c r="KET251" s="106"/>
      <c r="KEU251" s="106"/>
      <c r="KEV251" s="106"/>
      <c r="KEW251" s="106"/>
      <c r="KEX251" s="106"/>
      <c r="KEY251" s="106"/>
      <c r="KEZ251" s="106"/>
      <c r="KFA251" s="106"/>
      <c r="KFB251" s="106"/>
      <c r="KFC251" s="106"/>
      <c r="KFD251" s="106"/>
      <c r="KFE251" s="106"/>
      <c r="KFF251" s="106"/>
      <c r="KFG251" s="106"/>
      <c r="KFH251" s="106"/>
      <c r="KFI251" s="106"/>
      <c r="KFJ251" s="106"/>
      <c r="KFK251" s="106"/>
      <c r="KFL251" s="106"/>
      <c r="KFM251" s="106"/>
      <c r="KFN251" s="106"/>
      <c r="KFO251" s="106"/>
      <c r="KFP251" s="106"/>
      <c r="KFQ251" s="106"/>
      <c r="KFR251" s="106"/>
      <c r="KFS251" s="106"/>
      <c r="KFT251" s="106"/>
      <c r="KFU251" s="106"/>
      <c r="KFV251" s="106"/>
      <c r="KFW251" s="106"/>
      <c r="KFX251" s="106"/>
      <c r="KFY251" s="106"/>
      <c r="KFZ251" s="106"/>
      <c r="KGA251" s="106"/>
      <c r="KGB251" s="106"/>
      <c r="KGC251" s="106"/>
      <c r="KGD251" s="106"/>
      <c r="KGE251" s="106"/>
      <c r="KGF251" s="106"/>
      <c r="KGG251" s="106"/>
      <c r="KGH251" s="106"/>
      <c r="KGI251" s="106"/>
      <c r="KGJ251" s="106"/>
      <c r="KGK251" s="106"/>
      <c r="KGL251" s="106"/>
      <c r="KGM251" s="106"/>
      <c r="KGN251" s="106"/>
      <c r="KGO251" s="106"/>
      <c r="KGP251" s="106"/>
      <c r="KGQ251" s="106"/>
      <c r="KGR251" s="106"/>
      <c r="KGS251" s="106"/>
      <c r="KGT251" s="106"/>
      <c r="KGU251" s="106"/>
      <c r="KGV251" s="106"/>
      <c r="KGW251" s="106"/>
      <c r="KGX251" s="106"/>
      <c r="KGY251" s="106"/>
      <c r="KGZ251" s="106"/>
      <c r="KHA251" s="106"/>
      <c r="KHB251" s="106"/>
      <c r="KHC251" s="106"/>
      <c r="KHD251" s="106"/>
      <c r="KHE251" s="106"/>
      <c r="KHF251" s="106"/>
      <c r="KHG251" s="106"/>
      <c r="KHH251" s="106"/>
      <c r="KHI251" s="106"/>
      <c r="KHJ251" s="106"/>
      <c r="KHK251" s="106"/>
      <c r="KHL251" s="106"/>
      <c r="KHM251" s="106"/>
      <c r="KHN251" s="106"/>
      <c r="KHO251" s="106"/>
      <c r="KHP251" s="106"/>
      <c r="KHQ251" s="106"/>
      <c r="KHR251" s="106"/>
      <c r="KHS251" s="106"/>
      <c r="KHT251" s="106"/>
      <c r="KHU251" s="106"/>
      <c r="KHV251" s="106"/>
      <c r="KHW251" s="106"/>
      <c r="KHX251" s="106"/>
      <c r="KHY251" s="106"/>
      <c r="KHZ251" s="106"/>
      <c r="KIA251" s="106"/>
      <c r="KIB251" s="106"/>
      <c r="KIC251" s="106"/>
      <c r="KID251" s="106"/>
      <c r="KIE251" s="106"/>
      <c r="KIF251" s="106"/>
      <c r="KIG251" s="106"/>
      <c r="KIH251" s="106"/>
      <c r="KII251" s="106"/>
      <c r="KIJ251" s="106"/>
      <c r="KIK251" s="106"/>
      <c r="KIL251" s="106"/>
      <c r="KIM251" s="106"/>
      <c r="KIN251" s="106"/>
      <c r="KIO251" s="106"/>
      <c r="KIP251" s="106"/>
      <c r="KIQ251" s="106"/>
      <c r="KIR251" s="106"/>
      <c r="KIS251" s="106"/>
      <c r="KIT251" s="106"/>
      <c r="KIU251" s="106"/>
      <c r="KIV251" s="106"/>
      <c r="KIW251" s="106"/>
      <c r="KIX251" s="106"/>
      <c r="KIY251" s="106"/>
      <c r="KIZ251" s="106"/>
      <c r="KJA251" s="106"/>
      <c r="KJB251" s="106"/>
      <c r="KJC251" s="106"/>
      <c r="KJD251" s="106"/>
      <c r="KJE251" s="106"/>
      <c r="KJF251" s="106"/>
      <c r="KJG251" s="106"/>
      <c r="KJH251" s="106"/>
      <c r="KJI251" s="106"/>
      <c r="KJJ251" s="106"/>
      <c r="KJK251" s="106"/>
      <c r="KJL251" s="106"/>
      <c r="KJM251" s="106"/>
      <c r="KJN251" s="106"/>
      <c r="KJO251" s="106"/>
      <c r="KJP251" s="106"/>
      <c r="KJQ251" s="106"/>
      <c r="KJR251" s="106"/>
      <c r="KJS251" s="106"/>
      <c r="KJT251" s="106"/>
      <c r="KJU251" s="106"/>
      <c r="KJV251" s="106"/>
      <c r="KJW251" s="106"/>
      <c r="KJX251" s="106"/>
      <c r="KJY251" s="106"/>
      <c r="KJZ251" s="106"/>
      <c r="KKA251" s="106"/>
      <c r="KKB251" s="106"/>
      <c r="KKC251" s="106"/>
      <c r="KKD251" s="106"/>
      <c r="KKE251" s="106"/>
      <c r="KKF251" s="106"/>
      <c r="KKG251" s="106"/>
      <c r="KKH251" s="106"/>
      <c r="KKI251" s="106"/>
      <c r="KKJ251" s="106"/>
      <c r="KKK251" s="106"/>
      <c r="KKL251" s="106"/>
      <c r="KKM251" s="106"/>
      <c r="KKN251" s="106"/>
      <c r="KKO251" s="106"/>
      <c r="KKP251" s="106"/>
      <c r="KKQ251" s="106"/>
      <c r="KKR251" s="106"/>
      <c r="KKS251" s="106"/>
      <c r="KKT251" s="106"/>
      <c r="KKU251" s="106"/>
      <c r="KKV251" s="106"/>
      <c r="KKW251" s="106"/>
      <c r="KKX251" s="106"/>
      <c r="KKY251" s="106"/>
      <c r="KKZ251" s="106"/>
      <c r="KLA251" s="106"/>
      <c r="KLB251" s="106"/>
      <c r="KLC251" s="106"/>
      <c r="KLD251" s="106"/>
      <c r="KLE251" s="106"/>
      <c r="KLF251" s="106"/>
      <c r="KLG251" s="106"/>
      <c r="KLH251" s="106"/>
      <c r="KLI251" s="106"/>
      <c r="KLJ251" s="106"/>
      <c r="KLK251" s="106"/>
      <c r="KLL251" s="106"/>
      <c r="KLM251" s="106"/>
      <c r="KLN251" s="106"/>
      <c r="KLO251" s="106"/>
      <c r="KLP251" s="106"/>
      <c r="KLQ251" s="106"/>
      <c r="KLR251" s="106"/>
      <c r="KLS251" s="106"/>
      <c r="KLT251" s="106"/>
      <c r="KLU251" s="106"/>
      <c r="KLV251" s="106"/>
      <c r="KLW251" s="106"/>
      <c r="KLX251" s="106"/>
      <c r="KLY251" s="106"/>
      <c r="KLZ251" s="106"/>
      <c r="KMA251" s="106"/>
      <c r="KMB251" s="106"/>
      <c r="KMC251" s="106"/>
      <c r="KMD251" s="106"/>
      <c r="KME251" s="106"/>
      <c r="KMF251" s="106"/>
      <c r="KMG251" s="106"/>
      <c r="KMH251" s="106"/>
      <c r="KMI251" s="106"/>
      <c r="KMJ251" s="106"/>
      <c r="KMK251" s="106"/>
      <c r="KML251" s="106"/>
      <c r="KMM251" s="106"/>
      <c r="KMN251" s="106"/>
      <c r="KMO251" s="106"/>
      <c r="KMP251" s="106"/>
      <c r="KMQ251" s="106"/>
      <c r="KMR251" s="106"/>
      <c r="KMS251" s="106"/>
      <c r="KMT251" s="106"/>
      <c r="KMU251" s="106"/>
      <c r="KMV251" s="106"/>
      <c r="KMW251" s="106"/>
      <c r="KMX251" s="106"/>
      <c r="KMY251" s="106"/>
      <c r="KMZ251" s="106"/>
      <c r="KNA251" s="106"/>
      <c r="KNB251" s="106"/>
      <c r="KNC251" s="106"/>
      <c r="KND251" s="106"/>
      <c r="KNE251" s="106"/>
      <c r="KNF251" s="106"/>
      <c r="KNG251" s="106"/>
      <c r="KNH251" s="106"/>
      <c r="KNI251" s="106"/>
      <c r="KNJ251" s="106"/>
      <c r="KNK251" s="106"/>
      <c r="KNL251" s="106"/>
      <c r="KNM251" s="106"/>
      <c r="KNN251" s="106"/>
      <c r="KNO251" s="106"/>
      <c r="KNP251" s="106"/>
      <c r="KNQ251" s="106"/>
      <c r="KNR251" s="106"/>
      <c r="KNS251" s="106"/>
      <c r="KNT251" s="106"/>
      <c r="KNU251" s="106"/>
      <c r="KNV251" s="106"/>
      <c r="KNW251" s="106"/>
      <c r="KNX251" s="106"/>
      <c r="KNY251" s="106"/>
      <c r="KNZ251" s="106"/>
      <c r="KOA251" s="106"/>
      <c r="KOB251" s="106"/>
      <c r="KOC251" s="106"/>
      <c r="KOD251" s="106"/>
      <c r="KOE251" s="106"/>
      <c r="KOF251" s="106"/>
      <c r="KOG251" s="106"/>
      <c r="KOH251" s="106"/>
      <c r="KOI251" s="106"/>
      <c r="KOJ251" s="106"/>
      <c r="KOK251" s="106"/>
      <c r="KOL251" s="106"/>
      <c r="KOM251" s="106"/>
      <c r="KON251" s="106"/>
      <c r="KOO251" s="106"/>
      <c r="KOP251" s="106"/>
      <c r="KOQ251" s="106"/>
      <c r="KOR251" s="106"/>
      <c r="KOS251" s="106"/>
      <c r="KOT251" s="106"/>
      <c r="KOU251" s="106"/>
      <c r="KOV251" s="106"/>
      <c r="KOW251" s="106"/>
      <c r="KOX251" s="106"/>
      <c r="KOY251" s="106"/>
      <c r="KOZ251" s="106"/>
      <c r="KPA251" s="106"/>
      <c r="KPB251" s="106"/>
      <c r="KPC251" s="106"/>
      <c r="KPD251" s="106"/>
      <c r="KPE251" s="106"/>
      <c r="KPF251" s="106"/>
      <c r="KPG251" s="106"/>
      <c r="KPH251" s="106"/>
      <c r="KPI251" s="106"/>
      <c r="KPJ251" s="106"/>
      <c r="KPK251" s="106"/>
      <c r="KPL251" s="106"/>
      <c r="KPM251" s="106"/>
      <c r="KPN251" s="106"/>
      <c r="KPO251" s="106"/>
      <c r="KPP251" s="106"/>
      <c r="KPQ251" s="106"/>
      <c r="KPR251" s="106"/>
      <c r="KPS251" s="106"/>
      <c r="KPT251" s="106"/>
      <c r="KPU251" s="106"/>
      <c r="KPV251" s="106"/>
      <c r="KPW251" s="106"/>
      <c r="KPX251" s="106"/>
      <c r="KPY251" s="106"/>
      <c r="KPZ251" s="106"/>
      <c r="KQA251" s="106"/>
      <c r="KQB251" s="106"/>
      <c r="KQC251" s="106"/>
      <c r="KQD251" s="106"/>
      <c r="KQE251" s="106"/>
      <c r="KQF251" s="106"/>
      <c r="KQG251" s="106"/>
      <c r="KQH251" s="106"/>
      <c r="KQI251" s="106"/>
      <c r="KQJ251" s="106"/>
      <c r="KQK251" s="106"/>
      <c r="KQL251" s="106"/>
      <c r="KQM251" s="106"/>
      <c r="KQN251" s="106"/>
      <c r="KQO251" s="106"/>
      <c r="KQP251" s="106"/>
      <c r="KQQ251" s="106"/>
      <c r="KQR251" s="106"/>
      <c r="KQS251" s="106"/>
      <c r="KQT251" s="106"/>
      <c r="KQU251" s="106"/>
      <c r="KQV251" s="106"/>
      <c r="KQW251" s="106"/>
      <c r="KQX251" s="106"/>
      <c r="KQY251" s="106"/>
      <c r="KQZ251" s="106"/>
      <c r="KRA251" s="106"/>
      <c r="KRB251" s="106"/>
      <c r="KRC251" s="106"/>
      <c r="KRD251" s="106"/>
      <c r="KRE251" s="106"/>
      <c r="KRF251" s="106"/>
      <c r="KRG251" s="106"/>
      <c r="KRH251" s="106"/>
      <c r="KRI251" s="106"/>
      <c r="KRJ251" s="106"/>
      <c r="KRK251" s="106"/>
      <c r="KRL251" s="106"/>
      <c r="KRM251" s="106"/>
      <c r="KRN251" s="106"/>
      <c r="KRO251" s="106"/>
      <c r="KRP251" s="106"/>
      <c r="KRQ251" s="106"/>
      <c r="KRR251" s="106"/>
      <c r="KRS251" s="106"/>
      <c r="KRT251" s="106"/>
      <c r="KRU251" s="106"/>
      <c r="KRV251" s="106"/>
      <c r="KRW251" s="106"/>
      <c r="KRX251" s="106"/>
      <c r="KRY251" s="106"/>
      <c r="KRZ251" s="106"/>
      <c r="KSA251" s="106"/>
      <c r="KSB251" s="106"/>
      <c r="KSC251" s="106"/>
      <c r="KSD251" s="106"/>
      <c r="KSE251" s="106"/>
      <c r="KSF251" s="106"/>
      <c r="KSG251" s="106"/>
      <c r="KSH251" s="106"/>
      <c r="KSI251" s="106"/>
      <c r="KSJ251" s="106"/>
      <c r="KSK251" s="106"/>
      <c r="KSL251" s="106"/>
      <c r="KSM251" s="106"/>
      <c r="KSN251" s="106"/>
      <c r="KSO251" s="106"/>
      <c r="KSP251" s="106"/>
      <c r="KSQ251" s="106"/>
      <c r="KSR251" s="106"/>
      <c r="KSS251" s="106"/>
      <c r="KST251" s="106"/>
      <c r="KSU251" s="106"/>
      <c r="KSV251" s="106"/>
      <c r="KSW251" s="106"/>
      <c r="KSX251" s="106"/>
      <c r="KSY251" s="106"/>
      <c r="KSZ251" s="106"/>
      <c r="KTA251" s="106"/>
      <c r="KTB251" s="106"/>
      <c r="KTC251" s="106"/>
      <c r="KTD251" s="106"/>
      <c r="KTE251" s="106"/>
      <c r="KTF251" s="106"/>
      <c r="KTG251" s="106"/>
      <c r="KTH251" s="106"/>
      <c r="KTI251" s="106"/>
      <c r="KTJ251" s="106"/>
      <c r="KTK251" s="106"/>
      <c r="KTL251" s="106"/>
      <c r="KTM251" s="106"/>
      <c r="KTN251" s="106"/>
      <c r="KTO251" s="106"/>
      <c r="KTP251" s="106"/>
      <c r="KTQ251" s="106"/>
      <c r="KTR251" s="106"/>
      <c r="KTS251" s="106"/>
      <c r="KTT251" s="106"/>
      <c r="KTU251" s="106"/>
      <c r="KTV251" s="106"/>
      <c r="KTW251" s="106"/>
      <c r="KTX251" s="106"/>
      <c r="KTY251" s="106"/>
      <c r="KTZ251" s="106"/>
      <c r="KUA251" s="106"/>
      <c r="KUB251" s="106"/>
      <c r="KUC251" s="106"/>
      <c r="KUD251" s="106"/>
      <c r="KUE251" s="106"/>
      <c r="KUF251" s="106"/>
      <c r="KUG251" s="106"/>
      <c r="KUH251" s="106"/>
      <c r="KUI251" s="106"/>
      <c r="KUJ251" s="106"/>
      <c r="KUK251" s="106"/>
      <c r="KUL251" s="106"/>
      <c r="KUM251" s="106"/>
      <c r="KUN251" s="106"/>
      <c r="KUO251" s="106"/>
      <c r="KUP251" s="106"/>
      <c r="KUQ251" s="106"/>
      <c r="KUR251" s="106"/>
      <c r="KUS251" s="106"/>
      <c r="KUT251" s="106"/>
      <c r="KUU251" s="106"/>
      <c r="KUV251" s="106"/>
      <c r="KUW251" s="106"/>
      <c r="KUX251" s="106"/>
      <c r="KUY251" s="106"/>
      <c r="KUZ251" s="106"/>
      <c r="KVA251" s="106"/>
      <c r="KVB251" s="106"/>
      <c r="KVC251" s="106"/>
      <c r="KVD251" s="106"/>
      <c r="KVE251" s="106"/>
      <c r="KVF251" s="106"/>
      <c r="KVG251" s="106"/>
      <c r="KVH251" s="106"/>
      <c r="KVI251" s="106"/>
      <c r="KVJ251" s="106"/>
      <c r="KVK251" s="106"/>
      <c r="KVL251" s="106"/>
      <c r="KVM251" s="106"/>
      <c r="KVN251" s="106"/>
      <c r="KVO251" s="106"/>
      <c r="KVP251" s="106"/>
      <c r="KVQ251" s="106"/>
      <c r="KVR251" s="106"/>
      <c r="KVS251" s="106"/>
      <c r="KVT251" s="106"/>
      <c r="KVU251" s="106"/>
      <c r="KVV251" s="106"/>
      <c r="KVW251" s="106"/>
      <c r="KVX251" s="106"/>
      <c r="KVY251" s="106"/>
      <c r="KVZ251" s="106"/>
      <c r="KWA251" s="106"/>
      <c r="KWB251" s="106"/>
      <c r="KWC251" s="106"/>
      <c r="KWD251" s="106"/>
      <c r="KWE251" s="106"/>
      <c r="KWF251" s="106"/>
      <c r="KWG251" s="106"/>
      <c r="KWH251" s="106"/>
      <c r="KWI251" s="106"/>
      <c r="KWJ251" s="106"/>
      <c r="KWK251" s="106"/>
      <c r="KWL251" s="106"/>
      <c r="KWM251" s="106"/>
      <c r="KWN251" s="106"/>
      <c r="KWO251" s="106"/>
      <c r="KWP251" s="106"/>
      <c r="KWQ251" s="106"/>
      <c r="KWR251" s="106"/>
      <c r="KWS251" s="106"/>
      <c r="KWT251" s="106"/>
      <c r="KWU251" s="106"/>
      <c r="KWV251" s="106"/>
      <c r="KWW251" s="106"/>
      <c r="KWX251" s="106"/>
      <c r="KWY251" s="106"/>
      <c r="KWZ251" s="106"/>
      <c r="KXA251" s="106"/>
      <c r="KXB251" s="106"/>
      <c r="KXC251" s="106"/>
      <c r="KXD251" s="106"/>
      <c r="KXE251" s="106"/>
      <c r="KXF251" s="106"/>
      <c r="KXG251" s="106"/>
      <c r="KXH251" s="106"/>
      <c r="KXI251" s="106"/>
      <c r="KXJ251" s="106"/>
      <c r="KXK251" s="106"/>
      <c r="KXL251" s="106"/>
      <c r="KXM251" s="106"/>
      <c r="KXN251" s="106"/>
      <c r="KXO251" s="106"/>
      <c r="KXP251" s="106"/>
      <c r="KXQ251" s="106"/>
      <c r="KXR251" s="106"/>
      <c r="KXS251" s="106"/>
      <c r="KXT251" s="106"/>
      <c r="KXU251" s="106"/>
      <c r="KXV251" s="106"/>
      <c r="KXW251" s="106"/>
      <c r="KXX251" s="106"/>
      <c r="KXY251" s="106"/>
      <c r="KXZ251" s="106"/>
      <c r="KYA251" s="106"/>
      <c r="KYB251" s="106"/>
      <c r="KYC251" s="106"/>
      <c r="KYD251" s="106"/>
      <c r="KYE251" s="106"/>
      <c r="KYF251" s="106"/>
      <c r="KYG251" s="106"/>
      <c r="KYH251" s="106"/>
      <c r="KYI251" s="106"/>
      <c r="KYJ251" s="106"/>
      <c r="KYK251" s="106"/>
      <c r="KYL251" s="106"/>
      <c r="KYM251" s="106"/>
      <c r="KYN251" s="106"/>
      <c r="KYO251" s="106"/>
      <c r="KYP251" s="106"/>
      <c r="KYQ251" s="106"/>
      <c r="KYR251" s="106"/>
      <c r="KYS251" s="106"/>
      <c r="KYT251" s="106"/>
      <c r="KYU251" s="106"/>
      <c r="KYV251" s="106"/>
      <c r="KYW251" s="106"/>
      <c r="KYX251" s="106"/>
      <c r="KYY251" s="106"/>
      <c r="KYZ251" s="106"/>
      <c r="KZA251" s="106"/>
      <c r="KZB251" s="106"/>
      <c r="KZC251" s="106"/>
      <c r="KZD251" s="106"/>
      <c r="KZE251" s="106"/>
      <c r="KZF251" s="106"/>
      <c r="KZG251" s="106"/>
      <c r="KZH251" s="106"/>
      <c r="KZI251" s="106"/>
      <c r="KZJ251" s="106"/>
      <c r="KZK251" s="106"/>
      <c r="KZL251" s="106"/>
      <c r="KZM251" s="106"/>
      <c r="KZN251" s="106"/>
      <c r="KZO251" s="106"/>
      <c r="KZP251" s="106"/>
      <c r="KZQ251" s="106"/>
      <c r="KZR251" s="106"/>
      <c r="KZS251" s="106"/>
      <c r="KZT251" s="106"/>
      <c r="KZU251" s="106"/>
      <c r="KZV251" s="106"/>
      <c r="KZW251" s="106"/>
      <c r="KZX251" s="106"/>
      <c r="KZY251" s="106"/>
      <c r="KZZ251" s="106"/>
      <c r="LAA251" s="106"/>
      <c r="LAB251" s="106"/>
      <c r="LAC251" s="106"/>
      <c r="LAD251" s="106"/>
      <c r="LAE251" s="106"/>
      <c r="LAF251" s="106"/>
      <c r="LAG251" s="106"/>
      <c r="LAH251" s="106"/>
      <c r="LAI251" s="106"/>
      <c r="LAJ251" s="106"/>
      <c r="LAK251" s="106"/>
      <c r="LAL251" s="106"/>
      <c r="LAM251" s="106"/>
      <c r="LAN251" s="106"/>
      <c r="LAO251" s="106"/>
      <c r="LAP251" s="106"/>
      <c r="LAQ251" s="106"/>
      <c r="LAR251" s="106"/>
      <c r="LAS251" s="106"/>
      <c r="LAT251" s="106"/>
      <c r="LAU251" s="106"/>
      <c r="LAV251" s="106"/>
      <c r="LAW251" s="106"/>
      <c r="LAX251" s="106"/>
      <c r="LAY251" s="106"/>
      <c r="LAZ251" s="106"/>
      <c r="LBA251" s="106"/>
      <c r="LBB251" s="106"/>
      <c r="LBC251" s="106"/>
      <c r="LBD251" s="106"/>
      <c r="LBE251" s="106"/>
      <c r="LBF251" s="106"/>
      <c r="LBG251" s="106"/>
      <c r="LBH251" s="106"/>
      <c r="LBI251" s="106"/>
      <c r="LBJ251" s="106"/>
      <c r="LBK251" s="106"/>
      <c r="LBL251" s="106"/>
      <c r="LBM251" s="106"/>
      <c r="LBN251" s="106"/>
      <c r="LBO251" s="106"/>
      <c r="LBP251" s="106"/>
      <c r="LBQ251" s="106"/>
      <c r="LBR251" s="106"/>
      <c r="LBS251" s="106"/>
      <c r="LBT251" s="106"/>
      <c r="LBU251" s="106"/>
      <c r="LBV251" s="106"/>
      <c r="LBW251" s="106"/>
      <c r="LBX251" s="106"/>
      <c r="LBY251" s="106"/>
      <c r="LBZ251" s="106"/>
      <c r="LCA251" s="106"/>
      <c r="LCB251" s="106"/>
      <c r="LCC251" s="106"/>
      <c r="LCD251" s="106"/>
      <c r="LCE251" s="106"/>
      <c r="LCF251" s="106"/>
      <c r="LCG251" s="106"/>
      <c r="LCH251" s="106"/>
      <c r="LCI251" s="106"/>
      <c r="LCJ251" s="106"/>
      <c r="LCK251" s="106"/>
      <c r="LCL251" s="106"/>
      <c r="LCM251" s="106"/>
      <c r="LCN251" s="106"/>
      <c r="LCO251" s="106"/>
      <c r="LCP251" s="106"/>
      <c r="LCQ251" s="106"/>
      <c r="LCR251" s="106"/>
      <c r="LCS251" s="106"/>
      <c r="LCT251" s="106"/>
      <c r="LCU251" s="106"/>
      <c r="LCV251" s="106"/>
      <c r="LCW251" s="106"/>
      <c r="LCX251" s="106"/>
      <c r="LCY251" s="106"/>
      <c r="LCZ251" s="106"/>
      <c r="LDA251" s="106"/>
      <c r="LDB251" s="106"/>
      <c r="LDC251" s="106"/>
      <c r="LDD251" s="106"/>
      <c r="LDE251" s="106"/>
      <c r="LDF251" s="106"/>
      <c r="LDG251" s="106"/>
      <c r="LDH251" s="106"/>
      <c r="LDI251" s="106"/>
      <c r="LDJ251" s="106"/>
      <c r="LDK251" s="106"/>
      <c r="LDL251" s="106"/>
      <c r="LDM251" s="106"/>
      <c r="LDN251" s="106"/>
      <c r="LDO251" s="106"/>
      <c r="LDP251" s="106"/>
      <c r="LDQ251" s="106"/>
      <c r="LDR251" s="106"/>
      <c r="LDS251" s="106"/>
      <c r="LDT251" s="106"/>
      <c r="LDU251" s="106"/>
      <c r="LDV251" s="106"/>
      <c r="LDW251" s="106"/>
      <c r="LDX251" s="106"/>
      <c r="LDY251" s="106"/>
      <c r="LDZ251" s="106"/>
      <c r="LEA251" s="106"/>
      <c r="LEB251" s="106"/>
      <c r="LEC251" s="106"/>
      <c r="LED251" s="106"/>
      <c r="LEE251" s="106"/>
      <c r="LEF251" s="106"/>
      <c r="LEG251" s="106"/>
      <c r="LEH251" s="106"/>
      <c r="LEI251" s="106"/>
      <c r="LEJ251" s="106"/>
      <c r="LEK251" s="106"/>
      <c r="LEL251" s="106"/>
      <c r="LEM251" s="106"/>
      <c r="LEN251" s="106"/>
      <c r="LEO251" s="106"/>
      <c r="LEP251" s="106"/>
      <c r="LEQ251" s="106"/>
      <c r="LER251" s="106"/>
      <c r="LES251" s="106"/>
      <c r="LET251" s="106"/>
      <c r="LEU251" s="106"/>
      <c r="LEV251" s="106"/>
      <c r="LEW251" s="106"/>
      <c r="LEX251" s="106"/>
      <c r="LEY251" s="106"/>
      <c r="LEZ251" s="106"/>
      <c r="LFA251" s="106"/>
      <c r="LFB251" s="106"/>
      <c r="LFC251" s="106"/>
      <c r="LFD251" s="106"/>
      <c r="LFE251" s="106"/>
      <c r="LFF251" s="106"/>
      <c r="LFG251" s="106"/>
      <c r="LFH251" s="106"/>
      <c r="LFI251" s="106"/>
      <c r="LFJ251" s="106"/>
      <c r="LFK251" s="106"/>
      <c r="LFL251" s="106"/>
      <c r="LFM251" s="106"/>
      <c r="LFN251" s="106"/>
      <c r="LFO251" s="106"/>
      <c r="LFP251" s="106"/>
      <c r="LFQ251" s="106"/>
      <c r="LFR251" s="106"/>
      <c r="LFS251" s="106"/>
      <c r="LFT251" s="106"/>
      <c r="LFU251" s="106"/>
      <c r="LFV251" s="106"/>
      <c r="LFW251" s="106"/>
      <c r="LFX251" s="106"/>
      <c r="LFY251" s="106"/>
      <c r="LFZ251" s="106"/>
      <c r="LGA251" s="106"/>
      <c r="LGB251" s="106"/>
      <c r="LGC251" s="106"/>
      <c r="LGD251" s="106"/>
      <c r="LGE251" s="106"/>
      <c r="LGF251" s="106"/>
      <c r="LGG251" s="106"/>
      <c r="LGH251" s="106"/>
      <c r="LGI251" s="106"/>
      <c r="LGJ251" s="106"/>
      <c r="LGK251" s="106"/>
      <c r="LGL251" s="106"/>
      <c r="LGM251" s="106"/>
      <c r="LGN251" s="106"/>
      <c r="LGO251" s="106"/>
      <c r="LGP251" s="106"/>
      <c r="LGQ251" s="106"/>
      <c r="LGR251" s="106"/>
      <c r="LGS251" s="106"/>
      <c r="LGT251" s="106"/>
      <c r="LGU251" s="106"/>
      <c r="LGV251" s="106"/>
      <c r="LGW251" s="106"/>
      <c r="LGX251" s="106"/>
      <c r="LGY251" s="106"/>
      <c r="LGZ251" s="106"/>
      <c r="LHA251" s="106"/>
      <c r="LHB251" s="106"/>
      <c r="LHC251" s="106"/>
      <c r="LHD251" s="106"/>
      <c r="LHE251" s="106"/>
      <c r="LHF251" s="106"/>
      <c r="LHG251" s="106"/>
      <c r="LHH251" s="106"/>
      <c r="LHI251" s="106"/>
      <c r="LHJ251" s="106"/>
      <c r="LHK251" s="106"/>
      <c r="LHL251" s="106"/>
      <c r="LHM251" s="106"/>
      <c r="LHN251" s="106"/>
      <c r="LHO251" s="106"/>
      <c r="LHP251" s="106"/>
      <c r="LHQ251" s="106"/>
      <c r="LHR251" s="106"/>
      <c r="LHS251" s="106"/>
      <c r="LHT251" s="106"/>
      <c r="LHU251" s="106"/>
      <c r="LHV251" s="106"/>
      <c r="LHW251" s="106"/>
      <c r="LHX251" s="106"/>
      <c r="LHY251" s="106"/>
      <c r="LHZ251" s="106"/>
      <c r="LIA251" s="106"/>
      <c r="LIB251" s="106"/>
      <c r="LIC251" s="106"/>
      <c r="LID251" s="106"/>
      <c r="LIE251" s="106"/>
      <c r="LIF251" s="106"/>
      <c r="LIG251" s="106"/>
      <c r="LIH251" s="106"/>
      <c r="LII251" s="106"/>
      <c r="LIJ251" s="106"/>
      <c r="LIK251" s="106"/>
      <c r="LIL251" s="106"/>
      <c r="LIM251" s="106"/>
      <c r="LIN251" s="106"/>
      <c r="LIO251" s="106"/>
      <c r="LIP251" s="106"/>
      <c r="LIQ251" s="106"/>
      <c r="LIR251" s="106"/>
      <c r="LIS251" s="106"/>
      <c r="LIT251" s="106"/>
      <c r="LIU251" s="106"/>
      <c r="LIV251" s="106"/>
      <c r="LIW251" s="106"/>
      <c r="LIX251" s="106"/>
      <c r="LIY251" s="106"/>
      <c r="LIZ251" s="106"/>
      <c r="LJA251" s="106"/>
      <c r="LJB251" s="106"/>
      <c r="LJC251" s="106"/>
      <c r="LJD251" s="106"/>
      <c r="LJE251" s="106"/>
      <c r="LJF251" s="106"/>
      <c r="LJG251" s="106"/>
      <c r="LJH251" s="106"/>
      <c r="LJI251" s="106"/>
      <c r="LJJ251" s="106"/>
      <c r="LJK251" s="106"/>
      <c r="LJL251" s="106"/>
      <c r="LJM251" s="106"/>
      <c r="LJN251" s="106"/>
      <c r="LJO251" s="106"/>
      <c r="LJP251" s="106"/>
      <c r="LJQ251" s="106"/>
      <c r="LJR251" s="106"/>
      <c r="LJS251" s="106"/>
      <c r="LJT251" s="106"/>
      <c r="LJU251" s="106"/>
      <c r="LJV251" s="106"/>
      <c r="LJW251" s="106"/>
      <c r="LJX251" s="106"/>
      <c r="LJY251" s="106"/>
      <c r="LJZ251" s="106"/>
      <c r="LKA251" s="106"/>
      <c r="LKB251" s="106"/>
      <c r="LKC251" s="106"/>
      <c r="LKD251" s="106"/>
      <c r="LKE251" s="106"/>
      <c r="LKF251" s="106"/>
      <c r="LKG251" s="106"/>
      <c r="LKH251" s="106"/>
      <c r="LKI251" s="106"/>
      <c r="LKJ251" s="106"/>
      <c r="LKK251" s="106"/>
      <c r="LKL251" s="106"/>
      <c r="LKM251" s="106"/>
      <c r="LKN251" s="106"/>
      <c r="LKO251" s="106"/>
      <c r="LKP251" s="106"/>
      <c r="LKQ251" s="106"/>
      <c r="LKR251" s="106"/>
      <c r="LKS251" s="106"/>
      <c r="LKT251" s="106"/>
      <c r="LKU251" s="106"/>
      <c r="LKV251" s="106"/>
      <c r="LKW251" s="106"/>
      <c r="LKX251" s="106"/>
      <c r="LKY251" s="106"/>
      <c r="LKZ251" s="106"/>
      <c r="LLA251" s="106"/>
      <c r="LLB251" s="106"/>
      <c r="LLC251" s="106"/>
      <c r="LLD251" s="106"/>
      <c r="LLE251" s="106"/>
      <c r="LLF251" s="106"/>
      <c r="LLG251" s="106"/>
      <c r="LLH251" s="106"/>
      <c r="LLI251" s="106"/>
      <c r="LLJ251" s="106"/>
      <c r="LLK251" s="106"/>
      <c r="LLL251" s="106"/>
      <c r="LLM251" s="106"/>
      <c r="LLN251" s="106"/>
      <c r="LLO251" s="106"/>
      <c r="LLP251" s="106"/>
      <c r="LLQ251" s="106"/>
      <c r="LLR251" s="106"/>
      <c r="LLS251" s="106"/>
      <c r="LLT251" s="106"/>
      <c r="LLU251" s="106"/>
      <c r="LLV251" s="106"/>
      <c r="LLW251" s="106"/>
      <c r="LLX251" s="106"/>
      <c r="LLY251" s="106"/>
      <c r="LLZ251" s="106"/>
      <c r="LMA251" s="106"/>
      <c r="LMB251" s="106"/>
      <c r="LMC251" s="106"/>
      <c r="LMD251" s="106"/>
      <c r="LME251" s="106"/>
      <c r="LMF251" s="106"/>
      <c r="LMG251" s="106"/>
      <c r="LMH251" s="106"/>
      <c r="LMI251" s="106"/>
      <c r="LMJ251" s="106"/>
      <c r="LMK251" s="106"/>
      <c r="LML251" s="106"/>
      <c r="LMM251" s="106"/>
      <c r="LMN251" s="106"/>
      <c r="LMO251" s="106"/>
      <c r="LMP251" s="106"/>
      <c r="LMQ251" s="106"/>
      <c r="LMR251" s="106"/>
      <c r="LMS251" s="106"/>
      <c r="LMT251" s="106"/>
      <c r="LMU251" s="106"/>
      <c r="LMV251" s="106"/>
      <c r="LMW251" s="106"/>
      <c r="LMX251" s="106"/>
      <c r="LMY251" s="106"/>
      <c r="LMZ251" s="106"/>
      <c r="LNA251" s="106"/>
      <c r="LNB251" s="106"/>
      <c r="LNC251" s="106"/>
      <c r="LND251" s="106"/>
      <c r="LNE251" s="106"/>
      <c r="LNF251" s="106"/>
      <c r="LNG251" s="106"/>
      <c r="LNH251" s="106"/>
      <c r="LNI251" s="106"/>
      <c r="LNJ251" s="106"/>
      <c r="LNK251" s="106"/>
      <c r="LNL251" s="106"/>
      <c r="LNM251" s="106"/>
      <c r="LNN251" s="106"/>
      <c r="LNO251" s="106"/>
      <c r="LNP251" s="106"/>
      <c r="LNQ251" s="106"/>
      <c r="LNR251" s="106"/>
      <c r="LNS251" s="106"/>
      <c r="LNT251" s="106"/>
      <c r="LNU251" s="106"/>
      <c r="LNV251" s="106"/>
      <c r="LNW251" s="106"/>
      <c r="LNX251" s="106"/>
      <c r="LNY251" s="106"/>
      <c r="LNZ251" s="106"/>
      <c r="LOA251" s="106"/>
      <c r="LOB251" s="106"/>
      <c r="LOC251" s="106"/>
      <c r="LOD251" s="106"/>
      <c r="LOE251" s="106"/>
      <c r="LOF251" s="106"/>
      <c r="LOG251" s="106"/>
      <c r="LOH251" s="106"/>
      <c r="LOI251" s="106"/>
      <c r="LOJ251" s="106"/>
      <c r="LOK251" s="106"/>
      <c r="LOL251" s="106"/>
      <c r="LOM251" s="106"/>
      <c r="LON251" s="106"/>
      <c r="LOO251" s="106"/>
      <c r="LOP251" s="106"/>
      <c r="LOQ251" s="106"/>
      <c r="LOR251" s="106"/>
      <c r="LOS251" s="106"/>
      <c r="LOT251" s="106"/>
      <c r="LOU251" s="106"/>
      <c r="LOV251" s="106"/>
      <c r="LOW251" s="106"/>
      <c r="LOX251" s="106"/>
      <c r="LOY251" s="106"/>
      <c r="LOZ251" s="106"/>
      <c r="LPA251" s="106"/>
      <c r="LPB251" s="106"/>
      <c r="LPC251" s="106"/>
      <c r="LPD251" s="106"/>
      <c r="LPE251" s="106"/>
      <c r="LPF251" s="106"/>
      <c r="LPG251" s="106"/>
      <c r="LPH251" s="106"/>
      <c r="LPI251" s="106"/>
      <c r="LPJ251" s="106"/>
      <c r="LPK251" s="106"/>
      <c r="LPL251" s="106"/>
      <c r="LPM251" s="106"/>
      <c r="LPN251" s="106"/>
      <c r="LPO251" s="106"/>
      <c r="LPP251" s="106"/>
      <c r="LPQ251" s="106"/>
      <c r="LPR251" s="106"/>
      <c r="LPS251" s="106"/>
      <c r="LPT251" s="106"/>
      <c r="LPU251" s="106"/>
      <c r="LPV251" s="106"/>
      <c r="LPW251" s="106"/>
      <c r="LPX251" s="106"/>
      <c r="LPY251" s="106"/>
      <c r="LPZ251" s="106"/>
      <c r="LQA251" s="106"/>
      <c r="LQB251" s="106"/>
      <c r="LQC251" s="106"/>
      <c r="LQD251" s="106"/>
      <c r="LQE251" s="106"/>
      <c r="LQF251" s="106"/>
      <c r="LQG251" s="106"/>
      <c r="LQH251" s="106"/>
      <c r="LQI251" s="106"/>
      <c r="LQJ251" s="106"/>
      <c r="LQK251" s="106"/>
      <c r="LQL251" s="106"/>
      <c r="LQM251" s="106"/>
      <c r="LQN251" s="106"/>
      <c r="LQO251" s="106"/>
      <c r="LQP251" s="106"/>
      <c r="LQQ251" s="106"/>
      <c r="LQR251" s="106"/>
      <c r="LQS251" s="106"/>
      <c r="LQT251" s="106"/>
      <c r="LQU251" s="106"/>
      <c r="LQV251" s="106"/>
      <c r="LQW251" s="106"/>
      <c r="LQX251" s="106"/>
      <c r="LQY251" s="106"/>
      <c r="LQZ251" s="106"/>
      <c r="LRA251" s="106"/>
      <c r="LRB251" s="106"/>
      <c r="LRC251" s="106"/>
      <c r="LRD251" s="106"/>
      <c r="LRE251" s="106"/>
      <c r="LRF251" s="106"/>
      <c r="LRG251" s="106"/>
      <c r="LRH251" s="106"/>
      <c r="LRI251" s="106"/>
      <c r="LRJ251" s="106"/>
      <c r="LRK251" s="106"/>
      <c r="LRL251" s="106"/>
      <c r="LRM251" s="106"/>
      <c r="LRN251" s="106"/>
      <c r="LRO251" s="106"/>
      <c r="LRP251" s="106"/>
      <c r="LRQ251" s="106"/>
      <c r="LRR251" s="106"/>
      <c r="LRS251" s="106"/>
      <c r="LRT251" s="106"/>
      <c r="LRU251" s="106"/>
      <c r="LRV251" s="106"/>
      <c r="LRW251" s="106"/>
      <c r="LRX251" s="106"/>
      <c r="LRY251" s="106"/>
      <c r="LRZ251" s="106"/>
      <c r="LSA251" s="106"/>
      <c r="LSB251" s="106"/>
      <c r="LSC251" s="106"/>
      <c r="LSD251" s="106"/>
      <c r="LSE251" s="106"/>
      <c r="LSF251" s="106"/>
      <c r="LSG251" s="106"/>
      <c r="LSH251" s="106"/>
      <c r="LSI251" s="106"/>
      <c r="LSJ251" s="106"/>
      <c r="LSK251" s="106"/>
      <c r="LSL251" s="106"/>
      <c r="LSM251" s="106"/>
      <c r="LSN251" s="106"/>
      <c r="LSO251" s="106"/>
      <c r="LSP251" s="106"/>
      <c r="LSQ251" s="106"/>
      <c r="LSR251" s="106"/>
      <c r="LSS251" s="106"/>
      <c r="LST251" s="106"/>
      <c r="LSU251" s="106"/>
      <c r="LSV251" s="106"/>
      <c r="LSW251" s="106"/>
      <c r="LSX251" s="106"/>
      <c r="LSY251" s="106"/>
      <c r="LSZ251" s="106"/>
      <c r="LTA251" s="106"/>
      <c r="LTB251" s="106"/>
      <c r="LTC251" s="106"/>
      <c r="LTD251" s="106"/>
      <c r="LTE251" s="106"/>
      <c r="LTF251" s="106"/>
      <c r="LTG251" s="106"/>
      <c r="LTH251" s="106"/>
      <c r="LTI251" s="106"/>
      <c r="LTJ251" s="106"/>
      <c r="LTK251" s="106"/>
      <c r="LTL251" s="106"/>
      <c r="LTM251" s="106"/>
      <c r="LTN251" s="106"/>
      <c r="LTO251" s="106"/>
      <c r="LTP251" s="106"/>
      <c r="LTQ251" s="106"/>
      <c r="LTR251" s="106"/>
      <c r="LTS251" s="106"/>
      <c r="LTT251" s="106"/>
      <c r="LTU251" s="106"/>
      <c r="LTV251" s="106"/>
      <c r="LTW251" s="106"/>
      <c r="LTX251" s="106"/>
      <c r="LTY251" s="106"/>
      <c r="LTZ251" s="106"/>
      <c r="LUA251" s="106"/>
      <c r="LUB251" s="106"/>
      <c r="LUC251" s="106"/>
      <c r="LUD251" s="106"/>
      <c r="LUE251" s="106"/>
      <c r="LUF251" s="106"/>
      <c r="LUG251" s="106"/>
      <c r="LUH251" s="106"/>
      <c r="LUI251" s="106"/>
      <c r="LUJ251" s="106"/>
      <c r="LUK251" s="106"/>
      <c r="LUL251" s="106"/>
      <c r="LUM251" s="106"/>
      <c r="LUN251" s="106"/>
      <c r="LUO251" s="106"/>
      <c r="LUP251" s="106"/>
      <c r="LUQ251" s="106"/>
      <c r="LUR251" s="106"/>
      <c r="LUS251" s="106"/>
      <c r="LUT251" s="106"/>
      <c r="LUU251" s="106"/>
      <c r="LUV251" s="106"/>
      <c r="LUW251" s="106"/>
      <c r="LUX251" s="106"/>
      <c r="LUY251" s="106"/>
      <c r="LUZ251" s="106"/>
      <c r="LVA251" s="106"/>
      <c r="LVB251" s="106"/>
      <c r="LVC251" s="106"/>
      <c r="LVD251" s="106"/>
      <c r="LVE251" s="106"/>
      <c r="LVF251" s="106"/>
      <c r="LVG251" s="106"/>
      <c r="LVH251" s="106"/>
      <c r="LVI251" s="106"/>
      <c r="LVJ251" s="106"/>
      <c r="LVK251" s="106"/>
      <c r="LVL251" s="106"/>
      <c r="LVM251" s="106"/>
      <c r="LVN251" s="106"/>
      <c r="LVO251" s="106"/>
      <c r="LVP251" s="106"/>
      <c r="LVQ251" s="106"/>
      <c r="LVR251" s="106"/>
      <c r="LVS251" s="106"/>
      <c r="LVT251" s="106"/>
      <c r="LVU251" s="106"/>
      <c r="LVV251" s="106"/>
      <c r="LVW251" s="106"/>
      <c r="LVX251" s="106"/>
      <c r="LVY251" s="106"/>
      <c r="LVZ251" s="106"/>
      <c r="LWA251" s="106"/>
      <c r="LWB251" s="106"/>
      <c r="LWC251" s="106"/>
      <c r="LWD251" s="106"/>
      <c r="LWE251" s="106"/>
      <c r="LWF251" s="106"/>
      <c r="LWG251" s="106"/>
      <c r="LWH251" s="106"/>
      <c r="LWI251" s="106"/>
      <c r="LWJ251" s="106"/>
      <c r="LWK251" s="106"/>
      <c r="LWL251" s="106"/>
      <c r="LWM251" s="106"/>
      <c r="LWN251" s="106"/>
      <c r="LWO251" s="106"/>
      <c r="LWP251" s="106"/>
      <c r="LWQ251" s="106"/>
      <c r="LWR251" s="106"/>
      <c r="LWS251" s="106"/>
      <c r="LWT251" s="106"/>
      <c r="LWU251" s="106"/>
      <c r="LWV251" s="106"/>
      <c r="LWW251" s="106"/>
      <c r="LWX251" s="106"/>
      <c r="LWY251" s="106"/>
      <c r="LWZ251" s="106"/>
      <c r="LXA251" s="106"/>
      <c r="LXB251" s="106"/>
      <c r="LXC251" s="106"/>
      <c r="LXD251" s="106"/>
      <c r="LXE251" s="106"/>
      <c r="LXF251" s="106"/>
      <c r="LXG251" s="106"/>
      <c r="LXH251" s="106"/>
      <c r="LXI251" s="106"/>
      <c r="LXJ251" s="106"/>
      <c r="LXK251" s="106"/>
      <c r="LXL251" s="106"/>
      <c r="LXM251" s="106"/>
      <c r="LXN251" s="106"/>
      <c r="LXO251" s="106"/>
      <c r="LXP251" s="106"/>
      <c r="LXQ251" s="106"/>
      <c r="LXR251" s="106"/>
      <c r="LXS251" s="106"/>
      <c r="LXT251" s="106"/>
      <c r="LXU251" s="106"/>
      <c r="LXV251" s="106"/>
      <c r="LXW251" s="106"/>
      <c r="LXX251" s="106"/>
      <c r="LXY251" s="106"/>
      <c r="LXZ251" s="106"/>
      <c r="LYA251" s="106"/>
      <c r="LYB251" s="106"/>
      <c r="LYC251" s="106"/>
      <c r="LYD251" s="106"/>
      <c r="LYE251" s="106"/>
      <c r="LYF251" s="106"/>
      <c r="LYG251" s="106"/>
      <c r="LYH251" s="106"/>
      <c r="LYI251" s="106"/>
      <c r="LYJ251" s="106"/>
      <c r="LYK251" s="106"/>
      <c r="LYL251" s="106"/>
      <c r="LYM251" s="106"/>
      <c r="LYN251" s="106"/>
      <c r="LYO251" s="106"/>
      <c r="LYP251" s="106"/>
      <c r="LYQ251" s="106"/>
      <c r="LYR251" s="106"/>
      <c r="LYS251" s="106"/>
      <c r="LYT251" s="106"/>
      <c r="LYU251" s="106"/>
      <c r="LYV251" s="106"/>
      <c r="LYW251" s="106"/>
      <c r="LYX251" s="106"/>
      <c r="LYY251" s="106"/>
      <c r="LYZ251" s="106"/>
      <c r="LZA251" s="106"/>
      <c r="LZB251" s="106"/>
      <c r="LZC251" s="106"/>
      <c r="LZD251" s="106"/>
      <c r="LZE251" s="106"/>
      <c r="LZF251" s="106"/>
      <c r="LZG251" s="106"/>
      <c r="LZH251" s="106"/>
      <c r="LZI251" s="106"/>
      <c r="LZJ251" s="106"/>
      <c r="LZK251" s="106"/>
      <c r="LZL251" s="106"/>
      <c r="LZM251" s="106"/>
      <c r="LZN251" s="106"/>
      <c r="LZO251" s="106"/>
      <c r="LZP251" s="106"/>
      <c r="LZQ251" s="106"/>
      <c r="LZR251" s="106"/>
      <c r="LZS251" s="106"/>
      <c r="LZT251" s="106"/>
      <c r="LZU251" s="106"/>
      <c r="LZV251" s="106"/>
      <c r="LZW251" s="106"/>
      <c r="LZX251" s="106"/>
      <c r="LZY251" s="106"/>
      <c r="LZZ251" s="106"/>
      <c r="MAA251" s="106"/>
      <c r="MAB251" s="106"/>
      <c r="MAC251" s="106"/>
      <c r="MAD251" s="106"/>
      <c r="MAE251" s="106"/>
      <c r="MAF251" s="106"/>
      <c r="MAG251" s="106"/>
      <c r="MAH251" s="106"/>
      <c r="MAI251" s="106"/>
      <c r="MAJ251" s="106"/>
      <c r="MAK251" s="106"/>
      <c r="MAL251" s="106"/>
      <c r="MAM251" s="106"/>
      <c r="MAN251" s="106"/>
      <c r="MAO251" s="106"/>
      <c r="MAP251" s="106"/>
      <c r="MAQ251" s="106"/>
      <c r="MAR251" s="106"/>
      <c r="MAS251" s="106"/>
      <c r="MAT251" s="106"/>
      <c r="MAU251" s="106"/>
      <c r="MAV251" s="106"/>
      <c r="MAW251" s="106"/>
      <c r="MAX251" s="106"/>
      <c r="MAY251" s="106"/>
      <c r="MAZ251" s="106"/>
      <c r="MBA251" s="106"/>
      <c r="MBB251" s="106"/>
      <c r="MBC251" s="106"/>
      <c r="MBD251" s="106"/>
      <c r="MBE251" s="106"/>
      <c r="MBF251" s="106"/>
      <c r="MBG251" s="106"/>
      <c r="MBH251" s="106"/>
      <c r="MBI251" s="106"/>
      <c r="MBJ251" s="106"/>
      <c r="MBK251" s="106"/>
      <c r="MBL251" s="106"/>
      <c r="MBM251" s="106"/>
      <c r="MBN251" s="106"/>
      <c r="MBO251" s="106"/>
      <c r="MBP251" s="106"/>
      <c r="MBQ251" s="106"/>
      <c r="MBR251" s="106"/>
      <c r="MBS251" s="106"/>
      <c r="MBT251" s="106"/>
      <c r="MBU251" s="106"/>
      <c r="MBV251" s="106"/>
      <c r="MBW251" s="106"/>
      <c r="MBX251" s="106"/>
      <c r="MBY251" s="106"/>
      <c r="MBZ251" s="106"/>
      <c r="MCA251" s="106"/>
      <c r="MCB251" s="106"/>
      <c r="MCC251" s="106"/>
      <c r="MCD251" s="106"/>
      <c r="MCE251" s="106"/>
      <c r="MCF251" s="106"/>
      <c r="MCG251" s="106"/>
      <c r="MCH251" s="106"/>
      <c r="MCI251" s="106"/>
      <c r="MCJ251" s="106"/>
      <c r="MCK251" s="106"/>
      <c r="MCL251" s="106"/>
      <c r="MCM251" s="106"/>
      <c r="MCN251" s="106"/>
      <c r="MCO251" s="106"/>
      <c r="MCP251" s="106"/>
      <c r="MCQ251" s="106"/>
      <c r="MCR251" s="106"/>
      <c r="MCS251" s="106"/>
      <c r="MCT251" s="106"/>
      <c r="MCU251" s="106"/>
      <c r="MCV251" s="106"/>
      <c r="MCW251" s="106"/>
      <c r="MCX251" s="106"/>
      <c r="MCY251" s="106"/>
      <c r="MCZ251" s="106"/>
      <c r="MDA251" s="106"/>
      <c r="MDB251" s="106"/>
      <c r="MDC251" s="106"/>
      <c r="MDD251" s="106"/>
      <c r="MDE251" s="106"/>
      <c r="MDF251" s="106"/>
      <c r="MDG251" s="106"/>
      <c r="MDH251" s="106"/>
      <c r="MDI251" s="106"/>
      <c r="MDJ251" s="106"/>
      <c r="MDK251" s="106"/>
      <c r="MDL251" s="106"/>
      <c r="MDM251" s="106"/>
      <c r="MDN251" s="106"/>
      <c r="MDO251" s="106"/>
      <c r="MDP251" s="106"/>
      <c r="MDQ251" s="106"/>
      <c r="MDR251" s="106"/>
      <c r="MDS251" s="106"/>
      <c r="MDT251" s="106"/>
      <c r="MDU251" s="106"/>
      <c r="MDV251" s="106"/>
      <c r="MDW251" s="106"/>
      <c r="MDX251" s="106"/>
      <c r="MDY251" s="106"/>
      <c r="MDZ251" s="106"/>
      <c r="MEA251" s="106"/>
      <c r="MEB251" s="106"/>
      <c r="MEC251" s="106"/>
      <c r="MED251" s="106"/>
      <c r="MEE251" s="106"/>
      <c r="MEF251" s="106"/>
      <c r="MEG251" s="106"/>
      <c r="MEH251" s="106"/>
      <c r="MEI251" s="106"/>
      <c r="MEJ251" s="106"/>
      <c r="MEK251" s="106"/>
      <c r="MEL251" s="106"/>
      <c r="MEM251" s="106"/>
      <c r="MEN251" s="106"/>
      <c r="MEO251" s="106"/>
      <c r="MEP251" s="106"/>
      <c r="MEQ251" s="106"/>
      <c r="MER251" s="106"/>
      <c r="MES251" s="106"/>
      <c r="MET251" s="106"/>
      <c r="MEU251" s="106"/>
      <c r="MEV251" s="106"/>
      <c r="MEW251" s="106"/>
      <c r="MEX251" s="106"/>
      <c r="MEY251" s="106"/>
      <c r="MEZ251" s="106"/>
      <c r="MFA251" s="106"/>
      <c r="MFB251" s="106"/>
      <c r="MFC251" s="106"/>
      <c r="MFD251" s="106"/>
      <c r="MFE251" s="106"/>
      <c r="MFF251" s="106"/>
      <c r="MFG251" s="106"/>
      <c r="MFH251" s="106"/>
      <c r="MFI251" s="106"/>
      <c r="MFJ251" s="106"/>
      <c r="MFK251" s="106"/>
      <c r="MFL251" s="106"/>
      <c r="MFM251" s="106"/>
      <c r="MFN251" s="106"/>
      <c r="MFO251" s="106"/>
      <c r="MFP251" s="106"/>
      <c r="MFQ251" s="106"/>
      <c r="MFR251" s="106"/>
      <c r="MFS251" s="106"/>
      <c r="MFT251" s="106"/>
      <c r="MFU251" s="106"/>
      <c r="MFV251" s="106"/>
      <c r="MFW251" s="106"/>
      <c r="MFX251" s="106"/>
      <c r="MFY251" s="106"/>
      <c r="MFZ251" s="106"/>
      <c r="MGA251" s="106"/>
      <c r="MGB251" s="106"/>
      <c r="MGC251" s="106"/>
      <c r="MGD251" s="106"/>
      <c r="MGE251" s="106"/>
      <c r="MGF251" s="106"/>
      <c r="MGG251" s="106"/>
      <c r="MGH251" s="106"/>
      <c r="MGI251" s="106"/>
      <c r="MGJ251" s="106"/>
      <c r="MGK251" s="106"/>
      <c r="MGL251" s="106"/>
      <c r="MGM251" s="106"/>
      <c r="MGN251" s="106"/>
      <c r="MGO251" s="106"/>
      <c r="MGP251" s="106"/>
      <c r="MGQ251" s="106"/>
      <c r="MGR251" s="106"/>
      <c r="MGS251" s="106"/>
      <c r="MGT251" s="106"/>
      <c r="MGU251" s="106"/>
      <c r="MGV251" s="106"/>
      <c r="MGW251" s="106"/>
      <c r="MGX251" s="106"/>
      <c r="MGY251" s="106"/>
      <c r="MGZ251" s="106"/>
      <c r="MHA251" s="106"/>
      <c r="MHB251" s="106"/>
      <c r="MHC251" s="106"/>
      <c r="MHD251" s="106"/>
      <c r="MHE251" s="106"/>
      <c r="MHF251" s="106"/>
      <c r="MHG251" s="106"/>
      <c r="MHH251" s="106"/>
      <c r="MHI251" s="106"/>
      <c r="MHJ251" s="106"/>
      <c r="MHK251" s="106"/>
      <c r="MHL251" s="106"/>
      <c r="MHM251" s="106"/>
      <c r="MHN251" s="106"/>
      <c r="MHO251" s="106"/>
      <c r="MHP251" s="106"/>
      <c r="MHQ251" s="106"/>
      <c r="MHR251" s="106"/>
      <c r="MHS251" s="106"/>
      <c r="MHT251" s="106"/>
      <c r="MHU251" s="106"/>
      <c r="MHV251" s="106"/>
      <c r="MHW251" s="106"/>
      <c r="MHX251" s="106"/>
      <c r="MHY251" s="106"/>
      <c r="MHZ251" s="106"/>
      <c r="MIA251" s="106"/>
      <c r="MIB251" s="106"/>
      <c r="MIC251" s="106"/>
      <c r="MID251" s="106"/>
      <c r="MIE251" s="106"/>
      <c r="MIF251" s="106"/>
      <c r="MIG251" s="106"/>
      <c r="MIH251" s="106"/>
      <c r="MII251" s="106"/>
      <c r="MIJ251" s="106"/>
      <c r="MIK251" s="106"/>
      <c r="MIL251" s="106"/>
      <c r="MIM251" s="106"/>
      <c r="MIN251" s="106"/>
      <c r="MIO251" s="106"/>
      <c r="MIP251" s="106"/>
      <c r="MIQ251" s="106"/>
      <c r="MIR251" s="106"/>
      <c r="MIS251" s="106"/>
      <c r="MIT251" s="106"/>
      <c r="MIU251" s="106"/>
      <c r="MIV251" s="106"/>
      <c r="MIW251" s="106"/>
      <c r="MIX251" s="106"/>
      <c r="MIY251" s="106"/>
      <c r="MIZ251" s="106"/>
      <c r="MJA251" s="106"/>
      <c r="MJB251" s="106"/>
      <c r="MJC251" s="106"/>
      <c r="MJD251" s="106"/>
      <c r="MJE251" s="106"/>
      <c r="MJF251" s="106"/>
      <c r="MJG251" s="106"/>
      <c r="MJH251" s="106"/>
      <c r="MJI251" s="106"/>
      <c r="MJJ251" s="106"/>
      <c r="MJK251" s="106"/>
      <c r="MJL251" s="106"/>
      <c r="MJM251" s="106"/>
      <c r="MJN251" s="106"/>
      <c r="MJO251" s="106"/>
      <c r="MJP251" s="106"/>
      <c r="MJQ251" s="106"/>
      <c r="MJR251" s="106"/>
      <c r="MJS251" s="106"/>
      <c r="MJT251" s="106"/>
      <c r="MJU251" s="106"/>
      <c r="MJV251" s="106"/>
      <c r="MJW251" s="106"/>
      <c r="MJX251" s="106"/>
      <c r="MJY251" s="106"/>
      <c r="MJZ251" s="106"/>
      <c r="MKA251" s="106"/>
      <c r="MKB251" s="106"/>
      <c r="MKC251" s="106"/>
      <c r="MKD251" s="106"/>
      <c r="MKE251" s="106"/>
      <c r="MKF251" s="106"/>
      <c r="MKG251" s="106"/>
      <c r="MKH251" s="106"/>
      <c r="MKI251" s="106"/>
      <c r="MKJ251" s="106"/>
      <c r="MKK251" s="106"/>
      <c r="MKL251" s="106"/>
      <c r="MKM251" s="106"/>
      <c r="MKN251" s="106"/>
      <c r="MKO251" s="106"/>
      <c r="MKP251" s="106"/>
      <c r="MKQ251" s="106"/>
      <c r="MKR251" s="106"/>
      <c r="MKS251" s="106"/>
      <c r="MKT251" s="106"/>
      <c r="MKU251" s="106"/>
      <c r="MKV251" s="106"/>
      <c r="MKW251" s="106"/>
      <c r="MKX251" s="106"/>
      <c r="MKY251" s="106"/>
      <c r="MKZ251" s="106"/>
      <c r="MLA251" s="106"/>
      <c r="MLB251" s="106"/>
      <c r="MLC251" s="106"/>
      <c r="MLD251" s="106"/>
      <c r="MLE251" s="106"/>
      <c r="MLF251" s="106"/>
      <c r="MLG251" s="106"/>
      <c r="MLH251" s="106"/>
      <c r="MLI251" s="106"/>
      <c r="MLJ251" s="106"/>
      <c r="MLK251" s="106"/>
      <c r="MLL251" s="106"/>
      <c r="MLM251" s="106"/>
      <c r="MLN251" s="106"/>
      <c r="MLO251" s="106"/>
      <c r="MLP251" s="106"/>
      <c r="MLQ251" s="106"/>
      <c r="MLR251" s="106"/>
      <c r="MLS251" s="106"/>
      <c r="MLT251" s="106"/>
      <c r="MLU251" s="106"/>
      <c r="MLV251" s="106"/>
      <c r="MLW251" s="106"/>
      <c r="MLX251" s="106"/>
      <c r="MLY251" s="106"/>
      <c r="MLZ251" s="106"/>
      <c r="MMA251" s="106"/>
      <c r="MMB251" s="106"/>
      <c r="MMC251" s="106"/>
      <c r="MMD251" s="106"/>
      <c r="MME251" s="106"/>
      <c r="MMF251" s="106"/>
      <c r="MMG251" s="106"/>
      <c r="MMH251" s="106"/>
      <c r="MMI251" s="106"/>
      <c r="MMJ251" s="106"/>
      <c r="MMK251" s="106"/>
      <c r="MML251" s="106"/>
      <c r="MMM251" s="106"/>
      <c r="MMN251" s="106"/>
      <c r="MMO251" s="106"/>
      <c r="MMP251" s="106"/>
      <c r="MMQ251" s="106"/>
      <c r="MMR251" s="106"/>
      <c r="MMS251" s="106"/>
      <c r="MMT251" s="106"/>
      <c r="MMU251" s="106"/>
      <c r="MMV251" s="106"/>
      <c r="MMW251" s="106"/>
      <c r="MMX251" s="106"/>
      <c r="MMY251" s="106"/>
      <c r="MMZ251" s="106"/>
      <c r="MNA251" s="106"/>
      <c r="MNB251" s="106"/>
      <c r="MNC251" s="106"/>
      <c r="MND251" s="106"/>
      <c r="MNE251" s="106"/>
      <c r="MNF251" s="106"/>
      <c r="MNG251" s="106"/>
      <c r="MNH251" s="106"/>
      <c r="MNI251" s="106"/>
      <c r="MNJ251" s="106"/>
      <c r="MNK251" s="106"/>
      <c r="MNL251" s="106"/>
      <c r="MNM251" s="106"/>
      <c r="MNN251" s="106"/>
      <c r="MNO251" s="106"/>
      <c r="MNP251" s="106"/>
      <c r="MNQ251" s="106"/>
      <c r="MNR251" s="106"/>
      <c r="MNS251" s="106"/>
      <c r="MNT251" s="106"/>
      <c r="MNU251" s="106"/>
      <c r="MNV251" s="106"/>
      <c r="MNW251" s="106"/>
      <c r="MNX251" s="106"/>
      <c r="MNY251" s="106"/>
      <c r="MNZ251" s="106"/>
      <c r="MOA251" s="106"/>
      <c r="MOB251" s="106"/>
      <c r="MOC251" s="106"/>
      <c r="MOD251" s="106"/>
      <c r="MOE251" s="106"/>
      <c r="MOF251" s="106"/>
      <c r="MOG251" s="106"/>
      <c r="MOH251" s="106"/>
      <c r="MOI251" s="106"/>
      <c r="MOJ251" s="106"/>
      <c r="MOK251" s="106"/>
      <c r="MOL251" s="106"/>
      <c r="MOM251" s="106"/>
      <c r="MON251" s="106"/>
      <c r="MOO251" s="106"/>
      <c r="MOP251" s="106"/>
      <c r="MOQ251" s="106"/>
      <c r="MOR251" s="106"/>
      <c r="MOS251" s="106"/>
      <c r="MOT251" s="106"/>
      <c r="MOU251" s="106"/>
      <c r="MOV251" s="106"/>
      <c r="MOW251" s="106"/>
      <c r="MOX251" s="106"/>
      <c r="MOY251" s="106"/>
      <c r="MOZ251" s="106"/>
      <c r="MPA251" s="106"/>
      <c r="MPB251" s="106"/>
      <c r="MPC251" s="106"/>
      <c r="MPD251" s="106"/>
      <c r="MPE251" s="106"/>
      <c r="MPF251" s="106"/>
      <c r="MPG251" s="106"/>
      <c r="MPH251" s="106"/>
      <c r="MPI251" s="106"/>
      <c r="MPJ251" s="106"/>
      <c r="MPK251" s="106"/>
      <c r="MPL251" s="106"/>
      <c r="MPM251" s="106"/>
      <c r="MPN251" s="106"/>
      <c r="MPO251" s="106"/>
      <c r="MPP251" s="106"/>
      <c r="MPQ251" s="106"/>
      <c r="MPR251" s="106"/>
      <c r="MPS251" s="106"/>
      <c r="MPT251" s="106"/>
      <c r="MPU251" s="106"/>
      <c r="MPV251" s="106"/>
      <c r="MPW251" s="106"/>
      <c r="MPX251" s="106"/>
      <c r="MPY251" s="106"/>
      <c r="MPZ251" s="106"/>
      <c r="MQA251" s="106"/>
      <c r="MQB251" s="106"/>
      <c r="MQC251" s="106"/>
      <c r="MQD251" s="106"/>
      <c r="MQE251" s="106"/>
      <c r="MQF251" s="106"/>
      <c r="MQG251" s="106"/>
      <c r="MQH251" s="106"/>
      <c r="MQI251" s="106"/>
      <c r="MQJ251" s="106"/>
      <c r="MQK251" s="106"/>
      <c r="MQL251" s="106"/>
      <c r="MQM251" s="106"/>
      <c r="MQN251" s="106"/>
      <c r="MQO251" s="106"/>
      <c r="MQP251" s="106"/>
      <c r="MQQ251" s="106"/>
      <c r="MQR251" s="106"/>
      <c r="MQS251" s="106"/>
      <c r="MQT251" s="106"/>
      <c r="MQU251" s="106"/>
      <c r="MQV251" s="106"/>
      <c r="MQW251" s="106"/>
      <c r="MQX251" s="106"/>
      <c r="MQY251" s="106"/>
      <c r="MQZ251" s="106"/>
      <c r="MRA251" s="106"/>
      <c r="MRB251" s="106"/>
      <c r="MRC251" s="106"/>
      <c r="MRD251" s="106"/>
      <c r="MRE251" s="106"/>
      <c r="MRF251" s="106"/>
      <c r="MRG251" s="106"/>
      <c r="MRH251" s="106"/>
      <c r="MRI251" s="106"/>
      <c r="MRJ251" s="106"/>
      <c r="MRK251" s="106"/>
      <c r="MRL251" s="106"/>
      <c r="MRM251" s="106"/>
      <c r="MRN251" s="106"/>
      <c r="MRO251" s="106"/>
      <c r="MRP251" s="106"/>
      <c r="MRQ251" s="106"/>
      <c r="MRR251" s="106"/>
      <c r="MRS251" s="106"/>
      <c r="MRT251" s="106"/>
      <c r="MRU251" s="106"/>
      <c r="MRV251" s="106"/>
      <c r="MRW251" s="106"/>
      <c r="MRX251" s="106"/>
      <c r="MRY251" s="106"/>
      <c r="MRZ251" s="106"/>
      <c r="MSA251" s="106"/>
      <c r="MSB251" s="106"/>
      <c r="MSC251" s="106"/>
      <c r="MSD251" s="106"/>
      <c r="MSE251" s="106"/>
      <c r="MSF251" s="106"/>
      <c r="MSG251" s="106"/>
      <c r="MSH251" s="106"/>
      <c r="MSI251" s="106"/>
      <c r="MSJ251" s="106"/>
      <c r="MSK251" s="106"/>
      <c r="MSL251" s="106"/>
      <c r="MSM251" s="106"/>
      <c r="MSN251" s="106"/>
      <c r="MSO251" s="106"/>
      <c r="MSP251" s="106"/>
      <c r="MSQ251" s="106"/>
      <c r="MSR251" s="106"/>
      <c r="MSS251" s="106"/>
      <c r="MST251" s="106"/>
      <c r="MSU251" s="106"/>
      <c r="MSV251" s="106"/>
      <c r="MSW251" s="106"/>
      <c r="MSX251" s="106"/>
      <c r="MSY251" s="106"/>
      <c r="MSZ251" s="106"/>
      <c r="MTA251" s="106"/>
      <c r="MTB251" s="106"/>
      <c r="MTC251" s="106"/>
      <c r="MTD251" s="106"/>
      <c r="MTE251" s="106"/>
      <c r="MTF251" s="106"/>
      <c r="MTG251" s="106"/>
      <c r="MTH251" s="106"/>
      <c r="MTI251" s="106"/>
      <c r="MTJ251" s="106"/>
      <c r="MTK251" s="106"/>
      <c r="MTL251" s="106"/>
      <c r="MTM251" s="106"/>
      <c r="MTN251" s="106"/>
      <c r="MTO251" s="106"/>
      <c r="MTP251" s="106"/>
      <c r="MTQ251" s="106"/>
      <c r="MTR251" s="106"/>
      <c r="MTS251" s="106"/>
      <c r="MTT251" s="106"/>
      <c r="MTU251" s="106"/>
      <c r="MTV251" s="106"/>
      <c r="MTW251" s="106"/>
      <c r="MTX251" s="106"/>
      <c r="MTY251" s="106"/>
      <c r="MTZ251" s="106"/>
      <c r="MUA251" s="106"/>
      <c r="MUB251" s="106"/>
      <c r="MUC251" s="106"/>
      <c r="MUD251" s="106"/>
      <c r="MUE251" s="106"/>
      <c r="MUF251" s="106"/>
      <c r="MUG251" s="106"/>
      <c r="MUH251" s="106"/>
      <c r="MUI251" s="106"/>
      <c r="MUJ251" s="106"/>
      <c r="MUK251" s="106"/>
      <c r="MUL251" s="106"/>
      <c r="MUM251" s="106"/>
      <c r="MUN251" s="106"/>
      <c r="MUO251" s="106"/>
      <c r="MUP251" s="106"/>
      <c r="MUQ251" s="106"/>
      <c r="MUR251" s="106"/>
      <c r="MUS251" s="106"/>
      <c r="MUT251" s="106"/>
      <c r="MUU251" s="106"/>
      <c r="MUV251" s="106"/>
      <c r="MUW251" s="106"/>
      <c r="MUX251" s="106"/>
      <c r="MUY251" s="106"/>
      <c r="MUZ251" s="106"/>
      <c r="MVA251" s="106"/>
      <c r="MVB251" s="106"/>
      <c r="MVC251" s="106"/>
      <c r="MVD251" s="106"/>
      <c r="MVE251" s="106"/>
      <c r="MVF251" s="106"/>
      <c r="MVG251" s="106"/>
      <c r="MVH251" s="106"/>
      <c r="MVI251" s="106"/>
      <c r="MVJ251" s="106"/>
      <c r="MVK251" s="106"/>
      <c r="MVL251" s="106"/>
      <c r="MVM251" s="106"/>
      <c r="MVN251" s="106"/>
      <c r="MVO251" s="106"/>
      <c r="MVP251" s="106"/>
      <c r="MVQ251" s="106"/>
      <c r="MVR251" s="106"/>
      <c r="MVS251" s="106"/>
      <c r="MVT251" s="106"/>
      <c r="MVU251" s="106"/>
      <c r="MVV251" s="106"/>
      <c r="MVW251" s="106"/>
      <c r="MVX251" s="106"/>
      <c r="MVY251" s="106"/>
      <c r="MVZ251" s="106"/>
      <c r="MWA251" s="106"/>
      <c r="MWB251" s="106"/>
      <c r="MWC251" s="106"/>
      <c r="MWD251" s="106"/>
      <c r="MWE251" s="106"/>
      <c r="MWF251" s="106"/>
      <c r="MWG251" s="106"/>
      <c r="MWH251" s="106"/>
      <c r="MWI251" s="106"/>
      <c r="MWJ251" s="106"/>
      <c r="MWK251" s="106"/>
      <c r="MWL251" s="106"/>
      <c r="MWM251" s="106"/>
      <c r="MWN251" s="106"/>
      <c r="MWO251" s="106"/>
      <c r="MWP251" s="106"/>
      <c r="MWQ251" s="106"/>
      <c r="MWR251" s="106"/>
      <c r="MWS251" s="106"/>
      <c r="MWT251" s="106"/>
      <c r="MWU251" s="106"/>
      <c r="MWV251" s="106"/>
      <c r="MWW251" s="106"/>
      <c r="MWX251" s="106"/>
      <c r="MWY251" s="106"/>
      <c r="MWZ251" s="106"/>
      <c r="MXA251" s="106"/>
      <c r="MXB251" s="106"/>
      <c r="MXC251" s="106"/>
      <c r="MXD251" s="106"/>
      <c r="MXE251" s="106"/>
      <c r="MXF251" s="106"/>
      <c r="MXG251" s="106"/>
      <c r="MXH251" s="106"/>
      <c r="MXI251" s="106"/>
      <c r="MXJ251" s="106"/>
      <c r="MXK251" s="106"/>
      <c r="MXL251" s="106"/>
      <c r="MXM251" s="106"/>
      <c r="MXN251" s="106"/>
      <c r="MXO251" s="106"/>
      <c r="MXP251" s="106"/>
      <c r="MXQ251" s="106"/>
      <c r="MXR251" s="106"/>
      <c r="MXS251" s="106"/>
      <c r="MXT251" s="106"/>
      <c r="MXU251" s="106"/>
      <c r="MXV251" s="106"/>
      <c r="MXW251" s="106"/>
      <c r="MXX251" s="106"/>
      <c r="MXY251" s="106"/>
      <c r="MXZ251" s="106"/>
      <c r="MYA251" s="106"/>
      <c r="MYB251" s="106"/>
      <c r="MYC251" s="106"/>
      <c r="MYD251" s="106"/>
      <c r="MYE251" s="106"/>
      <c r="MYF251" s="106"/>
      <c r="MYG251" s="106"/>
      <c r="MYH251" s="106"/>
      <c r="MYI251" s="106"/>
      <c r="MYJ251" s="106"/>
      <c r="MYK251" s="106"/>
      <c r="MYL251" s="106"/>
      <c r="MYM251" s="106"/>
      <c r="MYN251" s="106"/>
      <c r="MYO251" s="106"/>
      <c r="MYP251" s="106"/>
      <c r="MYQ251" s="106"/>
      <c r="MYR251" s="106"/>
      <c r="MYS251" s="106"/>
      <c r="MYT251" s="106"/>
      <c r="MYU251" s="106"/>
      <c r="MYV251" s="106"/>
      <c r="MYW251" s="106"/>
      <c r="MYX251" s="106"/>
      <c r="MYY251" s="106"/>
      <c r="MYZ251" s="106"/>
      <c r="MZA251" s="106"/>
      <c r="MZB251" s="106"/>
      <c r="MZC251" s="106"/>
      <c r="MZD251" s="106"/>
      <c r="MZE251" s="106"/>
      <c r="MZF251" s="106"/>
      <c r="MZG251" s="106"/>
      <c r="MZH251" s="106"/>
      <c r="MZI251" s="106"/>
      <c r="MZJ251" s="106"/>
      <c r="MZK251" s="106"/>
      <c r="MZL251" s="106"/>
      <c r="MZM251" s="106"/>
      <c r="MZN251" s="106"/>
      <c r="MZO251" s="106"/>
      <c r="MZP251" s="106"/>
      <c r="MZQ251" s="106"/>
      <c r="MZR251" s="106"/>
      <c r="MZS251" s="106"/>
      <c r="MZT251" s="106"/>
      <c r="MZU251" s="106"/>
      <c r="MZV251" s="106"/>
      <c r="MZW251" s="106"/>
      <c r="MZX251" s="106"/>
      <c r="MZY251" s="106"/>
      <c r="MZZ251" s="106"/>
      <c r="NAA251" s="106"/>
      <c r="NAB251" s="106"/>
      <c r="NAC251" s="106"/>
      <c r="NAD251" s="106"/>
      <c r="NAE251" s="106"/>
      <c r="NAF251" s="106"/>
      <c r="NAG251" s="106"/>
      <c r="NAH251" s="106"/>
      <c r="NAI251" s="106"/>
      <c r="NAJ251" s="106"/>
      <c r="NAK251" s="106"/>
      <c r="NAL251" s="106"/>
      <c r="NAM251" s="106"/>
      <c r="NAN251" s="106"/>
      <c r="NAO251" s="106"/>
      <c r="NAP251" s="106"/>
      <c r="NAQ251" s="106"/>
      <c r="NAR251" s="106"/>
      <c r="NAS251" s="106"/>
      <c r="NAT251" s="106"/>
      <c r="NAU251" s="106"/>
      <c r="NAV251" s="106"/>
      <c r="NAW251" s="106"/>
      <c r="NAX251" s="106"/>
      <c r="NAY251" s="106"/>
      <c r="NAZ251" s="106"/>
      <c r="NBA251" s="106"/>
      <c r="NBB251" s="106"/>
      <c r="NBC251" s="106"/>
      <c r="NBD251" s="106"/>
      <c r="NBE251" s="106"/>
      <c r="NBF251" s="106"/>
      <c r="NBG251" s="106"/>
      <c r="NBH251" s="106"/>
      <c r="NBI251" s="106"/>
      <c r="NBJ251" s="106"/>
      <c r="NBK251" s="106"/>
      <c r="NBL251" s="106"/>
      <c r="NBM251" s="106"/>
      <c r="NBN251" s="106"/>
      <c r="NBO251" s="106"/>
      <c r="NBP251" s="106"/>
      <c r="NBQ251" s="106"/>
      <c r="NBR251" s="106"/>
      <c r="NBS251" s="106"/>
      <c r="NBT251" s="106"/>
      <c r="NBU251" s="106"/>
      <c r="NBV251" s="106"/>
      <c r="NBW251" s="106"/>
      <c r="NBX251" s="106"/>
      <c r="NBY251" s="106"/>
      <c r="NBZ251" s="106"/>
      <c r="NCA251" s="106"/>
      <c r="NCB251" s="106"/>
      <c r="NCC251" s="106"/>
      <c r="NCD251" s="106"/>
      <c r="NCE251" s="106"/>
      <c r="NCF251" s="106"/>
      <c r="NCG251" s="106"/>
      <c r="NCH251" s="106"/>
      <c r="NCI251" s="106"/>
      <c r="NCJ251" s="106"/>
      <c r="NCK251" s="106"/>
      <c r="NCL251" s="106"/>
      <c r="NCM251" s="106"/>
      <c r="NCN251" s="106"/>
      <c r="NCO251" s="106"/>
      <c r="NCP251" s="106"/>
      <c r="NCQ251" s="106"/>
      <c r="NCR251" s="106"/>
      <c r="NCS251" s="106"/>
      <c r="NCT251" s="106"/>
      <c r="NCU251" s="106"/>
      <c r="NCV251" s="106"/>
      <c r="NCW251" s="106"/>
      <c r="NCX251" s="106"/>
      <c r="NCY251" s="106"/>
      <c r="NCZ251" s="106"/>
      <c r="NDA251" s="106"/>
      <c r="NDB251" s="106"/>
      <c r="NDC251" s="106"/>
      <c r="NDD251" s="106"/>
      <c r="NDE251" s="106"/>
      <c r="NDF251" s="106"/>
      <c r="NDG251" s="106"/>
      <c r="NDH251" s="106"/>
      <c r="NDI251" s="106"/>
      <c r="NDJ251" s="106"/>
      <c r="NDK251" s="106"/>
      <c r="NDL251" s="106"/>
      <c r="NDM251" s="106"/>
      <c r="NDN251" s="106"/>
      <c r="NDO251" s="106"/>
      <c r="NDP251" s="106"/>
      <c r="NDQ251" s="106"/>
      <c r="NDR251" s="106"/>
      <c r="NDS251" s="106"/>
      <c r="NDT251" s="106"/>
      <c r="NDU251" s="106"/>
      <c r="NDV251" s="106"/>
      <c r="NDW251" s="106"/>
      <c r="NDX251" s="106"/>
      <c r="NDY251" s="106"/>
      <c r="NDZ251" s="106"/>
      <c r="NEA251" s="106"/>
      <c r="NEB251" s="106"/>
      <c r="NEC251" s="106"/>
      <c r="NED251" s="106"/>
      <c r="NEE251" s="106"/>
      <c r="NEF251" s="106"/>
      <c r="NEG251" s="106"/>
      <c r="NEH251" s="106"/>
      <c r="NEI251" s="106"/>
      <c r="NEJ251" s="106"/>
      <c r="NEK251" s="106"/>
      <c r="NEL251" s="106"/>
      <c r="NEM251" s="106"/>
      <c r="NEN251" s="106"/>
      <c r="NEO251" s="106"/>
      <c r="NEP251" s="106"/>
      <c r="NEQ251" s="106"/>
      <c r="NER251" s="106"/>
      <c r="NES251" s="106"/>
      <c r="NET251" s="106"/>
      <c r="NEU251" s="106"/>
      <c r="NEV251" s="106"/>
      <c r="NEW251" s="106"/>
      <c r="NEX251" s="106"/>
      <c r="NEY251" s="106"/>
      <c r="NEZ251" s="106"/>
      <c r="NFA251" s="106"/>
      <c r="NFB251" s="106"/>
      <c r="NFC251" s="106"/>
      <c r="NFD251" s="106"/>
      <c r="NFE251" s="106"/>
      <c r="NFF251" s="106"/>
      <c r="NFG251" s="106"/>
      <c r="NFH251" s="106"/>
      <c r="NFI251" s="106"/>
      <c r="NFJ251" s="106"/>
      <c r="NFK251" s="106"/>
      <c r="NFL251" s="106"/>
      <c r="NFM251" s="106"/>
      <c r="NFN251" s="106"/>
      <c r="NFO251" s="106"/>
      <c r="NFP251" s="106"/>
      <c r="NFQ251" s="106"/>
      <c r="NFR251" s="106"/>
      <c r="NFS251" s="106"/>
      <c r="NFT251" s="106"/>
      <c r="NFU251" s="106"/>
      <c r="NFV251" s="106"/>
      <c r="NFW251" s="106"/>
      <c r="NFX251" s="106"/>
      <c r="NFY251" s="106"/>
      <c r="NFZ251" s="106"/>
      <c r="NGA251" s="106"/>
      <c r="NGB251" s="106"/>
      <c r="NGC251" s="106"/>
      <c r="NGD251" s="106"/>
      <c r="NGE251" s="106"/>
      <c r="NGF251" s="106"/>
      <c r="NGG251" s="106"/>
      <c r="NGH251" s="106"/>
      <c r="NGI251" s="106"/>
      <c r="NGJ251" s="106"/>
      <c r="NGK251" s="106"/>
      <c r="NGL251" s="106"/>
      <c r="NGM251" s="106"/>
      <c r="NGN251" s="106"/>
      <c r="NGO251" s="106"/>
      <c r="NGP251" s="106"/>
      <c r="NGQ251" s="106"/>
      <c r="NGR251" s="106"/>
      <c r="NGS251" s="106"/>
      <c r="NGT251" s="106"/>
      <c r="NGU251" s="106"/>
      <c r="NGV251" s="106"/>
      <c r="NGW251" s="106"/>
      <c r="NGX251" s="106"/>
      <c r="NGY251" s="106"/>
      <c r="NGZ251" s="106"/>
      <c r="NHA251" s="106"/>
      <c r="NHB251" s="106"/>
      <c r="NHC251" s="106"/>
      <c r="NHD251" s="106"/>
      <c r="NHE251" s="106"/>
      <c r="NHF251" s="106"/>
      <c r="NHG251" s="106"/>
      <c r="NHH251" s="106"/>
      <c r="NHI251" s="106"/>
      <c r="NHJ251" s="106"/>
      <c r="NHK251" s="106"/>
      <c r="NHL251" s="106"/>
      <c r="NHM251" s="106"/>
      <c r="NHN251" s="106"/>
      <c r="NHO251" s="106"/>
      <c r="NHP251" s="106"/>
      <c r="NHQ251" s="106"/>
      <c r="NHR251" s="106"/>
      <c r="NHS251" s="106"/>
      <c r="NHT251" s="106"/>
      <c r="NHU251" s="106"/>
      <c r="NHV251" s="106"/>
      <c r="NHW251" s="106"/>
      <c r="NHX251" s="106"/>
      <c r="NHY251" s="106"/>
      <c r="NHZ251" s="106"/>
      <c r="NIA251" s="106"/>
      <c r="NIB251" s="106"/>
      <c r="NIC251" s="106"/>
      <c r="NID251" s="106"/>
      <c r="NIE251" s="106"/>
      <c r="NIF251" s="106"/>
      <c r="NIG251" s="106"/>
      <c r="NIH251" s="106"/>
      <c r="NII251" s="106"/>
      <c r="NIJ251" s="106"/>
      <c r="NIK251" s="106"/>
      <c r="NIL251" s="106"/>
      <c r="NIM251" s="106"/>
      <c r="NIN251" s="106"/>
      <c r="NIO251" s="106"/>
      <c r="NIP251" s="106"/>
      <c r="NIQ251" s="106"/>
      <c r="NIR251" s="106"/>
      <c r="NIS251" s="106"/>
      <c r="NIT251" s="106"/>
      <c r="NIU251" s="106"/>
      <c r="NIV251" s="106"/>
      <c r="NIW251" s="106"/>
      <c r="NIX251" s="106"/>
      <c r="NIY251" s="106"/>
      <c r="NIZ251" s="106"/>
      <c r="NJA251" s="106"/>
      <c r="NJB251" s="106"/>
      <c r="NJC251" s="106"/>
      <c r="NJD251" s="106"/>
      <c r="NJE251" s="106"/>
      <c r="NJF251" s="106"/>
      <c r="NJG251" s="106"/>
      <c r="NJH251" s="106"/>
      <c r="NJI251" s="106"/>
      <c r="NJJ251" s="106"/>
      <c r="NJK251" s="106"/>
      <c r="NJL251" s="106"/>
      <c r="NJM251" s="106"/>
      <c r="NJN251" s="106"/>
      <c r="NJO251" s="106"/>
      <c r="NJP251" s="106"/>
      <c r="NJQ251" s="106"/>
      <c r="NJR251" s="106"/>
      <c r="NJS251" s="106"/>
      <c r="NJT251" s="106"/>
      <c r="NJU251" s="106"/>
      <c r="NJV251" s="106"/>
      <c r="NJW251" s="106"/>
      <c r="NJX251" s="106"/>
      <c r="NJY251" s="106"/>
      <c r="NJZ251" s="106"/>
      <c r="NKA251" s="106"/>
      <c r="NKB251" s="106"/>
      <c r="NKC251" s="106"/>
      <c r="NKD251" s="106"/>
      <c r="NKE251" s="106"/>
      <c r="NKF251" s="106"/>
      <c r="NKG251" s="106"/>
      <c r="NKH251" s="106"/>
      <c r="NKI251" s="106"/>
      <c r="NKJ251" s="106"/>
      <c r="NKK251" s="106"/>
      <c r="NKL251" s="106"/>
      <c r="NKM251" s="106"/>
      <c r="NKN251" s="106"/>
      <c r="NKO251" s="106"/>
      <c r="NKP251" s="106"/>
      <c r="NKQ251" s="106"/>
      <c r="NKR251" s="106"/>
      <c r="NKS251" s="106"/>
      <c r="NKT251" s="106"/>
      <c r="NKU251" s="106"/>
      <c r="NKV251" s="106"/>
      <c r="NKW251" s="106"/>
      <c r="NKX251" s="106"/>
      <c r="NKY251" s="106"/>
      <c r="NKZ251" s="106"/>
      <c r="NLA251" s="106"/>
      <c r="NLB251" s="106"/>
      <c r="NLC251" s="106"/>
      <c r="NLD251" s="106"/>
      <c r="NLE251" s="106"/>
      <c r="NLF251" s="106"/>
      <c r="NLG251" s="106"/>
      <c r="NLH251" s="106"/>
      <c r="NLI251" s="106"/>
      <c r="NLJ251" s="106"/>
      <c r="NLK251" s="106"/>
      <c r="NLL251" s="106"/>
      <c r="NLM251" s="106"/>
      <c r="NLN251" s="106"/>
      <c r="NLO251" s="106"/>
      <c r="NLP251" s="106"/>
      <c r="NLQ251" s="106"/>
      <c r="NLR251" s="106"/>
      <c r="NLS251" s="106"/>
      <c r="NLT251" s="106"/>
      <c r="NLU251" s="106"/>
      <c r="NLV251" s="106"/>
      <c r="NLW251" s="106"/>
      <c r="NLX251" s="106"/>
      <c r="NLY251" s="106"/>
      <c r="NLZ251" s="106"/>
      <c r="NMA251" s="106"/>
      <c r="NMB251" s="106"/>
      <c r="NMC251" s="106"/>
      <c r="NMD251" s="106"/>
      <c r="NME251" s="106"/>
      <c r="NMF251" s="106"/>
      <c r="NMG251" s="106"/>
      <c r="NMH251" s="106"/>
      <c r="NMI251" s="106"/>
      <c r="NMJ251" s="106"/>
      <c r="NMK251" s="106"/>
      <c r="NML251" s="106"/>
      <c r="NMM251" s="106"/>
      <c r="NMN251" s="106"/>
      <c r="NMO251" s="106"/>
      <c r="NMP251" s="106"/>
      <c r="NMQ251" s="106"/>
      <c r="NMR251" s="106"/>
      <c r="NMS251" s="106"/>
      <c r="NMT251" s="106"/>
      <c r="NMU251" s="106"/>
      <c r="NMV251" s="106"/>
      <c r="NMW251" s="106"/>
      <c r="NMX251" s="106"/>
      <c r="NMY251" s="106"/>
      <c r="NMZ251" s="106"/>
      <c r="NNA251" s="106"/>
      <c r="NNB251" s="106"/>
      <c r="NNC251" s="106"/>
      <c r="NND251" s="106"/>
      <c r="NNE251" s="106"/>
      <c r="NNF251" s="106"/>
      <c r="NNG251" s="106"/>
      <c r="NNH251" s="106"/>
      <c r="NNI251" s="106"/>
      <c r="NNJ251" s="106"/>
      <c r="NNK251" s="106"/>
      <c r="NNL251" s="106"/>
      <c r="NNM251" s="106"/>
      <c r="NNN251" s="106"/>
      <c r="NNO251" s="106"/>
      <c r="NNP251" s="106"/>
      <c r="NNQ251" s="106"/>
      <c r="NNR251" s="106"/>
      <c r="NNS251" s="106"/>
      <c r="NNT251" s="106"/>
      <c r="NNU251" s="106"/>
      <c r="NNV251" s="106"/>
      <c r="NNW251" s="106"/>
      <c r="NNX251" s="106"/>
      <c r="NNY251" s="106"/>
      <c r="NNZ251" s="106"/>
      <c r="NOA251" s="106"/>
      <c r="NOB251" s="106"/>
      <c r="NOC251" s="106"/>
      <c r="NOD251" s="106"/>
      <c r="NOE251" s="106"/>
      <c r="NOF251" s="106"/>
      <c r="NOG251" s="106"/>
      <c r="NOH251" s="106"/>
      <c r="NOI251" s="106"/>
      <c r="NOJ251" s="106"/>
      <c r="NOK251" s="106"/>
      <c r="NOL251" s="106"/>
      <c r="NOM251" s="106"/>
      <c r="NON251" s="106"/>
      <c r="NOO251" s="106"/>
      <c r="NOP251" s="106"/>
      <c r="NOQ251" s="106"/>
      <c r="NOR251" s="106"/>
      <c r="NOS251" s="106"/>
      <c r="NOT251" s="106"/>
      <c r="NOU251" s="106"/>
      <c r="NOV251" s="106"/>
      <c r="NOW251" s="106"/>
      <c r="NOX251" s="106"/>
      <c r="NOY251" s="106"/>
      <c r="NOZ251" s="106"/>
      <c r="NPA251" s="106"/>
      <c r="NPB251" s="106"/>
      <c r="NPC251" s="106"/>
      <c r="NPD251" s="106"/>
      <c r="NPE251" s="106"/>
      <c r="NPF251" s="106"/>
      <c r="NPG251" s="106"/>
      <c r="NPH251" s="106"/>
      <c r="NPI251" s="106"/>
      <c r="NPJ251" s="106"/>
      <c r="NPK251" s="106"/>
      <c r="NPL251" s="106"/>
      <c r="NPM251" s="106"/>
      <c r="NPN251" s="106"/>
      <c r="NPO251" s="106"/>
      <c r="NPP251" s="106"/>
      <c r="NPQ251" s="106"/>
      <c r="NPR251" s="106"/>
      <c r="NPS251" s="106"/>
      <c r="NPT251" s="106"/>
      <c r="NPU251" s="106"/>
      <c r="NPV251" s="106"/>
      <c r="NPW251" s="106"/>
      <c r="NPX251" s="106"/>
      <c r="NPY251" s="106"/>
      <c r="NPZ251" s="106"/>
      <c r="NQA251" s="106"/>
      <c r="NQB251" s="106"/>
      <c r="NQC251" s="106"/>
      <c r="NQD251" s="106"/>
      <c r="NQE251" s="106"/>
      <c r="NQF251" s="106"/>
      <c r="NQG251" s="106"/>
      <c r="NQH251" s="106"/>
      <c r="NQI251" s="106"/>
      <c r="NQJ251" s="106"/>
      <c r="NQK251" s="106"/>
      <c r="NQL251" s="106"/>
      <c r="NQM251" s="106"/>
      <c r="NQN251" s="106"/>
      <c r="NQO251" s="106"/>
      <c r="NQP251" s="106"/>
      <c r="NQQ251" s="106"/>
      <c r="NQR251" s="106"/>
      <c r="NQS251" s="106"/>
      <c r="NQT251" s="106"/>
      <c r="NQU251" s="106"/>
      <c r="NQV251" s="106"/>
      <c r="NQW251" s="106"/>
      <c r="NQX251" s="106"/>
      <c r="NQY251" s="106"/>
      <c r="NQZ251" s="106"/>
      <c r="NRA251" s="106"/>
      <c r="NRB251" s="106"/>
      <c r="NRC251" s="106"/>
      <c r="NRD251" s="106"/>
      <c r="NRE251" s="106"/>
      <c r="NRF251" s="106"/>
      <c r="NRG251" s="106"/>
      <c r="NRH251" s="106"/>
      <c r="NRI251" s="106"/>
      <c r="NRJ251" s="106"/>
      <c r="NRK251" s="106"/>
      <c r="NRL251" s="106"/>
      <c r="NRM251" s="106"/>
      <c r="NRN251" s="106"/>
      <c r="NRO251" s="106"/>
      <c r="NRP251" s="106"/>
      <c r="NRQ251" s="106"/>
      <c r="NRR251" s="106"/>
      <c r="NRS251" s="106"/>
      <c r="NRT251" s="106"/>
      <c r="NRU251" s="106"/>
      <c r="NRV251" s="106"/>
      <c r="NRW251" s="106"/>
      <c r="NRX251" s="106"/>
      <c r="NRY251" s="106"/>
      <c r="NRZ251" s="106"/>
      <c r="NSA251" s="106"/>
      <c r="NSB251" s="106"/>
      <c r="NSC251" s="106"/>
      <c r="NSD251" s="106"/>
      <c r="NSE251" s="106"/>
      <c r="NSF251" s="106"/>
      <c r="NSG251" s="106"/>
      <c r="NSH251" s="106"/>
      <c r="NSI251" s="106"/>
      <c r="NSJ251" s="106"/>
      <c r="NSK251" s="106"/>
      <c r="NSL251" s="106"/>
      <c r="NSM251" s="106"/>
      <c r="NSN251" s="106"/>
      <c r="NSO251" s="106"/>
      <c r="NSP251" s="106"/>
      <c r="NSQ251" s="106"/>
      <c r="NSR251" s="106"/>
      <c r="NSS251" s="106"/>
      <c r="NST251" s="106"/>
      <c r="NSU251" s="106"/>
      <c r="NSV251" s="106"/>
      <c r="NSW251" s="106"/>
      <c r="NSX251" s="106"/>
      <c r="NSY251" s="106"/>
      <c r="NSZ251" s="106"/>
      <c r="NTA251" s="106"/>
      <c r="NTB251" s="106"/>
      <c r="NTC251" s="106"/>
      <c r="NTD251" s="106"/>
      <c r="NTE251" s="106"/>
      <c r="NTF251" s="106"/>
      <c r="NTG251" s="106"/>
      <c r="NTH251" s="106"/>
      <c r="NTI251" s="106"/>
      <c r="NTJ251" s="106"/>
      <c r="NTK251" s="106"/>
      <c r="NTL251" s="106"/>
      <c r="NTM251" s="106"/>
      <c r="NTN251" s="106"/>
      <c r="NTO251" s="106"/>
      <c r="NTP251" s="106"/>
      <c r="NTQ251" s="106"/>
      <c r="NTR251" s="106"/>
      <c r="NTS251" s="106"/>
      <c r="NTT251" s="106"/>
      <c r="NTU251" s="106"/>
      <c r="NTV251" s="106"/>
      <c r="NTW251" s="106"/>
      <c r="NTX251" s="106"/>
      <c r="NTY251" s="106"/>
      <c r="NTZ251" s="106"/>
      <c r="NUA251" s="106"/>
      <c r="NUB251" s="106"/>
      <c r="NUC251" s="106"/>
      <c r="NUD251" s="106"/>
      <c r="NUE251" s="106"/>
      <c r="NUF251" s="106"/>
      <c r="NUG251" s="106"/>
      <c r="NUH251" s="106"/>
      <c r="NUI251" s="106"/>
      <c r="NUJ251" s="106"/>
      <c r="NUK251" s="106"/>
      <c r="NUL251" s="106"/>
      <c r="NUM251" s="106"/>
      <c r="NUN251" s="106"/>
      <c r="NUO251" s="106"/>
      <c r="NUP251" s="106"/>
      <c r="NUQ251" s="106"/>
      <c r="NUR251" s="106"/>
      <c r="NUS251" s="106"/>
      <c r="NUT251" s="106"/>
      <c r="NUU251" s="106"/>
      <c r="NUV251" s="106"/>
      <c r="NUW251" s="106"/>
      <c r="NUX251" s="106"/>
      <c r="NUY251" s="106"/>
      <c r="NUZ251" s="106"/>
      <c r="NVA251" s="106"/>
      <c r="NVB251" s="106"/>
      <c r="NVC251" s="106"/>
      <c r="NVD251" s="106"/>
      <c r="NVE251" s="106"/>
      <c r="NVF251" s="106"/>
      <c r="NVG251" s="106"/>
      <c r="NVH251" s="106"/>
      <c r="NVI251" s="106"/>
      <c r="NVJ251" s="106"/>
      <c r="NVK251" s="106"/>
      <c r="NVL251" s="106"/>
      <c r="NVM251" s="106"/>
      <c r="NVN251" s="106"/>
      <c r="NVO251" s="106"/>
      <c r="NVP251" s="106"/>
      <c r="NVQ251" s="106"/>
      <c r="NVR251" s="106"/>
      <c r="NVS251" s="106"/>
      <c r="NVT251" s="106"/>
      <c r="NVU251" s="106"/>
      <c r="NVV251" s="106"/>
      <c r="NVW251" s="106"/>
      <c r="NVX251" s="106"/>
      <c r="NVY251" s="106"/>
      <c r="NVZ251" s="106"/>
      <c r="NWA251" s="106"/>
      <c r="NWB251" s="106"/>
      <c r="NWC251" s="106"/>
      <c r="NWD251" s="106"/>
      <c r="NWE251" s="106"/>
      <c r="NWF251" s="106"/>
      <c r="NWG251" s="106"/>
      <c r="NWH251" s="106"/>
      <c r="NWI251" s="106"/>
      <c r="NWJ251" s="106"/>
      <c r="NWK251" s="106"/>
      <c r="NWL251" s="106"/>
      <c r="NWM251" s="106"/>
      <c r="NWN251" s="106"/>
      <c r="NWO251" s="106"/>
      <c r="NWP251" s="106"/>
      <c r="NWQ251" s="106"/>
      <c r="NWR251" s="106"/>
      <c r="NWS251" s="106"/>
      <c r="NWT251" s="106"/>
      <c r="NWU251" s="106"/>
      <c r="NWV251" s="106"/>
      <c r="NWW251" s="106"/>
      <c r="NWX251" s="106"/>
      <c r="NWY251" s="106"/>
      <c r="NWZ251" s="106"/>
      <c r="NXA251" s="106"/>
      <c r="NXB251" s="106"/>
      <c r="NXC251" s="106"/>
      <c r="NXD251" s="106"/>
      <c r="NXE251" s="106"/>
      <c r="NXF251" s="106"/>
      <c r="NXG251" s="106"/>
      <c r="NXH251" s="106"/>
      <c r="NXI251" s="106"/>
      <c r="NXJ251" s="106"/>
      <c r="NXK251" s="106"/>
      <c r="NXL251" s="106"/>
      <c r="NXM251" s="106"/>
      <c r="NXN251" s="106"/>
      <c r="NXO251" s="106"/>
      <c r="NXP251" s="106"/>
      <c r="NXQ251" s="106"/>
      <c r="NXR251" s="106"/>
      <c r="NXS251" s="106"/>
      <c r="NXT251" s="106"/>
      <c r="NXU251" s="106"/>
      <c r="NXV251" s="106"/>
      <c r="NXW251" s="106"/>
      <c r="NXX251" s="106"/>
      <c r="NXY251" s="106"/>
      <c r="NXZ251" s="106"/>
      <c r="NYA251" s="106"/>
      <c r="NYB251" s="106"/>
      <c r="NYC251" s="106"/>
      <c r="NYD251" s="106"/>
      <c r="NYE251" s="106"/>
      <c r="NYF251" s="106"/>
      <c r="NYG251" s="106"/>
      <c r="NYH251" s="106"/>
      <c r="NYI251" s="106"/>
      <c r="NYJ251" s="106"/>
      <c r="NYK251" s="106"/>
      <c r="NYL251" s="106"/>
      <c r="NYM251" s="106"/>
      <c r="NYN251" s="106"/>
      <c r="NYO251" s="106"/>
      <c r="NYP251" s="106"/>
      <c r="NYQ251" s="106"/>
      <c r="NYR251" s="106"/>
      <c r="NYS251" s="106"/>
      <c r="NYT251" s="106"/>
      <c r="NYU251" s="106"/>
      <c r="NYV251" s="106"/>
      <c r="NYW251" s="106"/>
      <c r="NYX251" s="106"/>
      <c r="NYY251" s="106"/>
      <c r="NYZ251" s="106"/>
      <c r="NZA251" s="106"/>
      <c r="NZB251" s="106"/>
      <c r="NZC251" s="106"/>
      <c r="NZD251" s="106"/>
      <c r="NZE251" s="106"/>
      <c r="NZF251" s="106"/>
      <c r="NZG251" s="106"/>
      <c r="NZH251" s="106"/>
      <c r="NZI251" s="106"/>
      <c r="NZJ251" s="106"/>
      <c r="NZK251" s="106"/>
      <c r="NZL251" s="106"/>
      <c r="NZM251" s="106"/>
      <c r="NZN251" s="106"/>
      <c r="NZO251" s="106"/>
      <c r="NZP251" s="106"/>
      <c r="NZQ251" s="106"/>
      <c r="NZR251" s="106"/>
      <c r="NZS251" s="106"/>
      <c r="NZT251" s="106"/>
      <c r="NZU251" s="106"/>
      <c r="NZV251" s="106"/>
      <c r="NZW251" s="106"/>
      <c r="NZX251" s="106"/>
      <c r="NZY251" s="106"/>
      <c r="NZZ251" s="106"/>
      <c r="OAA251" s="106"/>
      <c r="OAB251" s="106"/>
      <c r="OAC251" s="106"/>
      <c r="OAD251" s="106"/>
      <c r="OAE251" s="106"/>
      <c r="OAF251" s="106"/>
      <c r="OAG251" s="106"/>
      <c r="OAH251" s="106"/>
      <c r="OAI251" s="106"/>
      <c r="OAJ251" s="106"/>
      <c r="OAK251" s="106"/>
      <c r="OAL251" s="106"/>
      <c r="OAM251" s="106"/>
      <c r="OAN251" s="106"/>
      <c r="OAO251" s="106"/>
      <c r="OAP251" s="106"/>
      <c r="OAQ251" s="106"/>
      <c r="OAR251" s="106"/>
      <c r="OAS251" s="106"/>
      <c r="OAT251" s="106"/>
      <c r="OAU251" s="106"/>
      <c r="OAV251" s="106"/>
      <c r="OAW251" s="106"/>
      <c r="OAX251" s="106"/>
      <c r="OAY251" s="106"/>
      <c r="OAZ251" s="106"/>
      <c r="OBA251" s="106"/>
      <c r="OBB251" s="106"/>
      <c r="OBC251" s="106"/>
      <c r="OBD251" s="106"/>
      <c r="OBE251" s="106"/>
      <c r="OBF251" s="106"/>
      <c r="OBG251" s="106"/>
      <c r="OBH251" s="106"/>
      <c r="OBI251" s="106"/>
      <c r="OBJ251" s="106"/>
      <c r="OBK251" s="106"/>
      <c r="OBL251" s="106"/>
      <c r="OBM251" s="106"/>
      <c r="OBN251" s="106"/>
      <c r="OBO251" s="106"/>
      <c r="OBP251" s="106"/>
      <c r="OBQ251" s="106"/>
      <c r="OBR251" s="106"/>
      <c r="OBS251" s="106"/>
      <c r="OBT251" s="106"/>
      <c r="OBU251" s="106"/>
      <c r="OBV251" s="106"/>
      <c r="OBW251" s="106"/>
      <c r="OBX251" s="106"/>
      <c r="OBY251" s="106"/>
      <c r="OBZ251" s="106"/>
      <c r="OCA251" s="106"/>
      <c r="OCB251" s="106"/>
      <c r="OCC251" s="106"/>
      <c r="OCD251" s="106"/>
      <c r="OCE251" s="106"/>
      <c r="OCF251" s="106"/>
      <c r="OCG251" s="106"/>
      <c r="OCH251" s="106"/>
      <c r="OCI251" s="106"/>
      <c r="OCJ251" s="106"/>
      <c r="OCK251" s="106"/>
      <c r="OCL251" s="106"/>
      <c r="OCM251" s="106"/>
      <c r="OCN251" s="106"/>
      <c r="OCO251" s="106"/>
      <c r="OCP251" s="106"/>
      <c r="OCQ251" s="106"/>
      <c r="OCR251" s="106"/>
      <c r="OCS251" s="106"/>
      <c r="OCT251" s="106"/>
      <c r="OCU251" s="106"/>
      <c r="OCV251" s="106"/>
      <c r="OCW251" s="106"/>
      <c r="OCX251" s="106"/>
      <c r="OCY251" s="106"/>
      <c r="OCZ251" s="106"/>
      <c r="ODA251" s="106"/>
      <c r="ODB251" s="106"/>
      <c r="ODC251" s="106"/>
      <c r="ODD251" s="106"/>
      <c r="ODE251" s="106"/>
      <c r="ODF251" s="106"/>
      <c r="ODG251" s="106"/>
      <c r="ODH251" s="106"/>
      <c r="ODI251" s="106"/>
      <c r="ODJ251" s="106"/>
      <c r="ODK251" s="106"/>
      <c r="ODL251" s="106"/>
      <c r="ODM251" s="106"/>
      <c r="ODN251" s="106"/>
      <c r="ODO251" s="106"/>
      <c r="ODP251" s="106"/>
      <c r="ODQ251" s="106"/>
      <c r="ODR251" s="106"/>
      <c r="ODS251" s="106"/>
      <c r="ODT251" s="106"/>
      <c r="ODU251" s="106"/>
      <c r="ODV251" s="106"/>
      <c r="ODW251" s="106"/>
      <c r="ODX251" s="106"/>
      <c r="ODY251" s="106"/>
      <c r="ODZ251" s="106"/>
      <c r="OEA251" s="106"/>
      <c r="OEB251" s="106"/>
      <c r="OEC251" s="106"/>
      <c r="OED251" s="106"/>
      <c r="OEE251" s="106"/>
      <c r="OEF251" s="106"/>
      <c r="OEG251" s="106"/>
      <c r="OEH251" s="106"/>
      <c r="OEI251" s="106"/>
      <c r="OEJ251" s="106"/>
      <c r="OEK251" s="106"/>
      <c r="OEL251" s="106"/>
      <c r="OEM251" s="106"/>
      <c r="OEN251" s="106"/>
      <c r="OEO251" s="106"/>
      <c r="OEP251" s="106"/>
      <c r="OEQ251" s="106"/>
      <c r="OER251" s="106"/>
      <c r="OES251" s="106"/>
      <c r="OET251" s="106"/>
      <c r="OEU251" s="106"/>
      <c r="OEV251" s="106"/>
      <c r="OEW251" s="106"/>
      <c r="OEX251" s="106"/>
      <c r="OEY251" s="106"/>
      <c r="OEZ251" s="106"/>
      <c r="OFA251" s="106"/>
      <c r="OFB251" s="106"/>
      <c r="OFC251" s="106"/>
      <c r="OFD251" s="106"/>
      <c r="OFE251" s="106"/>
      <c r="OFF251" s="106"/>
      <c r="OFG251" s="106"/>
      <c r="OFH251" s="106"/>
      <c r="OFI251" s="106"/>
      <c r="OFJ251" s="106"/>
      <c r="OFK251" s="106"/>
      <c r="OFL251" s="106"/>
      <c r="OFM251" s="106"/>
      <c r="OFN251" s="106"/>
      <c r="OFO251" s="106"/>
      <c r="OFP251" s="106"/>
      <c r="OFQ251" s="106"/>
      <c r="OFR251" s="106"/>
      <c r="OFS251" s="106"/>
      <c r="OFT251" s="106"/>
      <c r="OFU251" s="106"/>
      <c r="OFV251" s="106"/>
      <c r="OFW251" s="106"/>
      <c r="OFX251" s="106"/>
      <c r="OFY251" s="106"/>
      <c r="OFZ251" s="106"/>
      <c r="OGA251" s="106"/>
      <c r="OGB251" s="106"/>
      <c r="OGC251" s="106"/>
      <c r="OGD251" s="106"/>
      <c r="OGE251" s="106"/>
      <c r="OGF251" s="106"/>
      <c r="OGG251" s="106"/>
      <c r="OGH251" s="106"/>
      <c r="OGI251" s="106"/>
      <c r="OGJ251" s="106"/>
      <c r="OGK251" s="106"/>
      <c r="OGL251" s="106"/>
      <c r="OGM251" s="106"/>
      <c r="OGN251" s="106"/>
      <c r="OGO251" s="106"/>
      <c r="OGP251" s="106"/>
      <c r="OGQ251" s="106"/>
      <c r="OGR251" s="106"/>
      <c r="OGS251" s="106"/>
      <c r="OGT251" s="106"/>
      <c r="OGU251" s="106"/>
      <c r="OGV251" s="106"/>
      <c r="OGW251" s="106"/>
      <c r="OGX251" s="106"/>
      <c r="OGY251" s="106"/>
      <c r="OGZ251" s="106"/>
      <c r="OHA251" s="106"/>
      <c r="OHB251" s="106"/>
      <c r="OHC251" s="106"/>
      <c r="OHD251" s="106"/>
      <c r="OHE251" s="106"/>
      <c r="OHF251" s="106"/>
      <c r="OHG251" s="106"/>
      <c r="OHH251" s="106"/>
      <c r="OHI251" s="106"/>
      <c r="OHJ251" s="106"/>
      <c r="OHK251" s="106"/>
      <c r="OHL251" s="106"/>
      <c r="OHM251" s="106"/>
      <c r="OHN251" s="106"/>
      <c r="OHO251" s="106"/>
      <c r="OHP251" s="106"/>
      <c r="OHQ251" s="106"/>
      <c r="OHR251" s="106"/>
      <c r="OHS251" s="106"/>
      <c r="OHT251" s="106"/>
      <c r="OHU251" s="106"/>
      <c r="OHV251" s="106"/>
      <c r="OHW251" s="106"/>
      <c r="OHX251" s="106"/>
      <c r="OHY251" s="106"/>
      <c r="OHZ251" s="106"/>
      <c r="OIA251" s="106"/>
      <c r="OIB251" s="106"/>
      <c r="OIC251" s="106"/>
      <c r="OID251" s="106"/>
      <c r="OIE251" s="106"/>
      <c r="OIF251" s="106"/>
      <c r="OIG251" s="106"/>
      <c r="OIH251" s="106"/>
      <c r="OII251" s="106"/>
      <c r="OIJ251" s="106"/>
      <c r="OIK251" s="106"/>
      <c r="OIL251" s="106"/>
      <c r="OIM251" s="106"/>
      <c r="OIN251" s="106"/>
      <c r="OIO251" s="106"/>
      <c r="OIP251" s="106"/>
      <c r="OIQ251" s="106"/>
      <c r="OIR251" s="106"/>
      <c r="OIS251" s="106"/>
      <c r="OIT251" s="106"/>
      <c r="OIU251" s="106"/>
      <c r="OIV251" s="106"/>
      <c r="OIW251" s="106"/>
      <c r="OIX251" s="106"/>
      <c r="OIY251" s="106"/>
      <c r="OIZ251" s="106"/>
      <c r="OJA251" s="106"/>
      <c r="OJB251" s="106"/>
      <c r="OJC251" s="106"/>
      <c r="OJD251" s="106"/>
      <c r="OJE251" s="106"/>
      <c r="OJF251" s="106"/>
      <c r="OJG251" s="106"/>
      <c r="OJH251" s="106"/>
      <c r="OJI251" s="106"/>
      <c r="OJJ251" s="106"/>
      <c r="OJK251" s="106"/>
      <c r="OJL251" s="106"/>
      <c r="OJM251" s="106"/>
      <c r="OJN251" s="106"/>
      <c r="OJO251" s="106"/>
      <c r="OJP251" s="106"/>
      <c r="OJQ251" s="106"/>
      <c r="OJR251" s="106"/>
      <c r="OJS251" s="106"/>
      <c r="OJT251" s="106"/>
      <c r="OJU251" s="106"/>
      <c r="OJV251" s="106"/>
      <c r="OJW251" s="106"/>
      <c r="OJX251" s="106"/>
      <c r="OJY251" s="106"/>
      <c r="OJZ251" s="106"/>
      <c r="OKA251" s="106"/>
      <c r="OKB251" s="106"/>
      <c r="OKC251" s="106"/>
      <c r="OKD251" s="106"/>
      <c r="OKE251" s="106"/>
      <c r="OKF251" s="106"/>
      <c r="OKG251" s="106"/>
      <c r="OKH251" s="106"/>
      <c r="OKI251" s="106"/>
      <c r="OKJ251" s="106"/>
      <c r="OKK251" s="106"/>
      <c r="OKL251" s="106"/>
      <c r="OKM251" s="106"/>
      <c r="OKN251" s="106"/>
      <c r="OKO251" s="106"/>
      <c r="OKP251" s="106"/>
      <c r="OKQ251" s="106"/>
      <c r="OKR251" s="106"/>
      <c r="OKS251" s="106"/>
      <c r="OKT251" s="106"/>
      <c r="OKU251" s="106"/>
      <c r="OKV251" s="106"/>
      <c r="OKW251" s="106"/>
      <c r="OKX251" s="106"/>
      <c r="OKY251" s="106"/>
      <c r="OKZ251" s="106"/>
      <c r="OLA251" s="106"/>
      <c r="OLB251" s="106"/>
      <c r="OLC251" s="106"/>
      <c r="OLD251" s="106"/>
      <c r="OLE251" s="106"/>
      <c r="OLF251" s="106"/>
      <c r="OLG251" s="106"/>
      <c r="OLH251" s="106"/>
      <c r="OLI251" s="106"/>
      <c r="OLJ251" s="106"/>
      <c r="OLK251" s="106"/>
      <c r="OLL251" s="106"/>
      <c r="OLM251" s="106"/>
      <c r="OLN251" s="106"/>
      <c r="OLO251" s="106"/>
      <c r="OLP251" s="106"/>
      <c r="OLQ251" s="106"/>
      <c r="OLR251" s="106"/>
      <c r="OLS251" s="106"/>
      <c r="OLT251" s="106"/>
      <c r="OLU251" s="106"/>
      <c r="OLV251" s="106"/>
      <c r="OLW251" s="106"/>
      <c r="OLX251" s="106"/>
      <c r="OLY251" s="106"/>
      <c r="OLZ251" s="106"/>
      <c r="OMA251" s="106"/>
      <c r="OMB251" s="106"/>
      <c r="OMC251" s="106"/>
      <c r="OMD251" s="106"/>
      <c r="OME251" s="106"/>
      <c r="OMF251" s="106"/>
      <c r="OMG251" s="106"/>
      <c r="OMH251" s="106"/>
      <c r="OMI251" s="106"/>
      <c r="OMJ251" s="106"/>
      <c r="OMK251" s="106"/>
      <c r="OML251" s="106"/>
      <c r="OMM251" s="106"/>
      <c r="OMN251" s="106"/>
      <c r="OMO251" s="106"/>
      <c r="OMP251" s="106"/>
      <c r="OMQ251" s="106"/>
      <c r="OMR251" s="106"/>
      <c r="OMS251" s="106"/>
      <c r="OMT251" s="106"/>
      <c r="OMU251" s="106"/>
      <c r="OMV251" s="106"/>
      <c r="OMW251" s="106"/>
      <c r="OMX251" s="106"/>
      <c r="OMY251" s="106"/>
      <c r="OMZ251" s="106"/>
      <c r="ONA251" s="106"/>
      <c r="ONB251" s="106"/>
      <c r="ONC251" s="106"/>
      <c r="OND251" s="106"/>
      <c r="ONE251" s="106"/>
      <c r="ONF251" s="106"/>
      <c r="ONG251" s="106"/>
      <c r="ONH251" s="106"/>
      <c r="ONI251" s="106"/>
      <c r="ONJ251" s="106"/>
      <c r="ONK251" s="106"/>
      <c r="ONL251" s="106"/>
      <c r="ONM251" s="106"/>
      <c r="ONN251" s="106"/>
      <c r="ONO251" s="106"/>
      <c r="ONP251" s="106"/>
      <c r="ONQ251" s="106"/>
      <c r="ONR251" s="106"/>
      <c r="ONS251" s="106"/>
      <c r="ONT251" s="106"/>
      <c r="ONU251" s="106"/>
      <c r="ONV251" s="106"/>
      <c r="ONW251" s="106"/>
      <c r="ONX251" s="106"/>
      <c r="ONY251" s="106"/>
      <c r="ONZ251" s="106"/>
      <c r="OOA251" s="106"/>
      <c r="OOB251" s="106"/>
      <c r="OOC251" s="106"/>
      <c r="OOD251" s="106"/>
      <c r="OOE251" s="106"/>
      <c r="OOF251" s="106"/>
      <c r="OOG251" s="106"/>
      <c r="OOH251" s="106"/>
      <c r="OOI251" s="106"/>
      <c r="OOJ251" s="106"/>
      <c r="OOK251" s="106"/>
      <c r="OOL251" s="106"/>
      <c r="OOM251" s="106"/>
      <c r="OON251" s="106"/>
      <c r="OOO251" s="106"/>
      <c r="OOP251" s="106"/>
      <c r="OOQ251" s="106"/>
      <c r="OOR251" s="106"/>
      <c r="OOS251" s="106"/>
      <c r="OOT251" s="106"/>
      <c r="OOU251" s="106"/>
      <c r="OOV251" s="106"/>
      <c r="OOW251" s="106"/>
      <c r="OOX251" s="106"/>
      <c r="OOY251" s="106"/>
      <c r="OOZ251" s="106"/>
      <c r="OPA251" s="106"/>
      <c r="OPB251" s="106"/>
      <c r="OPC251" s="106"/>
      <c r="OPD251" s="106"/>
      <c r="OPE251" s="106"/>
      <c r="OPF251" s="106"/>
      <c r="OPG251" s="106"/>
      <c r="OPH251" s="106"/>
      <c r="OPI251" s="106"/>
      <c r="OPJ251" s="106"/>
      <c r="OPK251" s="106"/>
      <c r="OPL251" s="106"/>
      <c r="OPM251" s="106"/>
      <c r="OPN251" s="106"/>
      <c r="OPO251" s="106"/>
      <c r="OPP251" s="106"/>
      <c r="OPQ251" s="106"/>
      <c r="OPR251" s="106"/>
      <c r="OPS251" s="106"/>
      <c r="OPT251" s="106"/>
      <c r="OPU251" s="106"/>
      <c r="OPV251" s="106"/>
      <c r="OPW251" s="106"/>
      <c r="OPX251" s="106"/>
      <c r="OPY251" s="106"/>
      <c r="OPZ251" s="106"/>
      <c r="OQA251" s="106"/>
      <c r="OQB251" s="106"/>
      <c r="OQC251" s="106"/>
      <c r="OQD251" s="106"/>
      <c r="OQE251" s="106"/>
      <c r="OQF251" s="106"/>
      <c r="OQG251" s="106"/>
      <c r="OQH251" s="106"/>
      <c r="OQI251" s="106"/>
      <c r="OQJ251" s="106"/>
      <c r="OQK251" s="106"/>
      <c r="OQL251" s="106"/>
      <c r="OQM251" s="106"/>
      <c r="OQN251" s="106"/>
      <c r="OQO251" s="106"/>
      <c r="OQP251" s="106"/>
      <c r="OQQ251" s="106"/>
      <c r="OQR251" s="106"/>
      <c r="OQS251" s="106"/>
      <c r="OQT251" s="106"/>
      <c r="OQU251" s="106"/>
      <c r="OQV251" s="106"/>
      <c r="OQW251" s="106"/>
      <c r="OQX251" s="106"/>
      <c r="OQY251" s="106"/>
      <c r="OQZ251" s="106"/>
      <c r="ORA251" s="106"/>
      <c r="ORB251" s="106"/>
      <c r="ORC251" s="106"/>
      <c r="ORD251" s="106"/>
      <c r="ORE251" s="106"/>
      <c r="ORF251" s="106"/>
      <c r="ORG251" s="106"/>
      <c r="ORH251" s="106"/>
      <c r="ORI251" s="106"/>
      <c r="ORJ251" s="106"/>
      <c r="ORK251" s="106"/>
      <c r="ORL251" s="106"/>
      <c r="ORM251" s="106"/>
      <c r="ORN251" s="106"/>
      <c r="ORO251" s="106"/>
      <c r="ORP251" s="106"/>
      <c r="ORQ251" s="106"/>
      <c r="ORR251" s="106"/>
      <c r="ORS251" s="106"/>
      <c r="ORT251" s="106"/>
      <c r="ORU251" s="106"/>
      <c r="ORV251" s="106"/>
      <c r="ORW251" s="106"/>
      <c r="ORX251" s="106"/>
      <c r="ORY251" s="106"/>
      <c r="ORZ251" s="106"/>
      <c r="OSA251" s="106"/>
      <c r="OSB251" s="106"/>
      <c r="OSC251" s="106"/>
      <c r="OSD251" s="106"/>
      <c r="OSE251" s="106"/>
      <c r="OSF251" s="106"/>
      <c r="OSG251" s="106"/>
      <c r="OSH251" s="106"/>
      <c r="OSI251" s="106"/>
      <c r="OSJ251" s="106"/>
      <c r="OSK251" s="106"/>
      <c r="OSL251" s="106"/>
      <c r="OSM251" s="106"/>
      <c r="OSN251" s="106"/>
      <c r="OSO251" s="106"/>
      <c r="OSP251" s="106"/>
      <c r="OSQ251" s="106"/>
      <c r="OSR251" s="106"/>
      <c r="OSS251" s="106"/>
      <c r="OST251" s="106"/>
      <c r="OSU251" s="106"/>
      <c r="OSV251" s="106"/>
      <c r="OSW251" s="106"/>
      <c r="OSX251" s="106"/>
      <c r="OSY251" s="106"/>
      <c r="OSZ251" s="106"/>
      <c r="OTA251" s="106"/>
      <c r="OTB251" s="106"/>
      <c r="OTC251" s="106"/>
      <c r="OTD251" s="106"/>
      <c r="OTE251" s="106"/>
      <c r="OTF251" s="106"/>
      <c r="OTG251" s="106"/>
      <c r="OTH251" s="106"/>
      <c r="OTI251" s="106"/>
      <c r="OTJ251" s="106"/>
      <c r="OTK251" s="106"/>
      <c r="OTL251" s="106"/>
      <c r="OTM251" s="106"/>
      <c r="OTN251" s="106"/>
      <c r="OTO251" s="106"/>
      <c r="OTP251" s="106"/>
      <c r="OTQ251" s="106"/>
      <c r="OTR251" s="106"/>
      <c r="OTS251" s="106"/>
      <c r="OTT251" s="106"/>
      <c r="OTU251" s="106"/>
      <c r="OTV251" s="106"/>
      <c r="OTW251" s="106"/>
      <c r="OTX251" s="106"/>
      <c r="OTY251" s="106"/>
      <c r="OTZ251" s="106"/>
      <c r="OUA251" s="106"/>
      <c r="OUB251" s="106"/>
      <c r="OUC251" s="106"/>
      <c r="OUD251" s="106"/>
      <c r="OUE251" s="106"/>
      <c r="OUF251" s="106"/>
      <c r="OUG251" s="106"/>
      <c r="OUH251" s="106"/>
      <c r="OUI251" s="106"/>
      <c r="OUJ251" s="106"/>
      <c r="OUK251" s="106"/>
      <c r="OUL251" s="106"/>
      <c r="OUM251" s="106"/>
      <c r="OUN251" s="106"/>
      <c r="OUO251" s="106"/>
      <c r="OUP251" s="106"/>
      <c r="OUQ251" s="106"/>
      <c r="OUR251" s="106"/>
      <c r="OUS251" s="106"/>
      <c r="OUT251" s="106"/>
      <c r="OUU251" s="106"/>
      <c r="OUV251" s="106"/>
      <c r="OUW251" s="106"/>
      <c r="OUX251" s="106"/>
      <c r="OUY251" s="106"/>
      <c r="OUZ251" s="106"/>
      <c r="OVA251" s="106"/>
      <c r="OVB251" s="106"/>
      <c r="OVC251" s="106"/>
      <c r="OVD251" s="106"/>
      <c r="OVE251" s="106"/>
      <c r="OVF251" s="106"/>
      <c r="OVG251" s="106"/>
      <c r="OVH251" s="106"/>
      <c r="OVI251" s="106"/>
      <c r="OVJ251" s="106"/>
      <c r="OVK251" s="106"/>
      <c r="OVL251" s="106"/>
      <c r="OVM251" s="106"/>
      <c r="OVN251" s="106"/>
      <c r="OVO251" s="106"/>
      <c r="OVP251" s="106"/>
      <c r="OVQ251" s="106"/>
      <c r="OVR251" s="106"/>
      <c r="OVS251" s="106"/>
      <c r="OVT251" s="106"/>
      <c r="OVU251" s="106"/>
      <c r="OVV251" s="106"/>
      <c r="OVW251" s="106"/>
      <c r="OVX251" s="106"/>
      <c r="OVY251" s="106"/>
      <c r="OVZ251" s="106"/>
      <c r="OWA251" s="106"/>
      <c r="OWB251" s="106"/>
      <c r="OWC251" s="106"/>
      <c r="OWD251" s="106"/>
      <c r="OWE251" s="106"/>
      <c r="OWF251" s="106"/>
      <c r="OWG251" s="106"/>
      <c r="OWH251" s="106"/>
      <c r="OWI251" s="106"/>
      <c r="OWJ251" s="106"/>
      <c r="OWK251" s="106"/>
      <c r="OWL251" s="106"/>
      <c r="OWM251" s="106"/>
      <c r="OWN251" s="106"/>
      <c r="OWO251" s="106"/>
      <c r="OWP251" s="106"/>
      <c r="OWQ251" s="106"/>
      <c r="OWR251" s="106"/>
      <c r="OWS251" s="106"/>
      <c r="OWT251" s="106"/>
      <c r="OWU251" s="106"/>
      <c r="OWV251" s="106"/>
      <c r="OWW251" s="106"/>
      <c r="OWX251" s="106"/>
      <c r="OWY251" s="106"/>
      <c r="OWZ251" s="106"/>
      <c r="OXA251" s="106"/>
      <c r="OXB251" s="106"/>
      <c r="OXC251" s="106"/>
      <c r="OXD251" s="106"/>
      <c r="OXE251" s="106"/>
      <c r="OXF251" s="106"/>
      <c r="OXG251" s="106"/>
      <c r="OXH251" s="106"/>
      <c r="OXI251" s="106"/>
      <c r="OXJ251" s="106"/>
      <c r="OXK251" s="106"/>
      <c r="OXL251" s="106"/>
      <c r="OXM251" s="106"/>
      <c r="OXN251" s="106"/>
      <c r="OXO251" s="106"/>
      <c r="OXP251" s="106"/>
      <c r="OXQ251" s="106"/>
      <c r="OXR251" s="106"/>
      <c r="OXS251" s="106"/>
      <c r="OXT251" s="106"/>
      <c r="OXU251" s="106"/>
      <c r="OXV251" s="106"/>
      <c r="OXW251" s="106"/>
      <c r="OXX251" s="106"/>
      <c r="OXY251" s="106"/>
      <c r="OXZ251" s="106"/>
      <c r="OYA251" s="106"/>
      <c r="OYB251" s="106"/>
      <c r="OYC251" s="106"/>
      <c r="OYD251" s="106"/>
      <c r="OYE251" s="106"/>
      <c r="OYF251" s="106"/>
      <c r="OYG251" s="106"/>
      <c r="OYH251" s="106"/>
      <c r="OYI251" s="106"/>
      <c r="OYJ251" s="106"/>
      <c r="OYK251" s="106"/>
      <c r="OYL251" s="106"/>
      <c r="OYM251" s="106"/>
      <c r="OYN251" s="106"/>
      <c r="OYO251" s="106"/>
      <c r="OYP251" s="106"/>
      <c r="OYQ251" s="106"/>
      <c r="OYR251" s="106"/>
      <c r="OYS251" s="106"/>
      <c r="OYT251" s="106"/>
      <c r="OYU251" s="106"/>
      <c r="OYV251" s="106"/>
      <c r="OYW251" s="106"/>
      <c r="OYX251" s="106"/>
      <c r="OYY251" s="106"/>
      <c r="OYZ251" s="106"/>
      <c r="OZA251" s="106"/>
      <c r="OZB251" s="106"/>
      <c r="OZC251" s="106"/>
      <c r="OZD251" s="106"/>
      <c r="OZE251" s="106"/>
      <c r="OZF251" s="106"/>
      <c r="OZG251" s="106"/>
      <c r="OZH251" s="106"/>
      <c r="OZI251" s="106"/>
      <c r="OZJ251" s="106"/>
      <c r="OZK251" s="106"/>
      <c r="OZL251" s="106"/>
      <c r="OZM251" s="106"/>
      <c r="OZN251" s="106"/>
      <c r="OZO251" s="106"/>
      <c r="OZP251" s="106"/>
      <c r="OZQ251" s="106"/>
      <c r="OZR251" s="106"/>
      <c r="OZS251" s="106"/>
      <c r="OZT251" s="106"/>
      <c r="OZU251" s="106"/>
      <c r="OZV251" s="106"/>
      <c r="OZW251" s="106"/>
      <c r="OZX251" s="106"/>
      <c r="OZY251" s="106"/>
      <c r="OZZ251" s="106"/>
      <c r="PAA251" s="106"/>
      <c r="PAB251" s="106"/>
      <c r="PAC251" s="106"/>
      <c r="PAD251" s="106"/>
      <c r="PAE251" s="106"/>
      <c r="PAF251" s="106"/>
      <c r="PAG251" s="106"/>
      <c r="PAH251" s="106"/>
      <c r="PAI251" s="106"/>
      <c r="PAJ251" s="106"/>
      <c r="PAK251" s="106"/>
      <c r="PAL251" s="106"/>
      <c r="PAM251" s="106"/>
      <c r="PAN251" s="106"/>
      <c r="PAO251" s="106"/>
      <c r="PAP251" s="106"/>
      <c r="PAQ251" s="106"/>
      <c r="PAR251" s="106"/>
      <c r="PAS251" s="106"/>
      <c r="PAT251" s="106"/>
      <c r="PAU251" s="106"/>
      <c r="PAV251" s="106"/>
      <c r="PAW251" s="106"/>
      <c r="PAX251" s="106"/>
      <c r="PAY251" s="106"/>
      <c r="PAZ251" s="106"/>
      <c r="PBA251" s="106"/>
      <c r="PBB251" s="106"/>
      <c r="PBC251" s="106"/>
      <c r="PBD251" s="106"/>
      <c r="PBE251" s="106"/>
      <c r="PBF251" s="106"/>
      <c r="PBG251" s="106"/>
      <c r="PBH251" s="106"/>
      <c r="PBI251" s="106"/>
      <c r="PBJ251" s="106"/>
      <c r="PBK251" s="106"/>
      <c r="PBL251" s="106"/>
      <c r="PBM251" s="106"/>
      <c r="PBN251" s="106"/>
      <c r="PBO251" s="106"/>
      <c r="PBP251" s="106"/>
      <c r="PBQ251" s="106"/>
      <c r="PBR251" s="106"/>
      <c r="PBS251" s="106"/>
      <c r="PBT251" s="106"/>
      <c r="PBU251" s="106"/>
      <c r="PBV251" s="106"/>
      <c r="PBW251" s="106"/>
      <c r="PBX251" s="106"/>
      <c r="PBY251" s="106"/>
      <c r="PBZ251" s="106"/>
      <c r="PCA251" s="106"/>
      <c r="PCB251" s="106"/>
      <c r="PCC251" s="106"/>
      <c r="PCD251" s="106"/>
      <c r="PCE251" s="106"/>
      <c r="PCF251" s="106"/>
      <c r="PCG251" s="106"/>
      <c r="PCH251" s="106"/>
      <c r="PCI251" s="106"/>
      <c r="PCJ251" s="106"/>
      <c r="PCK251" s="106"/>
      <c r="PCL251" s="106"/>
      <c r="PCM251" s="106"/>
      <c r="PCN251" s="106"/>
      <c r="PCO251" s="106"/>
      <c r="PCP251" s="106"/>
      <c r="PCQ251" s="106"/>
      <c r="PCR251" s="106"/>
      <c r="PCS251" s="106"/>
      <c r="PCT251" s="106"/>
      <c r="PCU251" s="106"/>
      <c r="PCV251" s="106"/>
      <c r="PCW251" s="106"/>
      <c r="PCX251" s="106"/>
      <c r="PCY251" s="106"/>
      <c r="PCZ251" s="106"/>
      <c r="PDA251" s="106"/>
      <c r="PDB251" s="106"/>
      <c r="PDC251" s="106"/>
      <c r="PDD251" s="106"/>
      <c r="PDE251" s="106"/>
      <c r="PDF251" s="106"/>
      <c r="PDG251" s="106"/>
      <c r="PDH251" s="106"/>
      <c r="PDI251" s="106"/>
      <c r="PDJ251" s="106"/>
      <c r="PDK251" s="106"/>
      <c r="PDL251" s="106"/>
      <c r="PDM251" s="106"/>
      <c r="PDN251" s="106"/>
      <c r="PDO251" s="106"/>
      <c r="PDP251" s="106"/>
      <c r="PDQ251" s="106"/>
      <c r="PDR251" s="106"/>
      <c r="PDS251" s="106"/>
      <c r="PDT251" s="106"/>
      <c r="PDU251" s="106"/>
      <c r="PDV251" s="106"/>
      <c r="PDW251" s="106"/>
      <c r="PDX251" s="106"/>
      <c r="PDY251" s="106"/>
      <c r="PDZ251" s="106"/>
      <c r="PEA251" s="106"/>
      <c r="PEB251" s="106"/>
      <c r="PEC251" s="106"/>
      <c r="PED251" s="106"/>
      <c r="PEE251" s="106"/>
      <c r="PEF251" s="106"/>
      <c r="PEG251" s="106"/>
      <c r="PEH251" s="106"/>
      <c r="PEI251" s="106"/>
      <c r="PEJ251" s="106"/>
      <c r="PEK251" s="106"/>
      <c r="PEL251" s="106"/>
      <c r="PEM251" s="106"/>
      <c r="PEN251" s="106"/>
      <c r="PEO251" s="106"/>
      <c r="PEP251" s="106"/>
      <c r="PEQ251" s="106"/>
      <c r="PER251" s="106"/>
      <c r="PES251" s="106"/>
      <c r="PET251" s="106"/>
      <c r="PEU251" s="106"/>
      <c r="PEV251" s="106"/>
      <c r="PEW251" s="106"/>
      <c r="PEX251" s="106"/>
      <c r="PEY251" s="106"/>
      <c r="PEZ251" s="106"/>
      <c r="PFA251" s="106"/>
      <c r="PFB251" s="106"/>
      <c r="PFC251" s="106"/>
      <c r="PFD251" s="106"/>
      <c r="PFE251" s="106"/>
      <c r="PFF251" s="106"/>
      <c r="PFG251" s="106"/>
      <c r="PFH251" s="106"/>
      <c r="PFI251" s="106"/>
      <c r="PFJ251" s="106"/>
      <c r="PFK251" s="106"/>
      <c r="PFL251" s="106"/>
      <c r="PFM251" s="106"/>
      <c r="PFN251" s="106"/>
      <c r="PFO251" s="106"/>
      <c r="PFP251" s="106"/>
      <c r="PFQ251" s="106"/>
      <c r="PFR251" s="106"/>
      <c r="PFS251" s="106"/>
      <c r="PFT251" s="106"/>
      <c r="PFU251" s="106"/>
      <c r="PFV251" s="106"/>
      <c r="PFW251" s="106"/>
      <c r="PFX251" s="106"/>
      <c r="PFY251" s="106"/>
      <c r="PFZ251" s="106"/>
      <c r="PGA251" s="106"/>
      <c r="PGB251" s="106"/>
      <c r="PGC251" s="106"/>
      <c r="PGD251" s="106"/>
      <c r="PGE251" s="106"/>
      <c r="PGF251" s="106"/>
      <c r="PGG251" s="106"/>
      <c r="PGH251" s="106"/>
      <c r="PGI251" s="106"/>
      <c r="PGJ251" s="106"/>
      <c r="PGK251" s="106"/>
      <c r="PGL251" s="106"/>
      <c r="PGM251" s="106"/>
      <c r="PGN251" s="106"/>
      <c r="PGO251" s="106"/>
      <c r="PGP251" s="106"/>
      <c r="PGQ251" s="106"/>
      <c r="PGR251" s="106"/>
      <c r="PGS251" s="106"/>
      <c r="PGT251" s="106"/>
      <c r="PGU251" s="106"/>
      <c r="PGV251" s="106"/>
      <c r="PGW251" s="106"/>
      <c r="PGX251" s="106"/>
      <c r="PGY251" s="106"/>
      <c r="PGZ251" s="106"/>
      <c r="PHA251" s="106"/>
      <c r="PHB251" s="106"/>
      <c r="PHC251" s="106"/>
      <c r="PHD251" s="106"/>
      <c r="PHE251" s="106"/>
      <c r="PHF251" s="106"/>
      <c r="PHG251" s="106"/>
      <c r="PHH251" s="106"/>
      <c r="PHI251" s="106"/>
      <c r="PHJ251" s="106"/>
      <c r="PHK251" s="106"/>
      <c r="PHL251" s="106"/>
      <c r="PHM251" s="106"/>
      <c r="PHN251" s="106"/>
      <c r="PHO251" s="106"/>
      <c r="PHP251" s="106"/>
      <c r="PHQ251" s="106"/>
      <c r="PHR251" s="106"/>
      <c r="PHS251" s="106"/>
      <c r="PHT251" s="106"/>
      <c r="PHU251" s="106"/>
      <c r="PHV251" s="106"/>
      <c r="PHW251" s="106"/>
      <c r="PHX251" s="106"/>
      <c r="PHY251" s="106"/>
      <c r="PHZ251" s="106"/>
      <c r="PIA251" s="106"/>
      <c r="PIB251" s="106"/>
      <c r="PIC251" s="106"/>
      <c r="PID251" s="106"/>
      <c r="PIE251" s="106"/>
      <c r="PIF251" s="106"/>
      <c r="PIG251" s="106"/>
      <c r="PIH251" s="106"/>
      <c r="PII251" s="106"/>
      <c r="PIJ251" s="106"/>
      <c r="PIK251" s="106"/>
      <c r="PIL251" s="106"/>
      <c r="PIM251" s="106"/>
      <c r="PIN251" s="106"/>
      <c r="PIO251" s="106"/>
      <c r="PIP251" s="106"/>
      <c r="PIQ251" s="106"/>
      <c r="PIR251" s="106"/>
      <c r="PIS251" s="106"/>
      <c r="PIT251" s="106"/>
      <c r="PIU251" s="106"/>
      <c r="PIV251" s="106"/>
      <c r="PIW251" s="106"/>
      <c r="PIX251" s="106"/>
      <c r="PIY251" s="106"/>
      <c r="PIZ251" s="106"/>
      <c r="PJA251" s="106"/>
      <c r="PJB251" s="106"/>
      <c r="PJC251" s="106"/>
      <c r="PJD251" s="106"/>
      <c r="PJE251" s="106"/>
      <c r="PJF251" s="106"/>
      <c r="PJG251" s="106"/>
      <c r="PJH251" s="106"/>
      <c r="PJI251" s="106"/>
      <c r="PJJ251" s="106"/>
      <c r="PJK251" s="106"/>
      <c r="PJL251" s="106"/>
      <c r="PJM251" s="106"/>
      <c r="PJN251" s="106"/>
      <c r="PJO251" s="106"/>
      <c r="PJP251" s="106"/>
      <c r="PJQ251" s="106"/>
      <c r="PJR251" s="106"/>
      <c r="PJS251" s="106"/>
      <c r="PJT251" s="106"/>
      <c r="PJU251" s="106"/>
      <c r="PJV251" s="106"/>
      <c r="PJW251" s="106"/>
      <c r="PJX251" s="106"/>
      <c r="PJY251" s="106"/>
      <c r="PJZ251" s="106"/>
      <c r="PKA251" s="106"/>
      <c r="PKB251" s="106"/>
      <c r="PKC251" s="106"/>
      <c r="PKD251" s="106"/>
      <c r="PKE251" s="106"/>
      <c r="PKF251" s="106"/>
      <c r="PKG251" s="106"/>
      <c r="PKH251" s="106"/>
      <c r="PKI251" s="106"/>
      <c r="PKJ251" s="106"/>
      <c r="PKK251" s="106"/>
      <c r="PKL251" s="106"/>
      <c r="PKM251" s="106"/>
      <c r="PKN251" s="106"/>
      <c r="PKO251" s="106"/>
      <c r="PKP251" s="106"/>
      <c r="PKQ251" s="106"/>
      <c r="PKR251" s="106"/>
      <c r="PKS251" s="106"/>
      <c r="PKT251" s="106"/>
      <c r="PKU251" s="106"/>
      <c r="PKV251" s="106"/>
      <c r="PKW251" s="106"/>
      <c r="PKX251" s="106"/>
      <c r="PKY251" s="106"/>
      <c r="PKZ251" s="106"/>
      <c r="PLA251" s="106"/>
      <c r="PLB251" s="106"/>
      <c r="PLC251" s="106"/>
      <c r="PLD251" s="106"/>
      <c r="PLE251" s="106"/>
      <c r="PLF251" s="106"/>
      <c r="PLG251" s="106"/>
      <c r="PLH251" s="106"/>
      <c r="PLI251" s="106"/>
      <c r="PLJ251" s="106"/>
      <c r="PLK251" s="106"/>
      <c r="PLL251" s="106"/>
      <c r="PLM251" s="106"/>
      <c r="PLN251" s="106"/>
      <c r="PLO251" s="106"/>
      <c r="PLP251" s="106"/>
      <c r="PLQ251" s="106"/>
      <c r="PLR251" s="106"/>
      <c r="PLS251" s="106"/>
      <c r="PLT251" s="106"/>
      <c r="PLU251" s="106"/>
      <c r="PLV251" s="106"/>
      <c r="PLW251" s="106"/>
      <c r="PLX251" s="106"/>
      <c r="PLY251" s="106"/>
      <c r="PLZ251" s="106"/>
      <c r="PMA251" s="106"/>
      <c r="PMB251" s="106"/>
      <c r="PMC251" s="106"/>
      <c r="PMD251" s="106"/>
      <c r="PME251" s="106"/>
      <c r="PMF251" s="106"/>
      <c r="PMG251" s="106"/>
      <c r="PMH251" s="106"/>
      <c r="PMI251" s="106"/>
      <c r="PMJ251" s="106"/>
      <c r="PMK251" s="106"/>
      <c r="PML251" s="106"/>
      <c r="PMM251" s="106"/>
      <c r="PMN251" s="106"/>
      <c r="PMO251" s="106"/>
      <c r="PMP251" s="106"/>
      <c r="PMQ251" s="106"/>
      <c r="PMR251" s="106"/>
      <c r="PMS251" s="106"/>
      <c r="PMT251" s="106"/>
      <c r="PMU251" s="106"/>
      <c r="PMV251" s="106"/>
      <c r="PMW251" s="106"/>
      <c r="PMX251" s="106"/>
      <c r="PMY251" s="106"/>
      <c r="PMZ251" s="106"/>
      <c r="PNA251" s="106"/>
      <c r="PNB251" s="106"/>
      <c r="PNC251" s="106"/>
      <c r="PND251" s="106"/>
      <c r="PNE251" s="106"/>
      <c r="PNF251" s="106"/>
      <c r="PNG251" s="106"/>
      <c r="PNH251" s="106"/>
      <c r="PNI251" s="106"/>
      <c r="PNJ251" s="106"/>
      <c r="PNK251" s="106"/>
      <c r="PNL251" s="106"/>
      <c r="PNM251" s="106"/>
      <c r="PNN251" s="106"/>
      <c r="PNO251" s="106"/>
      <c r="PNP251" s="106"/>
      <c r="PNQ251" s="106"/>
      <c r="PNR251" s="106"/>
      <c r="PNS251" s="106"/>
      <c r="PNT251" s="106"/>
      <c r="PNU251" s="106"/>
      <c r="PNV251" s="106"/>
      <c r="PNW251" s="106"/>
      <c r="PNX251" s="106"/>
      <c r="PNY251" s="106"/>
      <c r="PNZ251" s="106"/>
      <c r="POA251" s="106"/>
      <c r="POB251" s="106"/>
      <c r="POC251" s="106"/>
      <c r="POD251" s="106"/>
      <c r="POE251" s="106"/>
      <c r="POF251" s="106"/>
      <c r="POG251" s="106"/>
      <c r="POH251" s="106"/>
      <c r="POI251" s="106"/>
      <c r="POJ251" s="106"/>
      <c r="POK251" s="106"/>
      <c r="POL251" s="106"/>
      <c r="POM251" s="106"/>
      <c r="PON251" s="106"/>
      <c r="POO251" s="106"/>
      <c r="POP251" s="106"/>
      <c r="POQ251" s="106"/>
      <c r="POR251" s="106"/>
      <c r="POS251" s="106"/>
      <c r="POT251" s="106"/>
      <c r="POU251" s="106"/>
      <c r="POV251" s="106"/>
      <c r="POW251" s="106"/>
      <c r="POX251" s="106"/>
      <c r="POY251" s="106"/>
      <c r="POZ251" s="106"/>
      <c r="PPA251" s="106"/>
      <c r="PPB251" s="106"/>
      <c r="PPC251" s="106"/>
      <c r="PPD251" s="106"/>
      <c r="PPE251" s="106"/>
      <c r="PPF251" s="106"/>
      <c r="PPG251" s="106"/>
      <c r="PPH251" s="106"/>
      <c r="PPI251" s="106"/>
      <c r="PPJ251" s="106"/>
      <c r="PPK251" s="106"/>
      <c r="PPL251" s="106"/>
      <c r="PPM251" s="106"/>
      <c r="PPN251" s="106"/>
      <c r="PPO251" s="106"/>
      <c r="PPP251" s="106"/>
      <c r="PPQ251" s="106"/>
      <c r="PPR251" s="106"/>
      <c r="PPS251" s="106"/>
      <c r="PPT251" s="106"/>
      <c r="PPU251" s="106"/>
      <c r="PPV251" s="106"/>
      <c r="PPW251" s="106"/>
      <c r="PPX251" s="106"/>
      <c r="PPY251" s="106"/>
      <c r="PPZ251" s="106"/>
      <c r="PQA251" s="106"/>
      <c r="PQB251" s="106"/>
      <c r="PQC251" s="106"/>
      <c r="PQD251" s="106"/>
      <c r="PQE251" s="106"/>
      <c r="PQF251" s="106"/>
      <c r="PQG251" s="106"/>
      <c r="PQH251" s="106"/>
      <c r="PQI251" s="106"/>
      <c r="PQJ251" s="106"/>
      <c r="PQK251" s="106"/>
      <c r="PQL251" s="106"/>
      <c r="PQM251" s="106"/>
      <c r="PQN251" s="106"/>
      <c r="PQO251" s="106"/>
      <c r="PQP251" s="106"/>
      <c r="PQQ251" s="106"/>
      <c r="PQR251" s="106"/>
      <c r="PQS251" s="106"/>
      <c r="PQT251" s="106"/>
      <c r="PQU251" s="106"/>
      <c r="PQV251" s="106"/>
      <c r="PQW251" s="106"/>
      <c r="PQX251" s="106"/>
      <c r="PQY251" s="106"/>
      <c r="PQZ251" s="106"/>
      <c r="PRA251" s="106"/>
      <c r="PRB251" s="106"/>
      <c r="PRC251" s="106"/>
      <c r="PRD251" s="106"/>
      <c r="PRE251" s="106"/>
      <c r="PRF251" s="106"/>
      <c r="PRG251" s="106"/>
      <c r="PRH251" s="106"/>
      <c r="PRI251" s="106"/>
      <c r="PRJ251" s="106"/>
      <c r="PRK251" s="106"/>
      <c r="PRL251" s="106"/>
      <c r="PRM251" s="106"/>
      <c r="PRN251" s="106"/>
      <c r="PRO251" s="106"/>
      <c r="PRP251" s="106"/>
      <c r="PRQ251" s="106"/>
      <c r="PRR251" s="106"/>
      <c r="PRS251" s="106"/>
      <c r="PRT251" s="106"/>
      <c r="PRU251" s="106"/>
      <c r="PRV251" s="106"/>
      <c r="PRW251" s="106"/>
      <c r="PRX251" s="106"/>
      <c r="PRY251" s="106"/>
      <c r="PRZ251" s="106"/>
      <c r="PSA251" s="106"/>
      <c r="PSB251" s="106"/>
      <c r="PSC251" s="106"/>
      <c r="PSD251" s="106"/>
      <c r="PSE251" s="106"/>
      <c r="PSF251" s="106"/>
      <c r="PSG251" s="106"/>
      <c r="PSH251" s="106"/>
      <c r="PSI251" s="106"/>
      <c r="PSJ251" s="106"/>
      <c r="PSK251" s="106"/>
      <c r="PSL251" s="106"/>
      <c r="PSM251" s="106"/>
      <c r="PSN251" s="106"/>
      <c r="PSO251" s="106"/>
      <c r="PSP251" s="106"/>
      <c r="PSQ251" s="106"/>
      <c r="PSR251" s="106"/>
      <c r="PSS251" s="106"/>
      <c r="PST251" s="106"/>
      <c r="PSU251" s="106"/>
      <c r="PSV251" s="106"/>
      <c r="PSW251" s="106"/>
      <c r="PSX251" s="106"/>
      <c r="PSY251" s="106"/>
      <c r="PSZ251" s="106"/>
      <c r="PTA251" s="106"/>
      <c r="PTB251" s="106"/>
      <c r="PTC251" s="106"/>
      <c r="PTD251" s="106"/>
      <c r="PTE251" s="106"/>
      <c r="PTF251" s="106"/>
      <c r="PTG251" s="106"/>
      <c r="PTH251" s="106"/>
      <c r="PTI251" s="106"/>
      <c r="PTJ251" s="106"/>
      <c r="PTK251" s="106"/>
      <c r="PTL251" s="106"/>
      <c r="PTM251" s="106"/>
      <c r="PTN251" s="106"/>
      <c r="PTO251" s="106"/>
      <c r="PTP251" s="106"/>
      <c r="PTQ251" s="106"/>
      <c r="PTR251" s="106"/>
      <c r="PTS251" s="106"/>
      <c r="PTT251" s="106"/>
      <c r="PTU251" s="106"/>
      <c r="PTV251" s="106"/>
      <c r="PTW251" s="106"/>
      <c r="PTX251" s="106"/>
      <c r="PTY251" s="106"/>
      <c r="PTZ251" s="106"/>
      <c r="PUA251" s="106"/>
      <c r="PUB251" s="106"/>
      <c r="PUC251" s="106"/>
      <c r="PUD251" s="106"/>
      <c r="PUE251" s="106"/>
      <c r="PUF251" s="106"/>
      <c r="PUG251" s="106"/>
      <c r="PUH251" s="106"/>
      <c r="PUI251" s="106"/>
      <c r="PUJ251" s="106"/>
      <c r="PUK251" s="106"/>
      <c r="PUL251" s="106"/>
      <c r="PUM251" s="106"/>
      <c r="PUN251" s="106"/>
      <c r="PUO251" s="106"/>
      <c r="PUP251" s="106"/>
      <c r="PUQ251" s="106"/>
      <c r="PUR251" s="106"/>
      <c r="PUS251" s="106"/>
      <c r="PUT251" s="106"/>
      <c r="PUU251" s="106"/>
      <c r="PUV251" s="106"/>
      <c r="PUW251" s="106"/>
      <c r="PUX251" s="106"/>
      <c r="PUY251" s="106"/>
      <c r="PUZ251" s="106"/>
      <c r="PVA251" s="106"/>
      <c r="PVB251" s="106"/>
      <c r="PVC251" s="106"/>
      <c r="PVD251" s="106"/>
      <c r="PVE251" s="106"/>
      <c r="PVF251" s="106"/>
      <c r="PVG251" s="106"/>
      <c r="PVH251" s="106"/>
      <c r="PVI251" s="106"/>
      <c r="PVJ251" s="106"/>
      <c r="PVK251" s="106"/>
      <c r="PVL251" s="106"/>
      <c r="PVM251" s="106"/>
      <c r="PVN251" s="106"/>
      <c r="PVO251" s="106"/>
      <c r="PVP251" s="106"/>
      <c r="PVQ251" s="106"/>
      <c r="PVR251" s="106"/>
      <c r="PVS251" s="106"/>
      <c r="PVT251" s="106"/>
      <c r="PVU251" s="106"/>
      <c r="PVV251" s="106"/>
      <c r="PVW251" s="106"/>
      <c r="PVX251" s="106"/>
      <c r="PVY251" s="106"/>
      <c r="PVZ251" s="106"/>
      <c r="PWA251" s="106"/>
      <c r="PWB251" s="106"/>
      <c r="PWC251" s="106"/>
      <c r="PWD251" s="106"/>
      <c r="PWE251" s="106"/>
      <c r="PWF251" s="106"/>
      <c r="PWG251" s="106"/>
      <c r="PWH251" s="106"/>
      <c r="PWI251" s="106"/>
      <c r="PWJ251" s="106"/>
      <c r="PWK251" s="106"/>
      <c r="PWL251" s="106"/>
      <c r="PWM251" s="106"/>
      <c r="PWN251" s="106"/>
      <c r="PWO251" s="106"/>
      <c r="PWP251" s="106"/>
      <c r="PWQ251" s="106"/>
      <c r="PWR251" s="106"/>
      <c r="PWS251" s="106"/>
      <c r="PWT251" s="106"/>
      <c r="PWU251" s="106"/>
      <c r="PWV251" s="106"/>
      <c r="PWW251" s="106"/>
      <c r="PWX251" s="106"/>
      <c r="PWY251" s="106"/>
      <c r="PWZ251" s="106"/>
      <c r="PXA251" s="106"/>
      <c r="PXB251" s="106"/>
      <c r="PXC251" s="106"/>
      <c r="PXD251" s="106"/>
      <c r="PXE251" s="106"/>
      <c r="PXF251" s="106"/>
      <c r="PXG251" s="106"/>
      <c r="PXH251" s="106"/>
      <c r="PXI251" s="106"/>
      <c r="PXJ251" s="106"/>
      <c r="PXK251" s="106"/>
      <c r="PXL251" s="106"/>
      <c r="PXM251" s="106"/>
      <c r="PXN251" s="106"/>
      <c r="PXO251" s="106"/>
      <c r="PXP251" s="106"/>
      <c r="PXQ251" s="106"/>
      <c r="PXR251" s="106"/>
      <c r="PXS251" s="106"/>
      <c r="PXT251" s="106"/>
      <c r="PXU251" s="106"/>
      <c r="PXV251" s="106"/>
      <c r="PXW251" s="106"/>
      <c r="PXX251" s="106"/>
      <c r="PXY251" s="106"/>
      <c r="PXZ251" s="106"/>
      <c r="PYA251" s="106"/>
      <c r="PYB251" s="106"/>
      <c r="PYC251" s="106"/>
      <c r="PYD251" s="106"/>
      <c r="PYE251" s="106"/>
      <c r="PYF251" s="106"/>
      <c r="PYG251" s="106"/>
      <c r="PYH251" s="106"/>
      <c r="PYI251" s="106"/>
      <c r="PYJ251" s="106"/>
      <c r="PYK251" s="106"/>
      <c r="PYL251" s="106"/>
      <c r="PYM251" s="106"/>
      <c r="PYN251" s="106"/>
      <c r="PYO251" s="106"/>
      <c r="PYP251" s="106"/>
      <c r="PYQ251" s="106"/>
      <c r="PYR251" s="106"/>
      <c r="PYS251" s="106"/>
      <c r="PYT251" s="106"/>
      <c r="PYU251" s="106"/>
      <c r="PYV251" s="106"/>
      <c r="PYW251" s="106"/>
      <c r="PYX251" s="106"/>
      <c r="PYY251" s="106"/>
      <c r="PYZ251" s="106"/>
      <c r="PZA251" s="106"/>
      <c r="PZB251" s="106"/>
      <c r="PZC251" s="106"/>
      <c r="PZD251" s="106"/>
      <c r="PZE251" s="106"/>
      <c r="PZF251" s="106"/>
      <c r="PZG251" s="106"/>
      <c r="PZH251" s="106"/>
      <c r="PZI251" s="106"/>
      <c r="PZJ251" s="106"/>
      <c r="PZK251" s="106"/>
      <c r="PZL251" s="106"/>
      <c r="PZM251" s="106"/>
      <c r="PZN251" s="106"/>
      <c r="PZO251" s="106"/>
      <c r="PZP251" s="106"/>
      <c r="PZQ251" s="106"/>
      <c r="PZR251" s="106"/>
      <c r="PZS251" s="106"/>
      <c r="PZT251" s="106"/>
      <c r="PZU251" s="106"/>
      <c r="PZV251" s="106"/>
      <c r="PZW251" s="106"/>
      <c r="PZX251" s="106"/>
      <c r="PZY251" s="106"/>
      <c r="PZZ251" s="106"/>
      <c r="QAA251" s="106"/>
      <c r="QAB251" s="106"/>
      <c r="QAC251" s="106"/>
      <c r="QAD251" s="106"/>
      <c r="QAE251" s="106"/>
      <c r="QAF251" s="106"/>
      <c r="QAG251" s="106"/>
      <c r="QAH251" s="106"/>
      <c r="QAI251" s="106"/>
      <c r="QAJ251" s="106"/>
      <c r="QAK251" s="106"/>
      <c r="QAL251" s="106"/>
      <c r="QAM251" s="106"/>
      <c r="QAN251" s="106"/>
      <c r="QAO251" s="106"/>
      <c r="QAP251" s="106"/>
      <c r="QAQ251" s="106"/>
      <c r="QAR251" s="106"/>
      <c r="QAS251" s="106"/>
      <c r="QAT251" s="106"/>
      <c r="QAU251" s="106"/>
      <c r="QAV251" s="106"/>
      <c r="QAW251" s="106"/>
      <c r="QAX251" s="106"/>
      <c r="QAY251" s="106"/>
      <c r="QAZ251" s="106"/>
      <c r="QBA251" s="106"/>
      <c r="QBB251" s="106"/>
      <c r="QBC251" s="106"/>
      <c r="QBD251" s="106"/>
      <c r="QBE251" s="106"/>
      <c r="QBF251" s="106"/>
      <c r="QBG251" s="106"/>
      <c r="QBH251" s="106"/>
      <c r="QBI251" s="106"/>
      <c r="QBJ251" s="106"/>
      <c r="QBK251" s="106"/>
      <c r="QBL251" s="106"/>
      <c r="QBM251" s="106"/>
      <c r="QBN251" s="106"/>
      <c r="QBO251" s="106"/>
      <c r="QBP251" s="106"/>
      <c r="QBQ251" s="106"/>
      <c r="QBR251" s="106"/>
      <c r="QBS251" s="106"/>
      <c r="QBT251" s="106"/>
      <c r="QBU251" s="106"/>
      <c r="QBV251" s="106"/>
      <c r="QBW251" s="106"/>
      <c r="QBX251" s="106"/>
      <c r="QBY251" s="106"/>
      <c r="QBZ251" s="106"/>
      <c r="QCA251" s="106"/>
      <c r="QCB251" s="106"/>
      <c r="QCC251" s="106"/>
      <c r="QCD251" s="106"/>
      <c r="QCE251" s="106"/>
      <c r="QCF251" s="106"/>
      <c r="QCG251" s="106"/>
      <c r="QCH251" s="106"/>
      <c r="QCI251" s="106"/>
      <c r="QCJ251" s="106"/>
      <c r="QCK251" s="106"/>
      <c r="QCL251" s="106"/>
      <c r="QCM251" s="106"/>
      <c r="QCN251" s="106"/>
      <c r="QCO251" s="106"/>
      <c r="QCP251" s="106"/>
      <c r="QCQ251" s="106"/>
      <c r="QCR251" s="106"/>
      <c r="QCS251" s="106"/>
      <c r="QCT251" s="106"/>
      <c r="QCU251" s="106"/>
      <c r="QCV251" s="106"/>
      <c r="QCW251" s="106"/>
      <c r="QCX251" s="106"/>
      <c r="QCY251" s="106"/>
      <c r="QCZ251" s="106"/>
      <c r="QDA251" s="106"/>
      <c r="QDB251" s="106"/>
      <c r="QDC251" s="106"/>
      <c r="QDD251" s="106"/>
      <c r="QDE251" s="106"/>
      <c r="QDF251" s="106"/>
      <c r="QDG251" s="106"/>
      <c r="QDH251" s="106"/>
      <c r="QDI251" s="106"/>
      <c r="QDJ251" s="106"/>
      <c r="QDK251" s="106"/>
      <c r="QDL251" s="106"/>
      <c r="QDM251" s="106"/>
      <c r="QDN251" s="106"/>
      <c r="QDO251" s="106"/>
      <c r="QDP251" s="106"/>
      <c r="QDQ251" s="106"/>
      <c r="QDR251" s="106"/>
      <c r="QDS251" s="106"/>
      <c r="QDT251" s="106"/>
      <c r="QDU251" s="106"/>
      <c r="QDV251" s="106"/>
      <c r="QDW251" s="106"/>
      <c r="QDX251" s="106"/>
      <c r="QDY251" s="106"/>
      <c r="QDZ251" s="106"/>
      <c r="QEA251" s="106"/>
      <c r="QEB251" s="106"/>
      <c r="QEC251" s="106"/>
      <c r="QED251" s="106"/>
      <c r="QEE251" s="106"/>
      <c r="QEF251" s="106"/>
      <c r="QEG251" s="106"/>
      <c r="QEH251" s="106"/>
      <c r="QEI251" s="106"/>
      <c r="QEJ251" s="106"/>
      <c r="QEK251" s="106"/>
      <c r="QEL251" s="106"/>
      <c r="QEM251" s="106"/>
      <c r="QEN251" s="106"/>
      <c r="QEO251" s="106"/>
      <c r="QEP251" s="106"/>
      <c r="QEQ251" s="106"/>
      <c r="QER251" s="106"/>
      <c r="QES251" s="106"/>
      <c r="QET251" s="106"/>
      <c r="QEU251" s="106"/>
      <c r="QEV251" s="106"/>
      <c r="QEW251" s="106"/>
      <c r="QEX251" s="106"/>
      <c r="QEY251" s="106"/>
      <c r="QEZ251" s="106"/>
      <c r="QFA251" s="106"/>
      <c r="QFB251" s="106"/>
      <c r="QFC251" s="106"/>
      <c r="QFD251" s="106"/>
      <c r="QFE251" s="106"/>
      <c r="QFF251" s="106"/>
      <c r="QFG251" s="106"/>
      <c r="QFH251" s="106"/>
      <c r="QFI251" s="106"/>
      <c r="QFJ251" s="106"/>
      <c r="QFK251" s="106"/>
      <c r="QFL251" s="106"/>
      <c r="QFM251" s="106"/>
      <c r="QFN251" s="106"/>
      <c r="QFO251" s="106"/>
      <c r="QFP251" s="106"/>
      <c r="QFQ251" s="106"/>
      <c r="QFR251" s="106"/>
      <c r="QFS251" s="106"/>
      <c r="QFT251" s="106"/>
      <c r="QFU251" s="106"/>
      <c r="QFV251" s="106"/>
      <c r="QFW251" s="106"/>
      <c r="QFX251" s="106"/>
      <c r="QFY251" s="106"/>
      <c r="QFZ251" s="106"/>
      <c r="QGA251" s="106"/>
      <c r="QGB251" s="106"/>
      <c r="QGC251" s="106"/>
      <c r="QGD251" s="106"/>
      <c r="QGE251" s="106"/>
      <c r="QGF251" s="106"/>
      <c r="QGG251" s="106"/>
      <c r="QGH251" s="106"/>
      <c r="QGI251" s="106"/>
      <c r="QGJ251" s="106"/>
      <c r="QGK251" s="106"/>
      <c r="QGL251" s="106"/>
      <c r="QGM251" s="106"/>
      <c r="QGN251" s="106"/>
      <c r="QGO251" s="106"/>
      <c r="QGP251" s="106"/>
      <c r="QGQ251" s="106"/>
      <c r="QGR251" s="106"/>
      <c r="QGS251" s="106"/>
      <c r="QGT251" s="106"/>
      <c r="QGU251" s="106"/>
      <c r="QGV251" s="106"/>
      <c r="QGW251" s="106"/>
      <c r="QGX251" s="106"/>
      <c r="QGY251" s="106"/>
      <c r="QGZ251" s="106"/>
      <c r="QHA251" s="106"/>
      <c r="QHB251" s="106"/>
      <c r="QHC251" s="106"/>
      <c r="QHD251" s="106"/>
      <c r="QHE251" s="106"/>
      <c r="QHF251" s="106"/>
      <c r="QHG251" s="106"/>
      <c r="QHH251" s="106"/>
      <c r="QHI251" s="106"/>
      <c r="QHJ251" s="106"/>
      <c r="QHK251" s="106"/>
      <c r="QHL251" s="106"/>
      <c r="QHM251" s="106"/>
      <c r="QHN251" s="106"/>
      <c r="QHO251" s="106"/>
      <c r="QHP251" s="106"/>
      <c r="QHQ251" s="106"/>
      <c r="QHR251" s="106"/>
      <c r="QHS251" s="106"/>
      <c r="QHT251" s="106"/>
      <c r="QHU251" s="106"/>
      <c r="QHV251" s="106"/>
      <c r="QHW251" s="106"/>
      <c r="QHX251" s="106"/>
      <c r="QHY251" s="106"/>
      <c r="QHZ251" s="106"/>
      <c r="QIA251" s="106"/>
      <c r="QIB251" s="106"/>
      <c r="QIC251" s="106"/>
      <c r="QID251" s="106"/>
      <c r="QIE251" s="106"/>
      <c r="QIF251" s="106"/>
      <c r="QIG251" s="106"/>
      <c r="QIH251" s="106"/>
      <c r="QII251" s="106"/>
      <c r="QIJ251" s="106"/>
      <c r="QIK251" s="106"/>
      <c r="QIL251" s="106"/>
      <c r="QIM251" s="106"/>
      <c r="QIN251" s="106"/>
      <c r="QIO251" s="106"/>
      <c r="QIP251" s="106"/>
      <c r="QIQ251" s="106"/>
      <c r="QIR251" s="106"/>
      <c r="QIS251" s="106"/>
      <c r="QIT251" s="106"/>
      <c r="QIU251" s="106"/>
      <c r="QIV251" s="106"/>
      <c r="QIW251" s="106"/>
      <c r="QIX251" s="106"/>
      <c r="QIY251" s="106"/>
      <c r="QIZ251" s="106"/>
      <c r="QJA251" s="106"/>
      <c r="QJB251" s="106"/>
      <c r="QJC251" s="106"/>
      <c r="QJD251" s="106"/>
      <c r="QJE251" s="106"/>
      <c r="QJF251" s="106"/>
      <c r="QJG251" s="106"/>
      <c r="QJH251" s="106"/>
      <c r="QJI251" s="106"/>
      <c r="QJJ251" s="106"/>
      <c r="QJK251" s="106"/>
      <c r="QJL251" s="106"/>
      <c r="QJM251" s="106"/>
      <c r="QJN251" s="106"/>
      <c r="QJO251" s="106"/>
      <c r="QJP251" s="106"/>
      <c r="QJQ251" s="106"/>
      <c r="QJR251" s="106"/>
      <c r="QJS251" s="106"/>
      <c r="QJT251" s="106"/>
      <c r="QJU251" s="106"/>
      <c r="QJV251" s="106"/>
      <c r="QJW251" s="106"/>
      <c r="QJX251" s="106"/>
      <c r="QJY251" s="106"/>
      <c r="QJZ251" s="106"/>
      <c r="QKA251" s="106"/>
      <c r="QKB251" s="106"/>
      <c r="QKC251" s="106"/>
      <c r="QKD251" s="106"/>
      <c r="QKE251" s="106"/>
      <c r="QKF251" s="106"/>
      <c r="QKG251" s="106"/>
      <c r="QKH251" s="106"/>
      <c r="QKI251" s="106"/>
      <c r="QKJ251" s="106"/>
      <c r="QKK251" s="106"/>
      <c r="QKL251" s="106"/>
      <c r="QKM251" s="106"/>
      <c r="QKN251" s="106"/>
      <c r="QKO251" s="106"/>
      <c r="QKP251" s="106"/>
      <c r="QKQ251" s="106"/>
      <c r="QKR251" s="106"/>
      <c r="QKS251" s="106"/>
      <c r="QKT251" s="106"/>
      <c r="QKU251" s="106"/>
      <c r="QKV251" s="106"/>
      <c r="QKW251" s="106"/>
      <c r="QKX251" s="106"/>
      <c r="QKY251" s="106"/>
      <c r="QKZ251" s="106"/>
      <c r="QLA251" s="106"/>
      <c r="QLB251" s="106"/>
      <c r="QLC251" s="106"/>
      <c r="QLD251" s="106"/>
      <c r="QLE251" s="106"/>
      <c r="QLF251" s="106"/>
      <c r="QLG251" s="106"/>
      <c r="QLH251" s="106"/>
      <c r="QLI251" s="106"/>
      <c r="QLJ251" s="106"/>
      <c r="QLK251" s="106"/>
      <c r="QLL251" s="106"/>
      <c r="QLM251" s="106"/>
      <c r="QLN251" s="106"/>
      <c r="QLO251" s="106"/>
      <c r="QLP251" s="106"/>
      <c r="QLQ251" s="106"/>
      <c r="QLR251" s="106"/>
      <c r="QLS251" s="106"/>
      <c r="QLT251" s="106"/>
      <c r="QLU251" s="106"/>
      <c r="QLV251" s="106"/>
      <c r="QLW251" s="106"/>
      <c r="QLX251" s="106"/>
      <c r="QLY251" s="106"/>
      <c r="QLZ251" s="106"/>
      <c r="QMA251" s="106"/>
      <c r="QMB251" s="106"/>
      <c r="QMC251" s="106"/>
      <c r="QMD251" s="106"/>
      <c r="QME251" s="106"/>
      <c r="QMF251" s="106"/>
      <c r="QMG251" s="106"/>
      <c r="QMH251" s="106"/>
      <c r="QMI251" s="106"/>
      <c r="QMJ251" s="106"/>
      <c r="QMK251" s="106"/>
      <c r="QML251" s="106"/>
      <c r="QMM251" s="106"/>
      <c r="QMN251" s="106"/>
      <c r="QMO251" s="106"/>
      <c r="QMP251" s="106"/>
      <c r="QMQ251" s="106"/>
      <c r="QMR251" s="106"/>
      <c r="QMS251" s="106"/>
      <c r="QMT251" s="106"/>
      <c r="QMU251" s="106"/>
      <c r="QMV251" s="106"/>
      <c r="QMW251" s="106"/>
      <c r="QMX251" s="106"/>
      <c r="QMY251" s="106"/>
      <c r="QMZ251" s="106"/>
      <c r="QNA251" s="106"/>
      <c r="QNB251" s="106"/>
      <c r="QNC251" s="106"/>
      <c r="QND251" s="106"/>
      <c r="QNE251" s="106"/>
      <c r="QNF251" s="106"/>
      <c r="QNG251" s="106"/>
      <c r="QNH251" s="106"/>
      <c r="QNI251" s="106"/>
      <c r="QNJ251" s="106"/>
      <c r="QNK251" s="106"/>
      <c r="QNL251" s="106"/>
      <c r="QNM251" s="106"/>
      <c r="QNN251" s="106"/>
      <c r="QNO251" s="106"/>
      <c r="QNP251" s="106"/>
      <c r="QNQ251" s="106"/>
      <c r="QNR251" s="106"/>
      <c r="QNS251" s="106"/>
      <c r="QNT251" s="106"/>
      <c r="QNU251" s="106"/>
      <c r="QNV251" s="106"/>
      <c r="QNW251" s="106"/>
      <c r="QNX251" s="106"/>
      <c r="QNY251" s="106"/>
      <c r="QNZ251" s="106"/>
      <c r="QOA251" s="106"/>
      <c r="QOB251" s="106"/>
      <c r="QOC251" s="106"/>
      <c r="QOD251" s="106"/>
      <c r="QOE251" s="106"/>
      <c r="QOF251" s="106"/>
      <c r="QOG251" s="106"/>
      <c r="QOH251" s="106"/>
      <c r="QOI251" s="106"/>
      <c r="QOJ251" s="106"/>
      <c r="QOK251" s="106"/>
      <c r="QOL251" s="106"/>
      <c r="QOM251" s="106"/>
      <c r="QON251" s="106"/>
      <c r="QOO251" s="106"/>
      <c r="QOP251" s="106"/>
      <c r="QOQ251" s="106"/>
      <c r="QOR251" s="106"/>
      <c r="QOS251" s="106"/>
      <c r="QOT251" s="106"/>
      <c r="QOU251" s="106"/>
      <c r="QOV251" s="106"/>
      <c r="QOW251" s="106"/>
      <c r="QOX251" s="106"/>
      <c r="QOY251" s="106"/>
      <c r="QOZ251" s="106"/>
      <c r="QPA251" s="106"/>
      <c r="QPB251" s="106"/>
      <c r="QPC251" s="106"/>
      <c r="QPD251" s="106"/>
      <c r="QPE251" s="106"/>
      <c r="QPF251" s="106"/>
      <c r="QPG251" s="106"/>
      <c r="QPH251" s="106"/>
      <c r="QPI251" s="106"/>
      <c r="QPJ251" s="106"/>
      <c r="QPK251" s="106"/>
      <c r="QPL251" s="106"/>
      <c r="QPM251" s="106"/>
      <c r="QPN251" s="106"/>
      <c r="QPO251" s="106"/>
      <c r="QPP251" s="106"/>
      <c r="QPQ251" s="106"/>
      <c r="QPR251" s="106"/>
      <c r="QPS251" s="106"/>
      <c r="QPT251" s="106"/>
      <c r="QPU251" s="106"/>
      <c r="QPV251" s="106"/>
      <c r="QPW251" s="106"/>
      <c r="QPX251" s="106"/>
      <c r="QPY251" s="106"/>
      <c r="QPZ251" s="106"/>
      <c r="QQA251" s="106"/>
      <c r="QQB251" s="106"/>
      <c r="QQC251" s="106"/>
      <c r="QQD251" s="106"/>
      <c r="QQE251" s="106"/>
      <c r="QQF251" s="106"/>
      <c r="QQG251" s="106"/>
      <c r="QQH251" s="106"/>
      <c r="QQI251" s="106"/>
      <c r="QQJ251" s="106"/>
      <c r="QQK251" s="106"/>
      <c r="QQL251" s="106"/>
      <c r="QQM251" s="106"/>
      <c r="QQN251" s="106"/>
      <c r="QQO251" s="106"/>
      <c r="QQP251" s="106"/>
      <c r="QQQ251" s="106"/>
      <c r="QQR251" s="106"/>
      <c r="QQS251" s="106"/>
      <c r="QQT251" s="106"/>
      <c r="QQU251" s="106"/>
      <c r="QQV251" s="106"/>
      <c r="QQW251" s="106"/>
      <c r="QQX251" s="106"/>
      <c r="QQY251" s="106"/>
      <c r="QQZ251" s="106"/>
      <c r="QRA251" s="106"/>
      <c r="QRB251" s="106"/>
      <c r="QRC251" s="106"/>
      <c r="QRD251" s="106"/>
      <c r="QRE251" s="106"/>
      <c r="QRF251" s="106"/>
      <c r="QRG251" s="106"/>
      <c r="QRH251" s="106"/>
      <c r="QRI251" s="106"/>
      <c r="QRJ251" s="106"/>
      <c r="QRK251" s="106"/>
      <c r="QRL251" s="106"/>
      <c r="QRM251" s="106"/>
      <c r="QRN251" s="106"/>
      <c r="QRO251" s="106"/>
      <c r="QRP251" s="106"/>
      <c r="QRQ251" s="106"/>
      <c r="QRR251" s="106"/>
      <c r="QRS251" s="106"/>
      <c r="QRT251" s="106"/>
      <c r="QRU251" s="106"/>
      <c r="QRV251" s="106"/>
      <c r="QRW251" s="106"/>
      <c r="QRX251" s="106"/>
      <c r="QRY251" s="106"/>
      <c r="QRZ251" s="106"/>
      <c r="QSA251" s="106"/>
      <c r="QSB251" s="106"/>
      <c r="QSC251" s="106"/>
      <c r="QSD251" s="106"/>
      <c r="QSE251" s="106"/>
      <c r="QSF251" s="106"/>
      <c r="QSG251" s="106"/>
      <c r="QSH251" s="106"/>
      <c r="QSI251" s="106"/>
      <c r="QSJ251" s="106"/>
      <c r="QSK251" s="106"/>
      <c r="QSL251" s="106"/>
      <c r="QSM251" s="106"/>
      <c r="QSN251" s="106"/>
      <c r="QSO251" s="106"/>
      <c r="QSP251" s="106"/>
      <c r="QSQ251" s="106"/>
      <c r="QSR251" s="106"/>
      <c r="QSS251" s="106"/>
      <c r="QST251" s="106"/>
      <c r="QSU251" s="106"/>
      <c r="QSV251" s="106"/>
      <c r="QSW251" s="106"/>
      <c r="QSX251" s="106"/>
      <c r="QSY251" s="106"/>
      <c r="QSZ251" s="106"/>
      <c r="QTA251" s="106"/>
      <c r="QTB251" s="106"/>
      <c r="QTC251" s="106"/>
      <c r="QTD251" s="106"/>
      <c r="QTE251" s="106"/>
      <c r="QTF251" s="106"/>
      <c r="QTG251" s="106"/>
      <c r="QTH251" s="106"/>
      <c r="QTI251" s="106"/>
      <c r="QTJ251" s="106"/>
      <c r="QTK251" s="106"/>
      <c r="QTL251" s="106"/>
      <c r="QTM251" s="106"/>
      <c r="QTN251" s="106"/>
      <c r="QTO251" s="106"/>
      <c r="QTP251" s="106"/>
      <c r="QTQ251" s="106"/>
      <c r="QTR251" s="106"/>
      <c r="QTS251" s="106"/>
      <c r="QTT251" s="106"/>
      <c r="QTU251" s="106"/>
      <c r="QTV251" s="106"/>
      <c r="QTW251" s="106"/>
      <c r="QTX251" s="106"/>
      <c r="QTY251" s="106"/>
      <c r="QTZ251" s="106"/>
      <c r="QUA251" s="106"/>
      <c r="QUB251" s="106"/>
      <c r="QUC251" s="106"/>
      <c r="QUD251" s="106"/>
      <c r="QUE251" s="106"/>
      <c r="QUF251" s="106"/>
      <c r="QUG251" s="106"/>
      <c r="QUH251" s="106"/>
      <c r="QUI251" s="106"/>
      <c r="QUJ251" s="106"/>
      <c r="QUK251" s="106"/>
      <c r="QUL251" s="106"/>
      <c r="QUM251" s="106"/>
      <c r="QUN251" s="106"/>
      <c r="QUO251" s="106"/>
      <c r="QUP251" s="106"/>
      <c r="QUQ251" s="106"/>
      <c r="QUR251" s="106"/>
      <c r="QUS251" s="106"/>
      <c r="QUT251" s="106"/>
      <c r="QUU251" s="106"/>
      <c r="QUV251" s="106"/>
      <c r="QUW251" s="106"/>
      <c r="QUX251" s="106"/>
      <c r="QUY251" s="106"/>
      <c r="QUZ251" s="106"/>
      <c r="QVA251" s="106"/>
      <c r="QVB251" s="106"/>
      <c r="QVC251" s="106"/>
      <c r="QVD251" s="106"/>
      <c r="QVE251" s="106"/>
      <c r="QVF251" s="106"/>
      <c r="QVG251" s="106"/>
      <c r="QVH251" s="106"/>
      <c r="QVI251" s="106"/>
      <c r="QVJ251" s="106"/>
      <c r="QVK251" s="106"/>
      <c r="QVL251" s="106"/>
      <c r="QVM251" s="106"/>
      <c r="QVN251" s="106"/>
      <c r="QVO251" s="106"/>
      <c r="QVP251" s="106"/>
      <c r="QVQ251" s="106"/>
      <c r="QVR251" s="106"/>
      <c r="QVS251" s="106"/>
      <c r="QVT251" s="106"/>
      <c r="QVU251" s="106"/>
      <c r="QVV251" s="106"/>
      <c r="QVW251" s="106"/>
      <c r="QVX251" s="106"/>
      <c r="QVY251" s="106"/>
      <c r="QVZ251" s="106"/>
      <c r="QWA251" s="106"/>
      <c r="QWB251" s="106"/>
      <c r="QWC251" s="106"/>
      <c r="QWD251" s="106"/>
      <c r="QWE251" s="106"/>
      <c r="QWF251" s="106"/>
      <c r="QWG251" s="106"/>
      <c r="QWH251" s="106"/>
      <c r="QWI251" s="106"/>
      <c r="QWJ251" s="106"/>
      <c r="QWK251" s="106"/>
      <c r="QWL251" s="106"/>
      <c r="QWM251" s="106"/>
      <c r="QWN251" s="106"/>
      <c r="QWO251" s="106"/>
      <c r="QWP251" s="106"/>
      <c r="QWQ251" s="106"/>
      <c r="QWR251" s="106"/>
      <c r="QWS251" s="106"/>
      <c r="QWT251" s="106"/>
      <c r="QWU251" s="106"/>
      <c r="QWV251" s="106"/>
      <c r="QWW251" s="106"/>
      <c r="QWX251" s="106"/>
      <c r="QWY251" s="106"/>
      <c r="QWZ251" s="106"/>
      <c r="QXA251" s="106"/>
      <c r="QXB251" s="106"/>
      <c r="QXC251" s="106"/>
      <c r="QXD251" s="106"/>
      <c r="QXE251" s="106"/>
      <c r="QXF251" s="106"/>
      <c r="QXG251" s="106"/>
      <c r="QXH251" s="106"/>
      <c r="QXI251" s="106"/>
      <c r="QXJ251" s="106"/>
      <c r="QXK251" s="106"/>
      <c r="QXL251" s="106"/>
      <c r="QXM251" s="106"/>
      <c r="QXN251" s="106"/>
      <c r="QXO251" s="106"/>
      <c r="QXP251" s="106"/>
      <c r="QXQ251" s="106"/>
      <c r="QXR251" s="106"/>
      <c r="QXS251" s="106"/>
      <c r="QXT251" s="106"/>
      <c r="QXU251" s="106"/>
      <c r="QXV251" s="106"/>
      <c r="QXW251" s="106"/>
      <c r="QXX251" s="106"/>
      <c r="QXY251" s="106"/>
      <c r="QXZ251" s="106"/>
      <c r="QYA251" s="106"/>
      <c r="QYB251" s="106"/>
      <c r="QYC251" s="106"/>
      <c r="QYD251" s="106"/>
      <c r="QYE251" s="106"/>
      <c r="QYF251" s="106"/>
      <c r="QYG251" s="106"/>
      <c r="QYH251" s="106"/>
      <c r="QYI251" s="106"/>
      <c r="QYJ251" s="106"/>
      <c r="QYK251" s="106"/>
      <c r="QYL251" s="106"/>
      <c r="QYM251" s="106"/>
      <c r="QYN251" s="106"/>
      <c r="QYO251" s="106"/>
      <c r="QYP251" s="106"/>
      <c r="QYQ251" s="106"/>
      <c r="QYR251" s="106"/>
      <c r="QYS251" s="106"/>
      <c r="QYT251" s="106"/>
      <c r="QYU251" s="106"/>
      <c r="QYV251" s="106"/>
      <c r="QYW251" s="106"/>
      <c r="QYX251" s="106"/>
      <c r="QYY251" s="106"/>
      <c r="QYZ251" s="106"/>
      <c r="QZA251" s="106"/>
      <c r="QZB251" s="106"/>
      <c r="QZC251" s="106"/>
      <c r="QZD251" s="106"/>
      <c r="QZE251" s="106"/>
      <c r="QZF251" s="106"/>
      <c r="QZG251" s="106"/>
      <c r="QZH251" s="106"/>
      <c r="QZI251" s="106"/>
      <c r="QZJ251" s="106"/>
      <c r="QZK251" s="106"/>
      <c r="QZL251" s="106"/>
      <c r="QZM251" s="106"/>
      <c r="QZN251" s="106"/>
      <c r="QZO251" s="106"/>
      <c r="QZP251" s="106"/>
      <c r="QZQ251" s="106"/>
      <c r="QZR251" s="106"/>
      <c r="QZS251" s="106"/>
      <c r="QZT251" s="106"/>
      <c r="QZU251" s="106"/>
      <c r="QZV251" s="106"/>
      <c r="QZW251" s="106"/>
      <c r="QZX251" s="106"/>
      <c r="QZY251" s="106"/>
      <c r="QZZ251" s="106"/>
      <c r="RAA251" s="106"/>
      <c r="RAB251" s="106"/>
      <c r="RAC251" s="106"/>
      <c r="RAD251" s="106"/>
      <c r="RAE251" s="106"/>
      <c r="RAF251" s="106"/>
      <c r="RAG251" s="106"/>
      <c r="RAH251" s="106"/>
      <c r="RAI251" s="106"/>
      <c r="RAJ251" s="106"/>
      <c r="RAK251" s="106"/>
      <c r="RAL251" s="106"/>
      <c r="RAM251" s="106"/>
      <c r="RAN251" s="106"/>
      <c r="RAO251" s="106"/>
      <c r="RAP251" s="106"/>
      <c r="RAQ251" s="106"/>
      <c r="RAR251" s="106"/>
      <c r="RAS251" s="106"/>
      <c r="RAT251" s="106"/>
      <c r="RAU251" s="106"/>
      <c r="RAV251" s="106"/>
      <c r="RAW251" s="106"/>
      <c r="RAX251" s="106"/>
      <c r="RAY251" s="106"/>
      <c r="RAZ251" s="106"/>
      <c r="RBA251" s="106"/>
      <c r="RBB251" s="106"/>
      <c r="RBC251" s="106"/>
      <c r="RBD251" s="106"/>
      <c r="RBE251" s="106"/>
      <c r="RBF251" s="106"/>
      <c r="RBG251" s="106"/>
      <c r="RBH251" s="106"/>
      <c r="RBI251" s="106"/>
      <c r="RBJ251" s="106"/>
      <c r="RBK251" s="106"/>
      <c r="RBL251" s="106"/>
      <c r="RBM251" s="106"/>
      <c r="RBN251" s="106"/>
      <c r="RBO251" s="106"/>
      <c r="RBP251" s="106"/>
      <c r="RBQ251" s="106"/>
      <c r="RBR251" s="106"/>
      <c r="RBS251" s="106"/>
      <c r="RBT251" s="106"/>
      <c r="RBU251" s="106"/>
      <c r="RBV251" s="106"/>
      <c r="RBW251" s="106"/>
      <c r="RBX251" s="106"/>
      <c r="RBY251" s="106"/>
      <c r="RBZ251" s="106"/>
      <c r="RCA251" s="106"/>
      <c r="RCB251" s="106"/>
      <c r="RCC251" s="106"/>
      <c r="RCD251" s="106"/>
      <c r="RCE251" s="106"/>
      <c r="RCF251" s="106"/>
      <c r="RCG251" s="106"/>
      <c r="RCH251" s="106"/>
      <c r="RCI251" s="106"/>
      <c r="RCJ251" s="106"/>
      <c r="RCK251" s="106"/>
      <c r="RCL251" s="106"/>
      <c r="RCM251" s="106"/>
      <c r="RCN251" s="106"/>
      <c r="RCO251" s="106"/>
      <c r="RCP251" s="106"/>
      <c r="RCQ251" s="106"/>
      <c r="RCR251" s="106"/>
      <c r="RCS251" s="106"/>
      <c r="RCT251" s="106"/>
      <c r="RCU251" s="106"/>
      <c r="RCV251" s="106"/>
      <c r="RCW251" s="106"/>
      <c r="RCX251" s="106"/>
      <c r="RCY251" s="106"/>
      <c r="RCZ251" s="106"/>
      <c r="RDA251" s="106"/>
      <c r="RDB251" s="106"/>
      <c r="RDC251" s="106"/>
      <c r="RDD251" s="106"/>
      <c r="RDE251" s="106"/>
      <c r="RDF251" s="106"/>
      <c r="RDG251" s="106"/>
      <c r="RDH251" s="106"/>
      <c r="RDI251" s="106"/>
      <c r="RDJ251" s="106"/>
      <c r="RDK251" s="106"/>
      <c r="RDL251" s="106"/>
      <c r="RDM251" s="106"/>
      <c r="RDN251" s="106"/>
      <c r="RDO251" s="106"/>
      <c r="RDP251" s="106"/>
      <c r="RDQ251" s="106"/>
      <c r="RDR251" s="106"/>
      <c r="RDS251" s="106"/>
      <c r="RDT251" s="106"/>
      <c r="RDU251" s="106"/>
      <c r="RDV251" s="106"/>
      <c r="RDW251" s="106"/>
      <c r="RDX251" s="106"/>
      <c r="RDY251" s="106"/>
      <c r="RDZ251" s="106"/>
      <c r="REA251" s="106"/>
      <c r="REB251" s="106"/>
      <c r="REC251" s="106"/>
      <c r="RED251" s="106"/>
      <c r="REE251" s="106"/>
      <c r="REF251" s="106"/>
      <c r="REG251" s="106"/>
      <c r="REH251" s="106"/>
      <c r="REI251" s="106"/>
      <c r="REJ251" s="106"/>
      <c r="REK251" s="106"/>
      <c r="REL251" s="106"/>
      <c r="REM251" s="106"/>
      <c r="REN251" s="106"/>
      <c r="REO251" s="106"/>
      <c r="REP251" s="106"/>
      <c r="REQ251" s="106"/>
      <c r="RER251" s="106"/>
      <c r="RES251" s="106"/>
      <c r="RET251" s="106"/>
      <c r="REU251" s="106"/>
      <c r="REV251" s="106"/>
      <c r="REW251" s="106"/>
      <c r="REX251" s="106"/>
      <c r="REY251" s="106"/>
      <c r="REZ251" s="106"/>
      <c r="RFA251" s="106"/>
      <c r="RFB251" s="106"/>
      <c r="RFC251" s="106"/>
      <c r="RFD251" s="106"/>
      <c r="RFE251" s="106"/>
      <c r="RFF251" s="106"/>
      <c r="RFG251" s="106"/>
      <c r="RFH251" s="106"/>
      <c r="RFI251" s="106"/>
      <c r="RFJ251" s="106"/>
      <c r="RFK251" s="106"/>
      <c r="RFL251" s="106"/>
      <c r="RFM251" s="106"/>
      <c r="RFN251" s="106"/>
      <c r="RFO251" s="106"/>
      <c r="RFP251" s="106"/>
      <c r="RFQ251" s="106"/>
      <c r="RFR251" s="106"/>
      <c r="RFS251" s="106"/>
      <c r="RFT251" s="106"/>
      <c r="RFU251" s="106"/>
      <c r="RFV251" s="106"/>
      <c r="RFW251" s="106"/>
      <c r="RFX251" s="106"/>
      <c r="RFY251" s="106"/>
      <c r="RFZ251" s="106"/>
      <c r="RGA251" s="106"/>
      <c r="RGB251" s="106"/>
      <c r="RGC251" s="106"/>
      <c r="RGD251" s="106"/>
      <c r="RGE251" s="106"/>
      <c r="RGF251" s="106"/>
      <c r="RGG251" s="106"/>
      <c r="RGH251" s="106"/>
      <c r="RGI251" s="106"/>
      <c r="RGJ251" s="106"/>
      <c r="RGK251" s="106"/>
      <c r="RGL251" s="106"/>
      <c r="RGM251" s="106"/>
      <c r="RGN251" s="106"/>
      <c r="RGO251" s="106"/>
      <c r="RGP251" s="106"/>
      <c r="RGQ251" s="106"/>
      <c r="RGR251" s="106"/>
      <c r="RGS251" s="106"/>
      <c r="RGT251" s="106"/>
      <c r="RGU251" s="106"/>
      <c r="RGV251" s="106"/>
      <c r="RGW251" s="106"/>
      <c r="RGX251" s="106"/>
      <c r="RGY251" s="106"/>
      <c r="RGZ251" s="106"/>
      <c r="RHA251" s="106"/>
      <c r="RHB251" s="106"/>
      <c r="RHC251" s="106"/>
      <c r="RHD251" s="106"/>
      <c r="RHE251" s="106"/>
      <c r="RHF251" s="106"/>
      <c r="RHG251" s="106"/>
      <c r="RHH251" s="106"/>
      <c r="RHI251" s="106"/>
      <c r="RHJ251" s="106"/>
      <c r="RHK251" s="106"/>
      <c r="RHL251" s="106"/>
      <c r="RHM251" s="106"/>
      <c r="RHN251" s="106"/>
      <c r="RHO251" s="106"/>
      <c r="RHP251" s="106"/>
      <c r="RHQ251" s="106"/>
      <c r="RHR251" s="106"/>
      <c r="RHS251" s="106"/>
      <c r="RHT251" s="106"/>
      <c r="RHU251" s="106"/>
      <c r="RHV251" s="106"/>
      <c r="RHW251" s="106"/>
      <c r="RHX251" s="106"/>
      <c r="RHY251" s="106"/>
      <c r="RHZ251" s="106"/>
      <c r="RIA251" s="106"/>
      <c r="RIB251" s="106"/>
      <c r="RIC251" s="106"/>
      <c r="RID251" s="106"/>
      <c r="RIE251" s="106"/>
      <c r="RIF251" s="106"/>
      <c r="RIG251" s="106"/>
      <c r="RIH251" s="106"/>
      <c r="RII251" s="106"/>
      <c r="RIJ251" s="106"/>
      <c r="RIK251" s="106"/>
      <c r="RIL251" s="106"/>
      <c r="RIM251" s="106"/>
      <c r="RIN251" s="106"/>
      <c r="RIO251" s="106"/>
      <c r="RIP251" s="106"/>
      <c r="RIQ251" s="106"/>
      <c r="RIR251" s="106"/>
      <c r="RIS251" s="106"/>
      <c r="RIT251" s="106"/>
      <c r="RIU251" s="106"/>
      <c r="RIV251" s="106"/>
      <c r="RIW251" s="106"/>
      <c r="RIX251" s="106"/>
      <c r="RIY251" s="106"/>
      <c r="RIZ251" s="106"/>
      <c r="RJA251" s="106"/>
      <c r="RJB251" s="106"/>
      <c r="RJC251" s="106"/>
      <c r="RJD251" s="106"/>
      <c r="RJE251" s="106"/>
      <c r="RJF251" s="106"/>
      <c r="RJG251" s="106"/>
      <c r="RJH251" s="106"/>
      <c r="RJI251" s="106"/>
      <c r="RJJ251" s="106"/>
      <c r="RJK251" s="106"/>
      <c r="RJL251" s="106"/>
      <c r="RJM251" s="106"/>
      <c r="RJN251" s="106"/>
      <c r="RJO251" s="106"/>
      <c r="RJP251" s="106"/>
      <c r="RJQ251" s="106"/>
      <c r="RJR251" s="106"/>
      <c r="RJS251" s="106"/>
      <c r="RJT251" s="106"/>
      <c r="RJU251" s="106"/>
      <c r="RJV251" s="106"/>
      <c r="RJW251" s="106"/>
      <c r="RJX251" s="106"/>
      <c r="RJY251" s="106"/>
      <c r="RJZ251" s="106"/>
      <c r="RKA251" s="106"/>
      <c r="RKB251" s="106"/>
      <c r="RKC251" s="106"/>
      <c r="RKD251" s="106"/>
      <c r="RKE251" s="106"/>
      <c r="RKF251" s="106"/>
      <c r="RKG251" s="106"/>
      <c r="RKH251" s="106"/>
      <c r="RKI251" s="106"/>
      <c r="RKJ251" s="106"/>
      <c r="RKK251" s="106"/>
      <c r="RKL251" s="106"/>
      <c r="RKM251" s="106"/>
      <c r="RKN251" s="106"/>
      <c r="RKO251" s="106"/>
      <c r="RKP251" s="106"/>
      <c r="RKQ251" s="106"/>
      <c r="RKR251" s="106"/>
      <c r="RKS251" s="106"/>
      <c r="RKT251" s="106"/>
      <c r="RKU251" s="106"/>
      <c r="RKV251" s="106"/>
      <c r="RKW251" s="106"/>
      <c r="RKX251" s="106"/>
      <c r="RKY251" s="106"/>
      <c r="RKZ251" s="106"/>
      <c r="RLA251" s="106"/>
      <c r="RLB251" s="106"/>
      <c r="RLC251" s="106"/>
      <c r="RLD251" s="106"/>
      <c r="RLE251" s="106"/>
      <c r="RLF251" s="106"/>
      <c r="RLG251" s="106"/>
      <c r="RLH251" s="106"/>
      <c r="RLI251" s="106"/>
      <c r="RLJ251" s="106"/>
      <c r="RLK251" s="106"/>
      <c r="RLL251" s="106"/>
      <c r="RLM251" s="106"/>
      <c r="RLN251" s="106"/>
      <c r="RLO251" s="106"/>
      <c r="RLP251" s="106"/>
      <c r="RLQ251" s="106"/>
      <c r="RLR251" s="106"/>
      <c r="RLS251" s="106"/>
      <c r="RLT251" s="106"/>
      <c r="RLU251" s="106"/>
      <c r="RLV251" s="106"/>
      <c r="RLW251" s="106"/>
      <c r="RLX251" s="106"/>
      <c r="RLY251" s="106"/>
      <c r="RLZ251" s="106"/>
      <c r="RMA251" s="106"/>
      <c r="RMB251" s="106"/>
      <c r="RMC251" s="106"/>
      <c r="RMD251" s="106"/>
      <c r="RME251" s="106"/>
      <c r="RMF251" s="106"/>
      <c r="RMG251" s="106"/>
      <c r="RMH251" s="106"/>
      <c r="RMI251" s="106"/>
      <c r="RMJ251" s="106"/>
      <c r="RMK251" s="106"/>
      <c r="RML251" s="106"/>
      <c r="RMM251" s="106"/>
      <c r="RMN251" s="106"/>
      <c r="RMO251" s="106"/>
      <c r="RMP251" s="106"/>
      <c r="RMQ251" s="106"/>
      <c r="RMR251" s="106"/>
      <c r="RMS251" s="106"/>
      <c r="RMT251" s="106"/>
      <c r="RMU251" s="106"/>
      <c r="RMV251" s="106"/>
      <c r="RMW251" s="106"/>
      <c r="RMX251" s="106"/>
      <c r="RMY251" s="106"/>
      <c r="RMZ251" s="106"/>
      <c r="RNA251" s="106"/>
      <c r="RNB251" s="106"/>
      <c r="RNC251" s="106"/>
      <c r="RND251" s="106"/>
      <c r="RNE251" s="106"/>
      <c r="RNF251" s="106"/>
      <c r="RNG251" s="106"/>
      <c r="RNH251" s="106"/>
      <c r="RNI251" s="106"/>
      <c r="RNJ251" s="106"/>
      <c r="RNK251" s="106"/>
      <c r="RNL251" s="106"/>
      <c r="RNM251" s="106"/>
      <c r="RNN251" s="106"/>
      <c r="RNO251" s="106"/>
      <c r="RNP251" s="106"/>
      <c r="RNQ251" s="106"/>
      <c r="RNR251" s="106"/>
      <c r="RNS251" s="106"/>
      <c r="RNT251" s="106"/>
      <c r="RNU251" s="106"/>
      <c r="RNV251" s="106"/>
      <c r="RNW251" s="106"/>
      <c r="RNX251" s="106"/>
      <c r="RNY251" s="106"/>
      <c r="RNZ251" s="106"/>
      <c r="ROA251" s="106"/>
      <c r="ROB251" s="106"/>
      <c r="ROC251" s="106"/>
      <c r="ROD251" s="106"/>
      <c r="ROE251" s="106"/>
      <c r="ROF251" s="106"/>
      <c r="ROG251" s="106"/>
      <c r="ROH251" s="106"/>
      <c r="ROI251" s="106"/>
      <c r="ROJ251" s="106"/>
      <c r="ROK251" s="106"/>
      <c r="ROL251" s="106"/>
      <c r="ROM251" s="106"/>
      <c r="RON251" s="106"/>
      <c r="ROO251" s="106"/>
      <c r="ROP251" s="106"/>
      <c r="ROQ251" s="106"/>
      <c r="ROR251" s="106"/>
      <c r="ROS251" s="106"/>
      <c r="ROT251" s="106"/>
      <c r="ROU251" s="106"/>
      <c r="ROV251" s="106"/>
      <c r="ROW251" s="106"/>
      <c r="ROX251" s="106"/>
      <c r="ROY251" s="106"/>
      <c r="ROZ251" s="106"/>
      <c r="RPA251" s="106"/>
      <c r="RPB251" s="106"/>
      <c r="RPC251" s="106"/>
      <c r="RPD251" s="106"/>
      <c r="RPE251" s="106"/>
      <c r="RPF251" s="106"/>
      <c r="RPG251" s="106"/>
      <c r="RPH251" s="106"/>
      <c r="RPI251" s="106"/>
      <c r="RPJ251" s="106"/>
      <c r="RPK251" s="106"/>
      <c r="RPL251" s="106"/>
      <c r="RPM251" s="106"/>
      <c r="RPN251" s="106"/>
      <c r="RPO251" s="106"/>
      <c r="RPP251" s="106"/>
      <c r="RPQ251" s="106"/>
      <c r="RPR251" s="106"/>
      <c r="RPS251" s="106"/>
      <c r="RPT251" s="106"/>
      <c r="RPU251" s="106"/>
      <c r="RPV251" s="106"/>
      <c r="RPW251" s="106"/>
      <c r="RPX251" s="106"/>
      <c r="RPY251" s="106"/>
      <c r="RPZ251" s="106"/>
      <c r="RQA251" s="106"/>
      <c r="RQB251" s="106"/>
      <c r="RQC251" s="106"/>
      <c r="RQD251" s="106"/>
      <c r="RQE251" s="106"/>
      <c r="RQF251" s="106"/>
      <c r="RQG251" s="106"/>
      <c r="RQH251" s="106"/>
      <c r="RQI251" s="106"/>
      <c r="RQJ251" s="106"/>
      <c r="RQK251" s="106"/>
      <c r="RQL251" s="106"/>
      <c r="RQM251" s="106"/>
      <c r="RQN251" s="106"/>
      <c r="RQO251" s="106"/>
      <c r="RQP251" s="106"/>
      <c r="RQQ251" s="106"/>
      <c r="RQR251" s="106"/>
      <c r="RQS251" s="106"/>
      <c r="RQT251" s="106"/>
      <c r="RQU251" s="106"/>
      <c r="RQV251" s="106"/>
      <c r="RQW251" s="106"/>
      <c r="RQX251" s="106"/>
      <c r="RQY251" s="106"/>
      <c r="RQZ251" s="106"/>
      <c r="RRA251" s="106"/>
      <c r="RRB251" s="106"/>
      <c r="RRC251" s="106"/>
      <c r="RRD251" s="106"/>
      <c r="RRE251" s="106"/>
      <c r="RRF251" s="106"/>
      <c r="RRG251" s="106"/>
      <c r="RRH251" s="106"/>
      <c r="RRI251" s="106"/>
      <c r="RRJ251" s="106"/>
      <c r="RRK251" s="106"/>
      <c r="RRL251" s="106"/>
      <c r="RRM251" s="106"/>
      <c r="RRN251" s="106"/>
      <c r="RRO251" s="106"/>
      <c r="RRP251" s="106"/>
      <c r="RRQ251" s="106"/>
      <c r="RRR251" s="106"/>
      <c r="RRS251" s="106"/>
      <c r="RRT251" s="106"/>
      <c r="RRU251" s="106"/>
      <c r="RRV251" s="106"/>
      <c r="RRW251" s="106"/>
      <c r="RRX251" s="106"/>
      <c r="RRY251" s="106"/>
      <c r="RRZ251" s="106"/>
      <c r="RSA251" s="106"/>
      <c r="RSB251" s="106"/>
      <c r="RSC251" s="106"/>
      <c r="RSD251" s="106"/>
      <c r="RSE251" s="106"/>
      <c r="RSF251" s="106"/>
      <c r="RSG251" s="106"/>
      <c r="RSH251" s="106"/>
      <c r="RSI251" s="106"/>
      <c r="RSJ251" s="106"/>
      <c r="RSK251" s="106"/>
      <c r="RSL251" s="106"/>
      <c r="RSM251" s="106"/>
      <c r="RSN251" s="106"/>
      <c r="RSO251" s="106"/>
      <c r="RSP251" s="106"/>
      <c r="RSQ251" s="106"/>
      <c r="RSR251" s="106"/>
      <c r="RSS251" s="106"/>
      <c r="RST251" s="106"/>
      <c r="RSU251" s="106"/>
      <c r="RSV251" s="106"/>
      <c r="RSW251" s="106"/>
      <c r="RSX251" s="106"/>
      <c r="RSY251" s="106"/>
      <c r="RSZ251" s="106"/>
      <c r="RTA251" s="106"/>
      <c r="RTB251" s="106"/>
      <c r="RTC251" s="106"/>
      <c r="RTD251" s="106"/>
      <c r="RTE251" s="106"/>
      <c r="RTF251" s="106"/>
      <c r="RTG251" s="106"/>
      <c r="RTH251" s="106"/>
      <c r="RTI251" s="106"/>
      <c r="RTJ251" s="106"/>
      <c r="RTK251" s="106"/>
      <c r="RTL251" s="106"/>
      <c r="RTM251" s="106"/>
      <c r="RTN251" s="106"/>
      <c r="RTO251" s="106"/>
      <c r="RTP251" s="106"/>
      <c r="RTQ251" s="106"/>
      <c r="RTR251" s="106"/>
      <c r="RTS251" s="106"/>
      <c r="RTT251" s="106"/>
      <c r="RTU251" s="106"/>
      <c r="RTV251" s="106"/>
      <c r="RTW251" s="106"/>
      <c r="RTX251" s="106"/>
      <c r="RTY251" s="106"/>
      <c r="RTZ251" s="106"/>
      <c r="RUA251" s="106"/>
      <c r="RUB251" s="106"/>
      <c r="RUC251" s="106"/>
      <c r="RUD251" s="106"/>
      <c r="RUE251" s="106"/>
      <c r="RUF251" s="106"/>
      <c r="RUG251" s="106"/>
      <c r="RUH251" s="106"/>
      <c r="RUI251" s="106"/>
      <c r="RUJ251" s="106"/>
      <c r="RUK251" s="106"/>
      <c r="RUL251" s="106"/>
      <c r="RUM251" s="106"/>
      <c r="RUN251" s="106"/>
      <c r="RUO251" s="106"/>
      <c r="RUP251" s="106"/>
      <c r="RUQ251" s="106"/>
      <c r="RUR251" s="106"/>
      <c r="RUS251" s="106"/>
      <c r="RUT251" s="106"/>
      <c r="RUU251" s="106"/>
      <c r="RUV251" s="106"/>
      <c r="RUW251" s="106"/>
      <c r="RUX251" s="106"/>
      <c r="RUY251" s="106"/>
      <c r="RUZ251" s="106"/>
      <c r="RVA251" s="106"/>
      <c r="RVB251" s="106"/>
      <c r="RVC251" s="106"/>
      <c r="RVD251" s="106"/>
      <c r="RVE251" s="106"/>
      <c r="RVF251" s="106"/>
      <c r="RVG251" s="106"/>
      <c r="RVH251" s="106"/>
      <c r="RVI251" s="106"/>
      <c r="RVJ251" s="106"/>
      <c r="RVK251" s="106"/>
      <c r="RVL251" s="106"/>
      <c r="RVM251" s="106"/>
      <c r="RVN251" s="106"/>
      <c r="RVO251" s="106"/>
      <c r="RVP251" s="106"/>
      <c r="RVQ251" s="106"/>
      <c r="RVR251" s="106"/>
      <c r="RVS251" s="106"/>
      <c r="RVT251" s="106"/>
      <c r="RVU251" s="106"/>
      <c r="RVV251" s="106"/>
      <c r="RVW251" s="106"/>
      <c r="RVX251" s="106"/>
      <c r="RVY251" s="106"/>
      <c r="RVZ251" s="106"/>
      <c r="RWA251" s="106"/>
      <c r="RWB251" s="106"/>
      <c r="RWC251" s="106"/>
      <c r="RWD251" s="106"/>
      <c r="RWE251" s="106"/>
      <c r="RWF251" s="106"/>
      <c r="RWG251" s="106"/>
      <c r="RWH251" s="106"/>
      <c r="RWI251" s="106"/>
      <c r="RWJ251" s="106"/>
      <c r="RWK251" s="106"/>
      <c r="RWL251" s="106"/>
      <c r="RWM251" s="106"/>
      <c r="RWN251" s="106"/>
      <c r="RWO251" s="106"/>
      <c r="RWP251" s="106"/>
      <c r="RWQ251" s="106"/>
      <c r="RWR251" s="106"/>
      <c r="RWS251" s="106"/>
      <c r="RWT251" s="106"/>
      <c r="RWU251" s="106"/>
      <c r="RWV251" s="106"/>
      <c r="RWW251" s="106"/>
      <c r="RWX251" s="106"/>
      <c r="RWY251" s="106"/>
      <c r="RWZ251" s="106"/>
      <c r="RXA251" s="106"/>
      <c r="RXB251" s="106"/>
      <c r="RXC251" s="106"/>
      <c r="RXD251" s="106"/>
      <c r="RXE251" s="106"/>
      <c r="RXF251" s="106"/>
      <c r="RXG251" s="106"/>
      <c r="RXH251" s="106"/>
      <c r="RXI251" s="106"/>
      <c r="RXJ251" s="106"/>
      <c r="RXK251" s="106"/>
      <c r="RXL251" s="106"/>
      <c r="RXM251" s="106"/>
      <c r="RXN251" s="106"/>
      <c r="RXO251" s="106"/>
      <c r="RXP251" s="106"/>
      <c r="RXQ251" s="106"/>
      <c r="RXR251" s="106"/>
      <c r="RXS251" s="106"/>
      <c r="RXT251" s="106"/>
      <c r="RXU251" s="106"/>
      <c r="RXV251" s="106"/>
      <c r="RXW251" s="106"/>
      <c r="RXX251" s="106"/>
      <c r="RXY251" s="106"/>
      <c r="RXZ251" s="106"/>
      <c r="RYA251" s="106"/>
      <c r="RYB251" s="106"/>
      <c r="RYC251" s="106"/>
      <c r="RYD251" s="106"/>
      <c r="RYE251" s="106"/>
      <c r="RYF251" s="106"/>
      <c r="RYG251" s="106"/>
      <c r="RYH251" s="106"/>
      <c r="RYI251" s="106"/>
      <c r="RYJ251" s="106"/>
      <c r="RYK251" s="106"/>
      <c r="RYL251" s="106"/>
      <c r="RYM251" s="106"/>
      <c r="RYN251" s="106"/>
      <c r="RYO251" s="106"/>
      <c r="RYP251" s="106"/>
      <c r="RYQ251" s="106"/>
      <c r="RYR251" s="106"/>
      <c r="RYS251" s="106"/>
      <c r="RYT251" s="106"/>
      <c r="RYU251" s="106"/>
      <c r="RYV251" s="106"/>
      <c r="RYW251" s="106"/>
      <c r="RYX251" s="106"/>
      <c r="RYY251" s="106"/>
      <c r="RYZ251" s="106"/>
      <c r="RZA251" s="106"/>
      <c r="RZB251" s="106"/>
      <c r="RZC251" s="106"/>
      <c r="RZD251" s="106"/>
      <c r="RZE251" s="106"/>
      <c r="RZF251" s="106"/>
      <c r="RZG251" s="106"/>
      <c r="RZH251" s="106"/>
      <c r="RZI251" s="106"/>
      <c r="RZJ251" s="106"/>
      <c r="RZK251" s="106"/>
      <c r="RZL251" s="106"/>
      <c r="RZM251" s="106"/>
      <c r="RZN251" s="106"/>
      <c r="RZO251" s="106"/>
      <c r="RZP251" s="106"/>
      <c r="RZQ251" s="106"/>
      <c r="RZR251" s="106"/>
      <c r="RZS251" s="106"/>
      <c r="RZT251" s="106"/>
      <c r="RZU251" s="106"/>
      <c r="RZV251" s="106"/>
      <c r="RZW251" s="106"/>
      <c r="RZX251" s="106"/>
      <c r="RZY251" s="106"/>
      <c r="RZZ251" s="106"/>
      <c r="SAA251" s="106"/>
      <c r="SAB251" s="106"/>
      <c r="SAC251" s="106"/>
      <c r="SAD251" s="106"/>
      <c r="SAE251" s="106"/>
      <c r="SAF251" s="106"/>
      <c r="SAG251" s="106"/>
      <c r="SAH251" s="106"/>
      <c r="SAI251" s="106"/>
      <c r="SAJ251" s="106"/>
      <c r="SAK251" s="106"/>
      <c r="SAL251" s="106"/>
      <c r="SAM251" s="106"/>
      <c r="SAN251" s="106"/>
      <c r="SAO251" s="106"/>
      <c r="SAP251" s="106"/>
      <c r="SAQ251" s="106"/>
      <c r="SAR251" s="106"/>
      <c r="SAS251" s="106"/>
      <c r="SAT251" s="106"/>
      <c r="SAU251" s="106"/>
      <c r="SAV251" s="106"/>
      <c r="SAW251" s="106"/>
      <c r="SAX251" s="106"/>
      <c r="SAY251" s="106"/>
      <c r="SAZ251" s="106"/>
      <c r="SBA251" s="106"/>
      <c r="SBB251" s="106"/>
      <c r="SBC251" s="106"/>
      <c r="SBD251" s="106"/>
      <c r="SBE251" s="106"/>
      <c r="SBF251" s="106"/>
      <c r="SBG251" s="106"/>
      <c r="SBH251" s="106"/>
      <c r="SBI251" s="106"/>
      <c r="SBJ251" s="106"/>
      <c r="SBK251" s="106"/>
      <c r="SBL251" s="106"/>
      <c r="SBM251" s="106"/>
      <c r="SBN251" s="106"/>
      <c r="SBO251" s="106"/>
      <c r="SBP251" s="106"/>
      <c r="SBQ251" s="106"/>
      <c r="SBR251" s="106"/>
      <c r="SBS251" s="106"/>
      <c r="SBT251" s="106"/>
      <c r="SBU251" s="106"/>
      <c r="SBV251" s="106"/>
      <c r="SBW251" s="106"/>
      <c r="SBX251" s="106"/>
      <c r="SBY251" s="106"/>
      <c r="SBZ251" s="106"/>
      <c r="SCA251" s="106"/>
      <c r="SCB251" s="106"/>
      <c r="SCC251" s="106"/>
      <c r="SCD251" s="106"/>
      <c r="SCE251" s="106"/>
      <c r="SCF251" s="106"/>
      <c r="SCG251" s="106"/>
      <c r="SCH251" s="106"/>
      <c r="SCI251" s="106"/>
      <c r="SCJ251" s="106"/>
      <c r="SCK251" s="106"/>
      <c r="SCL251" s="106"/>
      <c r="SCM251" s="106"/>
      <c r="SCN251" s="106"/>
      <c r="SCO251" s="106"/>
      <c r="SCP251" s="106"/>
      <c r="SCQ251" s="106"/>
      <c r="SCR251" s="106"/>
      <c r="SCS251" s="106"/>
      <c r="SCT251" s="106"/>
      <c r="SCU251" s="106"/>
      <c r="SCV251" s="106"/>
      <c r="SCW251" s="106"/>
      <c r="SCX251" s="106"/>
      <c r="SCY251" s="106"/>
      <c r="SCZ251" s="106"/>
      <c r="SDA251" s="106"/>
      <c r="SDB251" s="106"/>
      <c r="SDC251" s="106"/>
      <c r="SDD251" s="106"/>
      <c r="SDE251" s="106"/>
      <c r="SDF251" s="106"/>
      <c r="SDG251" s="106"/>
      <c r="SDH251" s="106"/>
      <c r="SDI251" s="106"/>
      <c r="SDJ251" s="106"/>
      <c r="SDK251" s="106"/>
      <c r="SDL251" s="106"/>
      <c r="SDM251" s="106"/>
      <c r="SDN251" s="106"/>
      <c r="SDO251" s="106"/>
      <c r="SDP251" s="106"/>
      <c r="SDQ251" s="106"/>
      <c r="SDR251" s="106"/>
      <c r="SDS251" s="106"/>
      <c r="SDT251" s="106"/>
      <c r="SDU251" s="106"/>
      <c r="SDV251" s="106"/>
      <c r="SDW251" s="106"/>
      <c r="SDX251" s="106"/>
      <c r="SDY251" s="106"/>
      <c r="SDZ251" s="106"/>
      <c r="SEA251" s="106"/>
      <c r="SEB251" s="106"/>
      <c r="SEC251" s="106"/>
      <c r="SED251" s="106"/>
      <c r="SEE251" s="106"/>
      <c r="SEF251" s="106"/>
      <c r="SEG251" s="106"/>
      <c r="SEH251" s="106"/>
      <c r="SEI251" s="106"/>
      <c r="SEJ251" s="106"/>
      <c r="SEK251" s="106"/>
      <c r="SEL251" s="106"/>
      <c r="SEM251" s="106"/>
      <c r="SEN251" s="106"/>
      <c r="SEO251" s="106"/>
      <c r="SEP251" s="106"/>
      <c r="SEQ251" s="106"/>
      <c r="SER251" s="106"/>
      <c r="SES251" s="106"/>
      <c r="SET251" s="106"/>
      <c r="SEU251" s="106"/>
      <c r="SEV251" s="106"/>
      <c r="SEW251" s="106"/>
      <c r="SEX251" s="106"/>
      <c r="SEY251" s="106"/>
      <c r="SEZ251" s="106"/>
      <c r="SFA251" s="106"/>
      <c r="SFB251" s="106"/>
      <c r="SFC251" s="106"/>
      <c r="SFD251" s="106"/>
      <c r="SFE251" s="106"/>
      <c r="SFF251" s="106"/>
      <c r="SFG251" s="106"/>
      <c r="SFH251" s="106"/>
      <c r="SFI251" s="106"/>
      <c r="SFJ251" s="106"/>
      <c r="SFK251" s="106"/>
      <c r="SFL251" s="106"/>
      <c r="SFM251" s="106"/>
      <c r="SFN251" s="106"/>
      <c r="SFO251" s="106"/>
      <c r="SFP251" s="106"/>
      <c r="SFQ251" s="106"/>
      <c r="SFR251" s="106"/>
      <c r="SFS251" s="106"/>
      <c r="SFT251" s="106"/>
      <c r="SFU251" s="106"/>
      <c r="SFV251" s="106"/>
      <c r="SFW251" s="106"/>
      <c r="SFX251" s="106"/>
      <c r="SFY251" s="106"/>
      <c r="SFZ251" s="106"/>
      <c r="SGA251" s="106"/>
      <c r="SGB251" s="106"/>
      <c r="SGC251" s="106"/>
      <c r="SGD251" s="106"/>
      <c r="SGE251" s="106"/>
      <c r="SGF251" s="106"/>
      <c r="SGG251" s="106"/>
      <c r="SGH251" s="106"/>
      <c r="SGI251" s="106"/>
      <c r="SGJ251" s="106"/>
      <c r="SGK251" s="106"/>
      <c r="SGL251" s="106"/>
      <c r="SGM251" s="106"/>
      <c r="SGN251" s="106"/>
      <c r="SGO251" s="106"/>
      <c r="SGP251" s="106"/>
      <c r="SGQ251" s="106"/>
      <c r="SGR251" s="106"/>
      <c r="SGS251" s="106"/>
      <c r="SGT251" s="106"/>
      <c r="SGU251" s="106"/>
      <c r="SGV251" s="106"/>
      <c r="SGW251" s="106"/>
      <c r="SGX251" s="106"/>
      <c r="SGY251" s="106"/>
      <c r="SGZ251" s="106"/>
      <c r="SHA251" s="106"/>
      <c r="SHB251" s="106"/>
      <c r="SHC251" s="106"/>
      <c r="SHD251" s="106"/>
      <c r="SHE251" s="106"/>
      <c r="SHF251" s="106"/>
      <c r="SHG251" s="106"/>
      <c r="SHH251" s="106"/>
      <c r="SHI251" s="106"/>
      <c r="SHJ251" s="106"/>
      <c r="SHK251" s="106"/>
      <c r="SHL251" s="106"/>
      <c r="SHM251" s="106"/>
      <c r="SHN251" s="106"/>
      <c r="SHO251" s="106"/>
      <c r="SHP251" s="106"/>
      <c r="SHQ251" s="106"/>
      <c r="SHR251" s="106"/>
      <c r="SHS251" s="106"/>
      <c r="SHT251" s="106"/>
      <c r="SHU251" s="106"/>
      <c r="SHV251" s="106"/>
      <c r="SHW251" s="106"/>
      <c r="SHX251" s="106"/>
      <c r="SHY251" s="106"/>
      <c r="SHZ251" s="106"/>
      <c r="SIA251" s="106"/>
      <c r="SIB251" s="106"/>
      <c r="SIC251" s="106"/>
      <c r="SID251" s="106"/>
      <c r="SIE251" s="106"/>
      <c r="SIF251" s="106"/>
      <c r="SIG251" s="106"/>
      <c r="SIH251" s="106"/>
      <c r="SII251" s="106"/>
      <c r="SIJ251" s="106"/>
      <c r="SIK251" s="106"/>
      <c r="SIL251" s="106"/>
      <c r="SIM251" s="106"/>
      <c r="SIN251" s="106"/>
      <c r="SIO251" s="106"/>
      <c r="SIP251" s="106"/>
      <c r="SIQ251" s="106"/>
      <c r="SIR251" s="106"/>
      <c r="SIS251" s="106"/>
      <c r="SIT251" s="106"/>
      <c r="SIU251" s="106"/>
      <c r="SIV251" s="106"/>
      <c r="SIW251" s="106"/>
      <c r="SIX251" s="106"/>
      <c r="SIY251" s="106"/>
      <c r="SIZ251" s="106"/>
      <c r="SJA251" s="106"/>
      <c r="SJB251" s="106"/>
      <c r="SJC251" s="106"/>
      <c r="SJD251" s="106"/>
      <c r="SJE251" s="106"/>
      <c r="SJF251" s="106"/>
      <c r="SJG251" s="106"/>
      <c r="SJH251" s="106"/>
      <c r="SJI251" s="106"/>
      <c r="SJJ251" s="106"/>
      <c r="SJK251" s="106"/>
      <c r="SJL251" s="106"/>
      <c r="SJM251" s="106"/>
      <c r="SJN251" s="106"/>
      <c r="SJO251" s="106"/>
      <c r="SJP251" s="106"/>
      <c r="SJQ251" s="106"/>
      <c r="SJR251" s="106"/>
      <c r="SJS251" s="106"/>
      <c r="SJT251" s="106"/>
      <c r="SJU251" s="106"/>
      <c r="SJV251" s="106"/>
      <c r="SJW251" s="106"/>
      <c r="SJX251" s="106"/>
      <c r="SJY251" s="106"/>
      <c r="SJZ251" s="106"/>
      <c r="SKA251" s="106"/>
      <c r="SKB251" s="106"/>
      <c r="SKC251" s="106"/>
      <c r="SKD251" s="106"/>
      <c r="SKE251" s="106"/>
      <c r="SKF251" s="106"/>
      <c r="SKG251" s="106"/>
      <c r="SKH251" s="106"/>
      <c r="SKI251" s="106"/>
      <c r="SKJ251" s="106"/>
      <c r="SKK251" s="106"/>
      <c r="SKL251" s="106"/>
      <c r="SKM251" s="106"/>
      <c r="SKN251" s="106"/>
      <c r="SKO251" s="106"/>
      <c r="SKP251" s="106"/>
      <c r="SKQ251" s="106"/>
      <c r="SKR251" s="106"/>
      <c r="SKS251" s="106"/>
      <c r="SKT251" s="106"/>
      <c r="SKU251" s="106"/>
      <c r="SKV251" s="106"/>
      <c r="SKW251" s="106"/>
      <c r="SKX251" s="106"/>
      <c r="SKY251" s="106"/>
      <c r="SKZ251" s="106"/>
      <c r="SLA251" s="106"/>
      <c r="SLB251" s="106"/>
      <c r="SLC251" s="106"/>
      <c r="SLD251" s="106"/>
      <c r="SLE251" s="106"/>
      <c r="SLF251" s="106"/>
      <c r="SLG251" s="106"/>
      <c r="SLH251" s="106"/>
      <c r="SLI251" s="106"/>
      <c r="SLJ251" s="106"/>
      <c r="SLK251" s="106"/>
      <c r="SLL251" s="106"/>
      <c r="SLM251" s="106"/>
      <c r="SLN251" s="106"/>
      <c r="SLO251" s="106"/>
      <c r="SLP251" s="106"/>
      <c r="SLQ251" s="106"/>
      <c r="SLR251" s="106"/>
      <c r="SLS251" s="106"/>
      <c r="SLT251" s="106"/>
      <c r="SLU251" s="106"/>
      <c r="SLV251" s="106"/>
      <c r="SLW251" s="106"/>
      <c r="SLX251" s="106"/>
      <c r="SLY251" s="106"/>
      <c r="SLZ251" s="106"/>
      <c r="SMA251" s="106"/>
      <c r="SMB251" s="106"/>
      <c r="SMC251" s="106"/>
      <c r="SMD251" s="106"/>
      <c r="SME251" s="106"/>
      <c r="SMF251" s="106"/>
      <c r="SMG251" s="106"/>
      <c r="SMH251" s="106"/>
      <c r="SMI251" s="106"/>
      <c r="SMJ251" s="106"/>
      <c r="SMK251" s="106"/>
      <c r="SML251" s="106"/>
      <c r="SMM251" s="106"/>
      <c r="SMN251" s="106"/>
      <c r="SMO251" s="106"/>
      <c r="SMP251" s="106"/>
      <c r="SMQ251" s="106"/>
      <c r="SMR251" s="106"/>
      <c r="SMS251" s="106"/>
      <c r="SMT251" s="106"/>
      <c r="SMU251" s="106"/>
      <c r="SMV251" s="106"/>
      <c r="SMW251" s="106"/>
      <c r="SMX251" s="106"/>
      <c r="SMY251" s="106"/>
      <c r="SMZ251" s="106"/>
      <c r="SNA251" s="106"/>
      <c r="SNB251" s="106"/>
      <c r="SNC251" s="106"/>
      <c r="SND251" s="106"/>
      <c r="SNE251" s="106"/>
      <c r="SNF251" s="106"/>
      <c r="SNG251" s="106"/>
      <c r="SNH251" s="106"/>
      <c r="SNI251" s="106"/>
      <c r="SNJ251" s="106"/>
      <c r="SNK251" s="106"/>
      <c r="SNL251" s="106"/>
      <c r="SNM251" s="106"/>
      <c r="SNN251" s="106"/>
      <c r="SNO251" s="106"/>
      <c r="SNP251" s="106"/>
      <c r="SNQ251" s="106"/>
      <c r="SNR251" s="106"/>
      <c r="SNS251" s="106"/>
      <c r="SNT251" s="106"/>
      <c r="SNU251" s="106"/>
      <c r="SNV251" s="106"/>
      <c r="SNW251" s="106"/>
      <c r="SNX251" s="106"/>
      <c r="SNY251" s="106"/>
      <c r="SNZ251" s="106"/>
      <c r="SOA251" s="106"/>
      <c r="SOB251" s="106"/>
      <c r="SOC251" s="106"/>
      <c r="SOD251" s="106"/>
      <c r="SOE251" s="106"/>
      <c r="SOF251" s="106"/>
      <c r="SOG251" s="106"/>
      <c r="SOH251" s="106"/>
      <c r="SOI251" s="106"/>
      <c r="SOJ251" s="106"/>
      <c r="SOK251" s="106"/>
      <c r="SOL251" s="106"/>
      <c r="SOM251" s="106"/>
      <c r="SON251" s="106"/>
      <c r="SOO251" s="106"/>
      <c r="SOP251" s="106"/>
      <c r="SOQ251" s="106"/>
      <c r="SOR251" s="106"/>
      <c r="SOS251" s="106"/>
      <c r="SOT251" s="106"/>
      <c r="SOU251" s="106"/>
      <c r="SOV251" s="106"/>
      <c r="SOW251" s="106"/>
      <c r="SOX251" s="106"/>
      <c r="SOY251" s="106"/>
      <c r="SOZ251" s="106"/>
      <c r="SPA251" s="106"/>
      <c r="SPB251" s="106"/>
      <c r="SPC251" s="106"/>
      <c r="SPD251" s="106"/>
      <c r="SPE251" s="106"/>
      <c r="SPF251" s="106"/>
      <c r="SPG251" s="106"/>
      <c r="SPH251" s="106"/>
      <c r="SPI251" s="106"/>
      <c r="SPJ251" s="106"/>
      <c r="SPK251" s="106"/>
      <c r="SPL251" s="106"/>
      <c r="SPM251" s="106"/>
      <c r="SPN251" s="106"/>
      <c r="SPO251" s="106"/>
      <c r="SPP251" s="106"/>
      <c r="SPQ251" s="106"/>
      <c r="SPR251" s="106"/>
      <c r="SPS251" s="106"/>
      <c r="SPT251" s="106"/>
      <c r="SPU251" s="106"/>
      <c r="SPV251" s="106"/>
      <c r="SPW251" s="106"/>
      <c r="SPX251" s="106"/>
      <c r="SPY251" s="106"/>
      <c r="SPZ251" s="106"/>
      <c r="SQA251" s="106"/>
      <c r="SQB251" s="106"/>
      <c r="SQC251" s="106"/>
      <c r="SQD251" s="106"/>
      <c r="SQE251" s="106"/>
      <c r="SQF251" s="106"/>
      <c r="SQG251" s="106"/>
      <c r="SQH251" s="106"/>
      <c r="SQI251" s="106"/>
      <c r="SQJ251" s="106"/>
      <c r="SQK251" s="106"/>
      <c r="SQL251" s="106"/>
      <c r="SQM251" s="106"/>
      <c r="SQN251" s="106"/>
      <c r="SQO251" s="106"/>
      <c r="SQP251" s="106"/>
      <c r="SQQ251" s="106"/>
      <c r="SQR251" s="106"/>
      <c r="SQS251" s="106"/>
      <c r="SQT251" s="106"/>
      <c r="SQU251" s="106"/>
      <c r="SQV251" s="106"/>
      <c r="SQW251" s="106"/>
      <c r="SQX251" s="106"/>
      <c r="SQY251" s="106"/>
      <c r="SQZ251" s="106"/>
      <c r="SRA251" s="106"/>
      <c r="SRB251" s="106"/>
      <c r="SRC251" s="106"/>
      <c r="SRD251" s="106"/>
      <c r="SRE251" s="106"/>
      <c r="SRF251" s="106"/>
      <c r="SRG251" s="106"/>
      <c r="SRH251" s="106"/>
      <c r="SRI251" s="106"/>
      <c r="SRJ251" s="106"/>
      <c r="SRK251" s="106"/>
      <c r="SRL251" s="106"/>
      <c r="SRM251" s="106"/>
      <c r="SRN251" s="106"/>
      <c r="SRO251" s="106"/>
      <c r="SRP251" s="106"/>
      <c r="SRQ251" s="106"/>
      <c r="SRR251" s="106"/>
      <c r="SRS251" s="106"/>
      <c r="SRT251" s="106"/>
      <c r="SRU251" s="106"/>
      <c r="SRV251" s="106"/>
      <c r="SRW251" s="106"/>
      <c r="SRX251" s="106"/>
      <c r="SRY251" s="106"/>
      <c r="SRZ251" s="106"/>
      <c r="SSA251" s="106"/>
      <c r="SSB251" s="106"/>
      <c r="SSC251" s="106"/>
      <c r="SSD251" s="106"/>
      <c r="SSE251" s="106"/>
      <c r="SSF251" s="106"/>
      <c r="SSG251" s="106"/>
      <c r="SSH251" s="106"/>
      <c r="SSI251" s="106"/>
      <c r="SSJ251" s="106"/>
      <c r="SSK251" s="106"/>
      <c r="SSL251" s="106"/>
      <c r="SSM251" s="106"/>
      <c r="SSN251" s="106"/>
      <c r="SSO251" s="106"/>
      <c r="SSP251" s="106"/>
      <c r="SSQ251" s="106"/>
      <c r="SSR251" s="106"/>
      <c r="SSS251" s="106"/>
      <c r="SST251" s="106"/>
      <c r="SSU251" s="106"/>
      <c r="SSV251" s="106"/>
      <c r="SSW251" s="106"/>
      <c r="SSX251" s="106"/>
      <c r="SSY251" s="106"/>
      <c r="SSZ251" s="106"/>
      <c r="STA251" s="106"/>
      <c r="STB251" s="106"/>
      <c r="STC251" s="106"/>
      <c r="STD251" s="106"/>
      <c r="STE251" s="106"/>
      <c r="STF251" s="106"/>
      <c r="STG251" s="106"/>
      <c r="STH251" s="106"/>
      <c r="STI251" s="106"/>
      <c r="STJ251" s="106"/>
      <c r="STK251" s="106"/>
      <c r="STL251" s="106"/>
      <c r="STM251" s="106"/>
      <c r="STN251" s="106"/>
      <c r="STO251" s="106"/>
      <c r="STP251" s="106"/>
      <c r="STQ251" s="106"/>
      <c r="STR251" s="106"/>
      <c r="STS251" s="106"/>
      <c r="STT251" s="106"/>
      <c r="STU251" s="106"/>
      <c r="STV251" s="106"/>
      <c r="STW251" s="106"/>
      <c r="STX251" s="106"/>
      <c r="STY251" s="106"/>
      <c r="STZ251" s="106"/>
      <c r="SUA251" s="106"/>
      <c r="SUB251" s="106"/>
      <c r="SUC251" s="106"/>
      <c r="SUD251" s="106"/>
      <c r="SUE251" s="106"/>
      <c r="SUF251" s="106"/>
      <c r="SUG251" s="106"/>
      <c r="SUH251" s="106"/>
      <c r="SUI251" s="106"/>
      <c r="SUJ251" s="106"/>
      <c r="SUK251" s="106"/>
      <c r="SUL251" s="106"/>
      <c r="SUM251" s="106"/>
      <c r="SUN251" s="106"/>
      <c r="SUO251" s="106"/>
      <c r="SUP251" s="106"/>
      <c r="SUQ251" s="106"/>
      <c r="SUR251" s="106"/>
      <c r="SUS251" s="106"/>
      <c r="SUT251" s="106"/>
      <c r="SUU251" s="106"/>
      <c r="SUV251" s="106"/>
      <c r="SUW251" s="106"/>
      <c r="SUX251" s="106"/>
      <c r="SUY251" s="106"/>
      <c r="SUZ251" s="106"/>
      <c r="SVA251" s="106"/>
      <c r="SVB251" s="106"/>
      <c r="SVC251" s="106"/>
      <c r="SVD251" s="106"/>
      <c r="SVE251" s="106"/>
      <c r="SVF251" s="106"/>
      <c r="SVG251" s="106"/>
      <c r="SVH251" s="106"/>
      <c r="SVI251" s="106"/>
      <c r="SVJ251" s="106"/>
      <c r="SVK251" s="106"/>
      <c r="SVL251" s="106"/>
      <c r="SVM251" s="106"/>
      <c r="SVN251" s="106"/>
      <c r="SVO251" s="106"/>
      <c r="SVP251" s="106"/>
      <c r="SVQ251" s="106"/>
      <c r="SVR251" s="106"/>
      <c r="SVS251" s="106"/>
      <c r="SVT251" s="106"/>
      <c r="SVU251" s="106"/>
      <c r="SVV251" s="106"/>
      <c r="SVW251" s="106"/>
      <c r="SVX251" s="106"/>
      <c r="SVY251" s="106"/>
      <c r="SVZ251" s="106"/>
      <c r="SWA251" s="106"/>
      <c r="SWB251" s="106"/>
      <c r="SWC251" s="106"/>
      <c r="SWD251" s="106"/>
      <c r="SWE251" s="106"/>
      <c r="SWF251" s="106"/>
      <c r="SWG251" s="106"/>
      <c r="SWH251" s="106"/>
      <c r="SWI251" s="106"/>
      <c r="SWJ251" s="106"/>
      <c r="SWK251" s="106"/>
      <c r="SWL251" s="106"/>
      <c r="SWM251" s="106"/>
      <c r="SWN251" s="106"/>
      <c r="SWO251" s="106"/>
      <c r="SWP251" s="106"/>
      <c r="SWQ251" s="106"/>
      <c r="SWR251" s="106"/>
      <c r="SWS251" s="106"/>
      <c r="SWT251" s="106"/>
      <c r="SWU251" s="106"/>
      <c r="SWV251" s="106"/>
      <c r="SWW251" s="106"/>
      <c r="SWX251" s="106"/>
      <c r="SWY251" s="106"/>
      <c r="SWZ251" s="106"/>
      <c r="SXA251" s="106"/>
      <c r="SXB251" s="106"/>
      <c r="SXC251" s="106"/>
      <c r="SXD251" s="106"/>
      <c r="SXE251" s="106"/>
      <c r="SXF251" s="106"/>
      <c r="SXG251" s="106"/>
      <c r="SXH251" s="106"/>
      <c r="SXI251" s="106"/>
      <c r="SXJ251" s="106"/>
      <c r="SXK251" s="106"/>
      <c r="SXL251" s="106"/>
      <c r="SXM251" s="106"/>
      <c r="SXN251" s="106"/>
      <c r="SXO251" s="106"/>
      <c r="SXP251" s="106"/>
      <c r="SXQ251" s="106"/>
      <c r="SXR251" s="106"/>
      <c r="SXS251" s="106"/>
      <c r="SXT251" s="106"/>
      <c r="SXU251" s="106"/>
      <c r="SXV251" s="106"/>
      <c r="SXW251" s="106"/>
      <c r="SXX251" s="106"/>
      <c r="SXY251" s="106"/>
      <c r="SXZ251" s="106"/>
      <c r="SYA251" s="106"/>
      <c r="SYB251" s="106"/>
      <c r="SYC251" s="106"/>
      <c r="SYD251" s="106"/>
      <c r="SYE251" s="106"/>
      <c r="SYF251" s="106"/>
      <c r="SYG251" s="106"/>
      <c r="SYH251" s="106"/>
      <c r="SYI251" s="106"/>
      <c r="SYJ251" s="106"/>
      <c r="SYK251" s="106"/>
      <c r="SYL251" s="106"/>
      <c r="SYM251" s="106"/>
      <c r="SYN251" s="106"/>
      <c r="SYO251" s="106"/>
      <c r="SYP251" s="106"/>
      <c r="SYQ251" s="106"/>
      <c r="SYR251" s="106"/>
      <c r="SYS251" s="106"/>
      <c r="SYT251" s="106"/>
      <c r="SYU251" s="106"/>
      <c r="SYV251" s="106"/>
      <c r="SYW251" s="106"/>
      <c r="SYX251" s="106"/>
      <c r="SYY251" s="106"/>
      <c r="SYZ251" s="106"/>
      <c r="SZA251" s="106"/>
      <c r="SZB251" s="106"/>
      <c r="SZC251" s="106"/>
      <c r="SZD251" s="106"/>
      <c r="SZE251" s="106"/>
      <c r="SZF251" s="106"/>
      <c r="SZG251" s="106"/>
      <c r="SZH251" s="106"/>
      <c r="SZI251" s="106"/>
      <c r="SZJ251" s="106"/>
      <c r="SZK251" s="106"/>
      <c r="SZL251" s="106"/>
      <c r="SZM251" s="106"/>
      <c r="SZN251" s="106"/>
      <c r="SZO251" s="106"/>
      <c r="SZP251" s="106"/>
      <c r="SZQ251" s="106"/>
      <c r="SZR251" s="106"/>
      <c r="SZS251" s="106"/>
      <c r="SZT251" s="106"/>
      <c r="SZU251" s="106"/>
      <c r="SZV251" s="106"/>
      <c r="SZW251" s="106"/>
      <c r="SZX251" s="106"/>
      <c r="SZY251" s="106"/>
      <c r="SZZ251" s="106"/>
      <c r="TAA251" s="106"/>
      <c r="TAB251" s="106"/>
      <c r="TAC251" s="106"/>
      <c r="TAD251" s="106"/>
      <c r="TAE251" s="106"/>
      <c r="TAF251" s="106"/>
      <c r="TAG251" s="106"/>
      <c r="TAH251" s="106"/>
      <c r="TAI251" s="106"/>
      <c r="TAJ251" s="106"/>
      <c r="TAK251" s="106"/>
      <c r="TAL251" s="106"/>
      <c r="TAM251" s="106"/>
      <c r="TAN251" s="106"/>
      <c r="TAO251" s="106"/>
      <c r="TAP251" s="106"/>
      <c r="TAQ251" s="106"/>
      <c r="TAR251" s="106"/>
      <c r="TAS251" s="106"/>
      <c r="TAT251" s="106"/>
      <c r="TAU251" s="106"/>
      <c r="TAV251" s="106"/>
      <c r="TAW251" s="106"/>
      <c r="TAX251" s="106"/>
      <c r="TAY251" s="106"/>
      <c r="TAZ251" s="106"/>
      <c r="TBA251" s="106"/>
      <c r="TBB251" s="106"/>
      <c r="TBC251" s="106"/>
      <c r="TBD251" s="106"/>
      <c r="TBE251" s="106"/>
      <c r="TBF251" s="106"/>
      <c r="TBG251" s="106"/>
      <c r="TBH251" s="106"/>
      <c r="TBI251" s="106"/>
      <c r="TBJ251" s="106"/>
      <c r="TBK251" s="106"/>
      <c r="TBL251" s="106"/>
      <c r="TBM251" s="106"/>
      <c r="TBN251" s="106"/>
      <c r="TBO251" s="106"/>
      <c r="TBP251" s="106"/>
      <c r="TBQ251" s="106"/>
      <c r="TBR251" s="106"/>
      <c r="TBS251" s="106"/>
      <c r="TBT251" s="106"/>
      <c r="TBU251" s="106"/>
      <c r="TBV251" s="106"/>
      <c r="TBW251" s="106"/>
      <c r="TBX251" s="106"/>
      <c r="TBY251" s="106"/>
      <c r="TBZ251" s="106"/>
      <c r="TCA251" s="106"/>
      <c r="TCB251" s="106"/>
      <c r="TCC251" s="106"/>
      <c r="TCD251" s="106"/>
      <c r="TCE251" s="106"/>
      <c r="TCF251" s="106"/>
      <c r="TCG251" s="106"/>
      <c r="TCH251" s="106"/>
      <c r="TCI251" s="106"/>
      <c r="TCJ251" s="106"/>
      <c r="TCK251" s="106"/>
      <c r="TCL251" s="106"/>
      <c r="TCM251" s="106"/>
      <c r="TCN251" s="106"/>
      <c r="TCO251" s="106"/>
      <c r="TCP251" s="106"/>
      <c r="TCQ251" s="106"/>
      <c r="TCR251" s="106"/>
      <c r="TCS251" s="106"/>
      <c r="TCT251" s="106"/>
      <c r="TCU251" s="106"/>
      <c r="TCV251" s="106"/>
      <c r="TCW251" s="106"/>
      <c r="TCX251" s="106"/>
      <c r="TCY251" s="106"/>
      <c r="TCZ251" s="106"/>
      <c r="TDA251" s="106"/>
      <c r="TDB251" s="106"/>
      <c r="TDC251" s="106"/>
      <c r="TDD251" s="106"/>
      <c r="TDE251" s="106"/>
      <c r="TDF251" s="106"/>
      <c r="TDG251" s="106"/>
      <c r="TDH251" s="106"/>
      <c r="TDI251" s="106"/>
      <c r="TDJ251" s="106"/>
      <c r="TDK251" s="106"/>
      <c r="TDL251" s="106"/>
      <c r="TDM251" s="106"/>
      <c r="TDN251" s="106"/>
      <c r="TDO251" s="106"/>
      <c r="TDP251" s="106"/>
      <c r="TDQ251" s="106"/>
      <c r="TDR251" s="106"/>
      <c r="TDS251" s="106"/>
      <c r="TDT251" s="106"/>
      <c r="TDU251" s="106"/>
      <c r="TDV251" s="106"/>
      <c r="TDW251" s="106"/>
      <c r="TDX251" s="106"/>
      <c r="TDY251" s="106"/>
      <c r="TDZ251" s="106"/>
      <c r="TEA251" s="106"/>
      <c r="TEB251" s="106"/>
      <c r="TEC251" s="106"/>
      <c r="TED251" s="106"/>
      <c r="TEE251" s="106"/>
      <c r="TEF251" s="106"/>
      <c r="TEG251" s="106"/>
      <c r="TEH251" s="106"/>
      <c r="TEI251" s="106"/>
      <c r="TEJ251" s="106"/>
      <c r="TEK251" s="106"/>
      <c r="TEL251" s="106"/>
      <c r="TEM251" s="106"/>
      <c r="TEN251" s="106"/>
      <c r="TEO251" s="106"/>
      <c r="TEP251" s="106"/>
      <c r="TEQ251" s="106"/>
      <c r="TER251" s="106"/>
      <c r="TES251" s="106"/>
      <c r="TET251" s="106"/>
      <c r="TEU251" s="106"/>
      <c r="TEV251" s="106"/>
      <c r="TEW251" s="106"/>
      <c r="TEX251" s="106"/>
      <c r="TEY251" s="106"/>
      <c r="TEZ251" s="106"/>
      <c r="TFA251" s="106"/>
      <c r="TFB251" s="106"/>
      <c r="TFC251" s="106"/>
      <c r="TFD251" s="106"/>
      <c r="TFE251" s="106"/>
      <c r="TFF251" s="106"/>
      <c r="TFG251" s="106"/>
      <c r="TFH251" s="106"/>
      <c r="TFI251" s="106"/>
      <c r="TFJ251" s="106"/>
      <c r="TFK251" s="106"/>
      <c r="TFL251" s="106"/>
      <c r="TFM251" s="106"/>
      <c r="TFN251" s="106"/>
      <c r="TFO251" s="106"/>
      <c r="TFP251" s="106"/>
      <c r="TFQ251" s="106"/>
      <c r="TFR251" s="106"/>
      <c r="TFS251" s="106"/>
      <c r="TFT251" s="106"/>
      <c r="TFU251" s="106"/>
      <c r="TFV251" s="106"/>
      <c r="TFW251" s="106"/>
      <c r="TFX251" s="106"/>
      <c r="TFY251" s="106"/>
      <c r="TFZ251" s="106"/>
      <c r="TGA251" s="106"/>
      <c r="TGB251" s="106"/>
      <c r="TGC251" s="106"/>
      <c r="TGD251" s="106"/>
      <c r="TGE251" s="106"/>
      <c r="TGF251" s="106"/>
      <c r="TGG251" s="106"/>
      <c r="TGH251" s="106"/>
      <c r="TGI251" s="106"/>
      <c r="TGJ251" s="106"/>
      <c r="TGK251" s="106"/>
      <c r="TGL251" s="106"/>
      <c r="TGM251" s="106"/>
      <c r="TGN251" s="106"/>
      <c r="TGO251" s="106"/>
      <c r="TGP251" s="106"/>
      <c r="TGQ251" s="106"/>
      <c r="TGR251" s="106"/>
      <c r="TGS251" s="106"/>
      <c r="TGT251" s="106"/>
      <c r="TGU251" s="106"/>
      <c r="TGV251" s="106"/>
      <c r="TGW251" s="106"/>
      <c r="TGX251" s="106"/>
      <c r="TGY251" s="106"/>
      <c r="TGZ251" s="106"/>
      <c r="THA251" s="106"/>
      <c r="THB251" s="106"/>
      <c r="THC251" s="106"/>
      <c r="THD251" s="106"/>
      <c r="THE251" s="106"/>
      <c r="THF251" s="106"/>
      <c r="THG251" s="106"/>
      <c r="THH251" s="106"/>
      <c r="THI251" s="106"/>
      <c r="THJ251" s="106"/>
      <c r="THK251" s="106"/>
      <c r="THL251" s="106"/>
      <c r="THM251" s="106"/>
      <c r="THN251" s="106"/>
      <c r="THO251" s="106"/>
      <c r="THP251" s="106"/>
      <c r="THQ251" s="106"/>
      <c r="THR251" s="106"/>
      <c r="THS251" s="106"/>
      <c r="THT251" s="106"/>
      <c r="THU251" s="106"/>
      <c r="THV251" s="106"/>
      <c r="THW251" s="106"/>
      <c r="THX251" s="106"/>
      <c r="THY251" s="106"/>
      <c r="THZ251" s="106"/>
      <c r="TIA251" s="106"/>
      <c r="TIB251" s="106"/>
      <c r="TIC251" s="106"/>
      <c r="TID251" s="106"/>
      <c r="TIE251" s="106"/>
      <c r="TIF251" s="106"/>
      <c r="TIG251" s="106"/>
      <c r="TIH251" s="106"/>
      <c r="TII251" s="106"/>
      <c r="TIJ251" s="106"/>
      <c r="TIK251" s="106"/>
      <c r="TIL251" s="106"/>
      <c r="TIM251" s="106"/>
      <c r="TIN251" s="106"/>
      <c r="TIO251" s="106"/>
      <c r="TIP251" s="106"/>
      <c r="TIQ251" s="106"/>
      <c r="TIR251" s="106"/>
      <c r="TIS251" s="106"/>
      <c r="TIT251" s="106"/>
      <c r="TIU251" s="106"/>
      <c r="TIV251" s="106"/>
      <c r="TIW251" s="106"/>
      <c r="TIX251" s="106"/>
      <c r="TIY251" s="106"/>
      <c r="TIZ251" s="106"/>
      <c r="TJA251" s="106"/>
      <c r="TJB251" s="106"/>
      <c r="TJC251" s="106"/>
      <c r="TJD251" s="106"/>
      <c r="TJE251" s="106"/>
      <c r="TJF251" s="106"/>
      <c r="TJG251" s="106"/>
      <c r="TJH251" s="106"/>
      <c r="TJI251" s="106"/>
      <c r="TJJ251" s="106"/>
      <c r="TJK251" s="106"/>
      <c r="TJL251" s="106"/>
      <c r="TJM251" s="106"/>
      <c r="TJN251" s="106"/>
      <c r="TJO251" s="106"/>
      <c r="TJP251" s="106"/>
      <c r="TJQ251" s="106"/>
      <c r="TJR251" s="106"/>
      <c r="TJS251" s="106"/>
      <c r="TJT251" s="106"/>
      <c r="TJU251" s="106"/>
      <c r="TJV251" s="106"/>
      <c r="TJW251" s="106"/>
      <c r="TJX251" s="106"/>
      <c r="TJY251" s="106"/>
      <c r="TJZ251" s="106"/>
      <c r="TKA251" s="106"/>
      <c r="TKB251" s="106"/>
      <c r="TKC251" s="106"/>
      <c r="TKD251" s="106"/>
      <c r="TKE251" s="106"/>
      <c r="TKF251" s="106"/>
      <c r="TKG251" s="106"/>
      <c r="TKH251" s="106"/>
      <c r="TKI251" s="106"/>
      <c r="TKJ251" s="106"/>
      <c r="TKK251" s="106"/>
      <c r="TKL251" s="106"/>
      <c r="TKM251" s="106"/>
      <c r="TKN251" s="106"/>
      <c r="TKO251" s="106"/>
      <c r="TKP251" s="106"/>
      <c r="TKQ251" s="106"/>
      <c r="TKR251" s="106"/>
      <c r="TKS251" s="106"/>
      <c r="TKT251" s="106"/>
      <c r="TKU251" s="106"/>
      <c r="TKV251" s="106"/>
      <c r="TKW251" s="106"/>
      <c r="TKX251" s="106"/>
      <c r="TKY251" s="106"/>
      <c r="TKZ251" s="106"/>
      <c r="TLA251" s="106"/>
      <c r="TLB251" s="106"/>
      <c r="TLC251" s="106"/>
      <c r="TLD251" s="106"/>
      <c r="TLE251" s="106"/>
      <c r="TLF251" s="106"/>
      <c r="TLG251" s="106"/>
      <c r="TLH251" s="106"/>
      <c r="TLI251" s="106"/>
      <c r="TLJ251" s="106"/>
      <c r="TLK251" s="106"/>
      <c r="TLL251" s="106"/>
      <c r="TLM251" s="106"/>
      <c r="TLN251" s="106"/>
      <c r="TLO251" s="106"/>
      <c r="TLP251" s="106"/>
      <c r="TLQ251" s="106"/>
      <c r="TLR251" s="106"/>
      <c r="TLS251" s="106"/>
      <c r="TLT251" s="106"/>
      <c r="TLU251" s="106"/>
      <c r="TLV251" s="106"/>
      <c r="TLW251" s="106"/>
      <c r="TLX251" s="106"/>
      <c r="TLY251" s="106"/>
      <c r="TLZ251" s="106"/>
      <c r="TMA251" s="106"/>
      <c r="TMB251" s="106"/>
      <c r="TMC251" s="106"/>
      <c r="TMD251" s="106"/>
      <c r="TME251" s="106"/>
      <c r="TMF251" s="106"/>
      <c r="TMG251" s="106"/>
      <c r="TMH251" s="106"/>
      <c r="TMI251" s="106"/>
      <c r="TMJ251" s="106"/>
      <c r="TMK251" s="106"/>
      <c r="TML251" s="106"/>
      <c r="TMM251" s="106"/>
      <c r="TMN251" s="106"/>
      <c r="TMO251" s="106"/>
      <c r="TMP251" s="106"/>
      <c r="TMQ251" s="106"/>
      <c r="TMR251" s="106"/>
      <c r="TMS251" s="106"/>
      <c r="TMT251" s="106"/>
      <c r="TMU251" s="106"/>
      <c r="TMV251" s="106"/>
      <c r="TMW251" s="106"/>
      <c r="TMX251" s="106"/>
      <c r="TMY251" s="106"/>
      <c r="TMZ251" s="106"/>
      <c r="TNA251" s="106"/>
      <c r="TNB251" s="106"/>
      <c r="TNC251" s="106"/>
      <c r="TND251" s="106"/>
      <c r="TNE251" s="106"/>
      <c r="TNF251" s="106"/>
      <c r="TNG251" s="106"/>
      <c r="TNH251" s="106"/>
      <c r="TNI251" s="106"/>
      <c r="TNJ251" s="106"/>
      <c r="TNK251" s="106"/>
      <c r="TNL251" s="106"/>
      <c r="TNM251" s="106"/>
      <c r="TNN251" s="106"/>
      <c r="TNO251" s="106"/>
      <c r="TNP251" s="106"/>
      <c r="TNQ251" s="106"/>
      <c r="TNR251" s="106"/>
      <c r="TNS251" s="106"/>
      <c r="TNT251" s="106"/>
      <c r="TNU251" s="106"/>
      <c r="TNV251" s="106"/>
      <c r="TNW251" s="106"/>
      <c r="TNX251" s="106"/>
      <c r="TNY251" s="106"/>
      <c r="TNZ251" s="106"/>
      <c r="TOA251" s="106"/>
      <c r="TOB251" s="106"/>
      <c r="TOC251" s="106"/>
      <c r="TOD251" s="106"/>
      <c r="TOE251" s="106"/>
      <c r="TOF251" s="106"/>
      <c r="TOG251" s="106"/>
      <c r="TOH251" s="106"/>
      <c r="TOI251" s="106"/>
      <c r="TOJ251" s="106"/>
      <c r="TOK251" s="106"/>
      <c r="TOL251" s="106"/>
      <c r="TOM251" s="106"/>
      <c r="TON251" s="106"/>
      <c r="TOO251" s="106"/>
      <c r="TOP251" s="106"/>
      <c r="TOQ251" s="106"/>
      <c r="TOR251" s="106"/>
      <c r="TOS251" s="106"/>
      <c r="TOT251" s="106"/>
      <c r="TOU251" s="106"/>
      <c r="TOV251" s="106"/>
      <c r="TOW251" s="106"/>
      <c r="TOX251" s="106"/>
      <c r="TOY251" s="106"/>
      <c r="TOZ251" s="106"/>
      <c r="TPA251" s="106"/>
      <c r="TPB251" s="106"/>
      <c r="TPC251" s="106"/>
      <c r="TPD251" s="106"/>
      <c r="TPE251" s="106"/>
      <c r="TPF251" s="106"/>
      <c r="TPG251" s="106"/>
      <c r="TPH251" s="106"/>
      <c r="TPI251" s="106"/>
      <c r="TPJ251" s="106"/>
      <c r="TPK251" s="106"/>
      <c r="TPL251" s="106"/>
      <c r="TPM251" s="106"/>
      <c r="TPN251" s="106"/>
      <c r="TPO251" s="106"/>
      <c r="TPP251" s="106"/>
      <c r="TPQ251" s="106"/>
      <c r="TPR251" s="106"/>
      <c r="TPS251" s="106"/>
      <c r="TPT251" s="106"/>
      <c r="TPU251" s="106"/>
      <c r="TPV251" s="106"/>
      <c r="TPW251" s="106"/>
      <c r="TPX251" s="106"/>
      <c r="TPY251" s="106"/>
      <c r="TPZ251" s="106"/>
      <c r="TQA251" s="106"/>
      <c r="TQB251" s="106"/>
      <c r="TQC251" s="106"/>
      <c r="TQD251" s="106"/>
      <c r="TQE251" s="106"/>
      <c r="TQF251" s="106"/>
      <c r="TQG251" s="106"/>
      <c r="TQH251" s="106"/>
      <c r="TQI251" s="106"/>
      <c r="TQJ251" s="106"/>
      <c r="TQK251" s="106"/>
      <c r="TQL251" s="106"/>
      <c r="TQM251" s="106"/>
      <c r="TQN251" s="106"/>
      <c r="TQO251" s="106"/>
      <c r="TQP251" s="106"/>
      <c r="TQQ251" s="106"/>
      <c r="TQR251" s="106"/>
      <c r="TQS251" s="106"/>
      <c r="TQT251" s="106"/>
      <c r="TQU251" s="106"/>
      <c r="TQV251" s="106"/>
      <c r="TQW251" s="106"/>
      <c r="TQX251" s="106"/>
      <c r="TQY251" s="106"/>
      <c r="TQZ251" s="106"/>
      <c r="TRA251" s="106"/>
      <c r="TRB251" s="106"/>
      <c r="TRC251" s="106"/>
      <c r="TRD251" s="106"/>
      <c r="TRE251" s="106"/>
      <c r="TRF251" s="106"/>
      <c r="TRG251" s="106"/>
      <c r="TRH251" s="106"/>
      <c r="TRI251" s="106"/>
      <c r="TRJ251" s="106"/>
      <c r="TRK251" s="106"/>
      <c r="TRL251" s="106"/>
      <c r="TRM251" s="106"/>
      <c r="TRN251" s="106"/>
      <c r="TRO251" s="106"/>
      <c r="TRP251" s="106"/>
      <c r="TRQ251" s="106"/>
      <c r="TRR251" s="106"/>
      <c r="TRS251" s="106"/>
      <c r="TRT251" s="106"/>
      <c r="TRU251" s="106"/>
      <c r="TRV251" s="106"/>
      <c r="TRW251" s="106"/>
      <c r="TRX251" s="106"/>
      <c r="TRY251" s="106"/>
      <c r="TRZ251" s="106"/>
      <c r="TSA251" s="106"/>
      <c r="TSB251" s="106"/>
      <c r="TSC251" s="106"/>
      <c r="TSD251" s="106"/>
      <c r="TSE251" s="106"/>
      <c r="TSF251" s="106"/>
      <c r="TSG251" s="106"/>
      <c r="TSH251" s="106"/>
      <c r="TSI251" s="106"/>
      <c r="TSJ251" s="106"/>
      <c r="TSK251" s="106"/>
      <c r="TSL251" s="106"/>
      <c r="TSM251" s="106"/>
      <c r="TSN251" s="106"/>
      <c r="TSO251" s="106"/>
      <c r="TSP251" s="106"/>
      <c r="TSQ251" s="106"/>
      <c r="TSR251" s="106"/>
      <c r="TSS251" s="106"/>
      <c r="TST251" s="106"/>
      <c r="TSU251" s="106"/>
      <c r="TSV251" s="106"/>
      <c r="TSW251" s="106"/>
      <c r="TSX251" s="106"/>
      <c r="TSY251" s="106"/>
      <c r="TSZ251" s="106"/>
      <c r="TTA251" s="106"/>
      <c r="TTB251" s="106"/>
      <c r="TTC251" s="106"/>
      <c r="TTD251" s="106"/>
      <c r="TTE251" s="106"/>
      <c r="TTF251" s="106"/>
      <c r="TTG251" s="106"/>
      <c r="TTH251" s="106"/>
      <c r="TTI251" s="106"/>
      <c r="TTJ251" s="106"/>
      <c r="TTK251" s="106"/>
      <c r="TTL251" s="106"/>
      <c r="TTM251" s="106"/>
      <c r="TTN251" s="106"/>
      <c r="TTO251" s="106"/>
      <c r="TTP251" s="106"/>
      <c r="TTQ251" s="106"/>
      <c r="TTR251" s="106"/>
      <c r="TTS251" s="106"/>
      <c r="TTT251" s="106"/>
      <c r="TTU251" s="106"/>
      <c r="TTV251" s="106"/>
      <c r="TTW251" s="106"/>
      <c r="TTX251" s="106"/>
      <c r="TTY251" s="106"/>
      <c r="TTZ251" s="106"/>
      <c r="TUA251" s="106"/>
      <c r="TUB251" s="106"/>
      <c r="TUC251" s="106"/>
      <c r="TUD251" s="106"/>
      <c r="TUE251" s="106"/>
      <c r="TUF251" s="106"/>
      <c r="TUG251" s="106"/>
      <c r="TUH251" s="106"/>
      <c r="TUI251" s="106"/>
      <c r="TUJ251" s="106"/>
      <c r="TUK251" s="106"/>
      <c r="TUL251" s="106"/>
      <c r="TUM251" s="106"/>
      <c r="TUN251" s="106"/>
      <c r="TUO251" s="106"/>
      <c r="TUP251" s="106"/>
      <c r="TUQ251" s="106"/>
      <c r="TUR251" s="106"/>
      <c r="TUS251" s="106"/>
      <c r="TUT251" s="106"/>
      <c r="TUU251" s="106"/>
      <c r="TUV251" s="106"/>
      <c r="TUW251" s="106"/>
      <c r="TUX251" s="106"/>
      <c r="TUY251" s="106"/>
      <c r="TUZ251" s="106"/>
      <c r="TVA251" s="106"/>
      <c r="TVB251" s="106"/>
      <c r="TVC251" s="106"/>
      <c r="TVD251" s="106"/>
      <c r="TVE251" s="106"/>
      <c r="TVF251" s="106"/>
      <c r="TVG251" s="106"/>
      <c r="TVH251" s="106"/>
      <c r="TVI251" s="106"/>
      <c r="TVJ251" s="106"/>
      <c r="TVK251" s="106"/>
      <c r="TVL251" s="106"/>
      <c r="TVM251" s="106"/>
      <c r="TVN251" s="106"/>
      <c r="TVO251" s="106"/>
      <c r="TVP251" s="106"/>
      <c r="TVQ251" s="106"/>
      <c r="TVR251" s="106"/>
      <c r="TVS251" s="106"/>
      <c r="TVT251" s="106"/>
      <c r="TVU251" s="106"/>
      <c r="TVV251" s="106"/>
      <c r="TVW251" s="106"/>
      <c r="TVX251" s="106"/>
      <c r="TVY251" s="106"/>
      <c r="TVZ251" s="106"/>
      <c r="TWA251" s="106"/>
      <c r="TWB251" s="106"/>
      <c r="TWC251" s="106"/>
      <c r="TWD251" s="106"/>
      <c r="TWE251" s="106"/>
      <c r="TWF251" s="106"/>
      <c r="TWG251" s="106"/>
      <c r="TWH251" s="106"/>
      <c r="TWI251" s="106"/>
      <c r="TWJ251" s="106"/>
      <c r="TWK251" s="106"/>
      <c r="TWL251" s="106"/>
      <c r="TWM251" s="106"/>
      <c r="TWN251" s="106"/>
      <c r="TWO251" s="106"/>
      <c r="TWP251" s="106"/>
      <c r="TWQ251" s="106"/>
      <c r="TWR251" s="106"/>
      <c r="TWS251" s="106"/>
      <c r="TWT251" s="106"/>
      <c r="TWU251" s="106"/>
      <c r="TWV251" s="106"/>
      <c r="TWW251" s="106"/>
      <c r="TWX251" s="106"/>
      <c r="TWY251" s="106"/>
      <c r="TWZ251" s="106"/>
      <c r="TXA251" s="106"/>
      <c r="TXB251" s="106"/>
      <c r="TXC251" s="106"/>
      <c r="TXD251" s="106"/>
      <c r="TXE251" s="106"/>
      <c r="TXF251" s="106"/>
      <c r="TXG251" s="106"/>
      <c r="TXH251" s="106"/>
      <c r="TXI251" s="106"/>
      <c r="TXJ251" s="106"/>
      <c r="TXK251" s="106"/>
      <c r="TXL251" s="106"/>
      <c r="TXM251" s="106"/>
      <c r="TXN251" s="106"/>
      <c r="TXO251" s="106"/>
      <c r="TXP251" s="106"/>
      <c r="TXQ251" s="106"/>
      <c r="TXR251" s="106"/>
      <c r="TXS251" s="106"/>
      <c r="TXT251" s="106"/>
      <c r="TXU251" s="106"/>
      <c r="TXV251" s="106"/>
      <c r="TXW251" s="106"/>
      <c r="TXX251" s="106"/>
      <c r="TXY251" s="106"/>
      <c r="TXZ251" s="106"/>
      <c r="TYA251" s="106"/>
      <c r="TYB251" s="106"/>
      <c r="TYC251" s="106"/>
      <c r="TYD251" s="106"/>
      <c r="TYE251" s="106"/>
      <c r="TYF251" s="106"/>
      <c r="TYG251" s="106"/>
      <c r="TYH251" s="106"/>
      <c r="TYI251" s="106"/>
      <c r="TYJ251" s="106"/>
      <c r="TYK251" s="106"/>
      <c r="TYL251" s="106"/>
      <c r="TYM251" s="106"/>
      <c r="TYN251" s="106"/>
      <c r="TYO251" s="106"/>
      <c r="TYP251" s="106"/>
      <c r="TYQ251" s="106"/>
      <c r="TYR251" s="106"/>
      <c r="TYS251" s="106"/>
      <c r="TYT251" s="106"/>
      <c r="TYU251" s="106"/>
      <c r="TYV251" s="106"/>
      <c r="TYW251" s="106"/>
      <c r="TYX251" s="106"/>
      <c r="TYY251" s="106"/>
      <c r="TYZ251" s="106"/>
      <c r="TZA251" s="106"/>
      <c r="TZB251" s="106"/>
      <c r="TZC251" s="106"/>
      <c r="TZD251" s="106"/>
      <c r="TZE251" s="106"/>
      <c r="TZF251" s="106"/>
      <c r="TZG251" s="106"/>
      <c r="TZH251" s="106"/>
      <c r="TZI251" s="106"/>
      <c r="TZJ251" s="106"/>
      <c r="TZK251" s="106"/>
      <c r="TZL251" s="106"/>
      <c r="TZM251" s="106"/>
      <c r="TZN251" s="106"/>
      <c r="TZO251" s="106"/>
      <c r="TZP251" s="106"/>
      <c r="TZQ251" s="106"/>
      <c r="TZR251" s="106"/>
      <c r="TZS251" s="106"/>
      <c r="TZT251" s="106"/>
      <c r="TZU251" s="106"/>
      <c r="TZV251" s="106"/>
      <c r="TZW251" s="106"/>
      <c r="TZX251" s="106"/>
      <c r="TZY251" s="106"/>
      <c r="TZZ251" s="106"/>
      <c r="UAA251" s="106"/>
      <c r="UAB251" s="106"/>
      <c r="UAC251" s="106"/>
      <c r="UAD251" s="106"/>
      <c r="UAE251" s="106"/>
      <c r="UAF251" s="106"/>
      <c r="UAG251" s="106"/>
      <c r="UAH251" s="106"/>
      <c r="UAI251" s="106"/>
      <c r="UAJ251" s="106"/>
      <c r="UAK251" s="106"/>
      <c r="UAL251" s="106"/>
      <c r="UAM251" s="106"/>
      <c r="UAN251" s="106"/>
      <c r="UAO251" s="106"/>
      <c r="UAP251" s="106"/>
      <c r="UAQ251" s="106"/>
      <c r="UAR251" s="106"/>
      <c r="UAS251" s="106"/>
      <c r="UAT251" s="106"/>
      <c r="UAU251" s="106"/>
      <c r="UAV251" s="106"/>
      <c r="UAW251" s="106"/>
      <c r="UAX251" s="106"/>
      <c r="UAY251" s="106"/>
      <c r="UAZ251" s="106"/>
      <c r="UBA251" s="106"/>
      <c r="UBB251" s="106"/>
      <c r="UBC251" s="106"/>
      <c r="UBD251" s="106"/>
      <c r="UBE251" s="106"/>
      <c r="UBF251" s="106"/>
      <c r="UBG251" s="106"/>
      <c r="UBH251" s="106"/>
      <c r="UBI251" s="106"/>
      <c r="UBJ251" s="106"/>
      <c r="UBK251" s="106"/>
      <c r="UBL251" s="106"/>
      <c r="UBM251" s="106"/>
      <c r="UBN251" s="106"/>
      <c r="UBO251" s="106"/>
      <c r="UBP251" s="106"/>
      <c r="UBQ251" s="106"/>
      <c r="UBR251" s="106"/>
      <c r="UBS251" s="106"/>
      <c r="UBT251" s="106"/>
      <c r="UBU251" s="106"/>
      <c r="UBV251" s="106"/>
      <c r="UBW251" s="106"/>
      <c r="UBX251" s="106"/>
      <c r="UBY251" s="106"/>
      <c r="UBZ251" s="106"/>
      <c r="UCA251" s="106"/>
      <c r="UCB251" s="106"/>
      <c r="UCC251" s="106"/>
      <c r="UCD251" s="106"/>
      <c r="UCE251" s="106"/>
      <c r="UCF251" s="106"/>
      <c r="UCG251" s="106"/>
      <c r="UCH251" s="106"/>
      <c r="UCI251" s="106"/>
      <c r="UCJ251" s="106"/>
      <c r="UCK251" s="106"/>
      <c r="UCL251" s="106"/>
      <c r="UCM251" s="106"/>
      <c r="UCN251" s="106"/>
      <c r="UCO251" s="106"/>
      <c r="UCP251" s="106"/>
      <c r="UCQ251" s="106"/>
      <c r="UCR251" s="106"/>
      <c r="UCS251" s="106"/>
      <c r="UCT251" s="106"/>
      <c r="UCU251" s="106"/>
      <c r="UCV251" s="106"/>
      <c r="UCW251" s="106"/>
      <c r="UCX251" s="106"/>
      <c r="UCY251" s="106"/>
      <c r="UCZ251" s="106"/>
      <c r="UDA251" s="106"/>
      <c r="UDB251" s="106"/>
      <c r="UDC251" s="106"/>
      <c r="UDD251" s="106"/>
      <c r="UDE251" s="106"/>
      <c r="UDF251" s="106"/>
      <c r="UDG251" s="106"/>
      <c r="UDH251" s="106"/>
      <c r="UDI251" s="106"/>
      <c r="UDJ251" s="106"/>
      <c r="UDK251" s="106"/>
      <c r="UDL251" s="106"/>
      <c r="UDM251" s="106"/>
      <c r="UDN251" s="106"/>
      <c r="UDO251" s="106"/>
      <c r="UDP251" s="106"/>
      <c r="UDQ251" s="106"/>
      <c r="UDR251" s="106"/>
      <c r="UDS251" s="106"/>
      <c r="UDT251" s="106"/>
      <c r="UDU251" s="106"/>
      <c r="UDV251" s="106"/>
      <c r="UDW251" s="106"/>
      <c r="UDX251" s="106"/>
      <c r="UDY251" s="106"/>
      <c r="UDZ251" s="106"/>
      <c r="UEA251" s="106"/>
      <c r="UEB251" s="106"/>
      <c r="UEC251" s="106"/>
      <c r="UED251" s="106"/>
      <c r="UEE251" s="106"/>
      <c r="UEF251" s="106"/>
      <c r="UEG251" s="106"/>
      <c r="UEH251" s="106"/>
      <c r="UEI251" s="106"/>
      <c r="UEJ251" s="106"/>
      <c r="UEK251" s="106"/>
      <c r="UEL251" s="106"/>
      <c r="UEM251" s="106"/>
      <c r="UEN251" s="106"/>
      <c r="UEO251" s="106"/>
      <c r="UEP251" s="106"/>
      <c r="UEQ251" s="106"/>
      <c r="UER251" s="106"/>
      <c r="UES251" s="106"/>
      <c r="UET251" s="106"/>
      <c r="UEU251" s="106"/>
      <c r="UEV251" s="106"/>
      <c r="UEW251" s="106"/>
      <c r="UEX251" s="106"/>
      <c r="UEY251" s="106"/>
      <c r="UEZ251" s="106"/>
      <c r="UFA251" s="106"/>
      <c r="UFB251" s="106"/>
      <c r="UFC251" s="106"/>
      <c r="UFD251" s="106"/>
      <c r="UFE251" s="106"/>
      <c r="UFF251" s="106"/>
      <c r="UFG251" s="106"/>
      <c r="UFH251" s="106"/>
      <c r="UFI251" s="106"/>
      <c r="UFJ251" s="106"/>
      <c r="UFK251" s="106"/>
      <c r="UFL251" s="106"/>
      <c r="UFM251" s="106"/>
      <c r="UFN251" s="106"/>
      <c r="UFO251" s="106"/>
      <c r="UFP251" s="106"/>
      <c r="UFQ251" s="106"/>
      <c r="UFR251" s="106"/>
      <c r="UFS251" s="106"/>
      <c r="UFT251" s="106"/>
      <c r="UFU251" s="106"/>
      <c r="UFV251" s="106"/>
      <c r="UFW251" s="106"/>
      <c r="UFX251" s="106"/>
      <c r="UFY251" s="106"/>
      <c r="UFZ251" s="106"/>
      <c r="UGA251" s="106"/>
      <c r="UGB251" s="106"/>
      <c r="UGC251" s="106"/>
      <c r="UGD251" s="106"/>
      <c r="UGE251" s="106"/>
      <c r="UGF251" s="106"/>
      <c r="UGG251" s="106"/>
      <c r="UGH251" s="106"/>
      <c r="UGI251" s="106"/>
      <c r="UGJ251" s="106"/>
      <c r="UGK251" s="106"/>
      <c r="UGL251" s="106"/>
      <c r="UGM251" s="106"/>
      <c r="UGN251" s="106"/>
      <c r="UGO251" s="106"/>
      <c r="UGP251" s="106"/>
      <c r="UGQ251" s="106"/>
      <c r="UGR251" s="106"/>
      <c r="UGS251" s="106"/>
      <c r="UGT251" s="106"/>
      <c r="UGU251" s="106"/>
      <c r="UGV251" s="106"/>
      <c r="UGW251" s="106"/>
      <c r="UGX251" s="106"/>
      <c r="UGY251" s="106"/>
      <c r="UGZ251" s="106"/>
      <c r="UHA251" s="106"/>
      <c r="UHB251" s="106"/>
      <c r="UHC251" s="106"/>
      <c r="UHD251" s="106"/>
      <c r="UHE251" s="106"/>
      <c r="UHF251" s="106"/>
      <c r="UHG251" s="106"/>
      <c r="UHH251" s="106"/>
      <c r="UHI251" s="106"/>
      <c r="UHJ251" s="106"/>
      <c r="UHK251" s="106"/>
      <c r="UHL251" s="106"/>
      <c r="UHM251" s="106"/>
      <c r="UHN251" s="106"/>
      <c r="UHO251" s="106"/>
      <c r="UHP251" s="106"/>
      <c r="UHQ251" s="106"/>
      <c r="UHR251" s="106"/>
      <c r="UHS251" s="106"/>
      <c r="UHT251" s="106"/>
      <c r="UHU251" s="106"/>
      <c r="UHV251" s="106"/>
      <c r="UHW251" s="106"/>
      <c r="UHX251" s="106"/>
      <c r="UHY251" s="106"/>
      <c r="UHZ251" s="106"/>
      <c r="UIA251" s="106"/>
      <c r="UIB251" s="106"/>
      <c r="UIC251" s="106"/>
      <c r="UID251" s="106"/>
      <c r="UIE251" s="106"/>
      <c r="UIF251" s="106"/>
      <c r="UIG251" s="106"/>
      <c r="UIH251" s="106"/>
      <c r="UII251" s="106"/>
      <c r="UIJ251" s="106"/>
      <c r="UIK251" s="106"/>
      <c r="UIL251" s="106"/>
      <c r="UIM251" s="106"/>
      <c r="UIN251" s="106"/>
      <c r="UIO251" s="106"/>
      <c r="UIP251" s="106"/>
      <c r="UIQ251" s="106"/>
      <c r="UIR251" s="106"/>
      <c r="UIS251" s="106"/>
      <c r="UIT251" s="106"/>
      <c r="UIU251" s="106"/>
      <c r="UIV251" s="106"/>
      <c r="UIW251" s="106"/>
      <c r="UIX251" s="106"/>
      <c r="UIY251" s="106"/>
      <c r="UIZ251" s="106"/>
      <c r="UJA251" s="106"/>
      <c r="UJB251" s="106"/>
      <c r="UJC251" s="106"/>
      <c r="UJD251" s="106"/>
      <c r="UJE251" s="106"/>
      <c r="UJF251" s="106"/>
      <c r="UJG251" s="106"/>
      <c r="UJH251" s="106"/>
      <c r="UJI251" s="106"/>
      <c r="UJJ251" s="106"/>
      <c r="UJK251" s="106"/>
      <c r="UJL251" s="106"/>
      <c r="UJM251" s="106"/>
      <c r="UJN251" s="106"/>
      <c r="UJO251" s="106"/>
      <c r="UJP251" s="106"/>
      <c r="UJQ251" s="106"/>
      <c r="UJR251" s="106"/>
      <c r="UJS251" s="106"/>
      <c r="UJT251" s="106"/>
      <c r="UJU251" s="106"/>
      <c r="UJV251" s="106"/>
      <c r="UJW251" s="106"/>
      <c r="UJX251" s="106"/>
      <c r="UJY251" s="106"/>
      <c r="UJZ251" s="106"/>
      <c r="UKA251" s="106"/>
      <c r="UKB251" s="106"/>
      <c r="UKC251" s="106"/>
      <c r="UKD251" s="106"/>
      <c r="UKE251" s="106"/>
      <c r="UKF251" s="106"/>
      <c r="UKG251" s="106"/>
      <c r="UKH251" s="106"/>
      <c r="UKI251" s="106"/>
      <c r="UKJ251" s="106"/>
      <c r="UKK251" s="106"/>
      <c r="UKL251" s="106"/>
      <c r="UKM251" s="106"/>
      <c r="UKN251" s="106"/>
      <c r="UKO251" s="106"/>
      <c r="UKP251" s="106"/>
      <c r="UKQ251" s="106"/>
      <c r="UKR251" s="106"/>
      <c r="UKS251" s="106"/>
      <c r="UKT251" s="106"/>
      <c r="UKU251" s="106"/>
      <c r="UKV251" s="106"/>
      <c r="UKW251" s="106"/>
      <c r="UKX251" s="106"/>
      <c r="UKY251" s="106"/>
      <c r="UKZ251" s="106"/>
      <c r="ULA251" s="106"/>
      <c r="ULB251" s="106"/>
      <c r="ULC251" s="106"/>
      <c r="ULD251" s="106"/>
      <c r="ULE251" s="106"/>
      <c r="ULF251" s="106"/>
      <c r="ULG251" s="106"/>
      <c r="ULH251" s="106"/>
      <c r="ULI251" s="106"/>
      <c r="ULJ251" s="106"/>
      <c r="ULK251" s="106"/>
      <c r="ULL251" s="106"/>
      <c r="ULM251" s="106"/>
      <c r="ULN251" s="106"/>
      <c r="ULO251" s="106"/>
      <c r="ULP251" s="106"/>
      <c r="ULQ251" s="106"/>
      <c r="ULR251" s="106"/>
      <c r="ULS251" s="106"/>
      <c r="ULT251" s="106"/>
      <c r="ULU251" s="106"/>
      <c r="ULV251" s="106"/>
      <c r="ULW251" s="106"/>
      <c r="ULX251" s="106"/>
      <c r="ULY251" s="106"/>
      <c r="ULZ251" s="106"/>
      <c r="UMA251" s="106"/>
      <c r="UMB251" s="106"/>
      <c r="UMC251" s="106"/>
      <c r="UMD251" s="106"/>
      <c r="UME251" s="106"/>
      <c r="UMF251" s="106"/>
      <c r="UMG251" s="106"/>
      <c r="UMH251" s="106"/>
      <c r="UMI251" s="106"/>
      <c r="UMJ251" s="106"/>
      <c r="UMK251" s="106"/>
      <c r="UML251" s="106"/>
      <c r="UMM251" s="106"/>
      <c r="UMN251" s="106"/>
      <c r="UMO251" s="106"/>
      <c r="UMP251" s="106"/>
      <c r="UMQ251" s="106"/>
      <c r="UMR251" s="106"/>
      <c r="UMS251" s="106"/>
      <c r="UMT251" s="106"/>
      <c r="UMU251" s="106"/>
      <c r="UMV251" s="106"/>
      <c r="UMW251" s="106"/>
      <c r="UMX251" s="106"/>
      <c r="UMY251" s="106"/>
      <c r="UMZ251" s="106"/>
      <c r="UNA251" s="106"/>
      <c r="UNB251" s="106"/>
      <c r="UNC251" s="106"/>
      <c r="UND251" s="106"/>
      <c r="UNE251" s="106"/>
      <c r="UNF251" s="106"/>
      <c r="UNG251" s="106"/>
      <c r="UNH251" s="106"/>
      <c r="UNI251" s="106"/>
      <c r="UNJ251" s="106"/>
      <c r="UNK251" s="106"/>
      <c r="UNL251" s="106"/>
      <c r="UNM251" s="106"/>
      <c r="UNN251" s="106"/>
      <c r="UNO251" s="106"/>
      <c r="UNP251" s="106"/>
      <c r="UNQ251" s="106"/>
      <c r="UNR251" s="106"/>
      <c r="UNS251" s="106"/>
      <c r="UNT251" s="106"/>
      <c r="UNU251" s="106"/>
      <c r="UNV251" s="106"/>
      <c r="UNW251" s="106"/>
      <c r="UNX251" s="106"/>
      <c r="UNY251" s="106"/>
      <c r="UNZ251" s="106"/>
      <c r="UOA251" s="106"/>
      <c r="UOB251" s="106"/>
      <c r="UOC251" s="106"/>
      <c r="UOD251" s="106"/>
      <c r="UOE251" s="106"/>
      <c r="UOF251" s="106"/>
      <c r="UOG251" s="106"/>
      <c r="UOH251" s="106"/>
      <c r="UOI251" s="106"/>
      <c r="UOJ251" s="106"/>
      <c r="UOK251" s="106"/>
      <c r="UOL251" s="106"/>
      <c r="UOM251" s="106"/>
      <c r="UON251" s="106"/>
      <c r="UOO251" s="106"/>
      <c r="UOP251" s="106"/>
      <c r="UOQ251" s="106"/>
      <c r="UOR251" s="106"/>
      <c r="UOS251" s="106"/>
      <c r="UOT251" s="106"/>
      <c r="UOU251" s="106"/>
      <c r="UOV251" s="106"/>
      <c r="UOW251" s="106"/>
      <c r="UOX251" s="106"/>
      <c r="UOY251" s="106"/>
      <c r="UOZ251" s="106"/>
      <c r="UPA251" s="106"/>
      <c r="UPB251" s="106"/>
      <c r="UPC251" s="106"/>
      <c r="UPD251" s="106"/>
      <c r="UPE251" s="106"/>
      <c r="UPF251" s="106"/>
      <c r="UPG251" s="106"/>
      <c r="UPH251" s="106"/>
      <c r="UPI251" s="106"/>
      <c r="UPJ251" s="106"/>
      <c r="UPK251" s="106"/>
      <c r="UPL251" s="106"/>
      <c r="UPM251" s="106"/>
      <c r="UPN251" s="106"/>
      <c r="UPO251" s="106"/>
      <c r="UPP251" s="106"/>
      <c r="UPQ251" s="106"/>
      <c r="UPR251" s="106"/>
      <c r="UPS251" s="106"/>
      <c r="UPT251" s="106"/>
      <c r="UPU251" s="106"/>
      <c r="UPV251" s="106"/>
      <c r="UPW251" s="106"/>
      <c r="UPX251" s="106"/>
      <c r="UPY251" s="106"/>
      <c r="UPZ251" s="106"/>
      <c r="UQA251" s="106"/>
      <c r="UQB251" s="106"/>
      <c r="UQC251" s="106"/>
      <c r="UQD251" s="106"/>
      <c r="UQE251" s="106"/>
      <c r="UQF251" s="106"/>
      <c r="UQG251" s="106"/>
      <c r="UQH251" s="106"/>
      <c r="UQI251" s="106"/>
      <c r="UQJ251" s="106"/>
      <c r="UQK251" s="106"/>
      <c r="UQL251" s="106"/>
      <c r="UQM251" s="106"/>
      <c r="UQN251" s="106"/>
      <c r="UQO251" s="106"/>
      <c r="UQP251" s="106"/>
      <c r="UQQ251" s="106"/>
      <c r="UQR251" s="106"/>
      <c r="UQS251" s="106"/>
      <c r="UQT251" s="106"/>
      <c r="UQU251" s="106"/>
      <c r="UQV251" s="106"/>
      <c r="UQW251" s="106"/>
      <c r="UQX251" s="106"/>
      <c r="UQY251" s="106"/>
      <c r="UQZ251" s="106"/>
      <c r="URA251" s="106"/>
      <c r="URB251" s="106"/>
      <c r="URC251" s="106"/>
      <c r="URD251" s="106"/>
      <c r="URE251" s="106"/>
      <c r="URF251" s="106"/>
      <c r="URG251" s="106"/>
      <c r="URH251" s="106"/>
      <c r="URI251" s="106"/>
      <c r="URJ251" s="106"/>
      <c r="URK251" s="106"/>
      <c r="URL251" s="106"/>
      <c r="URM251" s="106"/>
      <c r="URN251" s="106"/>
      <c r="URO251" s="106"/>
      <c r="URP251" s="106"/>
      <c r="URQ251" s="106"/>
      <c r="URR251" s="106"/>
      <c r="URS251" s="106"/>
      <c r="URT251" s="106"/>
      <c r="URU251" s="106"/>
      <c r="URV251" s="106"/>
      <c r="URW251" s="106"/>
      <c r="URX251" s="106"/>
      <c r="URY251" s="106"/>
      <c r="URZ251" s="106"/>
      <c r="USA251" s="106"/>
      <c r="USB251" s="106"/>
      <c r="USC251" s="106"/>
      <c r="USD251" s="106"/>
      <c r="USE251" s="106"/>
      <c r="USF251" s="106"/>
      <c r="USG251" s="106"/>
      <c r="USH251" s="106"/>
      <c r="USI251" s="106"/>
      <c r="USJ251" s="106"/>
      <c r="USK251" s="106"/>
      <c r="USL251" s="106"/>
      <c r="USM251" s="106"/>
      <c r="USN251" s="106"/>
      <c r="USO251" s="106"/>
      <c r="USP251" s="106"/>
      <c r="USQ251" s="106"/>
      <c r="USR251" s="106"/>
      <c r="USS251" s="106"/>
      <c r="UST251" s="106"/>
      <c r="USU251" s="106"/>
      <c r="USV251" s="106"/>
      <c r="USW251" s="106"/>
      <c r="USX251" s="106"/>
      <c r="USY251" s="106"/>
      <c r="USZ251" s="106"/>
      <c r="UTA251" s="106"/>
      <c r="UTB251" s="106"/>
      <c r="UTC251" s="106"/>
      <c r="UTD251" s="106"/>
      <c r="UTE251" s="106"/>
      <c r="UTF251" s="106"/>
      <c r="UTG251" s="106"/>
      <c r="UTH251" s="106"/>
      <c r="UTI251" s="106"/>
      <c r="UTJ251" s="106"/>
      <c r="UTK251" s="106"/>
      <c r="UTL251" s="106"/>
      <c r="UTM251" s="106"/>
      <c r="UTN251" s="106"/>
      <c r="UTO251" s="106"/>
      <c r="UTP251" s="106"/>
      <c r="UTQ251" s="106"/>
      <c r="UTR251" s="106"/>
      <c r="UTS251" s="106"/>
      <c r="UTT251" s="106"/>
      <c r="UTU251" s="106"/>
      <c r="UTV251" s="106"/>
      <c r="UTW251" s="106"/>
      <c r="UTX251" s="106"/>
      <c r="UTY251" s="106"/>
      <c r="UTZ251" s="106"/>
      <c r="UUA251" s="106"/>
      <c r="UUB251" s="106"/>
      <c r="UUC251" s="106"/>
      <c r="UUD251" s="106"/>
      <c r="UUE251" s="106"/>
      <c r="UUF251" s="106"/>
      <c r="UUG251" s="106"/>
      <c r="UUH251" s="106"/>
      <c r="UUI251" s="106"/>
      <c r="UUJ251" s="106"/>
      <c r="UUK251" s="106"/>
      <c r="UUL251" s="106"/>
      <c r="UUM251" s="106"/>
      <c r="UUN251" s="106"/>
      <c r="UUO251" s="106"/>
      <c r="UUP251" s="106"/>
      <c r="UUQ251" s="106"/>
      <c r="UUR251" s="106"/>
      <c r="UUS251" s="106"/>
      <c r="UUT251" s="106"/>
      <c r="UUU251" s="106"/>
      <c r="UUV251" s="106"/>
      <c r="UUW251" s="106"/>
      <c r="UUX251" s="106"/>
      <c r="UUY251" s="106"/>
      <c r="UUZ251" s="106"/>
      <c r="UVA251" s="106"/>
      <c r="UVB251" s="106"/>
      <c r="UVC251" s="106"/>
      <c r="UVD251" s="106"/>
      <c r="UVE251" s="106"/>
      <c r="UVF251" s="106"/>
      <c r="UVG251" s="106"/>
      <c r="UVH251" s="106"/>
      <c r="UVI251" s="106"/>
      <c r="UVJ251" s="106"/>
      <c r="UVK251" s="106"/>
      <c r="UVL251" s="106"/>
      <c r="UVM251" s="106"/>
      <c r="UVN251" s="106"/>
      <c r="UVO251" s="106"/>
      <c r="UVP251" s="106"/>
      <c r="UVQ251" s="106"/>
      <c r="UVR251" s="106"/>
      <c r="UVS251" s="106"/>
      <c r="UVT251" s="106"/>
      <c r="UVU251" s="106"/>
      <c r="UVV251" s="106"/>
      <c r="UVW251" s="106"/>
      <c r="UVX251" s="106"/>
      <c r="UVY251" s="106"/>
      <c r="UVZ251" s="106"/>
      <c r="UWA251" s="106"/>
      <c r="UWB251" s="106"/>
      <c r="UWC251" s="106"/>
      <c r="UWD251" s="106"/>
      <c r="UWE251" s="106"/>
      <c r="UWF251" s="106"/>
      <c r="UWG251" s="106"/>
      <c r="UWH251" s="106"/>
      <c r="UWI251" s="106"/>
      <c r="UWJ251" s="106"/>
      <c r="UWK251" s="106"/>
      <c r="UWL251" s="106"/>
      <c r="UWM251" s="106"/>
      <c r="UWN251" s="106"/>
      <c r="UWO251" s="106"/>
      <c r="UWP251" s="106"/>
      <c r="UWQ251" s="106"/>
      <c r="UWR251" s="106"/>
      <c r="UWS251" s="106"/>
      <c r="UWT251" s="106"/>
      <c r="UWU251" s="106"/>
      <c r="UWV251" s="106"/>
      <c r="UWW251" s="106"/>
      <c r="UWX251" s="106"/>
      <c r="UWY251" s="106"/>
      <c r="UWZ251" s="106"/>
      <c r="UXA251" s="106"/>
      <c r="UXB251" s="106"/>
      <c r="UXC251" s="106"/>
      <c r="UXD251" s="106"/>
      <c r="UXE251" s="106"/>
      <c r="UXF251" s="106"/>
      <c r="UXG251" s="106"/>
      <c r="UXH251" s="106"/>
      <c r="UXI251" s="106"/>
      <c r="UXJ251" s="106"/>
      <c r="UXK251" s="106"/>
      <c r="UXL251" s="106"/>
      <c r="UXM251" s="106"/>
      <c r="UXN251" s="106"/>
      <c r="UXO251" s="106"/>
      <c r="UXP251" s="106"/>
      <c r="UXQ251" s="106"/>
      <c r="UXR251" s="106"/>
      <c r="UXS251" s="106"/>
      <c r="UXT251" s="106"/>
      <c r="UXU251" s="106"/>
      <c r="UXV251" s="106"/>
      <c r="UXW251" s="106"/>
      <c r="UXX251" s="106"/>
      <c r="UXY251" s="106"/>
      <c r="UXZ251" s="106"/>
      <c r="UYA251" s="106"/>
      <c r="UYB251" s="106"/>
      <c r="UYC251" s="106"/>
      <c r="UYD251" s="106"/>
      <c r="UYE251" s="106"/>
      <c r="UYF251" s="106"/>
      <c r="UYG251" s="106"/>
      <c r="UYH251" s="106"/>
      <c r="UYI251" s="106"/>
      <c r="UYJ251" s="106"/>
      <c r="UYK251" s="106"/>
      <c r="UYL251" s="106"/>
      <c r="UYM251" s="106"/>
      <c r="UYN251" s="106"/>
      <c r="UYO251" s="106"/>
      <c r="UYP251" s="106"/>
      <c r="UYQ251" s="106"/>
      <c r="UYR251" s="106"/>
      <c r="UYS251" s="106"/>
      <c r="UYT251" s="106"/>
      <c r="UYU251" s="106"/>
      <c r="UYV251" s="106"/>
      <c r="UYW251" s="106"/>
      <c r="UYX251" s="106"/>
      <c r="UYY251" s="106"/>
      <c r="UYZ251" s="106"/>
      <c r="UZA251" s="106"/>
      <c r="UZB251" s="106"/>
      <c r="UZC251" s="106"/>
      <c r="UZD251" s="106"/>
      <c r="UZE251" s="106"/>
      <c r="UZF251" s="106"/>
      <c r="UZG251" s="106"/>
      <c r="UZH251" s="106"/>
      <c r="UZI251" s="106"/>
      <c r="UZJ251" s="106"/>
      <c r="UZK251" s="106"/>
      <c r="UZL251" s="106"/>
      <c r="UZM251" s="106"/>
      <c r="UZN251" s="106"/>
      <c r="UZO251" s="106"/>
      <c r="UZP251" s="106"/>
      <c r="UZQ251" s="106"/>
      <c r="UZR251" s="106"/>
      <c r="UZS251" s="106"/>
      <c r="UZT251" s="106"/>
      <c r="UZU251" s="106"/>
      <c r="UZV251" s="106"/>
      <c r="UZW251" s="106"/>
      <c r="UZX251" s="106"/>
      <c r="UZY251" s="106"/>
      <c r="UZZ251" s="106"/>
      <c r="VAA251" s="106"/>
      <c r="VAB251" s="106"/>
      <c r="VAC251" s="106"/>
      <c r="VAD251" s="106"/>
      <c r="VAE251" s="106"/>
      <c r="VAF251" s="106"/>
      <c r="VAG251" s="106"/>
      <c r="VAH251" s="106"/>
      <c r="VAI251" s="106"/>
      <c r="VAJ251" s="106"/>
      <c r="VAK251" s="106"/>
      <c r="VAL251" s="106"/>
      <c r="VAM251" s="106"/>
      <c r="VAN251" s="106"/>
      <c r="VAO251" s="106"/>
      <c r="VAP251" s="106"/>
      <c r="VAQ251" s="106"/>
      <c r="VAR251" s="106"/>
      <c r="VAS251" s="106"/>
      <c r="VAT251" s="106"/>
      <c r="VAU251" s="106"/>
      <c r="VAV251" s="106"/>
      <c r="VAW251" s="106"/>
      <c r="VAX251" s="106"/>
      <c r="VAY251" s="106"/>
      <c r="VAZ251" s="106"/>
      <c r="VBA251" s="106"/>
      <c r="VBB251" s="106"/>
      <c r="VBC251" s="106"/>
      <c r="VBD251" s="106"/>
      <c r="VBE251" s="106"/>
      <c r="VBF251" s="106"/>
      <c r="VBG251" s="106"/>
      <c r="VBH251" s="106"/>
      <c r="VBI251" s="106"/>
      <c r="VBJ251" s="106"/>
      <c r="VBK251" s="106"/>
      <c r="VBL251" s="106"/>
      <c r="VBM251" s="106"/>
      <c r="VBN251" s="106"/>
      <c r="VBO251" s="106"/>
      <c r="VBP251" s="106"/>
      <c r="VBQ251" s="106"/>
      <c r="VBR251" s="106"/>
      <c r="VBS251" s="106"/>
      <c r="VBT251" s="106"/>
      <c r="VBU251" s="106"/>
      <c r="VBV251" s="106"/>
      <c r="VBW251" s="106"/>
      <c r="VBX251" s="106"/>
      <c r="VBY251" s="106"/>
      <c r="VBZ251" s="106"/>
      <c r="VCA251" s="106"/>
      <c r="VCB251" s="106"/>
      <c r="VCC251" s="106"/>
      <c r="VCD251" s="106"/>
      <c r="VCE251" s="106"/>
      <c r="VCF251" s="106"/>
      <c r="VCG251" s="106"/>
      <c r="VCH251" s="106"/>
      <c r="VCI251" s="106"/>
      <c r="VCJ251" s="106"/>
      <c r="VCK251" s="106"/>
      <c r="VCL251" s="106"/>
      <c r="VCM251" s="106"/>
      <c r="VCN251" s="106"/>
      <c r="VCO251" s="106"/>
      <c r="VCP251" s="106"/>
      <c r="VCQ251" s="106"/>
      <c r="VCR251" s="106"/>
      <c r="VCS251" s="106"/>
      <c r="VCT251" s="106"/>
      <c r="VCU251" s="106"/>
      <c r="VCV251" s="106"/>
      <c r="VCW251" s="106"/>
      <c r="VCX251" s="106"/>
      <c r="VCY251" s="106"/>
      <c r="VCZ251" s="106"/>
      <c r="VDA251" s="106"/>
      <c r="VDB251" s="106"/>
      <c r="VDC251" s="106"/>
      <c r="VDD251" s="106"/>
      <c r="VDE251" s="106"/>
      <c r="VDF251" s="106"/>
      <c r="VDG251" s="106"/>
      <c r="VDH251" s="106"/>
      <c r="VDI251" s="106"/>
      <c r="VDJ251" s="106"/>
      <c r="VDK251" s="106"/>
      <c r="VDL251" s="106"/>
      <c r="VDM251" s="106"/>
      <c r="VDN251" s="106"/>
      <c r="VDO251" s="106"/>
      <c r="VDP251" s="106"/>
      <c r="VDQ251" s="106"/>
      <c r="VDR251" s="106"/>
      <c r="VDS251" s="106"/>
      <c r="VDT251" s="106"/>
      <c r="VDU251" s="106"/>
      <c r="VDV251" s="106"/>
      <c r="VDW251" s="106"/>
      <c r="VDX251" s="106"/>
      <c r="VDY251" s="106"/>
      <c r="VDZ251" s="106"/>
      <c r="VEA251" s="106"/>
      <c r="VEB251" s="106"/>
      <c r="VEC251" s="106"/>
      <c r="VED251" s="106"/>
      <c r="VEE251" s="106"/>
      <c r="VEF251" s="106"/>
      <c r="VEG251" s="106"/>
      <c r="VEH251" s="106"/>
      <c r="VEI251" s="106"/>
      <c r="VEJ251" s="106"/>
      <c r="VEK251" s="106"/>
      <c r="VEL251" s="106"/>
      <c r="VEM251" s="106"/>
      <c r="VEN251" s="106"/>
      <c r="VEO251" s="106"/>
      <c r="VEP251" s="106"/>
      <c r="VEQ251" s="106"/>
      <c r="VER251" s="106"/>
      <c r="VES251" s="106"/>
      <c r="VET251" s="106"/>
      <c r="VEU251" s="106"/>
      <c r="VEV251" s="106"/>
      <c r="VEW251" s="106"/>
      <c r="VEX251" s="106"/>
      <c r="VEY251" s="106"/>
      <c r="VEZ251" s="106"/>
      <c r="VFA251" s="106"/>
      <c r="VFB251" s="106"/>
      <c r="VFC251" s="106"/>
      <c r="VFD251" s="106"/>
      <c r="VFE251" s="106"/>
      <c r="VFF251" s="106"/>
      <c r="VFG251" s="106"/>
      <c r="VFH251" s="106"/>
      <c r="VFI251" s="106"/>
      <c r="VFJ251" s="106"/>
      <c r="VFK251" s="106"/>
      <c r="VFL251" s="106"/>
      <c r="VFM251" s="106"/>
      <c r="VFN251" s="106"/>
      <c r="VFO251" s="106"/>
      <c r="VFP251" s="106"/>
      <c r="VFQ251" s="106"/>
      <c r="VFR251" s="106"/>
      <c r="VFS251" s="106"/>
      <c r="VFT251" s="106"/>
      <c r="VFU251" s="106"/>
      <c r="VFV251" s="106"/>
      <c r="VFW251" s="106"/>
      <c r="VFX251" s="106"/>
      <c r="VFY251" s="106"/>
      <c r="VFZ251" s="106"/>
      <c r="VGA251" s="106"/>
      <c r="VGB251" s="106"/>
      <c r="VGC251" s="106"/>
      <c r="VGD251" s="106"/>
      <c r="VGE251" s="106"/>
      <c r="VGF251" s="106"/>
      <c r="VGG251" s="106"/>
      <c r="VGH251" s="106"/>
      <c r="VGI251" s="106"/>
      <c r="VGJ251" s="106"/>
      <c r="VGK251" s="106"/>
      <c r="VGL251" s="106"/>
      <c r="VGM251" s="106"/>
      <c r="VGN251" s="106"/>
      <c r="VGO251" s="106"/>
      <c r="VGP251" s="106"/>
      <c r="VGQ251" s="106"/>
      <c r="VGR251" s="106"/>
      <c r="VGS251" s="106"/>
      <c r="VGT251" s="106"/>
      <c r="VGU251" s="106"/>
      <c r="VGV251" s="106"/>
      <c r="VGW251" s="106"/>
      <c r="VGX251" s="106"/>
      <c r="VGY251" s="106"/>
      <c r="VGZ251" s="106"/>
      <c r="VHA251" s="106"/>
      <c r="VHB251" s="106"/>
      <c r="VHC251" s="106"/>
      <c r="VHD251" s="106"/>
      <c r="VHE251" s="106"/>
      <c r="VHF251" s="106"/>
      <c r="VHG251" s="106"/>
      <c r="VHH251" s="106"/>
      <c r="VHI251" s="106"/>
      <c r="VHJ251" s="106"/>
      <c r="VHK251" s="106"/>
      <c r="VHL251" s="106"/>
      <c r="VHM251" s="106"/>
      <c r="VHN251" s="106"/>
      <c r="VHO251" s="106"/>
      <c r="VHP251" s="106"/>
      <c r="VHQ251" s="106"/>
      <c r="VHR251" s="106"/>
      <c r="VHS251" s="106"/>
      <c r="VHT251" s="106"/>
      <c r="VHU251" s="106"/>
      <c r="VHV251" s="106"/>
      <c r="VHW251" s="106"/>
      <c r="VHX251" s="106"/>
      <c r="VHY251" s="106"/>
      <c r="VHZ251" s="106"/>
      <c r="VIA251" s="106"/>
      <c r="VIB251" s="106"/>
      <c r="VIC251" s="106"/>
      <c r="VID251" s="106"/>
      <c r="VIE251" s="106"/>
      <c r="VIF251" s="106"/>
      <c r="VIG251" s="106"/>
      <c r="VIH251" s="106"/>
      <c r="VII251" s="106"/>
      <c r="VIJ251" s="106"/>
      <c r="VIK251" s="106"/>
      <c r="VIL251" s="106"/>
      <c r="VIM251" s="106"/>
      <c r="VIN251" s="106"/>
      <c r="VIO251" s="106"/>
      <c r="VIP251" s="106"/>
      <c r="VIQ251" s="106"/>
      <c r="VIR251" s="106"/>
      <c r="VIS251" s="106"/>
      <c r="VIT251" s="106"/>
      <c r="VIU251" s="106"/>
      <c r="VIV251" s="106"/>
      <c r="VIW251" s="106"/>
      <c r="VIX251" s="106"/>
      <c r="VIY251" s="106"/>
      <c r="VIZ251" s="106"/>
      <c r="VJA251" s="106"/>
      <c r="VJB251" s="106"/>
      <c r="VJC251" s="106"/>
      <c r="VJD251" s="106"/>
      <c r="VJE251" s="106"/>
      <c r="VJF251" s="106"/>
      <c r="VJG251" s="106"/>
      <c r="VJH251" s="106"/>
      <c r="VJI251" s="106"/>
      <c r="VJJ251" s="106"/>
      <c r="VJK251" s="106"/>
      <c r="VJL251" s="106"/>
      <c r="VJM251" s="106"/>
      <c r="VJN251" s="106"/>
      <c r="VJO251" s="106"/>
      <c r="VJP251" s="106"/>
      <c r="VJQ251" s="106"/>
      <c r="VJR251" s="106"/>
      <c r="VJS251" s="106"/>
      <c r="VJT251" s="106"/>
      <c r="VJU251" s="106"/>
      <c r="VJV251" s="106"/>
      <c r="VJW251" s="106"/>
      <c r="VJX251" s="106"/>
      <c r="VJY251" s="106"/>
      <c r="VJZ251" s="106"/>
      <c r="VKA251" s="106"/>
      <c r="VKB251" s="106"/>
      <c r="VKC251" s="106"/>
      <c r="VKD251" s="106"/>
      <c r="VKE251" s="106"/>
      <c r="VKF251" s="106"/>
      <c r="VKG251" s="106"/>
      <c r="VKH251" s="106"/>
      <c r="VKI251" s="106"/>
      <c r="VKJ251" s="106"/>
      <c r="VKK251" s="106"/>
      <c r="VKL251" s="106"/>
      <c r="VKM251" s="106"/>
      <c r="VKN251" s="106"/>
      <c r="VKO251" s="106"/>
      <c r="VKP251" s="106"/>
      <c r="VKQ251" s="106"/>
      <c r="VKR251" s="106"/>
      <c r="VKS251" s="106"/>
      <c r="VKT251" s="106"/>
      <c r="VKU251" s="106"/>
      <c r="VKV251" s="106"/>
      <c r="VKW251" s="106"/>
      <c r="VKX251" s="106"/>
      <c r="VKY251" s="106"/>
      <c r="VKZ251" s="106"/>
      <c r="VLA251" s="106"/>
      <c r="VLB251" s="106"/>
      <c r="VLC251" s="106"/>
      <c r="VLD251" s="106"/>
      <c r="VLE251" s="106"/>
      <c r="VLF251" s="106"/>
      <c r="VLG251" s="106"/>
      <c r="VLH251" s="106"/>
      <c r="VLI251" s="106"/>
      <c r="VLJ251" s="106"/>
      <c r="VLK251" s="106"/>
      <c r="VLL251" s="106"/>
      <c r="VLM251" s="106"/>
      <c r="VLN251" s="106"/>
      <c r="VLO251" s="106"/>
      <c r="VLP251" s="106"/>
      <c r="VLQ251" s="106"/>
      <c r="VLR251" s="106"/>
      <c r="VLS251" s="106"/>
      <c r="VLT251" s="106"/>
      <c r="VLU251" s="106"/>
      <c r="VLV251" s="106"/>
      <c r="VLW251" s="106"/>
      <c r="VLX251" s="106"/>
      <c r="VLY251" s="106"/>
      <c r="VLZ251" s="106"/>
      <c r="VMA251" s="106"/>
      <c r="VMB251" s="106"/>
      <c r="VMC251" s="106"/>
      <c r="VMD251" s="106"/>
      <c r="VME251" s="106"/>
      <c r="VMF251" s="106"/>
      <c r="VMG251" s="106"/>
      <c r="VMH251" s="106"/>
      <c r="VMI251" s="106"/>
      <c r="VMJ251" s="106"/>
      <c r="VMK251" s="106"/>
      <c r="VML251" s="106"/>
      <c r="VMM251" s="106"/>
      <c r="VMN251" s="106"/>
      <c r="VMO251" s="106"/>
      <c r="VMP251" s="106"/>
      <c r="VMQ251" s="106"/>
      <c r="VMR251" s="106"/>
      <c r="VMS251" s="106"/>
      <c r="VMT251" s="106"/>
      <c r="VMU251" s="106"/>
      <c r="VMV251" s="106"/>
      <c r="VMW251" s="106"/>
      <c r="VMX251" s="106"/>
      <c r="VMY251" s="106"/>
      <c r="VMZ251" s="106"/>
      <c r="VNA251" s="106"/>
      <c r="VNB251" s="106"/>
      <c r="VNC251" s="106"/>
      <c r="VND251" s="106"/>
      <c r="VNE251" s="106"/>
      <c r="VNF251" s="106"/>
      <c r="VNG251" s="106"/>
      <c r="VNH251" s="106"/>
      <c r="VNI251" s="106"/>
      <c r="VNJ251" s="106"/>
      <c r="VNK251" s="106"/>
      <c r="VNL251" s="106"/>
      <c r="VNM251" s="106"/>
      <c r="VNN251" s="106"/>
      <c r="VNO251" s="106"/>
      <c r="VNP251" s="106"/>
      <c r="VNQ251" s="106"/>
      <c r="VNR251" s="106"/>
      <c r="VNS251" s="106"/>
      <c r="VNT251" s="106"/>
      <c r="VNU251" s="106"/>
      <c r="VNV251" s="106"/>
      <c r="VNW251" s="106"/>
      <c r="VNX251" s="106"/>
      <c r="VNY251" s="106"/>
      <c r="VNZ251" s="106"/>
      <c r="VOA251" s="106"/>
      <c r="VOB251" s="106"/>
      <c r="VOC251" s="106"/>
      <c r="VOD251" s="106"/>
      <c r="VOE251" s="106"/>
      <c r="VOF251" s="106"/>
      <c r="VOG251" s="106"/>
      <c r="VOH251" s="106"/>
      <c r="VOI251" s="106"/>
      <c r="VOJ251" s="106"/>
      <c r="VOK251" s="106"/>
      <c r="VOL251" s="106"/>
      <c r="VOM251" s="106"/>
      <c r="VON251" s="106"/>
      <c r="VOO251" s="106"/>
      <c r="VOP251" s="106"/>
      <c r="VOQ251" s="106"/>
      <c r="VOR251" s="106"/>
      <c r="VOS251" s="106"/>
      <c r="VOT251" s="106"/>
      <c r="VOU251" s="106"/>
      <c r="VOV251" s="106"/>
      <c r="VOW251" s="106"/>
      <c r="VOX251" s="106"/>
      <c r="VOY251" s="106"/>
      <c r="VOZ251" s="106"/>
      <c r="VPA251" s="106"/>
      <c r="VPB251" s="106"/>
      <c r="VPC251" s="106"/>
      <c r="VPD251" s="106"/>
      <c r="VPE251" s="106"/>
      <c r="VPF251" s="106"/>
      <c r="VPG251" s="106"/>
      <c r="VPH251" s="106"/>
      <c r="VPI251" s="106"/>
      <c r="VPJ251" s="106"/>
      <c r="VPK251" s="106"/>
      <c r="VPL251" s="106"/>
      <c r="VPM251" s="106"/>
      <c r="VPN251" s="106"/>
      <c r="VPO251" s="106"/>
      <c r="VPP251" s="106"/>
      <c r="VPQ251" s="106"/>
      <c r="VPR251" s="106"/>
      <c r="VPS251" s="106"/>
      <c r="VPT251" s="106"/>
      <c r="VPU251" s="106"/>
      <c r="VPV251" s="106"/>
      <c r="VPW251" s="106"/>
      <c r="VPX251" s="106"/>
      <c r="VPY251" s="106"/>
      <c r="VPZ251" s="106"/>
      <c r="VQA251" s="106"/>
      <c r="VQB251" s="106"/>
      <c r="VQC251" s="106"/>
      <c r="VQD251" s="106"/>
      <c r="VQE251" s="106"/>
      <c r="VQF251" s="106"/>
      <c r="VQG251" s="106"/>
      <c r="VQH251" s="106"/>
      <c r="VQI251" s="106"/>
      <c r="VQJ251" s="106"/>
      <c r="VQK251" s="106"/>
      <c r="VQL251" s="106"/>
      <c r="VQM251" s="106"/>
      <c r="VQN251" s="106"/>
      <c r="VQO251" s="106"/>
      <c r="VQP251" s="106"/>
      <c r="VQQ251" s="106"/>
      <c r="VQR251" s="106"/>
      <c r="VQS251" s="106"/>
      <c r="VQT251" s="106"/>
      <c r="VQU251" s="106"/>
      <c r="VQV251" s="106"/>
      <c r="VQW251" s="106"/>
      <c r="VQX251" s="106"/>
      <c r="VQY251" s="106"/>
      <c r="VQZ251" s="106"/>
      <c r="VRA251" s="106"/>
      <c r="VRB251" s="106"/>
      <c r="VRC251" s="106"/>
      <c r="VRD251" s="106"/>
      <c r="VRE251" s="106"/>
      <c r="VRF251" s="106"/>
      <c r="VRG251" s="106"/>
      <c r="VRH251" s="106"/>
      <c r="VRI251" s="106"/>
      <c r="VRJ251" s="106"/>
      <c r="VRK251" s="106"/>
      <c r="VRL251" s="106"/>
      <c r="VRM251" s="106"/>
      <c r="VRN251" s="106"/>
      <c r="VRO251" s="106"/>
      <c r="VRP251" s="106"/>
      <c r="VRQ251" s="106"/>
      <c r="VRR251" s="106"/>
      <c r="VRS251" s="106"/>
      <c r="VRT251" s="106"/>
      <c r="VRU251" s="106"/>
      <c r="VRV251" s="106"/>
      <c r="VRW251" s="106"/>
      <c r="VRX251" s="106"/>
      <c r="VRY251" s="106"/>
      <c r="VRZ251" s="106"/>
      <c r="VSA251" s="106"/>
      <c r="VSB251" s="106"/>
      <c r="VSC251" s="106"/>
      <c r="VSD251" s="106"/>
      <c r="VSE251" s="106"/>
      <c r="VSF251" s="106"/>
      <c r="VSG251" s="106"/>
      <c r="VSH251" s="106"/>
      <c r="VSI251" s="106"/>
      <c r="VSJ251" s="106"/>
      <c r="VSK251" s="106"/>
      <c r="VSL251" s="106"/>
      <c r="VSM251" s="106"/>
      <c r="VSN251" s="106"/>
      <c r="VSO251" s="106"/>
      <c r="VSP251" s="106"/>
      <c r="VSQ251" s="106"/>
      <c r="VSR251" s="106"/>
      <c r="VSS251" s="106"/>
      <c r="VST251" s="106"/>
      <c r="VSU251" s="106"/>
      <c r="VSV251" s="106"/>
      <c r="VSW251" s="106"/>
      <c r="VSX251" s="106"/>
      <c r="VSY251" s="106"/>
      <c r="VSZ251" s="106"/>
      <c r="VTA251" s="106"/>
      <c r="VTB251" s="106"/>
      <c r="VTC251" s="106"/>
      <c r="VTD251" s="106"/>
      <c r="VTE251" s="106"/>
      <c r="VTF251" s="106"/>
      <c r="VTG251" s="106"/>
      <c r="VTH251" s="106"/>
      <c r="VTI251" s="106"/>
      <c r="VTJ251" s="106"/>
      <c r="VTK251" s="106"/>
      <c r="VTL251" s="106"/>
      <c r="VTM251" s="106"/>
      <c r="VTN251" s="106"/>
      <c r="VTO251" s="106"/>
      <c r="VTP251" s="106"/>
      <c r="VTQ251" s="106"/>
      <c r="VTR251" s="106"/>
      <c r="VTS251" s="106"/>
      <c r="VTT251" s="106"/>
      <c r="VTU251" s="106"/>
      <c r="VTV251" s="106"/>
      <c r="VTW251" s="106"/>
      <c r="VTX251" s="106"/>
      <c r="VTY251" s="106"/>
      <c r="VTZ251" s="106"/>
      <c r="VUA251" s="106"/>
      <c r="VUB251" s="106"/>
      <c r="VUC251" s="106"/>
      <c r="VUD251" s="106"/>
      <c r="VUE251" s="106"/>
      <c r="VUF251" s="106"/>
      <c r="VUG251" s="106"/>
      <c r="VUH251" s="106"/>
      <c r="VUI251" s="106"/>
      <c r="VUJ251" s="106"/>
      <c r="VUK251" s="106"/>
      <c r="VUL251" s="106"/>
      <c r="VUM251" s="106"/>
      <c r="VUN251" s="106"/>
      <c r="VUO251" s="106"/>
      <c r="VUP251" s="106"/>
      <c r="VUQ251" s="106"/>
      <c r="VUR251" s="106"/>
      <c r="VUS251" s="106"/>
      <c r="VUT251" s="106"/>
      <c r="VUU251" s="106"/>
      <c r="VUV251" s="106"/>
      <c r="VUW251" s="106"/>
      <c r="VUX251" s="106"/>
      <c r="VUY251" s="106"/>
      <c r="VUZ251" s="106"/>
      <c r="VVA251" s="106"/>
      <c r="VVB251" s="106"/>
      <c r="VVC251" s="106"/>
      <c r="VVD251" s="106"/>
      <c r="VVE251" s="106"/>
      <c r="VVF251" s="106"/>
      <c r="VVG251" s="106"/>
      <c r="VVH251" s="106"/>
      <c r="VVI251" s="106"/>
      <c r="VVJ251" s="106"/>
      <c r="VVK251" s="106"/>
      <c r="VVL251" s="106"/>
      <c r="VVM251" s="106"/>
      <c r="VVN251" s="106"/>
      <c r="VVO251" s="106"/>
      <c r="VVP251" s="106"/>
      <c r="VVQ251" s="106"/>
      <c r="VVR251" s="106"/>
      <c r="VVS251" s="106"/>
      <c r="VVT251" s="106"/>
      <c r="VVU251" s="106"/>
      <c r="VVV251" s="106"/>
      <c r="VVW251" s="106"/>
      <c r="VVX251" s="106"/>
      <c r="VVY251" s="106"/>
      <c r="VVZ251" s="106"/>
      <c r="VWA251" s="106"/>
      <c r="VWB251" s="106"/>
      <c r="VWC251" s="106"/>
      <c r="VWD251" s="106"/>
      <c r="VWE251" s="106"/>
      <c r="VWF251" s="106"/>
      <c r="VWG251" s="106"/>
      <c r="VWH251" s="106"/>
      <c r="VWI251" s="106"/>
      <c r="VWJ251" s="106"/>
      <c r="VWK251" s="106"/>
      <c r="VWL251" s="106"/>
      <c r="VWM251" s="106"/>
      <c r="VWN251" s="106"/>
      <c r="VWO251" s="106"/>
      <c r="VWP251" s="106"/>
      <c r="VWQ251" s="106"/>
      <c r="VWR251" s="106"/>
      <c r="VWS251" s="106"/>
      <c r="VWT251" s="106"/>
      <c r="VWU251" s="106"/>
      <c r="VWV251" s="106"/>
      <c r="VWW251" s="106"/>
      <c r="VWX251" s="106"/>
      <c r="VWY251" s="106"/>
      <c r="VWZ251" s="106"/>
      <c r="VXA251" s="106"/>
      <c r="VXB251" s="106"/>
      <c r="VXC251" s="106"/>
      <c r="VXD251" s="106"/>
      <c r="VXE251" s="106"/>
      <c r="VXF251" s="106"/>
      <c r="VXG251" s="106"/>
      <c r="VXH251" s="106"/>
      <c r="VXI251" s="106"/>
      <c r="VXJ251" s="106"/>
      <c r="VXK251" s="106"/>
      <c r="VXL251" s="106"/>
      <c r="VXM251" s="106"/>
      <c r="VXN251" s="106"/>
      <c r="VXO251" s="106"/>
      <c r="VXP251" s="106"/>
      <c r="VXQ251" s="106"/>
      <c r="VXR251" s="106"/>
      <c r="VXS251" s="106"/>
      <c r="VXT251" s="106"/>
      <c r="VXU251" s="106"/>
      <c r="VXV251" s="106"/>
      <c r="VXW251" s="106"/>
      <c r="VXX251" s="106"/>
      <c r="VXY251" s="106"/>
      <c r="VXZ251" s="106"/>
      <c r="VYA251" s="106"/>
      <c r="VYB251" s="106"/>
      <c r="VYC251" s="106"/>
      <c r="VYD251" s="106"/>
      <c r="VYE251" s="106"/>
      <c r="VYF251" s="106"/>
      <c r="VYG251" s="106"/>
      <c r="VYH251" s="106"/>
      <c r="VYI251" s="106"/>
      <c r="VYJ251" s="106"/>
      <c r="VYK251" s="106"/>
      <c r="VYL251" s="106"/>
      <c r="VYM251" s="106"/>
      <c r="VYN251" s="106"/>
      <c r="VYO251" s="106"/>
      <c r="VYP251" s="106"/>
      <c r="VYQ251" s="106"/>
      <c r="VYR251" s="106"/>
      <c r="VYS251" s="106"/>
      <c r="VYT251" s="106"/>
      <c r="VYU251" s="106"/>
      <c r="VYV251" s="106"/>
      <c r="VYW251" s="106"/>
      <c r="VYX251" s="106"/>
      <c r="VYY251" s="106"/>
      <c r="VYZ251" s="106"/>
      <c r="VZA251" s="106"/>
      <c r="VZB251" s="106"/>
      <c r="VZC251" s="106"/>
      <c r="VZD251" s="106"/>
      <c r="VZE251" s="106"/>
      <c r="VZF251" s="106"/>
      <c r="VZG251" s="106"/>
      <c r="VZH251" s="106"/>
      <c r="VZI251" s="106"/>
      <c r="VZJ251" s="106"/>
      <c r="VZK251" s="106"/>
      <c r="VZL251" s="106"/>
      <c r="VZM251" s="106"/>
      <c r="VZN251" s="106"/>
      <c r="VZO251" s="106"/>
      <c r="VZP251" s="106"/>
      <c r="VZQ251" s="106"/>
      <c r="VZR251" s="106"/>
      <c r="VZS251" s="106"/>
      <c r="VZT251" s="106"/>
      <c r="VZU251" s="106"/>
      <c r="VZV251" s="106"/>
      <c r="VZW251" s="106"/>
      <c r="VZX251" s="106"/>
      <c r="VZY251" s="106"/>
      <c r="VZZ251" s="106"/>
      <c r="WAA251" s="106"/>
      <c r="WAB251" s="106"/>
      <c r="WAC251" s="106"/>
      <c r="WAD251" s="106"/>
      <c r="WAE251" s="106"/>
      <c r="WAF251" s="106"/>
      <c r="WAG251" s="106"/>
      <c r="WAH251" s="106"/>
      <c r="WAI251" s="106"/>
      <c r="WAJ251" s="106"/>
      <c r="WAK251" s="106"/>
      <c r="WAL251" s="106"/>
      <c r="WAM251" s="106"/>
      <c r="WAN251" s="106"/>
      <c r="WAO251" s="106"/>
      <c r="WAP251" s="106"/>
      <c r="WAQ251" s="106"/>
      <c r="WAR251" s="106"/>
      <c r="WAS251" s="106"/>
      <c r="WAT251" s="106"/>
      <c r="WAU251" s="106"/>
      <c r="WAV251" s="106"/>
      <c r="WAW251" s="106"/>
      <c r="WAX251" s="106"/>
      <c r="WAY251" s="106"/>
      <c r="WAZ251" s="106"/>
      <c r="WBA251" s="106"/>
      <c r="WBB251" s="106"/>
      <c r="WBC251" s="106"/>
      <c r="WBD251" s="106"/>
      <c r="WBE251" s="106"/>
      <c r="WBF251" s="106"/>
      <c r="WBG251" s="106"/>
      <c r="WBH251" s="106"/>
      <c r="WBI251" s="106"/>
      <c r="WBJ251" s="106"/>
      <c r="WBK251" s="106"/>
      <c r="WBL251" s="106"/>
      <c r="WBM251" s="106"/>
      <c r="WBN251" s="106"/>
      <c r="WBO251" s="106"/>
      <c r="WBP251" s="106"/>
      <c r="WBQ251" s="106"/>
      <c r="WBR251" s="106"/>
      <c r="WBS251" s="106"/>
      <c r="WBT251" s="106"/>
      <c r="WBU251" s="106"/>
      <c r="WBV251" s="106"/>
      <c r="WBW251" s="106"/>
      <c r="WBX251" s="106"/>
      <c r="WBY251" s="106"/>
      <c r="WBZ251" s="106"/>
      <c r="WCA251" s="106"/>
      <c r="WCB251" s="106"/>
      <c r="WCC251" s="106"/>
      <c r="WCD251" s="106"/>
      <c r="WCE251" s="106"/>
      <c r="WCF251" s="106"/>
      <c r="WCG251" s="106"/>
      <c r="WCH251" s="106"/>
      <c r="WCI251" s="106"/>
      <c r="WCJ251" s="106"/>
      <c r="WCK251" s="106"/>
      <c r="WCL251" s="106"/>
      <c r="WCM251" s="106"/>
      <c r="WCN251" s="106"/>
      <c r="WCO251" s="106"/>
      <c r="WCP251" s="106"/>
      <c r="WCQ251" s="106"/>
      <c r="WCR251" s="106"/>
      <c r="WCS251" s="106"/>
      <c r="WCT251" s="106"/>
      <c r="WCU251" s="106"/>
      <c r="WCV251" s="106"/>
      <c r="WCW251" s="106"/>
      <c r="WCX251" s="106"/>
      <c r="WCY251" s="106"/>
      <c r="WCZ251" s="106"/>
      <c r="WDA251" s="106"/>
      <c r="WDB251" s="106"/>
      <c r="WDC251" s="106"/>
      <c r="WDD251" s="106"/>
      <c r="WDE251" s="106"/>
      <c r="WDF251" s="106"/>
      <c r="WDG251" s="106"/>
      <c r="WDH251" s="106"/>
      <c r="WDI251" s="106"/>
      <c r="WDJ251" s="106"/>
      <c r="WDK251" s="106"/>
      <c r="WDL251" s="106"/>
      <c r="WDM251" s="106"/>
      <c r="WDN251" s="106"/>
      <c r="WDO251" s="106"/>
      <c r="WDP251" s="106"/>
      <c r="WDQ251" s="106"/>
      <c r="WDR251" s="106"/>
      <c r="WDS251" s="106"/>
      <c r="WDT251" s="106"/>
      <c r="WDU251" s="106"/>
      <c r="WDV251" s="106"/>
      <c r="WDW251" s="106"/>
      <c r="WDX251" s="106"/>
      <c r="WDY251" s="106"/>
      <c r="WDZ251" s="106"/>
      <c r="WEA251" s="106"/>
      <c r="WEB251" s="106"/>
      <c r="WEC251" s="106"/>
      <c r="WED251" s="106"/>
      <c r="WEE251" s="106"/>
      <c r="WEF251" s="106"/>
      <c r="WEG251" s="106"/>
      <c r="WEH251" s="106"/>
      <c r="WEI251" s="106"/>
      <c r="WEJ251" s="106"/>
      <c r="WEK251" s="106"/>
      <c r="WEL251" s="106"/>
      <c r="WEM251" s="106"/>
      <c r="WEN251" s="106"/>
      <c r="WEO251" s="106"/>
      <c r="WEP251" s="106"/>
      <c r="WEQ251" s="106"/>
      <c r="WER251" s="106"/>
      <c r="WES251" s="106"/>
      <c r="WET251" s="106"/>
      <c r="WEU251" s="106"/>
      <c r="WEV251" s="106"/>
      <c r="WEW251" s="106"/>
      <c r="WEX251" s="106"/>
      <c r="WEY251" s="106"/>
      <c r="WEZ251" s="106"/>
      <c r="WFA251" s="106"/>
      <c r="WFB251" s="106"/>
      <c r="WFC251" s="106"/>
      <c r="WFD251" s="106"/>
      <c r="WFE251" s="106"/>
      <c r="WFF251" s="106"/>
      <c r="WFG251" s="106"/>
      <c r="WFH251" s="106"/>
      <c r="WFI251" s="106"/>
      <c r="WFJ251" s="106"/>
      <c r="WFK251" s="106"/>
      <c r="WFL251" s="106"/>
      <c r="WFM251" s="106"/>
      <c r="WFN251" s="106"/>
      <c r="WFO251" s="106"/>
      <c r="WFP251" s="106"/>
      <c r="WFQ251" s="106"/>
      <c r="WFR251" s="106"/>
      <c r="WFS251" s="106"/>
      <c r="WFT251" s="106"/>
      <c r="WFU251" s="106"/>
      <c r="WFV251" s="106"/>
      <c r="WFW251" s="106"/>
      <c r="WFX251" s="106"/>
      <c r="WFY251" s="106"/>
      <c r="WFZ251" s="106"/>
      <c r="WGA251" s="106"/>
      <c r="WGB251" s="106"/>
      <c r="WGC251" s="106"/>
      <c r="WGD251" s="106"/>
      <c r="WGE251" s="106"/>
      <c r="WGF251" s="106"/>
      <c r="WGG251" s="106"/>
      <c r="WGH251" s="106"/>
      <c r="WGI251" s="106"/>
      <c r="WGJ251" s="106"/>
      <c r="WGK251" s="106"/>
      <c r="WGL251" s="106"/>
      <c r="WGM251" s="106"/>
      <c r="WGN251" s="106"/>
      <c r="WGO251" s="106"/>
      <c r="WGP251" s="106"/>
      <c r="WGQ251" s="106"/>
      <c r="WGR251" s="106"/>
      <c r="WGS251" s="106"/>
      <c r="WGT251" s="106"/>
      <c r="WGU251" s="106"/>
      <c r="WGV251" s="106"/>
      <c r="WGW251" s="106"/>
      <c r="WGX251" s="106"/>
      <c r="WGY251" s="106"/>
      <c r="WGZ251" s="106"/>
      <c r="WHA251" s="106"/>
      <c r="WHB251" s="106"/>
      <c r="WHC251" s="106"/>
      <c r="WHD251" s="106"/>
      <c r="WHE251" s="106"/>
      <c r="WHF251" s="106"/>
      <c r="WHG251" s="106"/>
      <c r="WHH251" s="106"/>
      <c r="WHI251" s="106"/>
      <c r="WHJ251" s="106"/>
      <c r="WHK251" s="106"/>
      <c r="WHL251" s="106"/>
      <c r="WHM251" s="106"/>
      <c r="WHN251" s="106"/>
      <c r="WHO251" s="106"/>
      <c r="WHP251" s="106"/>
      <c r="WHQ251" s="106"/>
      <c r="WHR251" s="106"/>
      <c r="WHS251" s="106"/>
      <c r="WHT251" s="106"/>
      <c r="WHU251" s="106"/>
      <c r="WHV251" s="106"/>
      <c r="WHW251" s="106"/>
      <c r="WHX251" s="106"/>
      <c r="WHY251" s="106"/>
      <c r="WHZ251" s="106"/>
      <c r="WIA251" s="106"/>
      <c r="WIB251" s="106"/>
      <c r="WIC251" s="106"/>
      <c r="WID251" s="106"/>
      <c r="WIE251" s="106"/>
      <c r="WIF251" s="106"/>
      <c r="WIG251" s="106"/>
      <c r="WIH251" s="106"/>
      <c r="WII251" s="106"/>
      <c r="WIJ251" s="106"/>
      <c r="WIK251" s="106"/>
      <c r="WIL251" s="106"/>
      <c r="WIM251" s="106"/>
      <c r="WIN251" s="106"/>
      <c r="WIO251" s="106"/>
      <c r="WIP251" s="106"/>
      <c r="WIQ251" s="106"/>
      <c r="WIR251" s="106"/>
      <c r="WIS251" s="106"/>
      <c r="WIT251" s="106"/>
      <c r="WIU251" s="106"/>
      <c r="WIV251" s="106"/>
      <c r="WIW251" s="106"/>
      <c r="WIX251" s="106"/>
      <c r="WIY251" s="106"/>
      <c r="WIZ251" s="106"/>
      <c r="WJA251" s="106"/>
      <c r="WJB251" s="106"/>
      <c r="WJC251" s="106"/>
      <c r="WJD251" s="106"/>
      <c r="WJE251" s="106"/>
      <c r="WJF251" s="106"/>
      <c r="WJG251" s="106"/>
      <c r="WJH251" s="106"/>
      <c r="WJI251" s="106"/>
      <c r="WJJ251" s="106"/>
      <c r="WJK251" s="106"/>
      <c r="WJL251" s="106"/>
      <c r="WJM251" s="106"/>
      <c r="WJN251" s="106"/>
      <c r="WJO251" s="106"/>
      <c r="WJP251" s="106"/>
      <c r="WJQ251" s="106"/>
      <c r="WJR251" s="106"/>
      <c r="WJS251" s="106"/>
      <c r="WJT251" s="106"/>
      <c r="WJU251" s="106"/>
      <c r="WJV251" s="106"/>
      <c r="WJW251" s="106"/>
      <c r="WJX251" s="106"/>
      <c r="WJY251" s="106"/>
      <c r="WJZ251" s="106"/>
      <c r="WKA251" s="106"/>
      <c r="WKB251" s="106"/>
      <c r="WKC251" s="106"/>
      <c r="WKD251" s="106"/>
      <c r="WKE251" s="106"/>
      <c r="WKF251" s="106"/>
      <c r="WKG251" s="106"/>
      <c r="WKH251" s="106"/>
      <c r="WKI251" s="106"/>
      <c r="WKJ251" s="106"/>
      <c r="WKK251" s="106"/>
      <c r="WKL251" s="106"/>
      <c r="WKM251" s="106"/>
      <c r="WKN251" s="106"/>
      <c r="WKO251" s="106"/>
      <c r="WKP251" s="106"/>
      <c r="WKQ251" s="106"/>
      <c r="WKR251" s="106"/>
      <c r="WKS251" s="106"/>
      <c r="WKT251" s="106"/>
      <c r="WKU251" s="106"/>
      <c r="WKV251" s="106"/>
      <c r="WKW251" s="106"/>
      <c r="WKX251" s="106"/>
      <c r="WKY251" s="106"/>
      <c r="WKZ251" s="106"/>
      <c r="WLA251" s="106"/>
      <c r="WLB251" s="106"/>
      <c r="WLC251" s="106"/>
      <c r="WLD251" s="106"/>
      <c r="WLE251" s="106"/>
      <c r="WLF251" s="106"/>
      <c r="WLG251" s="106"/>
      <c r="WLH251" s="106"/>
      <c r="WLI251" s="106"/>
      <c r="WLJ251" s="106"/>
      <c r="WLK251" s="106"/>
      <c r="WLL251" s="106"/>
      <c r="WLM251" s="106"/>
      <c r="WLN251" s="106"/>
      <c r="WLO251" s="106"/>
      <c r="WLP251" s="106"/>
      <c r="WLQ251" s="106"/>
      <c r="WLR251" s="106"/>
      <c r="WLS251" s="106"/>
      <c r="WLT251" s="106"/>
      <c r="WLU251" s="106"/>
      <c r="WLV251" s="106"/>
      <c r="WLW251" s="106"/>
      <c r="WLX251" s="106"/>
      <c r="WLY251" s="106"/>
      <c r="WLZ251" s="106"/>
      <c r="WMA251" s="106"/>
      <c r="WMB251" s="106"/>
      <c r="WMC251" s="106"/>
      <c r="WMD251" s="106"/>
      <c r="WME251" s="106"/>
      <c r="WMF251" s="106"/>
      <c r="WMG251" s="106"/>
      <c r="WMH251" s="106"/>
      <c r="WMI251" s="106"/>
      <c r="WMJ251" s="106"/>
      <c r="WMK251" s="106"/>
      <c r="WML251" s="106"/>
      <c r="WMM251" s="106"/>
      <c r="WMN251" s="106"/>
      <c r="WMO251" s="106"/>
      <c r="WMP251" s="106"/>
      <c r="WMQ251" s="106"/>
      <c r="WMR251" s="106"/>
      <c r="WMS251" s="106"/>
      <c r="WMT251" s="106"/>
      <c r="WMU251" s="106"/>
      <c r="WMV251" s="106"/>
      <c r="WMW251" s="106"/>
      <c r="WMX251" s="106"/>
      <c r="WMY251" s="106"/>
      <c r="WMZ251" s="106"/>
      <c r="WNA251" s="106"/>
      <c r="WNB251" s="106"/>
      <c r="WNC251" s="106"/>
      <c r="WND251" s="106"/>
      <c r="WNE251" s="106"/>
      <c r="WNF251" s="106"/>
      <c r="WNG251" s="106"/>
      <c r="WNH251" s="106"/>
      <c r="WNI251" s="106"/>
      <c r="WNJ251" s="106"/>
      <c r="WNK251" s="106"/>
      <c r="WNL251" s="106"/>
      <c r="WNM251" s="106"/>
      <c r="WNN251" s="106"/>
      <c r="WNO251" s="106"/>
      <c r="WNP251" s="106"/>
      <c r="WNQ251" s="106"/>
      <c r="WNR251" s="106"/>
      <c r="WNS251" s="106"/>
      <c r="WNT251" s="106"/>
      <c r="WNU251" s="106"/>
      <c r="WNV251" s="106"/>
      <c r="WNW251" s="106"/>
      <c r="WNX251" s="106"/>
      <c r="WNY251" s="106"/>
      <c r="WNZ251" s="106"/>
      <c r="WOA251" s="106"/>
      <c r="WOB251" s="106"/>
      <c r="WOC251" s="106"/>
      <c r="WOD251" s="106"/>
      <c r="WOE251" s="106"/>
      <c r="WOF251" s="106"/>
      <c r="WOG251" s="106"/>
      <c r="WOH251" s="106"/>
      <c r="WOI251" s="106"/>
      <c r="WOJ251" s="106"/>
      <c r="WOK251" s="106"/>
      <c r="WOL251" s="106"/>
      <c r="WOM251" s="106"/>
      <c r="WON251" s="106"/>
      <c r="WOO251" s="106"/>
      <c r="WOP251" s="106"/>
      <c r="WOQ251" s="106"/>
      <c r="WOR251" s="106"/>
      <c r="WOS251" s="106"/>
      <c r="WOT251" s="106"/>
      <c r="WOU251" s="106"/>
      <c r="WOV251" s="106"/>
      <c r="WOW251" s="106"/>
      <c r="WOX251" s="106"/>
      <c r="WOY251" s="106"/>
      <c r="WOZ251" s="106"/>
      <c r="WPA251" s="106"/>
      <c r="WPB251" s="106"/>
      <c r="WPC251" s="106"/>
      <c r="WPD251" s="106"/>
      <c r="WPE251" s="106"/>
      <c r="WPF251" s="106"/>
      <c r="WPG251" s="106"/>
      <c r="WPH251" s="106"/>
      <c r="WPI251" s="106"/>
      <c r="WPJ251" s="106"/>
      <c r="WPK251" s="106"/>
      <c r="WPL251" s="106"/>
      <c r="WPM251" s="106"/>
      <c r="WPN251" s="106"/>
      <c r="WPO251" s="106"/>
      <c r="WPP251" s="106"/>
      <c r="WPQ251" s="106"/>
      <c r="WPR251" s="106"/>
      <c r="WPS251" s="106"/>
      <c r="WPT251" s="106"/>
      <c r="WPU251" s="106"/>
      <c r="WPV251" s="106"/>
      <c r="WPW251" s="106"/>
      <c r="WPX251" s="106"/>
      <c r="WPY251" s="106"/>
      <c r="WPZ251" s="106"/>
      <c r="WQA251" s="106"/>
      <c r="WQB251" s="106"/>
      <c r="WQC251" s="106"/>
      <c r="WQD251" s="106"/>
      <c r="WQE251" s="106"/>
      <c r="WQF251" s="106"/>
      <c r="WQG251" s="106"/>
      <c r="WQH251" s="106"/>
      <c r="WQI251" s="106"/>
      <c r="WQJ251" s="106"/>
      <c r="WQK251" s="106"/>
      <c r="WQL251" s="106"/>
      <c r="WQM251" s="106"/>
      <c r="WQN251" s="106"/>
      <c r="WQO251" s="106"/>
      <c r="WQP251" s="106"/>
      <c r="WQQ251" s="106"/>
      <c r="WQR251" s="106"/>
      <c r="WQS251" s="106"/>
      <c r="WQT251" s="106"/>
      <c r="WQU251" s="106"/>
      <c r="WQV251" s="106"/>
      <c r="WQW251" s="106"/>
      <c r="WQX251" s="106"/>
      <c r="WQY251" s="106"/>
      <c r="WQZ251" s="106"/>
      <c r="WRA251" s="106"/>
      <c r="WRB251" s="106"/>
      <c r="WRC251" s="106"/>
      <c r="WRD251" s="106"/>
      <c r="WRE251" s="106"/>
      <c r="WRF251" s="106"/>
      <c r="WRG251" s="106"/>
      <c r="WRH251" s="106"/>
      <c r="WRI251" s="106"/>
      <c r="WRJ251" s="106"/>
      <c r="WRK251" s="106"/>
      <c r="WRL251" s="106"/>
      <c r="WRM251" s="106"/>
      <c r="WRN251" s="106"/>
      <c r="WRO251" s="106"/>
      <c r="WRP251" s="106"/>
      <c r="WRQ251" s="106"/>
      <c r="WRR251" s="106"/>
      <c r="WRS251" s="106"/>
      <c r="WRT251" s="106"/>
      <c r="WRU251" s="106"/>
      <c r="WRV251" s="106"/>
      <c r="WRW251" s="106"/>
      <c r="WRX251" s="106"/>
      <c r="WRY251" s="106"/>
      <c r="WRZ251" s="106"/>
      <c r="WSA251" s="106"/>
      <c r="WSB251" s="106"/>
      <c r="WSC251" s="106"/>
      <c r="WSD251" s="106"/>
      <c r="WSE251" s="106"/>
      <c r="WSF251" s="106"/>
      <c r="WSG251" s="106"/>
      <c r="WSH251" s="106"/>
      <c r="WSI251" s="106"/>
      <c r="WSJ251" s="106"/>
      <c r="WSK251" s="106"/>
      <c r="WSL251" s="106"/>
      <c r="WSM251" s="106"/>
      <c r="WSN251" s="106"/>
      <c r="WSO251" s="106"/>
      <c r="WSP251" s="106"/>
      <c r="WSQ251" s="106"/>
      <c r="WSR251" s="106"/>
      <c r="WSS251" s="106"/>
      <c r="WST251" s="106"/>
      <c r="WSU251" s="106"/>
      <c r="WSV251" s="106"/>
      <c r="WSW251" s="106"/>
      <c r="WSX251" s="106"/>
      <c r="WSY251" s="106"/>
      <c r="WSZ251" s="106"/>
      <c r="WTA251" s="106"/>
      <c r="WTB251" s="106"/>
      <c r="WTC251" s="106"/>
      <c r="WTD251" s="106"/>
      <c r="WTE251" s="106"/>
      <c r="WTF251" s="106"/>
      <c r="WTG251" s="106"/>
      <c r="WTH251" s="106"/>
      <c r="WTI251" s="106"/>
      <c r="WTJ251" s="106"/>
      <c r="WTK251" s="106"/>
      <c r="WTL251" s="106"/>
      <c r="WTM251" s="106"/>
      <c r="WTN251" s="106"/>
      <c r="WTO251" s="106"/>
      <c r="WTP251" s="106"/>
      <c r="WTQ251" s="106"/>
      <c r="WTR251" s="106"/>
      <c r="WTS251" s="106"/>
      <c r="WTT251" s="106"/>
      <c r="WTU251" s="106"/>
      <c r="WTV251" s="106"/>
      <c r="WTW251" s="106"/>
      <c r="WTX251" s="106"/>
      <c r="WTY251" s="106"/>
      <c r="WTZ251" s="106"/>
      <c r="WUA251" s="106"/>
      <c r="WUB251" s="106"/>
      <c r="WUC251" s="106"/>
      <c r="WUD251" s="106"/>
      <c r="WUE251" s="106"/>
      <c r="WUF251" s="106"/>
      <c r="WUG251" s="106"/>
      <c r="WUH251" s="106"/>
      <c r="WUI251" s="106"/>
      <c r="WUJ251" s="106"/>
      <c r="WUK251" s="106"/>
      <c r="WUL251" s="106"/>
      <c r="WUM251" s="106"/>
      <c r="WUN251" s="106"/>
      <c r="WUO251" s="106"/>
      <c r="WUP251" s="106"/>
      <c r="WUQ251" s="106"/>
      <c r="WUR251" s="106"/>
      <c r="WUS251" s="106"/>
      <c r="WUT251" s="106"/>
      <c r="WUU251" s="106"/>
      <c r="WUV251" s="106"/>
      <c r="WUW251" s="106"/>
      <c r="WUX251" s="106"/>
      <c r="WUY251" s="106"/>
      <c r="WUZ251" s="106"/>
      <c r="WVA251" s="106"/>
      <c r="WVB251" s="106"/>
      <c r="WVC251" s="106"/>
      <c r="WVD251" s="106"/>
      <c r="WVE251" s="106"/>
      <c r="WVF251" s="106"/>
      <c r="WVG251" s="106"/>
      <c r="WVH251" s="106"/>
      <c r="WVI251" s="106"/>
      <c r="WVJ251" s="106"/>
      <c r="WVK251" s="106"/>
      <c r="WVL251" s="106"/>
      <c r="WVM251" s="106"/>
      <c r="WVN251" s="106"/>
      <c r="WVO251" s="106"/>
      <c r="WVP251" s="106"/>
      <c r="WVQ251" s="106"/>
      <c r="WVR251" s="106"/>
      <c r="WVS251" s="106"/>
      <c r="WVT251" s="106"/>
      <c r="WVU251" s="106"/>
      <c r="WVV251" s="106"/>
      <c r="WVW251" s="106"/>
      <c r="WVX251" s="106"/>
      <c r="WVY251" s="106"/>
      <c r="WVZ251" s="106"/>
      <c r="WWA251" s="106"/>
      <c r="WWB251" s="106"/>
      <c r="WWC251" s="106"/>
      <c r="WWD251" s="106"/>
      <c r="WWE251" s="106"/>
      <c r="WWF251" s="106"/>
      <c r="WWG251" s="106"/>
      <c r="WWH251" s="106"/>
      <c r="WWI251" s="106"/>
      <c r="WWJ251" s="106"/>
      <c r="WWK251" s="106"/>
      <c r="WWL251" s="106"/>
      <c r="WWM251" s="106"/>
      <c r="WWN251" s="106"/>
      <c r="WWO251" s="106"/>
      <c r="WWP251" s="106"/>
      <c r="WWQ251" s="106"/>
      <c r="WWR251" s="106"/>
      <c r="WWS251" s="106"/>
      <c r="WWT251" s="106"/>
      <c r="WWU251" s="106"/>
      <c r="WWV251" s="106"/>
      <c r="WWW251" s="106"/>
      <c r="WWX251" s="106"/>
      <c r="WWY251" s="106"/>
      <c r="WWZ251" s="106"/>
      <c r="WXA251" s="106"/>
      <c r="WXB251" s="106"/>
      <c r="WXC251" s="106"/>
      <c r="WXD251" s="106"/>
      <c r="WXE251" s="106"/>
      <c r="WXF251" s="106"/>
      <c r="WXG251" s="106"/>
      <c r="WXH251" s="106"/>
      <c r="WXI251" s="106"/>
      <c r="WXJ251" s="106"/>
      <c r="WXK251" s="106"/>
      <c r="WXL251" s="106"/>
      <c r="WXM251" s="106"/>
      <c r="WXN251" s="106"/>
      <c r="WXO251" s="106"/>
      <c r="WXP251" s="106"/>
      <c r="WXQ251" s="106"/>
      <c r="WXR251" s="106"/>
      <c r="WXS251" s="106"/>
      <c r="WXT251" s="106"/>
      <c r="WXU251" s="106"/>
      <c r="WXV251" s="106"/>
      <c r="WXW251" s="106"/>
      <c r="WXX251" s="106"/>
      <c r="WXY251" s="106"/>
      <c r="WXZ251" s="106"/>
      <c r="WYA251" s="106"/>
      <c r="WYB251" s="106"/>
      <c r="WYC251" s="106"/>
      <c r="WYD251" s="106"/>
      <c r="WYE251" s="106"/>
      <c r="WYF251" s="106"/>
      <c r="WYG251" s="106"/>
      <c r="WYH251" s="106"/>
      <c r="WYI251" s="106"/>
      <c r="WYJ251" s="106"/>
      <c r="WYK251" s="106"/>
      <c r="WYL251" s="106"/>
      <c r="WYM251" s="106"/>
      <c r="WYN251" s="106"/>
      <c r="WYO251" s="106"/>
      <c r="WYP251" s="106"/>
      <c r="WYQ251" s="106"/>
      <c r="WYR251" s="106"/>
      <c r="WYS251" s="106"/>
      <c r="WYT251" s="106"/>
      <c r="WYU251" s="106"/>
      <c r="WYV251" s="106"/>
      <c r="WYW251" s="106"/>
      <c r="WYX251" s="106"/>
      <c r="WYY251" s="106"/>
      <c r="WYZ251" s="106"/>
      <c r="WZA251" s="106"/>
      <c r="WZB251" s="106"/>
      <c r="WZC251" s="106"/>
      <c r="WZD251" s="106"/>
      <c r="WZE251" s="106"/>
      <c r="WZF251" s="106"/>
      <c r="WZG251" s="106"/>
      <c r="WZH251" s="106"/>
      <c r="WZI251" s="106"/>
      <c r="WZJ251" s="106"/>
      <c r="WZK251" s="106"/>
      <c r="WZL251" s="106"/>
      <c r="WZM251" s="106"/>
      <c r="WZN251" s="106"/>
      <c r="WZO251" s="106"/>
      <c r="WZP251" s="106"/>
      <c r="WZQ251" s="106"/>
      <c r="WZR251" s="106"/>
      <c r="WZS251" s="106"/>
      <c r="WZT251" s="106"/>
      <c r="WZU251" s="106"/>
      <c r="WZV251" s="106"/>
      <c r="WZW251" s="106"/>
      <c r="WZX251" s="106"/>
      <c r="WZY251" s="106"/>
      <c r="WZZ251" s="106"/>
      <c r="XAA251" s="106"/>
      <c r="XAB251" s="106"/>
      <c r="XAC251" s="106"/>
      <c r="XAD251" s="106"/>
      <c r="XAE251" s="106"/>
      <c r="XAF251" s="106"/>
      <c r="XAG251" s="106"/>
      <c r="XAH251" s="106"/>
      <c r="XAI251" s="106"/>
      <c r="XAJ251" s="106"/>
      <c r="XAK251" s="106"/>
      <c r="XAL251" s="106"/>
      <c r="XAM251" s="106"/>
      <c r="XAN251" s="106"/>
      <c r="XAO251" s="106"/>
      <c r="XAP251" s="106"/>
      <c r="XAQ251" s="106"/>
      <c r="XAR251" s="106"/>
      <c r="XAS251" s="106"/>
      <c r="XAT251" s="106"/>
      <c r="XAU251" s="106"/>
      <c r="XAV251" s="106"/>
      <c r="XAW251" s="106"/>
      <c r="XAX251" s="106"/>
      <c r="XAY251" s="106"/>
      <c r="XAZ251" s="106"/>
      <c r="XBA251" s="106"/>
      <c r="XBB251" s="106"/>
      <c r="XBC251" s="106"/>
      <c r="XBD251" s="106"/>
      <c r="XBE251" s="106"/>
      <c r="XBF251" s="106"/>
      <c r="XBG251" s="106"/>
      <c r="XBH251" s="106"/>
      <c r="XBI251" s="106"/>
      <c r="XBJ251" s="106"/>
      <c r="XBK251" s="106"/>
      <c r="XBL251" s="106"/>
      <c r="XBM251" s="106"/>
      <c r="XBN251" s="106"/>
      <c r="XBO251" s="106"/>
      <c r="XBP251" s="106"/>
      <c r="XBQ251" s="106"/>
      <c r="XBR251" s="106"/>
      <c r="XBS251" s="106"/>
      <c r="XBT251" s="106"/>
      <c r="XBU251" s="106"/>
      <c r="XBV251" s="106"/>
      <c r="XBW251" s="106"/>
      <c r="XBX251" s="106"/>
      <c r="XBY251" s="106"/>
      <c r="XBZ251" s="106"/>
      <c r="XCA251" s="106"/>
      <c r="XCB251" s="106"/>
      <c r="XCC251" s="106"/>
      <c r="XCD251" s="106"/>
      <c r="XCE251" s="106"/>
      <c r="XCF251" s="106"/>
      <c r="XCG251" s="106"/>
      <c r="XCH251" s="106"/>
      <c r="XCI251" s="106"/>
      <c r="XCJ251" s="106"/>
      <c r="XCK251" s="106"/>
      <c r="XCL251" s="106"/>
      <c r="XCM251" s="106"/>
      <c r="XCN251" s="106"/>
      <c r="XCO251" s="106"/>
      <c r="XCP251" s="106"/>
      <c r="XCQ251" s="106"/>
      <c r="XCR251" s="106"/>
      <c r="XCS251" s="106"/>
      <c r="XCT251" s="106"/>
      <c r="XCU251" s="106"/>
      <c r="XCV251" s="106"/>
      <c r="XCW251" s="106"/>
      <c r="XCX251" s="106"/>
      <c r="XCY251" s="106"/>
      <c r="XCZ251" s="106"/>
      <c r="XDA251" s="106"/>
      <c r="XDB251" s="106"/>
      <c r="XDC251" s="106"/>
      <c r="XDD251" s="106"/>
      <c r="XDE251" s="106"/>
      <c r="XDF251" s="106"/>
      <c r="XDG251" s="106"/>
      <c r="XDH251" s="106"/>
      <c r="XDI251" s="106"/>
      <c r="XDJ251" s="106"/>
      <c r="XDK251" s="106"/>
      <c r="XDL251" s="106"/>
      <c r="XDM251" s="106"/>
      <c r="XDN251" s="106"/>
      <c r="XDO251" s="106"/>
      <c r="XDP251" s="106"/>
      <c r="XDQ251" s="106"/>
      <c r="XDR251" s="106"/>
      <c r="XDS251" s="106"/>
      <c r="XDT251" s="106"/>
      <c r="XDU251" s="106"/>
      <c r="XDV251" s="106"/>
      <c r="XDW251" s="106"/>
      <c r="XDX251" s="106"/>
      <c r="XDY251" s="106"/>
      <c r="XDZ251" s="106"/>
      <c r="XEA251" s="106"/>
      <c r="XEB251" s="106"/>
      <c r="XEC251" s="106"/>
      <c r="XED251" s="106"/>
      <c r="XEE251" s="106"/>
      <c r="XEF251" s="106"/>
      <c r="XEG251" s="106"/>
      <c r="XEH251" s="106"/>
      <c r="XEI251" s="106"/>
      <c r="XEJ251" s="106"/>
      <c r="XEK251" s="106"/>
      <c r="XEL251" s="106"/>
      <c r="XEM251" s="106"/>
      <c r="XEN251" s="106"/>
      <c r="XEO251" s="106"/>
      <c r="XEP251" s="106"/>
      <c r="XEQ251" s="106"/>
      <c r="XER251" s="106"/>
      <c r="XES251" s="106"/>
      <c r="XET251" s="106"/>
      <c r="XEU251" s="106"/>
      <c r="XEV251" s="106"/>
      <c r="XEW251" s="106"/>
      <c r="XEX251" s="106"/>
      <c r="XEY251" s="106"/>
      <c r="XEZ251" s="106"/>
      <c r="XFA251" s="106"/>
      <c r="XFB251" s="106"/>
      <c r="XFC251" s="106"/>
      <c r="XFD251" s="106"/>
    </row>
    <row r="252" spans="1:16384" s="111" customFormat="1" ht="12" customHeight="1">
      <c r="A252" s="131"/>
      <c r="B252" s="149"/>
      <c r="C252" s="180"/>
      <c r="D252" s="148"/>
      <c r="E252" s="148"/>
      <c r="F252" s="148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06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3"/>
      <c r="AJ252" s="213"/>
      <c r="AK252" s="213"/>
      <c r="AL252" s="213"/>
      <c r="AM252" s="213"/>
    </row>
    <row r="253" spans="1:16384" s="111" customFormat="1" ht="12" customHeight="1">
      <c r="A253" s="131"/>
      <c r="B253" s="182" t="s">
        <v>193</v>
      </c>
      <c r="C253" s="182" t="s">
        <v>193</v>
      </c>
      <c r="D253" s="135"/>
      <c r="E253" s="135"/>
      <c r="F253" s="135"/>
      <c r="G253" s="156"/>
      <c r="H253" s="136" t="str">
        <f>IF(F253="","",(#REF!/F253)+(#REF!/E253))</f>
        <v/>
      </c>
      <c r="I253" s="136" t="str">
        <f>IF(F253="","",H253/12)</f>
        <v/>
      </c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U253" s="137"/>
      <c r="V253" s="137"/>
      <c r="W253" s="137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143"/>
      <c r="AJ253" s="213"/>
      <c r="AK253" s="213"/>
      <c r="AL253" s="213"/>
      <c r="AM253" s="213"/>
    </row>
    <row r="254" spans="1:16384" s="111" customFormat="1" ht="12" customHeight="1">
      <c r="A254" s="131"/>
      <c r="B254" s="132" t="s">
        <v>194</v>
      </c>
      <c r="C254" s="132" t="s">
        <v>453</v>
      </c>
      <c r="D254" s="135">
        <v>0</v>
      </c>
      <c r="E254" s="141"/>
      <c r="F254" s="135"/>
      <c r="G254" s="136">
        <f>IFERROR(VLOOKUP($B254,'[31]Clallam Revenue'!$B:$O,3,0),0)</f>
        <v>254.07000000000002</v>
      </c>
      <c r="H254" s="136">
        <f>IFERROR(VLOOKUP($B254,'[31]Clallam Revenue'!$B:$O,4,0),0)</f>
        <v>458</v>
      </c>
      <c r="I254" s="136">
        <f>IFERROR(VLOOKUP($B254,'[31]Clallam Revenue'!$B:$O,5,0),0)</f>
        <v>34.860000000000014</v>
      </c>
      <c r="J254" s="136">
        <f>IFERROR(VLOOKUP($B254,'[31]Clallam Revenue'!$B:$O,6,0),0)</f>
        <v>320.06</v>
      </c>
      <c r="K254" s="136">
        <f>IFERROR(VLOOKUP($B254,'[31]Clallam Revenue'!$B:$O,7,0),0)</f>
        <v>162.32</v>
      </c>
      <c r="L254" s="136">
        <f>IFERROR(VLOOKUP($B254,'[31]Clallam Revenue'!$B:$O,8,0),0)</f>
        <v>528.97</v>
      </c>
      <c r="M254" s="136">
        <f>IFERROR(VLOOKUP($B254,'[31]Clallam Revenue'!$B:$O,9,0),0)</f>
        <v>243.98</v>
      </c>
      <c r="N254" s="136">
        <f>IFERROR(VLOOKUP($B254,'[31]Clallam Revenue'!$B:$O,10,0),0)</f>
        <v>293.02</v>
      </c>
      <c r="O254" s="136">
        <f>IFERROR(VLOOKUP($B254,'[31]Clallam Revenue'!$B$1:$O$761,11,0),0)</f>
        <v>255.98999999999995</v>
      </c>
      <c r="P254" s="136">
        <f>IFERROR(VLOOKUP($B254,'[31]Clallam Revenue'!$B$1:$O$761,12,0),0)</f>
        <v>249.17</v>
      </c>
      <c r="Q254" s="136">
        <f>IFERROR(VLOOKUP($B254,'[31]Clallam Revenue'!$B$1:$O$761,13,0),0)</f>
        <v>243.12</v>
      </c>
      <c r="R254" s="136">
        <f>IFERROR(VLOOKUP($B254,'[31]Clallam Revenue'!$B$1:$O$761,14,0),0)</f>
        <v>298.16999999999996</v>
      </c>
      <c r="S254" s="136">
        <f t="shared" si="103"/>
        <v>3341.7299999999996</v>
      </c>
      <c r="U254" s="137">
        <f t="shared" ref="U254:U255" si="131">IFERROR(G254/$D254,0)</f>
        <v>0</v>
      </c>
      <c r="V254" s="137">
        <f t="shared" ref="V254:V255" si="132">IFERROR(H254/$D254,0)</f>
        <v>0</v>
      </c>
      <c r="W254" s="137">
        <f t="shared" ref="W254:W255" si="133">IFERROR(I254/$D254,0)</f>
        <v>0</v>
      </c>
      <c r="X254" s="137">
        <f t="shared" ref="X254:X255" si="134">IFERROR(J254/$D254,0)</f>
        <v>0</v>
      </c>
      <c r="Y254" s="137">
        <f t="shared" ref="Y254:Y255" si="135">IFERROR(K254/$D254,0)</f>
        <v>0</v>
      </c>
      <c r="Z254" s="137">
        <f t="shared" ref="Z254:Z255" si="136">IFERROR(L254/$D254,0)</f>
        <v>0</v>
      </c>
      <c r="AA254" s="137">
        <f t="shared" ref="AA254:AA255" si="137">IFERROR(M254/$D254,0)</f>
        <v>0</v>
      </c>
      <c r="AB254" s="137">
        <f t="shared" ref="AB254:AB255" si="138">IFERROR(N254/$D254,0)</f>
        <v>0</v>
      </c>
      <c r="AC254" s="137">
        <f t="shared" ref="AC254:AC255" si="139">IFERROR(O254/$D254,0)</f>
        <v>0</v>
      </c>
      <c r="AD254" s="137">
        <f t="shared" ref="AD254:AD255" si="140">IFERROR(P254/$D254,0)</f>
        <v>0</v>
      </c>
      <c r="AE254" s="137">
        <f t="shared" ref="AE254:AE255" si="141">IFERROR(Q254/$D254,0)</f>
        <v>0</v>
      </c>
      <c r="AF254" s="137">
        <f t="shared" ref="AF254:AF255" si="142">IFERROR(R254/$D254,0)</f>
        <v>0</v>
      </c>
      <c r="AG254" s="138">
        <f t="shared" ref="AG254:AG255" si="143">AVERAGE(U254:AF254)</f>
        <v>0</v>
      </c>
      <c r="AJ254" s="214">
        <f t="shared" ref="AJ254" si="144">+E254*(1+$AK$5)</f>
        <v>0</v>
      </c>
      <c r="AK254" s="215">
        <f t="shared" ref="AK254" si="145">+AJ254-E254</f>
        <v>0</v>
      </c>
      <c r="AL254" s="215">
        <f t="shared" ref="AL254" si="146">+AK254*AG254*12</f>
        <v>0</v>
      </c>
      <c r="AM254" s="216">
        <f t="shared" ref="AM254" si="147">+S254+AL254</f>
        <v>3341.7299999999996</v>
      </c>
      <c r="AN254" s="222" t="e">
        <f t="shared" ref="AN254:AN255" si="148">+AK254/E254</f>
        <v>#DIV/0!</v>
      </c>
      <c r="AO254" s="222">
        <f t="shared" ref="AO254:AO255" si="149">+AL254/S254</f>
        <v>0</v>
      </c>
    </row>
    <row r="255" spans="1:16384" s="111" customFormat="1" ht="12" customHeight="1">
      <c r="A255" s="131">
        <v>50</v>
      </c>
      <c r="B255" s="132" t="s">
        <v>195</v>
      </c>
      <c r="C255" s="132" t="s">
        <v>454</v>
      </c>
      <c r="D255" s="135">
        <v>20.45</v>
      </c>
      <c r="E255" s="135">
        <v>20.45</v>
      </c>
      <c r="F255" s="135" t="s">
        <v>14</v>
      </c>
      <c r="G255" s="136">
        <f>IFERROR(VLOOKUP($B255,'[31]Clallam Revenue'!$B:$O,3,0),0)</f>
        <v>0</v>
      </c>
      <c r="H255" s="136">
        <f>IFERROR(VLOOKUP($B255,'[31]Clallam Revenue'!$B:$O,4,0),0)</f>
        <v>0</v>
      </c>
      <c r="I255" s="136">
        <f>IFERROR(VLOOKUP($B255,'[31]Clallam Revenue'!$B:$O,5,0),0)</f>
        <v>0</v>
      </c>
      <c r="J255" s="136">
        <f>IFERROR(VLOOKUP($B255,'[31]Clallam Revenue'!$B:$O,6,0),0)</f>
        <v>40.9</v>
      </c>
      <c r="K255" s="136">
        <f>IFERROR(VLOOKUP($B255,'[31]Clallam Revenue'!$B:$O,7,0),0)</f>
        <v>0</v>
      </c>
      <c r="L255" s="136">
        <f>IFERROR(VLOOKUP($B255,'[31]Clallam Revenue'!$B:$O,8,0),0)</f>
        <v>40.9</v>
      </c>
      <c r="M255" s="136">
        <f>IFERROR(VLOOKUP($B255,'[31]Clallam Revenue'!$B:$O,9,0),0)</f>
        <v>81.8</v>
      </c>
      <c r="N255" s="136">
        <f>IFERROR(VLOOKUP($B255,'[31]Clallam Revenue'!$B:$O,10,0),0)</f>
        <v>0</v>
      </c>
      <c r="O255" s="136">
        <f>IFERROR(VLOOKUP($B255,'[31]Clallam Revenue'!$B$1:$O$761,11,0),0)</f>
        <v>0</v>
      </c>
      <c r="P255" s="136">
        <f>IFERROR(VLOOKUP($B255,'[31]Clallam Revenue'!$B$1:$O$761,12,0),0)</f>
        <v>0</v>
      </c>
      <c r="Q255" s="136">
        <f>IFERROR(VLOOKUP($B255,'[31]Clallam Revenue'!$B$1:$O$761,13,0),0)</f>
        <v>20.45</v>
      </c>
      <c r="R255" s="136">
        <f>IFERROR(VLOOKUP($B255,'[31]Clallam Revenue'!$B$1:$O$761,14,0),0)</f>
        <v>0</v>
      </c>
      <c r="S255" s="136">
        <f t="shared" si="103"/>
        <v>184.04999999999998</v>
      </c>
      <c r="U255" s="137">
        <f t="shared" si="131"/>
        <v>0</v>
      </c>
      <c r="V255" s="137">
        <f t="shared" si="132"/>
        <v>0</v>
      </c>
      <c r="W255" s="137">
        <f t="shared" si="133"/>
        <v>0</v>
      </c>
      <c r="X255" s="137">
        <f t="shared" si="134"/>
        <v>2</v>
      </c>
      <c r="Y255" s="137">
        <f t="shared" si="135"/>
        <v>0</v>
      </c>
      <c r="Z255" s="137">
        <f t="shared" si="136"/>
        <v>2</v>
      </c>
      <c r="AA255" s="137">
        <f t="shared" si="137"/>
        <v>4</v>
      </c>
      <c r="AB255" s="137">
        <f t="shared" si="138"/>
        <v>0</v>
      </c>
      <c r="AC255" s="137">
        <f t="shared" si="139"/>
        <v>0</v>
      </c>
      <c r="AD255" s="137">
        <f t="shared" si="140"/>
        <v>0</v>
      </c>
      <c r="AE255" s="137">
        <f t="shared" si="141"/>
        <v>1</v>
      </c>
      <c r="AF255" s="137">
        <f t="shared" si="142"/>
        <v>0</v>
      </c>
      <c r="AG255" s="138">
        <f t="shared" si="143"/>
        <v>0.75</v>
      </c>
      <c r="AJ255" s="214">
        <f t="shared" ref="AJ255" si="150">+E255*(1+$AK$5)</f>
        <v>20.507002153001544</v>
      </c>
      <c r="AK255" s="215">
        <f t="shared" ref="AK255" si="151">+AJ255-E255</f>
        <v>5.7002153001544542E-2</v>
      </c>
      <c r="AL255" s="215">
        <f t="shared" ref="AL255" si="152">+AK255*AG255*12</f>
        <v>0.51301937701390088</v>
      </c>
      <c r="AM255" s="216">
        <f t="shared" ref="AM255" si="153">+S255+AL255</f>
        <v>184.56301937701389</v>
      </c>
      <c r="AN255" s="222">
        <f t="shared" si="148"/>
        <v>2.7873913448188043E-3</v>
      </c>
      <c r="AO255" s="222">
        <f t="shared" si="149"/>
        <v>2.7873913448188043E-3</v>
      </c>
    </row>
    <row r="256" spans="1:16384" ht="12" customHeight="1">
      <c r="A256" s="131"/>
      <c r="B256" s="148"/>
      <c r="C256" s="148"/>
      <c r="D256" s="135"/>
      <c r="E256" s="135"/>
      <c r="F256" s="135"/>
      <c r="G256" s="156"/>
      <c r="H256" s="136"/>
      <c r="I256" s="13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11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H256" s="111"/>
      <c r="AI256" s="111"/>
      <c r="AJ256" s="213"/>
      <c r="AK256" s="213"/>
      <c r="AL256" s="213"/>
      <c r="AM256" s="213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/>
      <c r="BV256" s="111"/>
      <c r="BW256" s="111"/>
      <c r="BX256" s="111"/>
      <c r="BY256" s="111"/>
      <c r="BZ256" s="111"/>
      <c r="CA256" s="111"/>
      <c r="CB256" s="111"/>
      <c r="CC256" s="111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1"/>
      <c r="CN256" s="111"/>
      <c r="CO256" s="111"/>
      <c r="CP256" s="111"/>
      <c r="CQ256" s="111"/>
      <c r="CR256" s="111"/>
      <c r="CS256" s="111"/>
      <c r="CT256" s="111"/>
      <c r="CU256" s="111"/>
      <c r="CV256" s="111"/>
      <c r="CW256" s="111"/>
      <c r="CX256" s="111"/>
      <c r="CY256" s="111"/>
      <c r="CZ256" s="111"/>
      <c r="DA256" s="111"/>
      <c r="DB256" s="111"/>
      <c r="DC256" s="111"/>
      <c r="DD256" s="111"/>
      <c r="DE256" s="111"/>
      <c r="DF256" s="111"/>
      <c r="DG256" s="111"/>
      <c r="DH256" s="111"/>
      <c r="DI256" s="111"/>
      <c r="DJ256" s="111"/>
      <c r="DK256" s="111"/>
      <c r="DL256" s="111"/>
      <c r="DM256" s="111"/>
      <c r="DN256" s="111"/>
      <c r="DO256" s="111"/>
      <c r="DP256" s="111"/>
      <c r="DQ256" s="111"/>
      <c r="DR256" s="111"/>
      <c r="DS256" s="111"/>
      <c r="DT256" s="111"/>
      <c r="DU256" s="111"/>
      <c r="DV256" s="111"/>
      <c r="DW256" s="111"/>
      <c r="DX256" s="111"/>
      <c r="DY256" s="111"/>
      <c r="DZ256" s="111"/>
      <c r="EA256" s="111"/>
      <c r="EB256" s="111"/>
      <c r="EC256" s="111"/>
      <c r="ED256" s="111"/>
      <c r="EE256" s="111"/>
      <c r="EF256" s="111"/>
      <c r="EG256" s="111"/>
      <c r="EH256" s="111"/>
      <c r="EI256" s="111"/>
      <c r="EJ256" s="111"/>
      <c r="EK256" s="111"/>
      <c r="EL256" s="111"/>
      <c r="EM256" s="111"/>
      <c r="EN256" s="111"/>
      <c r="EO256" s="111"/>
      <c r="EP256" s="111"/>
      <c r="EQ256" s="111"/>
      <c r="ER256" s="111"/>
      <c r="ES256" s="111"/>
      <c r="ET256" s="111"/>
      <c r="EU256" s="111"/>
      <c r="EV256" s="111"/>
      <c r="EW256" s="111"/>
      <c r="EX256" s="111"/>
      <c r="EY256" s="111"/>
      <c r="EZ256" s="111"/>
      <c r="FA256" s="111"/>
      <c r="FB256" s="111"/>
      <c r="FC256" s="111"/>
      <c r="FD256" s="111"/>
      <c r="FE256" s="111"/>
      <c r="FF256" s="111"/>
      <c r="FG256" s="111"/>
      <c r="FH256" s="111"/>
      <c r="FI256" s="111"/>
      <c r="FJ256" s="111"/>
      <c r="FK256" s="111"/>
      <c r="FL256" s="111"/>
      <c r="FM256" s="111"/>
      <c r="FN256" s="111"/>
      <c r="FO256" s="111"/>
      <c r="FP256" s="111"/>
      <c r="FQ256" s="111"/>
      <c r="FR256" s="111"/>
      <c r="FS256" s="111"/>
      <c r="FT256" s="111"/>
      <c r="FU256" s="111"/>
      <c r="FV256" s="111"/>
      <c r="FW256" s="111"/>
      <c r="FX256" s="111"/>
      <c r="FY256" s="111"/>
      <c r="FZ256" s="111"/>
      <c r="GA256" s="111"/>
      <c r="GB256" s="111"/>
      <c r="GC256" s="111"/>
      <c r="GD256" s="111"/>
      <c r="GE256" s="111"/>
      <c r="GF256" s="111"/>
      <c r="GG256" s="111"/>
      <c r="GH256" s="111"/>
      <c r="GI256" s="111"/>
      <c r="GJ256" s="111"/>
      <c r="GK256" s="111"/>
      <c r="GL256" s="111"/>
      <c r="GM256" s="111"/>
      <c r="GN256" s="111"/>
      <c r="GO256" s="111"/>
      <c r="GP256" s="111"/>
      <c r="GQ256" s="111"/>
      <c r="GR256" s="111"/>
      <c r="GS256" s="111"/>
      <c r="GT256" s="111"/>
      <c r="GU256" s="111"/>
      <c r="GV256" s="111"/>
      <c r="GW256" s="111"/>
      <c r="GX256" s="111"/>
      <c r="GY256" s="111"/>
      <c r="GZ256" s="111"/>
      <c r="HA256" s="111"/>
      <c r="HB256" s="111"/>
      <c r="HC256" s="111"/>
      <c r="HD256" s="111"/>
      <c r="HE256" s="111"/>
      <c r="HF256" s="111"/>
      <c r="HG256" s="111"/>
      <c r="HH256" s="111"/>
      <c r="HI256" s="111"/>
      <c r="HJ256" s="111"/>
      <c r="HK256" s="111"/>
      <c r="HL256" s="111"/>
      <c r="HM256" s="111"/>
      <c r="HN256" s="111"/>
      <c r="HO256" s="111"/>
      <c r="HP256" s="111"/>
      <c r="HQ256" s="111"/>
      <c r="HR256" s="111"/>
      <c r="HS256" s="111"/>
      <c r="HT256" s="111"/>
      <c r="HU256" s="111"/>
      <c r="HV256" s="111"/>
      <c r="HW256" s="111"/>
      <c r="HX256" s="111"/>
      <c r="HY256" s="111"/>
      <c r="HZ256" s="111"/>
      <c r="IA256" s="111"/>
      <c r="IB256" s="111"/>
      <c r="IC256" s="111"/>
      <c r="ID256" s="111"/>
      <c r="IE256" s="111"/>
      <c r="IF256" s="111"/>
      <c r="IG256" s="111"/>
      <c r="IH256" s="111"/>
      <c r="II256" s="111"/>
      <c r="IJ256" s="111"/>
      <c r="IK256" s="111"/>
      <c r="IL256" s="111"/>
      <c r="IM256" s="111"/>
      <c r="IN256" s="111"/>
      <c r="IO256" s="111"/>
      <c r="IP256" s="111"/>
      <c r="IQ256" s="111"/>
      <c r="IR256" s="111"/>
      <c r="IS256" s="111"/>
      <c r="IT256" s="111"/>
      <c r="IU256" s="111"/>
      <c r="IV256" s="111"/>
      <c r="IW256" s="111"/>
      <c r="IX256" s="111"/>
      <c r="IY256" s="111"/>
      <c r="IZ256" s="111"/>
      <c r="JA256" s="111"/>
      <c r="JB256" s="111"/>
      <c r="JC256" s="111"/>
      <c r="JD256" s="111"/>
      <c r="JE256" s="111"/>
      <c r="JF256" s="111"/>
      <c r="JG256" s="111"/>
      <c r="JH256" s="111"/>
      <c r="JI256" s="111"/>
      <c r="JJ256" s="111"/>
      <c r="JK256" s="111"/>
      <c r="JL256" s="111"/>
      <c r="JM256" s="111"/>
      <c r="JN256" s="111"/>
      <c r="JO256" s="111"/>
      <c r="JP256" s="111"/>
      <c r="JQ256" s="111"/>
      <c r="JR256" s="111"/>
      <c r="JS256" s="111"/>
      <c r="JT256" s="111"/>
      <c r="JU256" s="111"/>
      <c r="JV256" s="111"/>
      <c r="JW256" s="111"/>
      <c r="JX256" s="111"/>
      <c r="JY256" s="111"/>
      <c r="JZ256" s="111"/>
      <c r="KA256" s="111"/>
      <c r="KB256" s="111"/>
      <c r="KC256" s="111"/>
      <c r="KD256" s="111"/>
      <c r="KE256" s="111"/>
      <c r="KF256" s="111"/>
      <c r="KG256" s="111"/>
      <c r="KH256" s="111"/>
      <c r="KI256" s="111"/>
      <c r="KJ256" s="111"/>
      <c r="KK256" s="111"/>
      <c r="KL256" s="111"/>
      <c r="KM256" s="111"/>
      <c r="KN256" s="111"/>
      <c r="KO256" s="111"/>
      <c r="KP256" s="111"/>
      <c r="KQ256" s="111"/>
      <c r="KR256" s="111"/>
      <c r="KS256" s="111"/>
      <c r="KT256" s="111"/>
      <c r="KU256" s="111"/>
      <c r="KV256" s="111"/>
      <c r="KW256" s="111"/>
      <c r="KX256" s="111"/>
      <c r="KY256" s="111"/>
      <c r="KZ256" s="111"/>
      <c r="LA256" s="111"/>
      <c r="LB256" s="111"/>
      <c r="LC256" s="111"/>
      <c r="LD256" s="111"/>
      <c r="LE256" s="111"/>
      <c r="LF256" s="111"/>
      <c r="LG256" s="111"/>
      <c r="LH256" s="111"/>
      <c r="LI256" s="111"/>
      <c r="LJ256" s="111"/>
      <c r="LK256" s="111"/>
      <c r="LL256" s="111"/>
      <c r="LM256" s="111"/>
      <c r="LN256" s="111"/>
      <c r="LO256" s="111"/>
      <c r="LP256" s="111"/>
      <c r="LQ256" s="111"/>
      <c r="LR256" s="111"/>
      <c r="LS256" s="111"/>
      <c r="LT256" s="111"/>
      <c r="LU256" s="111"/>
      <c r="LV256" s="111"/>
      <c r="LW256" s="111"/>
      <c r="LX256" s="111"/>
      <c r="LY256" s="111"/>
      <c r="LZ256" s="111"/>
      <c r="MA256" s="111"/>
      <c r="MB256" s="111"/>
      <c r="MC256" s="111"/>
      <c r="MD256" s="111"/>
      <c r="ME256" s="111"/>
      <c r="MF256" s="111"/>
      <c r="MG256" s="111"/>
      <c r="MH256" s="111"/>
      <c r="MI256" s="111"/>
      <c r="MJ256" s="111"/>
      <c r="MK256" s="111"/>
      <c r="ML256" s="111"/>
      <c r="MM256" s="111"/>
      <c r="MN256" s="111"/>
      <c r="MO256" s="111"/>
      <c r="MP256" s="111"/>
      <c r="MQ256" s="111"/>
      <c r="MR256" s="111"/>
      <c r="MS256" s="111"/>
      <c r="MT256" s="111"/>
      <c r="MU256" s="111"/>
      <c r="MV256" s="111"/>
      <c r="MW256" s="111"/>
      <c r="MX256" s="111"/>
      <c r="MY256" s="111"/>
      <c r="MZ256" s="111"/>
      <c r="NA256" s="111"/>
      <c r="NB256" s="111"/>
      <c r="NC256" s="111"/>
      <c r="ND256" s="111"/>
      <c r="NE256" s="111"/>
      <c r="NF256" s="111"/>
      <c r="NG256" s="111"/>
      <c r="NH256" s="111"/>
      <c r="NI256" s="111"/>
      <c r="NJ256" s="111"/>
      <c r="NK256" s="111"/>
      <c r="NL256" s="111"/>
      <c r="NM256" s="111"/>
      <c r="NN256" s="111"/>
      <c r="NO256" s="111"/>
      <c r="NP256" s="111"/>
      <c r="NQ256" s="111"/>
      <c r="NR256" s="111"/>
      <c r="NS256" s="111"/>
      <c r="NT256" s="111"/>
      <c r="NU256" s="111"/>
      <c r="NV256" s="111"/>
      <c r="NW256" s="111"/>
      <c r="NX256" s="111"/>
      <c r="NY256" s="111"/>
      <c r="NZ256" s="111"/>
      <c r="OA256" s="111"/>
      <c r="OB256" s="111"/>
      <c r="OC256" s="111"/>
      <c r="OD256" s="111"/>
      <c r="OE256" s="111"/>
      <c r="OF256" s="111"/>
      <c r="OG256" s="111"/>
      <c r="OH256" s="111"/>
      <c r="OI256" s="111"/>
      <c r="OJ256" s="111"/>
      <c r="OK256" s="111"/>
      <c r="OL256" s="111"/>
      <c r="OM256" s="111"/>
      <c r="ON256" s="111"/>
      <c r="OO256" s="111"/>
      <c r="OP256" s="111"/>
      <c r="OQ256" s="111"/>
      <c r="OR256" s="111"/>
      <c r="OS256" s="111"/>
      <c r="OT256" s="111"/>
      <c r="OU256" s="111"/>
      <c r="OV256" s="111"/>
      <c r="OW256" s="111"/>
      <c r="OX256" s="111"/>
      <c r="OY256" s="111"/>
      <c r="OZ256" s="111"/>
      <c r="PA256" s="111"/>
      <c r="PB256" s="111"/>
      <c r="PC256" s="111"/>
      <c r="PD256" s="111"/>
      <c r="PE256" s="111"/>
      <c r="PF256" s="111"/>
      <c r="PG256" s="111"/>
      <c r="PH256" s="111"/>
      <c r="PI256" s="111"/>
      <c r="PJ256" s="111"/>
      <c r="PK256" s="111"/>
      <c r="PL256" s="111"/>
      <c r="PM256" s="111"/>
      <c r="PN256" s="111"/>
      <c r="PO256" s="111"/>
      <c r="PP256" s="111"/>
      <c r="PQ256" s="111"/>
      <c r="PR256" s="111"/>
      <c r="PS256" s="111"/>
      <c r="PT256" s="111"/>
      <c r="PU256" s="111"/>
      <c r="PV256" s="111"/>
      <c r="PW256" s="111"/>
      <c r="PX256" s="111"/>
      <c r="PY256" s="111"/>
      <c r="PZ256" s="111"/>
      <c r="QA256" s="111"/>
      <c r="QB256" s="111"/>
      <c r="QC256" s="111"/>
      <c r="QD256" s="111"/>
      <c r="QE256" s="111"/>
      <c r="QF256" s="111"/>
      <c r="QG256" s="111"/>
      <c r="QH256" s="111"/>
      <c r="QI256" s="111"/>
      <c r="QJ256" s="111"/>
      <c r="QK256" s="111"/>
      <c r="QL256" s="111"/>
      <c r="QM256" s="111"/>
      <c r="QN256" s="111"/>
      <c r="QO256" s="111"/>
      <c r="QP256" s="111"/>
      <c r="QQ256" s="111"/>
      <c r="QR256" s="111"/>
      <c r="QS256" s="111"/>
      <c r="QT256" s="111"/>
      <c r="QU256" s="111"/>
      <c r="QV256" s="111"/>
      <c r="QW256" s="111"/>
      <c r="QX256" s="111"/>
      <c r="QY256" s="111"/>
      <c r="QZ256" s="111"/>
      <c r="RA256" s="111"/>
      <c r="RB256" s="111"/>
      <c r="RC256" s="111"/>
      <c r="RD256" s="111"/>
      <c r="RE256" s="111"/>
      <c r="RF256" s="111"/>
      <c r="RG256" s="111"/>
      <c r="RH256" s="111"/>
      <c r="RI256" s="111"/>
      <c r="RJ256" s="111"/>
      <c r="RK256" s="111"/>
      <c r="RL256" s="111"/>
      <c r="RM256" s="111"/>
      <c r="RN256" s="111"/>
      <c r="RO256" s="111"/>
      <c r="RP256" s="111"/>
      <c r="RQ256" s="111"/>
      <c r="RR256" s="111"/>
      <c r="RS256" s="111"/>
      <c r="RT256" s="111"/>
      <c r="RU256" s="111"/>
      <c r="RV256" s="111"/>
      <c r="RW256" s="111"/>
      <c r="RX256" s="111"/>
      <c r="RY256" s="111"/>
      <c r="RZ256" s="111"/>
      <c r="SA256" s="111"/>
      <c r="SB256" s="111"/>
      <c r="SC256" s="111"/>
      <c r="SD256" s="111"/>
      <c r="SE256" s="111"/>
      <c r="SF256" s="111"/>
      <c r="SG256" s="111"/>
      <c r="SH256" s="111"/>
      <c r="SI256" s="111"/>
      <c r="SJ256" s="111"/>
      <c r="SK256" s="111"/>
      <c r="SL256" s="111"/>
      <c r="SM256" s="111"/>
      <c r="SN256" s="111"/>
      <c r="SO256" s="111"/>
      <c r="SP256" s="111"/>
      <c r="SQ256" s="111"/>
      <c r="SR256" s="111"/>
      <c r="SS256" s="111"/>
      <c r="ST256" s="111"/>
      <c r="SU256" s="111"/>
      <c r="SV256" s="111"/>
      <c r="SW256" s="111"/>
      <c r="SX256" s="111"/>
      <c r="SY256" s="111"/>
      <c r="SZ256" s="111"/>
      <c r="TA256" s="111"/>
      <c r="TB256" s="111"/>
      <c r="TC256" s="111"/>
      <c r="TD256" s="111"/>
      <c r="TE256" s="111"/>
      <c r="TF256" s="111"/>
      <c r="TG256" s="111"/>
      <c r="TH256" s="111"/>
      <c r="TI256" s="111"/>
      <c r="TJ256" s="111"/>
      <c r="TK256" s="111"/>
      <c r="TL256" s="111"/>
      <c r="TM256" s="111"/>
      <c r="TN256" s="111"/>
      <c r="TO256" s="111"/>
      <c r="TP256" s="111"/>
      <c r="TQ256" s="111"/>
      <c r="TR256" s="111"/>
      <c r="TS256" s="111"/>
      <c r="TT256" s="111"/>
      <c r="TU256" s="111"/>
      <c r="TV256" s="111"/>
      <c r="TW256" s="111"/>
      <c r="TX256" s="111"/>
      <c r="TY256" s="111"/>
      <c r="TZ256" s="111"/>
      <c r="UA256" s="111"/>
      <c r="UB256" s="111"/>
      <c r="UC256" s="111"/>
      <c r="UD256" s="111"/>
      <c r="UE256" s="111"/>
      <c r="UF256" s="111"/>
      <c r="UG256" s="111"/>
      <c r="UH256" s="111"/>
      <c r="UI256" s="111"/>
      <c r="UJ256" s="111"/>
      <c r="UK256" s="111"/>
      <c r="UL256" s="111"/>
      <c r="UM256" s="111"/>
      <c r="UN256" s="111"/>
      <c r="UO256" s="111"/>
      <c r="UP256" s="111"/>
      <c r="UQ256" s="111"/>
      <c r="UR256" s="111"/>
      <c r="US256" s="111"/>
      <c r="UT256" s="111"/>
      <c r="UU256" s="111"/>
      <c r="UV256" s="111"/>
      <c r="UW256" s="111"/>
      <c r="UX256" s="111"/>
      <c r="UY256" s="111"/>
      <c r="UZ256" s="111"/>
      <c r="VA256" s="111"/>
      <c r="VB256" s="111"/>
      <c r="VC256" s="111"/>
      <c r="VD256" s="111"/>
      <c r="VE256" s="111"/>
      <c r="VF256" s="111"/>
      <c r="VG256" s="111"/>
      <c r="VH256" s="111"/>
      <c r="VI256" s="111"/>
      <c r="VJ256" s="111"/>
      <c r="VK256" s="111"/>
      <c r="VL256" s="111"/>
      <c r="VM256" s="111"/>
      <c r="VN256" s="111"/>
      <c r="VO256" s="111"/>
      <c r="VP256" s="111"/>
      <c r="VQ256" s="111"/>
      <c r="VR256" s="111"/>
      <c r="VS256" s="111"/>
      <c r="VT256" s="111"/>
      <c r="VU256" s="111"/>
      <c r="VV256" s="111"/>
      <c r="VW256" s="111"/>
      <c r="VX256" s="111"/>
      <c r="VY256" s="111"/>
      <c r="VZ256" s="111"/>
      <c r="WA256" s="111"/>
      <c r="WB256" s="111"/>
      <c r="WC256" s="111"/>
      <c r="WD256" s="111"/>
      <c r="WE256" s="111"/>
      <c r="WF256" s="111"/>
      <c r="WG256" s="111"/>
      <c r="WH256" s="111"/>
      <c r="WI256" s="111"/>
      <c r="WJ256" s="111"/>
      <c r="WK256" s="111"/>
      <c r="WL256" s="111"/>
      <c r="WM256" s="111"/>
      <c r="WN256" s="111"/>
      <c r="WO256" s="111"/>
      <c r="WP256" s="111"/>
      <c r="WQ256" s="111"/>
      <c r="WR256" s="111"/>
      <c r="WS256" s="111"/>
      <c r="WT256" s="111"/>
      <c r="WU256" s="111"/>
      <c r="WV256" s="111"/>
      <c r="WW256" s="111"/>
      <c r="WX256" s="111"/>
      <c r="WY256" s="111"/>
      <c r="WZ256" s="111"/>
      <c r="XA256" s="111"/>
      <c r="XB256" s="111"/>
      <c r="XC256" s="111"/>
      <c r="XD256" s="111"/>
      <c r="XE256" s="111"/>
      <c r="XF256" s="111"/>
      <c r="XG256" s="111"/>
      <c r="XH256" s="111"/>
      <c r="XI256" s="111"/>
      <c r="XJ256" s="111"/>
      <c r="XK256" s="111"/>
      <c r="XL256" s="111"/>
      <c r="XM256" s="111"/>
      <c r="XN256" s="111"/>
      <c r="XO256" s="111"/>
      <c r="XP256" s="111"/>
      <c r="XQ256" s="111"/>
      <c r="XR256" s="111"/>
      <c r="XS256" s="111"/>
      <c r="XT256" s="111"/>
      <c r="XU256" s="111"/>
      <c r="XV256" s="111"/>
      <c r="XW256" s="111"/>
      <c r="XX256" s="111"/>
      <c r="XY256" s="111"/>
      <c r="XZ256" s="111"/>
      <c r="YA256" s="111"/>
      <c r="YB256" s="111"/>
      <c r="YC256" s="111"/>
      <c r="YD256" s="111"/>
      <c r="YE256" s="111"/>
      <c r="YF256" s="111"/>
      <c r="YG256" s="111"/>
      <c r="YH256" s="111"/>
      <c r="YI256" s="111"/>
      <c r="YJ256" s="111"/>
      <c r="YK256" s="111"/>
      <c r="YL256" s="111"/>
      <c r="YM256" s="111"/>
      <c r="YN256" s="111"/>
      <c r="YO256" s="111"/>
      <c r="YP256" s="111"/>
      <c r="YQ256" s="111"/>
      <c r="YR256" s="111"/>
      <c r="YS256" s="111"/>
      <c r="YT256" s="111"/>
      <c r="YU256" s="111"/>
      <c r="YV256" s="111"/>
      <c r="YW256" s="111"/>
      <c r="YX256" s="111"/>
      <c r="YY256" s="111"/>
      <c r="YZ256" s="111"/>
      <c r="ZA256" s="111"/>
      <c r="ZB256" s="111"/>
      <c r="ZC256" s="111"/>
      <c r="ZD256" s="111"/>
      <c r="ZE256" s="111"/>
      <c r="ZF256" s="111"/>
      <c r="ZG256" s="111"/>
      <c r="ZH256" s="111"/>
      <c r="ZI256" s="111"/>
      <c r="ZJ256" s="111"/>
      <c r="ZK256" s="111"/>
      <c r="ZL256" s="111"/>
      <c r="ZM256" s="111"/>
      <c r="ZN256" s="111"/>
      <c r="ZO256" s="111"/>
      <c r="ZP256" s="111"/>
      <c r="ZQ256" s="111"/>
      <c r="ZR256" s="111"/>
      <c r="ZS256" s="111"/>
      <c r="ZT256" s="111"/>
      <c r="ZU256" s="111"/>
      <c r="ZV256" s="111"/>
      <c r="ZW256" s="111"/>
      <c r="ZX256" s="111"/>
      <c r="ZY256" s="111"/>
      <c r="ZZ256" s="111"/>
      <c r="AAA256" s="111"/>
      <c r="AAB256" s="111"/>
      <c r="AAC256" s="111"/>
      <c r="AAD256" s="111"/>
      <c r="AAE256" s="111"/>
      <c r="AAF256" s="111"/>
      <c r="AAG256" s="111"/>
      <c r="AAH256" s="111"/>
      <c r="AAI256" s="111"/>
      <c r="AAJ256" s="111"/>
      <c r="AAK256" s="111"/>
      <c r="AAL256" s="111"/>
      <c r="AAM256" s="111"/>
      <c r="AAN256" s="111"/>
      <c r="AAO256" s="111"/>
      <c r="AAP256" s="111"/>
      <c r="AAQ256" s="111"/>
      <c r="AAR256" s="111"/>
      <c r="AAS256" s="111"/>
      <c r="AAT256" s="111"/>
      <c r="AAU256" s="111"/>
      <c r="AAV256" s="111"/>
      <c r="AAW256" s="111"/>
      <c r="AAX256" s="111"/>
      <c r="AAY256" s="111"/>
      <c r="AAZ256" s="111"/>
      <c r="ABA256" s="111"/>
      <c r="ABB256" s="111"/>
      <c r="ABC256" s="111"/>
      <c r="ABD256" s="111"/>
      <c r="ABE256" s="111"/>
      <c r="ABF256" s="111"/>
      <c r="ABG256" s="111"/>
      <c r="ABH256" s="111"/>
      <c r="ABI256" s="111"/>
      <c r="ABJ256" s="111"/>
      <c r="ABK256" s="111"/>
      <c r="ABL256" s="111"/>
      <c r="ABM256" s="111"/>
      <c r="ABN256" s="111"/>
      <c r="ABO256" s="111"/>
      <c r="ABP256" s="111"/>
      <c r="ABQ256" s="111"/>
      <c r="ABR256" s="111"/>
      <c r="ABS256" s="111"/>
      <c r="ABT256" s="111"/>
      <c r="ABU256" s="111"/>
      <c r="ABV256" s="111"/>
      <c r="ABW256" s="111"/>
      <c r="ABX256" s="111"/>
      <c r="ABY256" s="111"/>
      <c r="ABZ256" s="111"/>
      <c r="ACA256" s="111"/>
      <c r="ACB256" s="111"/>
      <c r="ACC256" s="111"/>
      <c r="ACD256" s="111"/>
      <c r="ACE256" s="111"/>
      <c r="ACF256" s="111"/>
      <c r="ACG256" s="111"/>
      <c r="ACH256" s="111"/>
      <c r="ACI256" s="111"/>
      <c r="ACJ256" s="111"/>
      <c r="ACK256" s="111"/>
      <c r="ACL256" s="111"/>
      <c r="ACM256" s="111"/>
      <c r="ACN256" s="111"/>
      <c r="ACO256" s="111"/>
      <c r="ACP256" s="111"/>
      <c r="ACQ256" s="111"/>
      <c r="ACR256" s="111"/>
      <c r="ACS256" s="111"/>
      <c r="ACT256" s="111"/>
      <c r="ACU256" s="111"/>
      <c r="ACV256" s="111"/>
      <c r="ACW256" s="111"/>
      <c r="ACX256" s="111"/>
      <c r="ACY256" s="111"/>
      <c r="ACZ256" s="111"/>
      <c r="ADA256" s="111"/>
      <c r="ADB256" s="111"/>
      <c r="ADC256" s="111"/>
      <c r="ADD256" s="111"/>
      <c r="ADE256" s="111"/>
      <c r="ADF256" s="111"/>
      <c r="ADG256" s="111"/>
      <c r="ADH256" s="111"/>
      <c r="ADI256" s="111"/>
      <c r="ADJ256" s="111"/>
      <c r="ADK256" s="111"/>
      <c r="ADL256" s="111"/>
      <c r="ADM256" s="111"/>
      <c r="ADN256" s="111"/>
      <c r="ADO256" s="111"/>
      <c r="ADP256" s="111"/>
      <c r="ADQ256" s="111"/>
      <c r="ADR256" s="111"/>
      <c r="ADS256" s="111"/>
      <c r="ADT256" s="111"/>
      <c r="ADU256" s="111"/>
      <c r="ADV256" s="111"/>
      <c r="ADW256" s="111"/>
      <c r="ADX256" s="111"/>
      <c r="ADY256" s="111"/>
      <c r="ADZ256" s="111"/>
      <c r="AEA256" s="111"/>
      <c r="AEB256" s="111"/>
      <c r="AEC256" s="111"/>
      <c r="AED256" s="111"/>
      <c r="AEE256" s="111"/>
      <c r="AEF256" s="111"/>
      <c r="AEG256" s="111"/>
      <c r="AEH256" s="111"/>
      <c r="AEI256" s="111"/>
      <c r="AEJ256" s="111"/>
      <c r="AEK256" s="111"/>
      <c r="AEL256" s="111"/>
      <c r="AEM256" s="111"/>
      <c r="AEN256" s="111"/>
      <c r="AEO256" s="111"/>
      <c r="AEP256" s="111"/>
      <c r="AEQ256" s="111"/>
      <c r="AER256" s="111"/>
      <c r="AES256" s="111"/>
      <c r="AET256" s="111"/>
      <c r="AEU256" s="111"/>
      <c r="AEV256" s="111"/>
      <c r="AEW256" s="111"/>
      <c r="AEX256" s="111"/>
      <c r="AEY256" s="111"/>
      <c r="AEZ256" s="111"/>
      <c r="AFA256" s="111"/>
      <c r="AFB256" s="111"/>
      <c r="AFC256" s="111"/>
      <c r="AFD256" s="111"/>
      <c r="AFE256" s="111"/>
      <c r="AFF256" s="111"/>
      <c r="AFG256" s="111"/>
      <c r="AFH256" s="111"/>
      <c r="AFI256" s="111"/>
      <c r="AFJ256" s="111"/>
      <c r="AFK256" s="111"/>
      <c r="AFL256" s="111"/>
      <c r="AFM256" s="111"/>
      <c r="AFN256" s="111"/>
      <c r="AFO256" s="111"/>
      <c r="AFP256" s="111"/>
      <c r="AFQ256" s="111"/>
      <c r="AFR256" s="111"/>
      <c r="AFS256" s="111"/>
      <c r="AFT256" s="111"/>
      <c r="AFU256" s="111"/>
      <c r="AFV256" s="111"/>
      <c r="AFW256" s="111"/>
      <c r="AFX256" s="111"/>
      <c r="AFY256" s="111"/>
      <c r="AFZ256" s="111"/>
      <c r="AGA256" s="111"/>
      <c r="AGB256" s="111"/>
      <c r="AGC256" s="111"/>
      <c r="AGD256" s="111"/>
      <c r="AGE256" s="111"/>
      <c r="AGF256" s="111"/>
      <c r="AGG256" s="111"/>
      <c r="AGH256" s="111"/>
      <c r="AGI256" s="111"/>
      <c r="AGJ256" s="111"/>
      <c r="AGK256" s="111"/>
      <c r="AGL256" s="111"/>
      <c r="AGM256" s="111"/>
      <c r="AGN256" s="111"/>
      <c r="AGO256" s="111"/>
      <c r="AGP256" s="111"/>
      <c r="AGQ256" s="111"/>
      <c r="AGR256" s="111"/>
      <c r="AGS256" s="111"/>
      <c r="AGT256" s="111"/>
      <c r="AGU256" s="111"/>
      <c r="AGV256" s="111"/>
      <c r="AGW256" s="111"/>
      <c r="AGX256" s="111"/>
      <c r="AGY256" s="111"/>
      <c r="AGZ256" s="111"/>
      <c r="AHA256" s="111"/>
      <c r="AHB256" s="111"/>
      <c r="AHC256" s="111"/>
      <c r="AHD256" s="111"/>
      <c r="AHE256" s="111"/>
      <c r="AHF256" s="111"/>
      <c r="AHG256" s="111"/>
      <c r="AHH256" s="111"/>
      <c r="AHI256" s="111"/>
      <c r="AHJ256" s="111"/>
      <c r="AHK256" s="111"/>
      <c r="AHL256" s="111"/>
      <c r="AHM256" s="111"/>
      <c r="AHN256" s="111"/>
      <c r="AHO256" s="111"/>
      <c r="AHP256" s="111"/>
      <c r="AHQ256" s="111"/>
      <c r="AHR256" s="111"/>
      <c r="AHS256" s="111"/>
      <c r="AHT256" s="111"/>
      <c r="AHU256" s="111"/>
      <c r="AHV256" s="111"/>
      <c r="AHW256" s="111"/>
      <c r="AHX256" s="111"/>
      <c r="AHY256" s="111"/>
      <c r="AHZ256" s="111"/>
      <c r="AIA256" s="111"/>
      <c r="AIB256" s="111"/>
      <c r="AIC256" s="111"/>
      <c r="AID256" s="111"/>
      <c r="AIE256" s="111"/>
      <c r="AIF256" s="111"/>
      <c r="AIG256" s="111"/>
      <c r="AIH256" s="111"/>
      <c r="AII256" s="111"/>
      <c r="AIJ256" s="111"/>
      <c r="AIK256" s="111"/>
      <c r="AIL256" s="111"/>
      <c r="AIM256" s="111"/>
      <c r="AIN256" s="111"/>
      <c r="AIO256" s="111"/>
      <c r="AIP256" s="111"/>
      <c r="AIQ256" s="111"/>
      <c r="AIR256" s="111"/>
      <c r="AIS256" s="111"/>
      <c r="AIT256" s="111"/>
      <c r="AIU256" s="111"/>
      <c r="AIV256" s="111"/>
      <c r="AIW256" s="111"/>
      <c r="AIX256" s="111"/>
      <c r="AIY256" s="111"/>
      <c r="AIZ256" s="111"/>
      <c r="AJA256" s="111"/>
      <c r="AJB256" s="111"/>
      <c r="AJC256" s="111"/>
      <c r="AJD256" s="111"/>
      <c r="AJE256" s="111"/>
      <c r="AJF256" s="111"/>
      <c r="AJG256" s="111"/>
      <c r="AJH256" s="111"/>
      <c r="AJI256" s="111"/>
      <c r="AJJ256" s="111"/>
      <c r="AJK256" s="111"/>
      <c r="AJL256" s="111"/>
      <c r="AJM256" s="111"/>
      <c r="AJN256" s="111"/>
      <c r="AJO256" s="111"/>
      <c r="AJP256" s="111"/>
      <c r="AJQ256" s="111"/>
      <c r="AJR256" s="111"/>
      <c r="AJS256" s="111"/>
      <c r="AJT256" s="111"/>
      <c r="AJU256" s="111"/>
      <c r="AJV256" s="111"/>
      <c r="AJW256" s="111"/>
      <c r="AJX256" s="111"/>
      <c r="AJY256" s="111"/>
      <c r="AJZ256" s="111"/>
      <c r="AKA256" s="111"/>
      <c r="AKB256" s="111"/>
      <c r="AKC256" s="111"/>
      <c r="AKD256" s="111"/>
      <c r="AKE256" s="111"/>
      <c r="AKF256" s="111"/>
      <c r="AKG256" s="111"/>
      <c r="AKH256" s="111"/>
      <c r="AKI256" s="111"/>
      <c r="AKJ256" s="111"/>
      <c r="AKK256" s="111"/>
      <c r="AKL256" s="111"/>
      <c r="AKM256" s="111"/>
      <c r="AKN256" s="111"/>
      <c r="AKO256" s="111"/>
      <c r="AKP256" s="111"/>
      <c r="AKQ256" s="111"/>
      <c r="AKR256" s="111"/>
      <c r="AKS256" s="111"/>
      <c r="AKT256" s="111"/>
      <c r="AKU256" s="111"/>
      <c r="AKV256" s="111"/>
      <c r="AKW256" s="111"/>
      <c r="AKX256" s="111"/>
      <c r="AKY256" s="111"/>
      <c r="AKZ256" s="111"/>
      <c r="ALA256" s="111"/>
      <c r="ALB256" s="111"/>
      <c r="ALC256" s="111"/>
      <c r="ALD256" s="111"/>
      <c r="ALE256" s="111"/>
      <c r="ALF256" s="111"/>
      <c r="ALG256" s="111"/>
      <c r="ALH256" s="111"/>
      <c r="ALI256" s="111"/>
      <c r="ALJ256" s="111"/>
      <c r="ALK256" s="111"/>
      <c r="ALL256" s="111"/>
      <c r="ALM256" s="111"/>
      <c r="ALN256" s="111"/>
      <c r="ALO256" s="111"/>
      <c r="ALP256" s="111"/>
      <c r="ALQ256" s="111"/>
      <c r="ALR256" s="111"/>
      <c r="ALS256" s="111"/>
      <c r="ALT256" s="111"/>
      <c r="ALU256" s="111"/>
      <c r="ALV256" s="111"/>
      <c r="ALW256" s="111"/>
      <c r="ALX256" s="111"/>
      <c r="ALY256" s="111"/>
      <c r="ALZ256" s="111"/>
      <c r="AMA256" s="111"/>
      <c r="AMB256" s="111"/>
      <c r="AMC256" s="111"/>
      <c r="AMD256" s="111"/>
      <c r="AME256" s="111"/>
      <c r="AMF256" s="111"/>
      <c r="AMG256" s="111"/>
      <c r="AMH256" s="111"/>
      <c r="AMI256" s="111"/>
      <c r="AMJ256" s="111"/>
      <c r="AMK256" s="111"/>
      <c r="AML256" s="111"/>
      <c r="AMM256" s="111"/>
      <c r="AMN256" s="111"/>
      <c r="AMO256" s="111"/>
      <c r="AMP256" s="111"/>
      <c r="AMQ256" s="111"/>
      <c r="AMR256" s="111"/>
      <c r="AMS256" s="111"/>
      <c r="AMT256" s="111"/>
      <c r="AMU256" s="111"/>
      <c r="AMV256" s="111"/>
      <c r="AMW256" s="111"/>
      <c r="AMX256" s="111"/>
      <c r="AMY256" s="111"/>
      <c r="AMZ256" s="111"/>
      <c r="ANA256" s="111"/>
      <c r="ANB256" s="111"/>
      <c r="ANC256" s="111"/>
      <c r="AND256" s="111"/>
      <c r="ANE256" s="111"/>
      <c r="ANF256" s="111"/>
      <c r="ANG256" s="111"/>
      <c r="ANH256" s="111"/>
      <c r="ANI256" s="111"/>
      <c r="ANJ256" s="111"/>
      <c r="ANK256" s="111"/>
      <c r="ANL256" s="111"/>
      <c r="ANM256" s="111"/>
      <c r="ANN256" s="111"/>
      <c r="ANO256" s="111"/>
      <c r="ANP256" s="111"/>
      <c r="ANQ256" s="111"/>
      <c r="ANR256" s="111"/>
      <c r="ANS256" s="111"/>
      <c r="ANT256" s="111"/>
      <c r="ANU256" s="111"/>
      <c r="ANV256" s="111"/>
      <c r="ANW256" s="111"/>
      <c r="ANX256" s="111"/>
      <c r="ANY256" s="111"/>
      <c r="ANZ256" s="111"/>
      <c r="AOA256" s="111"/>
      <c r="AOB256" s="111"/>
      <c r="AOC256" s="111"/>
      <c r="AOD256" s="111"/>
      <c r="AOE256" s="111"/>
      <c r="AOF256" s="111"/>
      <c r="AOG256" s="111"/>
      <c r="AOH256" s="111"/>
      <c r="AOI256" s="111"/>
      <c r="AOJ256" s="111"/>
      <c r="AOK256" s="111"/>
      <c r="AOL256" s="111"/>
      <c r="AOM256" s="111"/>
      <c r="AON256" s="111"/>
      <c r="AOO256" s="111"/>
      <c r="AOP256" s="111"/>
      <c r="AOQ256" s="111"/>
      <c r="AOR256" s="111"/>
      <c r="AOS256" s="111"/>
      <c r="AOT256" s="111"/>
      <c r="AOU256" s="111"/>
      <c r="AOV256" s="111"/>
      <c r="AOW256" s="111"/>
      <c r="AOX256" s="111"/>
      <c r="AOY256" s="111"/>
      <c r="AOZ256" s="111"/>
      <c r="APA256" s="111"/>
      <c r="APB256" s="111"/>
      <c r="APC256" s="111"/>
      <c r="APD256" s="111"/>
      <c r="APE256" s="111"/>
      <c r="APF256" s="111"/>
      <c r="APG256" s="111"/>
      <c r="APH256" s="111"/>
      <c r="API256" s="111"/>
      <c r="APJ256" s="111"/>
      <c r="APK256" s="111"/>
      <c r="APL256" s="111"/>
      <c r="APM256" s="111"/>
      <c r="APN256" s="111"/>
      <c r="APO256" s="111"/>
      <c r="APP256" s="111"/>
      <c r="APQ256" s="111"/>
      <c r="APR256" s="111"/>
      <c r="APS256" s="111"/>
      <c r="APT256" s="111"/>
      <c r="APU256" s="111"/>
      <c r="APV256" s="111"/>
      <c r="APW256" s="111"/>
      <c r="APX256" s="111"/>
      <c r="APY256" s="111"/>
      <c r="APZ256" s="111"/>
      <c r="AQA256" s="111"/>
      <c r="AQB256" s="111"/>
      <c r="AQC256" s="111"/>
      <c r="AQD256" s="111"/>
      <c r="AQE256" s="111"/>
      <c r="AQF256" s="111"/>
      <c r="AQG256" s="111"/>
      <c r="AQH256" s="111"/>
      <c r="AQI256" s="111"/>
      <c r="AQJ256" s="111"/>
      <c r="AQK256" s="111"/>
      <c r="AQL256" s="111"/>
      <c r="AQM256" s="111"/>
      <c r="AQN256" s="111"/>
      <c r="AQO256" s="111"/>
      <c r="AQP256" s="111"/>
      <c r="AQQ256" s="111"/>
      <c r="AQR256" s="111"/>
      <c r="AQS256" s="111"/>
      <c r="AQT256" s="111"/>
      <c r="AQU256" s="111"/>
      <c r="AQV256" s="111"/>
      <c r="AQW256" s="111"/>
      <c r="AQX256" s="111"/>
      <c r="AQY256" s="111"/>
      <c r="AQZ256" s="111"/>
      <c r="ARA256" s="111"/>
      <c r="ARB256" s="111"/>
      <c r="ARC256" s="111"/>
      <c r="ARD256" s="111"/>
      <c r="ARE256" s="111"/>
      <c r="ARF256" s="111"/>
      <c r="ARG256" s="111"/>
      <c r="ARH256" s="111"/>
      <c r="ARI256" s="111"/>
      <c r="ARJ256" s="111"/>
      <c r="ARK256" s="111"/>
      <c r="ARL256" s="111"/>
      <c r="ARM256" s="111"/>
      <c r="ARN256" s="111"/>
      <c r="ARO256" s="111"/>
      <c r="ARP256" s="111"/>
      <c r="ARQ256" s="111"/>
      <c r="ARR256" s="111"/>
      <c r="ARS256" s="111"/>
      <c r="ART256" s="111"/>
      <c r="ARU256" s="111"/>
      <c r="ARV256" s="111"/>
      <c r="ARW256" s="111"/>
      <c r="ARX256" s="111"/>
      <c r="ARY256" s="111"/>
      <c r="ARZ256" s="111"/>
      <c r="ASA256" s="111"/>
      <c r="ASB256" s="111"/>
      <c r="ASC256" s="111"/>
      <c r="ASD256" s="111"/>
      <c r="ASE256" s="111"/>
      <c r="ASF256" s="111"/>
      <c r="ASG256" s="111"/>
      <c r="ASH256" s="111"/>
      <c r="ASI256" s="111"/>
      <c r="ASJ256" s="111"/>
      <c r="ASK256" s="111"/>
      <c r="ASL256" s="111"/>
      <c r="ASM256" s="111"/>
      <c r="ASN256" s="111"/>
      <c r="ASO256" s="111"/>
      <c r="ASP256" s="111"/>
      <c r="ASQ256" s="111"/>
      <c r="ASR256" s="111"/>
      <c r="ASS256" s="111"/>
      <c r="AST256" s="111"/>
      <c r="ASU256" s="111"/>
      <c r="ASV256" s="111"/>
      <c r="ASW256" s="111"/>
      <c r="ASX256" s="111"/>
      <c r="ASY256" s="111"/>
      <c r="ASZ256" s="111"/>
      <c r="ATA256" s="111"/>
      <c r="ATB256" s="111"/>
      <c r="ATC256" s="111"/>
      <c r="ATD256" s="111"/>
      <c r="ATE256" s="111"/>
      <c r="ATF256" s="111"/>
      <c r="ATG256" s="111"/>
      <c r="ATH256" s="111"/>
      <c r="ATI256" s="111"/>
      <c r="ATJ256" s="111"/>
      <c r="ATK256" s="111"/>
      <c r="ATL256" s="111"/>
      <c r="ATM256" s="111"/>
      <c r="ATN256" s="111"/>
      <c r="ATO256" s="111"/>
      <c r="ATP256" s="111"/>
      <c r="ATQ256" s="111"/>
      <c r="ATR256" s="111"/>
      <c r="ATS256" s="111"/>
      <c r="ATT256" s="111"/>
      <c r="ATU256" s="111"/>
      <c r="ATV256" s="111"/>
      <c r="ATW256" s="111"/>
      <c r="ATX256" s="111"/>
      <c r="ATY256" s="111"/>
      <c r="ATZ256" s="111"/>
      <c r="AUA256" s="111"/>
      <c r="AUB256" s="111"/>
      <c r="AUC256" s="111"/>
      <c r="AUD256" s="111"/>
      <c r="AUE256" s="111"/>
      <c r="AUF256" s="111"/>
      <c r="AUG256" s="111"/>
      <c r="AUH256" s="111"/>
      <c r="AUI256" s="111"/>
      <c r="AUJ256" s="111"/>
      <c r="AUK256" s="111"/>
      <c r="AUL256" s="111"/>
      <c r="AUM256" s="111"/>
      <c r="AUN256" s="111"/>
      <c r="AUO256" s="111"/>
      <c r="AUP256" s="111"/>
      <c r="AUQ256" s="111"/>
      <c r="AUR256" s="111"/>
      <c r="AUS256" s="111"/>
      <c r="AUT256" s="111"/>
      <c r="AUU256" s="111"/>
      <c r="AUV256" s="111"/>
      <c r="AUW256" s="111"/>
      <c r="AUX256" s="111"/>
      <c r="AUY256" s="111"/>
      <c r="AUZ256" s="111"/>
      <c r="AVA256" s="111"/>
      <c r="AVB256" s="111"/>
      <c r="AVC256" s="111"/>
      <c r="AVD256" s="111"/>
      <c r="AVE256" s="111"/>
      <c r="AVF256" s="111"/>
      <c r="AVG256" s="111"/>
      <c r="AVH256" s="111"/>
      <c r="AVI256" s="111"/>
      <c r="AVJ256" s="111"/>
      <c r="AVK256" s="111"/>
      <c r="AVL256" s="111"/>
      <c r="AVM256" s="111"/>
      <c r="AVN256" s="111"/>
      <c r="AVO256" s="111"/>
      <c r="AVP256" s="111"/>
      <c r="AVQ256" s="111"/>
      <c r="AVR256" s="111"/>
      <c r="AVS256" s="111"/>
      <c r="AVT256" s="111"/>
      <c r="AVU256" s="111"/>
      <c r="AVV256" s="111"/>
      <c r="AVW256" s="111"/>
      <c r="AVX256" s="111"/>
      <c r="AVY256" s="111"/>
      <c r="AVZ256" s="111"/>
      <c r="AWA256" s="111"/>
      <c r="AWB256" s="111"/>
      <c r="AWC256" s="111"/>
      <c r="AWD256" s="111"/>
      <c r="AWE256" s="111"/>
      <c r="AWF256" s="111"/>
      <c r="AWG256" s="111"/>
      <c r="AWH256" s="111"/>
      <c r="AWI256" s="111"/>
      <c r="AWJ256" s="111"/>
      <c r="AWK256" s="111"/>
      <c r="AWL256" s="111"/>
      <c r="AWM256" s="111"/>
      <c r="AWN256" s="111"/>
      <c r="AWO256" s="111"/>
      <c r="AWP256" s="111"/>
      <c r="AWQ256" s="111"/>
      <c r="AWR256" s="111"/>
      <c r="AWS256" s="111"/>
      <c r="AWT256" s="111"/>
      <c r="AWU256" s="111"/>
      <c r="AWV256" s="111"/>
      <c r="AWW256" s="111"/>
      <c r="AWX256" s="111"/>
      <c r="AWY256" s="111"/>
      <c r="AWZ256" s="111"/>
      <c r="AXA256" s="111"/>
      <c r="AXB256" s="111"/>
      <c r="AXC256" s="111"/>
      <c r="AXD256" s="111"/>
      <c r="AXE256" s="111"/>
      <c r="AXF256" s="111"/>
      <c r="AXG256" s="111"/>
      <c r="AXH256" s="111"/>
      <c r="AXI256" s="111"/>
      <c r="AXJ256" s="111"/>
      <c r="AXK256" s="111"/>
      <c r="AXL256" s="111"/>
      <c r="AXM256" s="111"/>
      <c r="AXN256" s="111"/>
      <c r="AXO256" s="111"/>
      <c r="AXP256" s="111"/>
      <c r="AXQ256" s="111"/>
      <c r="AXR256" s="111"/>
      <c r="AXS256" s="111"/>
      <c r="AXT256" s="111"/>
      <c r="AXU256" s="111"/>
      <c r="AXV256" s="111"/>
      <c r="AXW256" s="111"/>
      <c r="AXX256" s="111"/>
      <c r="AXY256" s="111"/>
      <c r="AXZ256" s="111"/>
      <c r="AYA256" s="111"/>
      <c r="AYB256" s="111"/>
      <c r="AYC256" s="111"/>
      <c r="AYD256" s="111"/>
      <c r="AYE256" s="111"/>
      <c r="AYF256" s="111"/>
      <c r="AYG256" s="111"/>
      <c r="AYH256" s="111"/>
      <c r="AYI256" s="111"/>
      <c r="AYJ256" s="111"/>
      <c r="AYK256" s="111"/>
      <c r="AYL256" s="111"/>
      <c r="AYM256" s="111"/>
      <c r="AYN256" s="111"/>
      <c r="AYO256" s="111"/>
      <c r="AYP256" s="111"/>
      <c r="AYQ256" s="111"/>
      <c r="AYR256" s="111"/>
      <c r="AYS256" s="111"/>
      <c r="AYT256" s="111"/>
      <c r="AYU256" s="111"/>
      <c r="AYV256" s="111"/>
      <c r="AYW256" s="111"/>
      <c r="AYX256" s="111"/>
      <c r="AYY256" s="111"/>
      <c r="AYZ256" s="111"/>
      <c r="AZA256" s="111"/>
      <c r="AZB256" s="111"/>
      <c r="AZC256" s="111"/>
      <c r="AZD256" s="111"/>
      <c r="AZE256" s="111"/>
      <c r="AZF256" s="111"/>
      <c r="AZG256" s="111"/>
      <c r="AZH256" s="111"/>
      <c r="AZI256" s="111"/>
      <c r="AZJ256" s="111"/>
      <c r="AZK256" s="111"/>
      <c r="AZL256" s="111"/>
      <c r="AZM256" s="111"/>
      <c r="AZN256" s="111"/>
      <c r="AZO256" s="111"/>
      <c r="AZP256" s="111"/>
      <c r="AZQ256" s="111"/>
      <c r="AZR256" s="111"/>
      <c r="AZS256" s="111"/>
      <c r="AZT256" s="111"/>
      <c r="AZU256" s="111"/>
      <c r="AZV256" s="111"/>
      <c r="AZW256" s="111"/>
      <c r="AZX256" s="111"/>
      <c r="AZY256" s="111"/>
      <c r="AZZ256" s="111"/>
      <c r="BAA256" s="111"/>
      <c r="BAB256" s="111"/>
      <c r="BAC256" s="111"/>
      <c r="BAD256" s="111"/>
      <c r="BAE256" s="111"/>
      <c r="BAF256" s="111"/>
      <c r="BAG256" s="111"/>
      <c r="BAH256" s="111"/>
      <c r="BAI256" s="111"/>
      <c r="BAJ256" s="111"/>
      <c r="BAK256" s="111"/>
      <c r="BAL256" s="111"/>
      <c r="BAM256" s="111"/>
      <c r="BAN256" s="111"/>
      <c r="BAO256" s="111"/>
      <c r="BAP256" s="111"/>
      <c r="BAQ256" s="111"/>
      <c r="BAR256" s="111"/>
      <c r="BAS256" s="111"/>
      <c r="BAT256" s="111"/>
      <c r="BAU256" s="111"/>
      <c r="BAV256" s="111"/>
      <c r="BAW256" s="111"/>
      <c r="BAX256" s="111"/>
      <c r="BAY256" s="111"/>
      <c r="BAZ256" s="111"/>
      <c r="BBA256" s="111"/>
      <c r="BBB256" s="111"/>
      <c r="BBC256" s="111"/>
      <c r="BBD256" s="111"/>
      <c r="BBE256" s="111"/>
      <c r="BBF256" s="111"/>
      <c r="BBG256" s="111"/>
      <c r="BBH256" s="111"/>
      <c r="BBI256" s="111"/>
      <c r="BBJ256" s="111"/>
      <c r="BBK256" s="111"/>
      <c r="BBL256" s="111"/>
      <c r="BBM256" s="111"/>
      <c r="BBN256" s="111"/>
      <c r="BBO256" s="111"/>
      <c r="BBP256" s="111"/>
      <c r="BBQ256" s="111"/>
      <c r="BBR256" s="111"/>
      <c r="BBS256" s="111"/>
      <c r="BBT256" s="111"/>
      <c r="BBU256" s="111"/>
      <c r="BBV256" s="111"/>
      <c r="BBW256" s="111"/>
      <c r="BBX256" s="111"/>
      <c r="BBY256" s="111"/>
      <c r="BBZ256" s="111"/>
      <c r="BCA256" s="111"/>
      <c r="BCB256" s="111"/>
      <c r="BCC256" s="111"/>
      <c r="BCD256" s="111"/>
      <c r="BCE256" s="111"/>
      <c r="BCF256" s="111"/>
      <c r="BCG256" s="111"/>
      <c r="BCH256" s="111"/>
      <c r="BCI256" s="111"/>
      <c r="BCJ256" s="111"/>
      <c r="BCK256" s="111"/>
      <c r="BCL256" s="111"/>
      <c r="BCM256" s="111"/>
      <c r="BCN256" s="111"/>
      <c r="BCO256" s="111"/>
      <c r="BCP256" s="111"/>
      <c r="BCQ256" s="111"/>
      <c r="BCR256" s="111"/>
      <c r="BCS256" s="111"/>
      <c r="BCT256" s="111"/>
      <c r="BCU256" s="111"/>
      <c r="BCV256" s="111"/>
      <c r="BCW256" s="111"/>
      <c r="BCX256" s="111"/>
      <c r="BCY256" s="111"/>
      <c r="BCZ256" s="111"/>
      <c r="BDA256" s="111"/>
      <c r="BDB256" s="111"/>
      <c r="BDC256" s="111"/>
      <c r="BDD256" s="111"/>
      <c r="BDE256" s="111"/>
      <c r="BDF256" s="111"/>
      <c r="BDG256" s="111"/>
      <c r="BDH256" s="111"/>
      <c r="BDI256" s="111"/>
      <c r="BDJ256" s="111"/>
      <c r="BDK256" s="111"/>
      <c r="BDL256" s="111"/>
      <c r="BDM256" s="111"/>
      <c r="BDN256" s="111"/>
      <c r="BDO256" s="111"/>
      <c r="BDP256" s="111"/>
      <c r="BDQ256" s="111"/>
      <c r="BDR256" s="111"/>
      <c r="BDS256" s="111"/>
      <c r="BDT256" s="111"/>
      <c r="BDU256" s="111"/>
      <c r="BDV256" s="111"/>
      <c r="BDW256" s="111"/>
      <c r="BDX256" s="111"/>
      <c r="BDY256" s="111"/>
      <c r="BDZ256" s="111"/>
      <c r="BEA256" s="111"/>
      <c r="BEB256" s="111"/>
      <c r="BEC256" s="111"/>
      <c r="BED256" s="111"/>
      <c r="BEE256" s="111"/>
      <c r="BEF256" s="111"/>
      <c r="BEG256" s="111"/>
      <c r="BEH256" s="111"/>
      <c r="BEI256" s="111"/>
      <c r="BEJ256" s="111"/>
      <c r="BEK256" s="111"/>
      <c r="BEL256" s="111"/>
      <c r="BEM256" s="111"/>
      <c r="BEN256" s="111"/>
      <c r="BEO256" s="111"/>
      <c r="BEP256" s="111"/>
      <c r="BEQ256" s="111"/>
      <c r="BER256" s="111"/>
      <c r="BES256" s="111"/>
      <c r="BET256" s="111"/>
      <c r="BEU256" s="111"/>
      <c r="BEV256" s="111"/>
      <c r="BEW256" s="111"/>
      <c r="BEX256" s="111"/>
      <c r="BEY256" s="111"/>
      <c r="BEZ256" s="111"/>
      <c r="BFA256" s="111"/>
      <c r="BFB256" s="111"/>
      <c r="BFC256" s="111"/>
      <c r="BFD256" s="111"/>
      <c r="BFE256" s="111"/>
      <c r="BFF256" s="111"/>
      <c r="BFG256" s="111"/>
      <c r="BFH256" s="111"/>
      <c r="BFI256" s="111"/>
      <c r="BFJ256" s="111"/>
      <c r="BFK256" s="111"/>
      <c r="BFL256" s="111"/>
      <c r="BFM256" s="111"/>
      <c r="BFN256" s="111"/>
      <c r="BFO256" s="111"/>
      <c r="BFP256" s="111"/>
      <c r="BFQ256" s="111"/>
      <c r="BFR256" s="111"/>
      <c r="BFS256" s="111"/>
      <c r="BFT256" s="111"/>
      <c r="BFU256" s="111"/>
      <c r="BFV256" s="111"/>
      <c r="BFW256" s="111"/>
      <c r="BFX256" s="111"/>
      <c r="BFY256" s="111"/>
      <c r="BFZ256" s="111"/>
      <c r="BGA256" s="111"/>
      <c r="BGB256" s="111"/>
      <c r="BGC256" s="111"/>
      <c r="BGD256" s="111"/>
      <c r="BGE256" s="111"/>
      <c r="BGF256" s="111"/>
      <c r="BGG256" s="111"/>
      <c r="BGH256" s="111"/>
      <c r="BGI256" s="111"/>
      <c r="BGJ256" s="111"/>
      <c r="BGK256" s="111"/>
      <c r="BGL256" s="111"/>
      <c r="BGM256" s="111"/>
      <c r="BGN256" s="111"/>
      <c r="BGO256" s="111"/>
      <c r="BGP256" s="111"/>
      <c r="BGQ256" s="111"/>
      <c r="BGR256" s="111"/>
      <c r="BGS256" s="111"/>
      <c r="BGT256" s="111"/>
      <c r="BGU256" s="111"/>
      <c r="BGV256" s="111"/>
      <c r="BGW256" s="111"/>
      <c r="BGX256" s="111"/>
      <c r="BGY256" s="111"/>
      <c r="BGZ256" s="111"/>
      <c r="BHA256" s="111"/>
      <c r="BHB256" s="111"/>
      <c r="BHC256" s="111"/>
      <c r="BHD256" s="111"/>
      <c r="BHE256" s="111"/>
      <c r="BHF256" s="111"/>
      <c r="BHG256" s="111"/>
      <c r="BHH256" s="111"/>
      <c r="BHI256" s="111"/>
      <c r="BHJ256" s="111"/>
      <c r="BHK256" s="111"/>
      <c r="BHL256" s="111"/>
      <c r="BHM256" s="111"/>
      <c r="BHN256" s="111"/>
      <c r="BHO256" s="111"/>
      <c r="BHP256" s="111"/>
      <c r="BHQ256" s="111"/>
      <c r="BHR256" s="111"/>
      <c r="BHS256" s="111"/>
      <c r="BHT256" s="111"/>
      <c r="BHU256" s="111"/>
      <c r="BHV256" s="111"/>
      <c r="BHW256" s="111"/>
      <c r="BHX256" s="111"/>
      <c r="BHY256" s="111"/>
      <c r="BHZ256" s="111"/>
      <c r="BIA256" s="111"/>
      <c r="BIB256" s="111"/>
      <c r="BIC256" s="111"/>
      <c r="BID256" s="111"/>
      <c r="BIE256" s="111"/>
      <c r="BIF256" s="111"/>
      <c r="BIG256" s="111"/>
      <c r="BIH256" s="111"/>
      <c r="BII256" s="111"/>
      <c r="BIJ256" s="111"/>
      <c r="BIK256" s="111"/>
      <c r="BIL256" s="111"/>
      <c r="BIM256" s="111"/>
      <c r="BIN256" s="111"/>
      <c r="BIO256" s="111"/>
      <c r="BIP256" s="111"/>
      <c r="BIQ256" s="111"/>
      <c r="BIR256" s="111"/>
      <c r="BIS256" s="111"/>
      <c r="BIT256" s="111"/>
      <c r="BIU256" s="111"/>
      <c r="BIV256" s="111"/>
      <c r="BIW256" s="111"/>
      <c r="BIX256" s="111"/>
      <c r="BIY256" s="111"/>
      <c r="BIZ256" s="111"/>
      <c r="BJA256" s="111"/>
      <c r="BJB256" s="111"/>
      <c r="BJC256" s="111"/>
      <c r="BJD256" s="111"/>
      <c r="BJE256" s="111"/>
      <c r="BJF256" s="111"/>
      <c r="BJG256" s="111"/>
      <c r="BJH256" s="111"/>
      <c r="BJI256" s="111"/>
      <c r="BJJ256" s="111"/>
      <c r="BJK256" s="111"/>
      <c r="BJL256" s="111"/>
      <c r="BJM256" s="111"/>
      <c r="BJN256" s="111"/>
      <c r="BJO256" s="111"/>
      <c r="BJP256" s="111"/>
      <c r="BJQ256" s="111"/>
      <c r="BJR256" s="111"/>
      <c r="BJS256" s="111"/>
      <c r="BJT256" s="111"/>
      <c r="BJU256" s="111"/>
      <c r="BJV256" s="111"/>
      <c r="BJW256" s="111"/>
      <c r="BJX256" s="111"/>
      <c r="BJY256" s="111"/>
      <c r="BJZ256" s="111"/>
      <c r="BKA256" s="111"/>
      <c r="BKB256" s="111"/>
      <c r="BKC256" s="111"/>
      <c r="BKD256" s="111"/>
      <c r="BKE256" s="111"/>
      <c r="BKF256" s="111"/>
      <c r="BKG256" s="111"/>
      <c r="BKH256" s="111"/>
      <c r="BKI256" s="111"/>
      <c r="BKJ256" s="111"/>
      <c r="BKK256" s="111"/>
      <c r="BKL256" s="111"/>
      <c r="BKM256" s="111"/>
      <c r="BKN256" s="111"/>
      <c r="BKO256" s="111"/>
      <c r="BKP256" s="111"/>
      <c r="BKQ256" s="111"/>
      <c r="BKR256" s="111"/>
      <c r="BKS256" s="111"/>
      <c r="BKT256" s="111"/>
      <c r="BKU256" s="111"/>
      <c r="BKV256" s="111"/>
      <c r="BKW256" s="111"/>
      <c r="BKX256" s="111"/>
      <c r="BKY256" s="111"/>
      <c r="BKZ256" s="111"/>
      <c r="BLA256" s="111"/>
      <c r="BLB256" s="111"/>
      <c r="BLC256" s="111"/>
      <c r="BLD256" s="111"/>
      <c r="BLE256" s="111"/>
      <c r="BLF256" s="111"/>
      <c r="BLG256" s="111"/>
      <c r="BLH256" s="111"/>
      <c r="BLI256" s="111"/>
      <c r="BLJ256" s="111"/>
      <c r="BLK256" s="111"/>
      <c r="BLL256" s="111"/>
      <c r="BLM256" s="111"/>
      <c r="BLN256" s="111"/>
      <c r="BLO256" s="111"/>
      <c r="BLP256" s="111"/>
      <c r="BLQ256" s="111"/>
      <c r="BLR256" s="111"/>
      <c r="BLS256" s="111"/>
      <c r="BLT256" s="111"/>
      <c r="BLU256" s="111"/>
      <c r="BLV256" s="111"/>
      <c r="BLW256" s="111"/>
      <c r="BLX256" s="111"/>
      <c r="BLY256" s="111"/>
      <c r="BLZ256" s="111"/>
      <c r="BMA256" s="111"/>
      <c r="BMB256" s="111"/>
      <c r="BMC256" s="111"/>
      <c r="BMD256" s="111"/>
      <c r="BME256" s="111"/>
      <c r="BMF256" s="111"/>
      <c r="BMG256" s="111"/>
      <c r="BMH256" s="111"/>
      <c r="BMI256" s="111"/>
      <c r="BMJ256" s="111"/>
      <c r="BMK256" s="111"/>
      <c r="BML256" s="111"/>
      <c r="BMM256" s="111"/>
      <c r="BMN256" s="111"/>
      <c r="BMO256" s="111"/>
      <c r="BMP256" s="111"/>
      <c r="BMQ256" s="111"/>
      <c r="BMR256" s="111"/>
      <c r="BMS256" s="111"/>
      <c r="BMT256" s="111"/>
      <c r="BMU256" s="111"/>
      <c r="BMV256" s="111"/>
      <c r="BMW256" s="111"/>
      <c r="BMX256" s="111"/>
      <c r="BMY256" s="111"/>
      <c r="BMZ256" s="111"/>
      <c r="BNA256" s="111"/>
      <c r="BNB256" s="111"/>
      <c r="BNC256" s="111"/>
      <c r="BND256" s="111"/>
      <c r="BNE256" s="111"/>
      <c r="BNF256" s="111"/>
      <c r="BNG256" s="111"/>
      <c r="BNH256" s="111"/>
      <c r="BNI256" s="111"/>
      <c r="BNJ256" s="111"/>
      <c r="BNK256" s="111"/>
      <c r="BNL256" s="111"/>
      <c r="BNM256" s="111"/>
      <c r="BNN256" s="111"/>
      <c r="BNO256" s="111"/>
      <c r="BNP256" s="111"/>
      <c r="BNQ256" s="111"/>
      <c r="BNR256" s="111"/>
      <c r="BNS256" s="111"/>
      <c r="BNT256" s="111"/>
      <c r="BNU256" s="111"/>
      <c r="BNV256" s="111"/>
      <c r="BNW256" s="111"/>
      <c r="BNX256" s="111"/>
      <c r="BNY256" s="111"/>
      <c r="BNZ256" s="111"/>
      <c r="BOA256" s="111"/>
      <c r="BOB256" s="111"/>
      <c r="BOC256" s="111"/>
      <c r="BOD256" s="111"/>
      <c r="BOE256" s="111"/>
      <c r="BOF256" s="111"/>
      <c r="BOG256" s="111"/>
      <c r="BOH256" s="111"/>
      <c r="BOI256" s="111"/>
      <c r="BOJ256" s="111"/>
      <c r="BOK256" s="111"/>
      <c r="BOL256" s="111"/>
      <c r="BOM256" s="111"/>
      <c r="BON256" s="111"/>
      <c r="BOO256" s="111"/>
      <c r="BOP256" s="111"/>
      <c r="BOQ256" s="111"/>
      <c r="BOR256" s="111"/>
      <c r="BOS256" s="111"/>
      <c r="BOT256" s="111"/>
      <c r="BOU256" s="111"/>
      <c r="BOV256" s="111"/>
      <c r="BOW256" s="111"/>
      <c r="BOX256" s="111"/>
      <c r="BOY256" s="111"/>
      <c r="BOZ256" s="111"/>
      <c r="BPA256" s="111"/>
      <c r="BPB256" s="111"/>
      <c r="BPC256" s="111"/>
      <c r="BPD256" s="111"/>
      <c r="BPE256" s="111"/>
      <c r="BPF256" s="111"/>
      <c r="BPG256" s="111"/>
      <c r="BPH256" s="111"/>
      <c r="BPI256" s="111"/>
      <c r="BPJ256" s="111"/>
      <c r="BPK256" s="111"/>
      <c r="BPL256" s="111"/>
      <c r="BPM256" s="111"/>
      <c r="BPN256" s="111"/>
      <c r="BPO256" s="111"/>
      <c r="BPP256" s="111"/>
      <c r="BPQ256" s="111"/>
      <c r="BPR256" s="111"/>
      <c r="BPS256" s="111"/>
      <c r="BPT256" s="111"/>
      <c r="BPU256" s="111"/>
      <c r="BPV256" s="111"/>
      <c r="BPW256" s="111"/>
      <c r="BPX256" s="111"/>
      <c r="BPY256" s="111"/>
      <c r="BPZ256" s="111"/>
      <c r="BQA256" s="111"/>
      <c r="BQB256" s="111"/>
      <c r="BQC256" s="111"/>
      <c r="BQD256" s="111"/>
      <c r="BQE256" s="111"/>
      <c r="BQF256" s="111"/>
      <c r="BQG256" s="111"/>
      <c r="BQH256" s="111"/>
      <c r="BQI256" s="111"/>
      <c r="BQJ256" s="111"/>
      <c r="BQK256" s="111"/>
      <c r="BQL256" s="111"/>
      <c r="BQM256" s="111"/>
      <c r="BQN256" s="111"/>
      <c r="BQO256" s="111"/>
      <c r="BQP256" s="111"/>
      <c r="BQQ256" s="111"/>
      <c r="BQR256" s="111"/>
      <c r="BQS256" s="111"/>
      <c r="BQT256" s="111"/>
      <c r="BQU256" s="111"/>
      <c r="BQV256" s="111"/>
      <c r="BQW256" s="111"/>
      <c r="BQX256" s="111"/>
      <c r="BQY256" s="111"/>
      <c r="BQZ256" s="111"/>
      <c r="BRA256" s="111"/>
      <c r="BRB256" s="111"/>
      <c r="BRC256" s="111"/>
      <c r="BRD256" s="111"/>
      <c r="BRE256" s="111"/>
      <c r="BRF256" s="111"/>
      <c r="BRG256" s="111"/>
      <c r="BRH256" s="111"/>
      <c r="BRI256" s="111"/>
      <c r="BRJ256" s="111"/>
      <c r="BRK256" s="111"/>
      <c r="BRL256" s="111"/>
      <c r="BRM256" s="111"/>
      <c r="BRN256" s="111"/>
      <c r="BRO256" s="111"/>
      <c r="BRP256" s="111"/>
      <c r="BRQ256" s="111"/>
      <c r="BRR256" s="111"/>
      <c r="BRS256" s="111"/>
      <c r="BRT256" s="111"/>
      <c r="BRU256" s="111"/>
      <c r="BRV256" s="111"/>
      <c r="BRW256" s="111"/>
      <c r="BRX256" s="111"/>
      <c r="BRY256" s="111"/>
      <c r="BRZ256" s="111"/>
      <c r="BSA256" s="111"/>
      <c r="BSB256" s="111"/>
      <c r="BSC256" s="111"/>
      <c r="BSD256" s="111"/>
      <c r="BSE256" s="111"/>
      <c r="BSF256" s="111"/>
      <c r="BSG256" s="111"/>
      <c r="BSH256" s="111"/>
      <c r="BSI256" s="111"/>
      <c r="BSJ256" s="111"/>
      <c r="BSK256" s="111"/>
      <c r="BSL256" s="111"/>
      <c r="BSM256" s="111"/>
      <c r="BSN256" s="111"/>
      <c r="BSO256" s="111"/>
      <c r="BSP256" s="111"/>
      <c r="BSQ256" s="111"/>
      <c r="BSR256" s="111"/>
      <c r="BSS256" s="111"/>
      <c r="BST256" s="111"/>
      <c r="BSU256" s="111"/>
      <c r="BSV256" s="111"/>
      <c r="BSW256" s="111"/>
      <c r="BSX256" s="111"/>
      <c r="BSY256" s="111"/>
      <c r="BSZ256" s="111"/>
      <c r="BTA256" s="111"/>
      <c r="BTB256" s="111"/>
      <c r="BTC256" s="111"/>
      <c r="BTD256" s="111"/>
      <c r="BTE256" s="111"/>
      <c r="BTF256" s="111"/>
      <c r="BTG256" s="111"/>
      <c r="BTH256" s="111"/>
      <c r="BTI256" s="111"/>
      <c r="BTJ256" s="111"/>
      <c r="BTK256" s="111"/>
      <c r="BTL256" s="111"/>
      <c r="BTM256" s="111"/>
      <c r="BTN256" s="111"/>
      <c r="BTO256" s="111"/>
      <c r="BTP256" s="111"/>
      <c r="BTQ256" s="111"/>
      <c r="BTR256" s="111"/>
      <c r="BTS256" s="111"/>
      <c r="BTT256" s="111"/>
      <c r="BTU256" s="111"/>
      <c r="BTV256" s="111"/>
      <c r="BTW256" s="111"/>
      <c r="BTX256" s="111"/>
      <c r="BTY256" s="111"/>
      <c r="BTZ256" s="111"/>
      <c r="BUA256" s="111"/>
      <c r="BUB256" s="111"/>
      <c r="BUC256" s="111"/>
      <c r="BUD256" s="111"/>
      <c r="BUE256" s="111"/>
      <c r="BUF256" s="111"/>
      <c r="BUG256" s="111"/>
      <c r="BUH256" s="111"/>
      <c r="BUI256" s="111"/>
      <c r="BUJ256" s="111"/>
      <c r="BUK256" s="111"/>
      <c r="BUL256" s="111"/>
      <c r="BUM256" s="111"/>
      <c r="BUN256" s="111"/>
      <c r="BUO256" s="111"/>
      <c r="BUP256" s="111"/>
      <c r="BUQ256" s="111"/>
      <c r="BUR256" s="111"/>
      <c r="BUS256" s="111"/>
      <c r="BUT256" s="111"/>
      <c r="BUU256" s="111"/>
      <c r="BUV256" s="111"/>
      <c r="BUW256" s="111"/>
      <c r="BUX256" s="111"/>
      <c r="BUY256" s="111"/>
      <c r="BUZ256" s="111"/>
      <c r="BVA256" s="111"/>
      <c r="BVB256" s="111"/>
      <c r="BVC256" s="111"/>
      <c r="BVD256" s="111"/>
      <c r="BVE256" s="111"/>
      <c r="BVF256" s="111"/>
      <c r="BVG256" s="111"/>
      <c r="BVH256" s="111"/>
      <c r="BVI256" s="111"/>
      <c r="BVJ256" s="111"/>
      <c r="BVK256" s="111"/>
      <c r="BVL256" s="111"/>
      <c r="BVM256" s="111"/>
      <c r="BVN256" s="111"/>
      <c r="BVO256" s="111"/>
      <c r="BVP256" s="111"/>
      <c r="BVQ256" s="111"/>
      <c r="BVR256" s="111"/>
      <c r="BVS256" s="111"/>
      <c r="BVT256" s="111"/>
      <c r="BVU256" s="111"/>
      <c r="BVV256" s="111"/>
      <c r="BVW256" s="111"/>
      <c r="BVX256" s="111"/>
      <c r="BVY256" s="111"/>
      <c r="BVZ256" s="111"/>
      <c r="BWA256" s="111"/>
      <c r="BWB256" s="111"/>
      <c r="BWC256" s="111"/>
      <c r="BWD256" s="111"/>
      <c r="BWE256" s="111"/>
      <c r="BWF256" s="111"/>
      <c r="BWG256" s="111"/>
      <c r="BWH256" s="111"/>
      <c r="BWI256" s="111"/>
      <c r="BWJ256" s="111"/>
      <c r="BWK256" s="111"/>
      <c r="BWL256" s="111"/>
      <c r="BWM256" s="111"/>
      <c r="BWN256" s="111"/>
      <c r="BWO256" s="111"/>
      <c r="BWP256" s="111"/>
      <c r="BWQ256" s="111"/>
      <c r="BWR256" s="111"/>
      <c r="BWS256" s="111"/>
      <c r="BWT256" s="111"/>
      <c r="BWU256" s="111"/>
      <c r="BWV256" s="111"/>
      <c r="BWW256" s="111"/>
      <c r="BWX256" s="111"/>
      <c r="BWY256" s="111"/>
      <c r="BWZ256" s="111"/>
      <c r="BXA256" s="111"/>
      <c r="BXB256" s="111"/>
      <c r="BXC256" s="111"/>
      <c r="BXD256" s="111"/>
      <c r="BXE256" s="111"/>
      <c r="BXF256" s="111"/>
      <c r="BXG256" s="111"/>
      <c r="BXH256" s="111"/>
      <c r="BXI256" s="111"/>
      <c r="BXJ256" s="111"/>
      <c r="BXK256" s="111"/>
      <c r="BXL256" s="111"/>
      <c r="BXM256" s="111"/>
      <c r="BXN256" s="111"/>
      <c r="BXO256" s="111"/>
      <c r="BXP256" s="111"/>
      <c r="BXQ256" s="111"/>
      <c r="BXR256" s="111"/>
      <c r="BXS256" s="111"/>
      <c r="BXT256" s="111"/>
      <c r="BXU256" s="111"/>
      <c r="BXV256" s="111"/>
      <c r="BXW256" s="111"/>
      <c r="BXX256" s="111"/>
      <c r="BXY256" s="111"/>
      <c r="BXZ256" s="111"/>
      <c r="BYA256" s="111"/>
      <c r="BYB256" s="111"/>
      <c r="BYC256" s="111"/>
      <c r="BYD256" s="111"/>
      <c r="BYE256" s="111"/>
      <c r="BYF256" s="111"/>
      <c r="BYG256" s="111"/>
      <c r="BYH256" s="111"/>
      <c r="BYI256" s="111"/>
      <c r="BYJ256" s="111"/>
      <c r="BYK256" s="111"/>
      <c r="BYL256" s="111"/>
      <c r="BYM256" s="111"/>
      <c r="BYN256" s="111"/>
      <c r="BYO256" s="111"/>
      <c r="BYP256" s="111"/>
      <c r="BYQ256" s="111"/>
      <c r="BYR256" s="111"/>
      <c r="BYS256" s="111"/>
      <c r="BYT256" s="111"/>
      <c r="BYU256" s="111"/>
      <c r="BYV256" s="111"/>
      <c r="BYW256" s="111"/>
      <c r="BYX256" s="111"/>
      <c r="BYY256" s="111"/>
      <c r="BYZ256" s="111"/>
      <c r="BZA256" s="111"/>
      <c r="BZB256" s="111"/>
      <c r="BZC256" s="111"/>
      <c r="BZD256" s="111"/>
      <c r="BZE256" s="111"/>
      <c r="BZF256" s="111"/>
      <c r="BZG256" s="111"/>
      <c r="BZH256" s="111"/>
      <c r="BZI256" s="111"/>
      <c r="BZJ256" s="111"/>
      <c r="BZK256" s="111"/>
      <c r="BZL256" s="111"/>
      <c r="BZM256" s="111"/>
      <c r="BZN256" s="111"/>
      <c r="BZO256" s="111"/>
      <c r="BZP256" s="111"/>
      <c r="BZQ256" s="111"/>
      <c r="BZR256" s="111"/>
      <c r="BZS256" s="111"/>
      <c r="BZT256" s="111"/>
      <c r="BZU256" s="111"/>
      <c r="BZV256" s="111"/>
      <c r="BZW256" s="111"/>
      <c r="BZX256" s="111"/>
      <c r="BZY256" s="111"/>
      <c r="BZZ256" s="111"/>
      <c r="CAA256" s="111"/>
      <c r="CAB256" s="111"/>
      <c r="CAC256" s="111"/>
      <c r="CAD256" s="111"/>
      <c r="CAE256" s="111"/>
      <c r="CAF256" s="111"/>
      <c r="CAG256" s="111"/>
      <c r="CAH256" s="111"/>
      <c r="CAI256" s="111"/>
      <c r="CAJ256" s="111"/>
      <c r="CAK256" s="111"/>
      <c r="CAL256" s="111"/>
      <c r="CAM256" s="111"/>
      <c r="CAN256" s="111"/>
      <c r="CAO256" s="111"/>
      <c r="CAP256" s="111"/>
      <c r="CAQ256" s="111"/>
      <c r="CAR256" s="111"/>
      <c r="CAS256" s="111"/>
      <c r="CAT256" s="111"/>
      <c r="CAU256" s="111"/>
      <c r="CAV256" s="111"/>
      <c r="CAW256" s="111"/>
      <c r="CAX256" s="111"/>
      <c r="CAY256" s="111"/>
      <c r="CAZ256" s="111"/>
      <c r="CBA256" s="111"/>
      <c r="CBB256" s="111"/>
      <c r="CBC256" s="111"/>
      <c r="CBD256" s="111"/>
      <c r="CBE256" s="111"/>
      <c r="CBF256" s="111"/>
      <c r="CBG256" s="111"/>
      <c r="CBH256" s="111"/>
      <c r="CBI256" s="111"/>
      <c r="CBJ256" s="111"/>
      <c r="CBK256" s="111"/>
      <c r="CBL256" s="111"/>
      <c r="CBM256" s="111"/>
      <c r="CBN256" s="111"/>
      <c r="CBO256" s="111"/>
      <c r="CBP256" s="111"/>
      <c r="CBQ256" s="111"/>
      <c r="CBR256" s="111"/>
      <c r="CBS256" s="111"/>
      <c r="CBT256" s="111"/>
      <c r="CBU256" s="111"/>
      <c r="CBV256" s="111"/>
      <c r="CBW256" s="111"/>
      <c r="CBX256" s="111"/>
      <c r="CBY256" s="111"/>
      <c r="CBZ256" s="111"/>
      <c r="CCA256" s="111"/>
      <c r="CCB256" s="111"/>
      <c r="CCC256" s="111"/>
      <c r="CCD256" s="111"/>
      <c r="CCE256" s="111"/>
      <c r="CCF256" s="111"/>
      <c r="CCG256" s="111"/>
      <c r="CCH256" s="111"/>
      <c r="CCI256" s="111"/>
      <c r="CCJ256" s="111"/>
      <c r="CCK256" s="111"/>
      <c r="CCL256" s="111"/>
      <c r="CCM256" s="111"/>
      <c r="CCN256" s="111"/>
      <c r="CCO256" s="111"/>
      <c r="CCP256" s="111"/>
      <c r="CCQ256" s="111"/>
      <c r="CCR256" s="111"/>
      <c r="CCS256" s="111"/>
      <c r="CCT256" s="111"/>
      <c r="CCU256" s="111"/>
      <c r="CCV256" s="111"/>
      <c r="CCW256" s="111"/>
      <c r="CCX256" s="111"/>
      <c r="CCY256" s="111"/>
      <c r="CCZ256" s="111"/>
      <c r="CDA256" s="111"/>
      <c r="CDB256" s="111"/>
      <c r="CDC256" s="111"/>
      <c r="CDD256" s="111"/>
      <c r="CDE256" s="111"/>
      <c r="CDF256" s="111"/>
      <c r="CDG256" s="111"/>
      <c r="CDH256" s="111"/>
      <c r="CDI256" s="111"/>
      <c r="CDJ256" s="111"/>
      <c r="CDK256" s="111"/>
      <c r="CDL256" s="111"/>
      <c r="CDM256" s="111"/>
      <c r="CDN256" s="111"/>
      <c r="CDO256" s="111"/>
      <c r="CDP256" s="111"/>
      <c r="CDQ256" s="111"/>
      <c r="CDR256" s="111"/>
      <c r="CDS256" s="111"/>
      <c r="CDT256" s="111"/>
      <c r="CDU256" s="111"/>
      <c r="CDV256" s="111"/>
      <c r="CDW256" s="111"/>
      <c r="CDX256" s="111"/>
      <c r="CDY256" s="111"/>
      <c r="CDZ256" s="111"/>
      <c r="CEA256" s="111"/>
      <c r="CEB256" s="111"/>
      <c r="CEC256" s="111"/>
      <c r="CED256" s="111"/>
      <c r="CEE256" s="111"/>
      <c r="CEF256" s="111"/>
      <c r="CEG256" s="111"/>
      <c r="CEH256" s="111"/>
      <c r="CEI256" s="111"/>
      <c r="CEJ256" s="111"/>
      <c r="CEK256" s="111"/>
      <c r="CEL256" s="111"/>
      <c r="CEM256" s="111"/>
      <c r="CEN256" s="111"/>
      <c r="CEO256" s="111"/>
      <c r="CEP256" s="111"/>
      <c r="CEQ256" s="111"/>
      <c r="CER256" s="111"/>
      <c r="CES256" s="111"/>
      <c r="CET256" s="111"/>
      <c r="CEU256" s="111"/>
      <c r="CEV256" s="111"/>
      <c r="CEW256" s="111"/>
      <c r="CEX256" s="111"/>
      <c r="CEY256" s="111"/>
      <c r="CEZ256" s="111"/>
      <c r="CFA256" s="111"/>
      <c r="CFB256" s="111"/>
      <c r="CFC256" s="111"/>
      <c r="CFD256" s="111"/>
      <c r="CFE256" s="111"/>
      <c r="CFF256" s="111"/>
      <c r="CFG256" s="111"/>
      <c r="CFH256" s="111"/>
      <c r="CFI256" s="111"/>
      <c r="CFJ256" s="111"/>
      <c r="CFK256" s="111"/>
      <c r="CFL256" s="111"/>
      <c r="CFM256" s="111"/>
      <c r="CFN256" s="111"/>
      <c r="CFO256" s="111"/>
      <c r="CFP256" s="111"/>
      <c r="CFQ256" s="111"/>
      <c r="CFR256" s="111"/>
      <c r="CFS256" s="111"/>
      <c r="CFT256" s="111"/>
      <c r="CFU256" s="111"/>
      <c r="CFV256" s="111"/>
      <c r="CFW256" s="111"/>
      <c r="CFX256" s="111"/>
      <c r="CFY256" s="111"/>
      <c r="CFZ256" s="111"/>
      <c r="CGA256" s="111"/>
      <c r="CGB256" s="111"/>
      <c r="CGC256" s="111"/>
      <c r="CGD256" s="111"/>
      <c r="CGE256" s="111"/>
      <c r="CGF256" s="111"/>
      <c r="CGG256" s="111"/>
      <c r="CGH256" s="111"/>
      <c r="CGI256" s="111"/>
      <c r="CGJ256" s="111"/>
      <c r="CGK256" s="111"/>
      <c r="CGL256" s="111"/>
      <c r="CGM256" s="111"/>
      <c r="CGN256" s="111"/>
      <c r="CGO256" s="111"/>
      <c r="CGP256" s="111"/>
      <c r="CGQ256" s="111"/>
      <c r="CGR256" s="111"/>
      <c r="CGS256" s="111"/>
      <c r="CGT256" s="111"/>
      <c r="CGU256" s="111"/>
      <c r="CGV256" s="111"/>
      <c r="CGW256" s="111"/>
      <c r="CGX256" s="111"/>
      <c r="CGY256" s="111"/>
      <c r="CGZ256" s="111"/>
      <c r="CHA256" s="111"/>
      <c r="CHB256" s="111"/>
      <c r="CHC256" s="111"/>
      <c r="CHD256" s="111"/>
      <c r="CHE256" s="111"/>
      <c r="CHF256" s="111"/>
      <c r="CHG256" s="111"/>
      <c r="CHH256" s="111"/>
      <c r="CHI256" s="111"/>
      <c r="CHJ256" s="111"/>
      <c r="CHK256" s="111"/>
      <c r="CHL256" s="111"/>
      <c r="CHM256" s="111"/>
      <c r="CHN256" s="111"/>
      <c r="CHO256" s="111"/>
      <c r="CHP256" s="111"/>
      <c r="CHQ256" s="111"/>
      <c r="CHR256" s="111"/>
      <c r="CHS256" s="111"/>
      <c r="CHT256" s="111"/>
      <c r="CHU256" s="111"/>
      <c r="CHV256" s="111"/>
      <c r="CHW256" s="111"/>
      <c r="CHX256" s="111"/>
      <c r="CHY256" s="111"/>
      <c r="CHZ256" s="111"/>
      <c r="CIA256" s="111"/>
      <c r="CIB256" s="111"/>
      <c r="CIC256" s="111"/>
      <c r="CID256" s="111"/>
      <c r="CIE256" s="111"/>
      <c r="CIF256" s="111"/>
      <c r="CIG256" s="111"/>
      <c r="CIH256" s="111"/>
      <c r="CII256" s="111"/>
      <c r="CIJ256" s="111"/>
      <c r="CIK256" s="111"/>
      <c r="CIL256" s="111"/>
      <c r="CIM256" s="111"/>
      <c r="CIN256" s="111"/>
      <c r="CIO256" s="111"/>
      <c r="CIP256" s="111"/>
      <c r="CIQ256" s="111"/>
      <c r="CIR256" s="111"/>
      <c r="CIS256" s="111"/>
      <c r="CIT256" s="111"/>
      <c r="CIU256" s="111"/>
      <c r="CIV256" s="111"/>
      <c r="CIW256" s="111"/>
      <c r="CIX256" s="111"/>
      <c r="CIY256" s="111"/>
      <c r="CIZ256" s="111"/>
      <c r="CJA256" s="111"/>
      <c r="CJB256" s="111"/>
      <c r="CJC256" s="111"/>
      <c r="CJD256" s="111"/>
      <c r="CJE256" s="111"/>
      <c r="CJF256" s="111"/>
      <c r="CJG256" s="111"/>
      <c r="CJH256" s="111"/>
      <c r="CJI256" s="111"/>
      <c r="CJJ256" s="111"/>
      <c r="CJK256" s="111"/>
      <c r="CJL256" s="111"/>
      <c r="CJM256" s="111"/>
      <c r="CJN256" s="111"/>
      <c r="CJO256" s="111"/>
      <c r="CJP256" s="111"/>
      <c r="CJQ256" s="111"/>
      <c r="CJR256" s="111"/>
      <c r="CJS256" s="111"/>
      <c r="CJT256" s="111"/>
      <c r="CJU256" s="111"/>
      <c r="CJV256" s="111"/>
      <c r="CJW256" s="111"/>
      <c r="CJX256" s="111"/>
      <c r="CJY256" s="111"/>
      <c r="CJZ256" s="111"/>
      <c r="CKA256" s="111"/>
      <c r="CKB256" s="111"/>
      <c r="CKC256" s="111"/>
      <c r="CKD256" s="111"/>
      <c r="CKE256" s="111"/>
      <c r="CKF256" s="111"/>
      <c r="CKG256" s="111"/>
      <c r="CKH256" s="111"/>
      <c r="CKI256" s="111"/>
      <c r="CKJ256" s="111"/>
      <c r="CKK256" s="111"/>
      <c r="CKL256" s="111"/>
      <c r="CKM256" s="111"/>
      <c r="CKN256" s="111"/>
      <c r="CKO256" s="111"/>
      <c r="CKP256" s="111"/>
      <c r="CKQ256" s="111"/>
      <c r="CKR256" s="111"/>
      <c r="CKS256" s="111"/>
      <c r="CKT256" s="111"/>
      <c r="CKU256" s="111"/>
      <c r="CKV256" s="111"/>
      <c r="CKW256" s="111"/>
      <c r="CKX256" s="111"/>
      <c r="CKY256" s="111"/>
      <c r="CKZ256" s="111"/>
      <c r="CLA256" s="111"/>
      <c r="CLB256" s="111"/>
      <c r="CLC256" s="111"/>
      <c r="CLD256" s="111"/>
      <c r="CLE256" s="111"/>
      <c r="CLF256" s="111"/>
      <c r="CLG256" s="111"/>
      <c r="CLH256" s="111"/>
      <c r="CLI256" s="111"/>
      <c r="CLJ256" s="111"/>
      <c r="CLK256" s="111"/>
      <c r="CLL256" s="111"/>
      <c r="CLM256" s="111"/>
      <c r="CLN256" s="111"/>
      <c r="CLO256" s="111"/>
      <c r="CLP256" s="111"/>
      <c r="CLQ256" s="111"/>
      <c r="CLR256" s="111"/>
      <c r="CLS256" s="111"/>
      <c r="CLT256" s="111"/>
      <c r="CLU256" s="111"/>
      <c r="CLV256" s="111"/>
      <c r="CLW256" s="111"/>
      <c r="CLX256" s="111"/>
      <c r="CLY256" s="111"/>
      <c r="CLZ256" s="111"/>
      <c r="CMA256" s="111"/>
      <c r="CMB256" s="111"/>
      <c r="CMC256" s="111"/>
      <c r="CMD256" s="111"/>
      <c r="CME256" s="111"/>
      <c r="CMF256" s="111"/>
      <c r="CMG256" s="111"/>
      <c r="CMH256" s="111"/>
      <c r="CMI256" s="111"/>
      <c r="CMJ256" s="111"/>
      <c r="CMK256" s="111"/>
      <c r="CML256" s="111"/>
      <c r="CMM256" s="111"/>
      <c r="CMN256" s="111"/>
      <c r="CMO256" s="111"/>
      <c r="CMP256" s="111"/>
      <c r="CMQ256" s="111"/>
      <c r="CMR256" s="111"/>
      <c r="CMS256" s="111"/>
      <c r="CMT256" s="111"/>
      <c r="CMU256" s="111"/>
      <c r="CMV256" s="111"/>
      <c r="CMW256" s="111"/>
      <c r="CMX256" s="111"/>
      <c r="CMY256" s="111"/>
      <c r="CMZ256" s="111"/>
      <c r="CNA256" s="111"/>
      <c r="CNB256" s="111"/>
      <c r="CNC256" s="111"/>
      <c r="CND256" s="111"/>
      <c r="CNE256" s="111"/>
      <c r="CNF256" s="111"/>
      <c r="CNG256" s="111"/>
      <c r="CNH256" s="111"/>
      <c r="CNI256" s="111"/>
      <c r="CNJ256" s="111"/>
      <c r="CNK256" s="111"/>
      <c r="CNL256" s="111"/>
      <c r="CNM256" s="111"/>
      <c r="CNN256" s="111"/>
      <c r="CNO256" s="111"/>
      <c r="CNP256" s="111"/>
      <c r="CNQ256" s="111"/>
      <c r="CNR256" s="111"/>
      <c r="CNS256" s="111"/>
      <c r="CNT256" s="111"/>
      <c r="CNU256" s="111"/>
      <c r="CNV256" s="111"/>
      <c r="CNW256" s="111"/>
      <c r="CNX256" s="111"/>
      <c r="CNY256" s="111"/>
      <c r="CNZ256" s="111"/>
      <c r="COA256" s="111"/>
      <c r="COB256" s="111"/>
      <c r="COC256" s="111"/>
      <c r="COD256" s="111"/>
      <c r="COE256" s="111"/>
      <c r="COF256" s="111"/>
      <c r="COG256" s="111"/>
      <c r="COH256" s="111"/>
      <c r="COI256" s="111"/>
      <c r="COJ256" s="111"/>
      <c r="COK256" s="111"/>
      <c r="COL256" s="111"/>
      <c r="COM256" s="111"/>
      <c r="CON256" s="111"/>
      <c r="COO256" s="111"/>
      <c r="COP256" s="111"/>
      <c r="COQ256" s="111"/>
      <c r="COR256" s="111"/>
      <c r="COS256" s="111"/>
      <c r="COT256" s="111"/>
      <c r="COU256" s="111"/>
      <c r="COV256" s="111"/>
      <c r="COW256" s="111"/>
      <c r="COX256" s="111"/>
      <c r="COY256" s="111"/>
      <c r="COZ256" s="111"/>
      <c r="CPA256" s="111"/>
      <c r="CPB256" s="111"/>
      <c r="CPC256" s="111"/>
      <c r="CPD256" s="111"/>
      <c r="CPE256" s="111"/>
      <c r="CPF256" s="111"/>
      <c r="CPG256" s="111"/>
      <c r="CPH256" s="111"/>
      <c r="CPI256" s="111"/>
      <c r="CPJ256" s="111"/>
      <c r="CPK256" s="111"/>
      <c r="CPL256" s="111"/>
      <c r="CPM256" s="111"/>
      <c r="CPN256" s="111"/>
      <c r="CPO256" s="111"/>
      <c r="CPP256" s="111"/>
      <c r="CPQ256" s="111"/>
      <c r="CPR256" s="111"/>
      <c r="CPS256" s="111"/>
      <c r="CPT256" s="111"/>
      <c r="CPU256" s="111"/>
      <c r="CPV256" s="111"/>
      <c r="CPW256" s="111"/>
      <c r="CPX256" s="111"/>
      <c r="CPY256" s="111"/>
      <c r="CPZ256" s="111"/>
      <c r="CQA256" s="111"/>
      <c r="CQB256" s="111"/>
      <c r="CQC256" s="111"/>
      <c r="CQD256" s="111"/>
      <c r="CQE256" s="111"/>
      <c r="CQF256" s="111"/>
      <c r="CQG256" s="111"/>
      <c r="CQH256" s="111"/>
      <c r="CQI256" s="111"/>
      <c r="CQJ256" s="111"/>
      <c r="CQK256" s="111"/>
      <c r="CQL256" s="111"/>
      <c r="CQM256" s="111"/>
      <c r="CQN256" s="111"/>
      <c r="CQO256" s="111"/>
      <c r="CQP256" s="111"/>
      <c r="CQQ256" s="111"/>
      <c r="CQR256" s="111"/>
      <c r="CQS256" s="111"/>
      <c r="CQT256" s="111"/>
      <c r="CQU256" s="111"/>
      <c r="CQV256" s="111"/>
      <c r="CQW256" s="111"/>
      <c r="CQX256" s="111"/>
      <c r="CQY256" s="111"/>
      <c r="CQZ256" s="111"/>
      <c r="CRA256" s="111"/>
      <c r="CRB256" s="111"/>
      <c r="CRC256" s="111"/>
      <c r="CRD256" s="111"/>
      <c r="CRE256" s="111"/>
      <c r="CRF256" s="111"/>
      <c r="CRG256" s="111"/>
      <c r="CRH256" s="111"/>
      <c r="CRI256" s="111"/>
      <c r="CRJ256" s="111"/>
      <c r="CRK256" s="111"/>
      <c r="CRL256" s="111"/>
      <c r="CRM256" s="111"/>
      <c r="CRN256" s="111"/>
      <c r="CRO256" s="111"/>
      <c r="CRP256" s="111"/>
      <c r="CRQ256" s="111"/>
      <c r="CRR256" s="111"/>
      <c r="CRS256" s="111"/>
      <c r="CRT256" s="111"/>
      <c r="CRU256" s="111"/>
      <c r="CRV256" s="111"/>
      <c r="CRW256" s="111"/>
      <c r="CRX256" s="111"/>
      <c r="CRY256" s="111"/>
      <c r="CRZ256" s="111"/>
      <c r="CSA256" s="111"/>
      <c r="CSB256" s="111"/>
      <c r="CSC256" s="111"/>
      <c r="CSD256" s="111"/>
      <c r="CSE256" s="111"/>
      <c r="CSF256" s="111"/>
      <c r="CSG256" s="111"/>
      <c r="CSH256" s="111"/>
      <c r="CSI256" s="111"/>
      <c r="CSJ256" s="111"/>
      <c r="CSK256" s="111"/>
      <c r="CSL256" s="111"/>
      <c r="CSM256" s="111"/>
      <c r="CSN256" s="111"/>
      <c r="CSO256" s="111"/>
      <c r="CSP256" s="111"/>
      <c r="CSQ256" s="111"/>
      <c r="CSR256" s="111"/>
      <c r="CSS256" s="111"/>
      <c r="CST256" s="111"/>
      <c r="CSU256" s="111"/>
      <c r="CSV256" s="111"/>
      <c r="CSW256" s="111"/>
      <c r="CSX256" s="111"/>
      <c r="CSY256" s="111"/>
      <c r="CSZ256" s="111"/>
      <c r="CTA256" s="111"/>
      <c r="CTB256" s="111"/>
      <c r="CTC256" s="111"/>
      <c r="CTD256" s="111"/>
      <c r="CTE256" s="111"/>
      <c r="CTF256" s="111"/>
      <c r="CTG256" s="111"/>
      <c r="CTH256" s="111"/>
      <c r="CTI256" s="111"/>
      <c r="CTJ256" s="111"/>
      <c r="CTK256" s="111"/>
      <c r="CTL256" s="111"/>
      <c r="CTM256" s="111"/>
      <c r="CTN256" s="111"/>
      <c r="CTO256" s="111"/>
      <c r="CTP256" s="111"/>
      <c r="CTQ256" s="111"/>
      <c r="CTR256" s="111"/>
      <c r="CTS256" s="111"/>
      <c r="CTT256" s="111"/>
      <c r="CTU256" s="111"/>
      <c r="CTV256" s="111"/>
      <c r="CTW256" s="111"/>
      <c r="CTX256" s="111"/>
      <c r="CTY256" s="111"/>
      <c r="CTZ256" s="111"/>
      <c r="CUA256" s="111"/>
      <c r="CUB256" s="111"/>
      <c r="CUC256" s="111"/>
      <c r="CUD256" s="111"/>
      <c r="CUE256" s="111"/>
      <c r="CUF256" s="111"/>
      <c r="CUG256" s="111"/>
      <c r="CUH256" s="111"/>
      <c r="CUI256" s="111"/>
      <c r="CUJ256" s="111"/>
      <c r="CUK256" s="111"/>
      <c r="CUL256" s="111"/>
      <c r="CUM256" s="111"/>
      <c r="CUN256" s="111"/>
      <c r="CUO256" s="111"/>
      <c r="CUP256" s="111"/>
      <c r="CUQ256" s="111"/>
      <c r="CUR256" s="111"/>
      <c r="CUS256" s="111"/>
      <c r="CUT256" s="111"/>
      <c r="CUU256" s="111"/>
      <c r="CUV256" s="111"/>
      <c r="CUW256" s="111"/>
      <c r="CUX256" s="111"/>
      <c r="CUY256" s="111"/>
      <c r="CUZ256" s="111"/>
      <c r="CVA256" s="111"/>
      <c r="CVB256" s="111"/>
      <c r="CVC256" s="111"/>
      <c r="CVD256" s="111"/>
      <c r="CVE256" s="111"/>
      <c r="CVF256" s="111"/>
      <c r="CVG256" s="111"/>
      <c r="CVH256" s="111"/>
      <c r="CVI256" s="111"/>
      <c r="CVJ256" s="111"/>
      <c r="CVK256" s="111"/>
      <c r="CVL256" s="111"/>
      <c r="CVM256" s="111"/>
      <c r="CVN256" s="111"/>
      <c r="CVO256" s="111"/>
      <c r="CVP256" s="111"/>
      <c r="CVQ256" s="111"/>
      <c r="CVR256" s="111"/>
      <c r="CVS256" s="111"/>
      <c r="CVT256" s="111"/>
      <c r="CVU256" s="111"/>
      <c r="CVV256" s="111"/>
      <c r="CVW256" s="111"/>
      <c r="CVX256" s="111"/>
      <c r="CVY256" s="111"/>
      <c r="CVZ256" s="111"/>
      <c r="CWA256" s="111"/>
      <c r="CWB256" s="111"/>
      <c r="CWC256" s="111"/>
      <c r="CWD256" s="111"/>
      <c r="CWE256" s="111"/>
      <c r="CWF256" s="111"/>
      <c r="CWG256" s="111"/>
      <c r="CWH256" s="111"/>
      <c r="CWI256" s="111"/>
      <c r="CWJ256" s="111"/>
      <c r="CWK256" s="111"/>
      <c r="CWL256" s="111"/>
      <c r="CWM256" s="111"/>
      <c r="CWN256" s="111"/>
      <c r="CWO256" s="111"/>
      <c r="CWP256" s="111"/>
      <c r="CWQ256" s="111"/>
      <c r="CWR256" s="111"/>
      <c r="CWS256" s="111"/>
      <c r="CWT256" s="111"/>
      <c r="CWU256" s="111"/>
      <c r="CWV256" s="111"/>
      <c r="CWW256" s="111"/>
      <c r="CWX256" s="111"/>
      <c r="CWY256" s="111"/>
      <c r="CWZ256" s="111"/>
      <c r="CXA256" s="111"/>
      <c r="CXB256" s="111"/>
      <c r="CXC256" s="111"/>
      <c r="CXD256" s="111"/>
      <c r="CXE256" s="111"/>
      <c r="CXF256" s="111"/>
      <c r="CXG256" s="111"/>
      <c r="CXH256" s="111"/>
      <c r="CXI256" s="111"/>
      <c r="CXJ256" s="111"/>
      <c r="CXK256" s="111"/>
      <c r="CXL256" s="111"/>
      <c r="CXM256" s="111"/>
      <c r="CXN256" s="111"/>
      <c r="CXO256" s="111"/>
      <c r="CXP256" s="111"/>
      <c r="CXQ256" s="111"/>
      <c r="CXR256" s="111"/>
      <c r="CXS256" s="111"/>
      <c r="CXT256" s="111"/>
      <c r="CXU256" s="111"/>
      <c r="CXV256" s="111"/>
      <c r="CXW256" s="111"/>
      <c r="CXX256" s="111"/>
      <c r="CXY256" s="111"/>
      <c r="CXZ256" s="111"/>
      <c r="CYA256" s="111"/>
      <c r="CYB256" s="111"/>
      <c r="CYC256" s="111"/>
      <c r="CYD256" s="111"/>
      <c r="CYE256" s="111"/>
      <c r="CYF256" s="111"/>
      <c r="CYG256" s="111"/>
      <c r="CYH256" s="111"/>
      <c r="CYI256" s="111"/>
      <c r="CYJ256" s="111"/>
      <c r="CYK256" s="111"/>
      <c r="CYL256" s="111"/>
      <c r="CYM256" s="111"/>
      <c r="CYN256" s="111"/>
      <c r="CYO256" s="111"/>
      <c r="CYP256" s="111"/>
      <c r="CYQ256" s="111"/>
      <c r="CYR256" s="111"/>
      <c r="CYS256" s="111"/>
      <c r="CYT256" s="111"/>
      <c r="CYU256" s="111"/>
      <c r="CYV256" s="111"/>
      <c r="CYW256" s="111"/>
      <c r="CYX256" s="111"/>
      <c r="CYY256" s="111"/>
      <c r="CYZ256" s="111"/>
      <c r="CZA256" s="111"/>
      <c r="CZB256" s="111"/>
      <c r="CZC256" s="111"/>
      <c r="CZD256" s="111"/>
      <c r="CZE256" s="111"/>
      <c r="CZF256" s="111"/>
      <c r="CZG256" s="111"/>
      <c r="CZH256" s="111"/>
      <c r="CZI256" s="111"/>
      <c r="CZJ256" s="111"/>
      <c r="CZK256" s="111"/>
      <c r="CZL256" s="111"/>
      <c r="CZM256" s="111"/>
      <c r="CZN256" s="111"/>
      <c r="CZO256" s="111"/>
      <c r="CZP256" s="111"/>
      <c r="CZQ256" s="111"/>
      <c r="CZR256" s="111"/>
      <c r="CZS256" s="111"/>
      <c r="CZT256" s="111"/>
      <c r="CZU256" s="111"/>
      <c r="CZV256" s="111"/>
      <c r="CZW256" s="111"/>
      <c r="CZX256" s="111"/>
      <c r="CZY256" s="111"/>
      <c r="CZZ256" s="111"/>
      <c r="DAA256" s="111"/>
      <c r="DAB256" s="111"/>
      <c r="DAC256" s="111"/>
      <c r="DAD256" s="111"/>
      <c r="DAE256" s="111"/>
      <c r="DAF256" s="111"/>
      <c r="DAG256" s="111"/>
      <c r="DAH256" s="111"/>
      <c r="DAI256" s="111"/>
      <c r="DAJ256" s="111"/>
      <c r="DAK256" s="111"/>
      <c r="DAL256" s="111"/>
      <c r="DAM256" s="111"/>
      <c r="DAN256" s="111"/>
      <c r="DAO256" s="111"/>
      <c r="DAP256" s="111"/>
      <c r="DAQ256" s="111"/>
      <c r="DAR256" s="111"/>
      <c r="DAS256" s="111"/>
      <c r="DAT256" s="111"/>
      <c r="DAU256" s="111"/>
      <c r="DAV256" s="111"/>
      <c r="DAW256" s="111"/>
      <c r="DAX256" s="111"/>
      <c r="DAY256" s="111"/>
      <c r="DAZ256" s="111"/>
      <c r="DBA256" s="111"/>
      <c r="DBB256" s="111"/>
      <c r="DBC256" s="111"/>
      <c r="DBD256" s="111"/>
      <c r="DBE256" s="111"/>
      <c r="DBF256" s="111"/>
      <c r="DBG256" s="111"/>
      <c r="DBH256" s="111"/>
      <c r="DBI256" s="111"/>
      <c r="DBJ256" s="111"/>
      <c r="DBK256" s="111"/>
      <c r="DBL256" s="111"/>
      <c r="DBM256" s="111"/>
      <c r="DBN256" s="111"/>
      <c r="DBO256" s="111"/>
      <c r="DBP256" s="111"/>
      <c r="DBQ256" s="111"/>
      <c r="DBR256" s="111"/>
      <c r="DBS256" s="111"/>
      <c r="DBT256" s="111"/>
      <c r="DBU256" s="111"/>
      <c r="DBV256" s="111"/>
      <c r="DBW256" s="111"/>
      <c r="DBX256" s="111"/>
      <c r="DBY256" s="111"/>
      <c r="DBZ256" s="111"/>
      <c r="DCA256" s="111"/>
      <c r="DCB256" s="111"/>
      <c r="DCC256" s="111"/>
      <c r="DCD256" s="111"/>
      <c r="DCE256" s="111"/>
      <c r="DCF256" s="111"/>
      <c r="DCG256" s="111"/>
      <c r="DCH256" s="111"/>
      <c r="DCI256" s="111"/>
      <c r="DCJ256" s="111"/>
      <c r="DCK256" s="111"/>
      <c r="DCL256" s="111"/>
      <c r="DCM256" s="111"/>
      <c r="DCN256" s="111"/>
      <c r="DCO256" s="111"/>
      <c r="DCP256" s="111"/>
      <c r="DCQ256" s="111"/>
      <c r="DCR256" s="111"/>
      <c r="DCS256" s="111"/>
      <c r="DCT256" s="111"/>
      <c r="DCU256" s="111"/>
      <c r="DCV256" s="111"/>
      <c r="DCW256" s="111"/>
      <c r="DCX256" s="111"/>
      <c r="DCY256" s="111"/>
      <c r="DCZ256" s="111"/>
      <c r="DDA256" s="111"/>
      <c r="DDB256" s="111"/>
      <c r="DDC256" s="111"/>
      <c r="DDD256" s="111"/>
      <c r="DDE256" s="111"/>
      <c r="DDF256" s="111"/>
      <c r="DDG256" s="111"/>
      <c r="DDH256" s="111"/>
      <c r="DDI256" s="111"/>
      <c r="DDJ256" s="111"/>
      <c r="DDK256" s="111"/>
      <c r="DDL256" s="111"/>
      <c r="DDM256" s="111"/>
      <c r="DDN256" s="111"/>
      <c r="DDO256" s="111"/>
      <c r="DDP256" s="111"/>
      <c r="DDQ256" s="111"/>
      <c r="DDR256" s="111"/>
      <c r="DDS256" s="111"/>
      <c r="DDT256" s="111"/>
      <c r="DDU256" s="111"/>
      <c r="DDV256" s="111"/>
      <c r="DDW256" s="111"/>
      <c r="DDX256" s="111"/>
      <c r="DDY256" s="111"/>
      <c r="DDZ256" s="111"/>
      <c r="DEA256" s="111"/>
      <c r="DEB256" s="111"/>
      <c r="DEC256" s="111"/>
      <c r="DED256" s="111"/>
      <c r="DEE256" s="111"/>
      <c r="DEF256" s="111"/>
      <c r="DEG256" s="111"/>
      <c r="DEH256" s="111"/>
      <c r="DEI256" s="111"/>
      <c r="DEJ256" s="111"/>
      <c r="DEK256" s="111"/>
      <c r="DEL256" s="111"/>
      <c r="DEM256" s="111"/>
      <c r="DEN256" s="111"/>
      <c r="DEO256" s="111"/>
      <c r="DEP256" s="111"/>
      <c r="DEQ256" s="111"/>
      <c r="DER256" s="111"/>
      <c r="DES256" s="111"/>
      <c r="DET256" s="111"/>
      <c r="DEU256" s="111"/>
      <c r="DEV256" s="111"/>
      <c r="DEW256" s="111"/>
      <c r="DEX256" s="111"/>
      <c r="DEY256" s="111"/>
      <c r="DEZ256" s="111"/>
      <c r="DFA256" s="111"/>
      <c r="DFB256" s="111"/>
      <c r="DFC256" s="111"/>
      <c r="DFD256" s="111"/>
      <c r="DFE256" s="111"/>
      <c r="DFF256" s="111"/>
      <c r="DFG256" s="111"/>
      <c r="DFH256" s="111"/>
      <c r="DFI256" s="111"/>
      <c r="DFJ256" s="111"/>
      <c r="DFK256" s="111"/>
      <c r="DFL256" s="111"/>
      <c r="DFM256" s="111"/>
      <c r="DFN256" s="111"/>
      <c r="DFO256" s="111"/>
      <c r="DFP256" s="111"/>
      <c r="DFQ256" s="111"/>
      <c r="DFR256" s="111"/>
      <c r="DFS256" s="111"/>
      <c r="DFT256" s="111"/>
      <c r="DFU256" s="111"/>
      <c r="DFV256" s="111"/>
      <c r="DFW256" s="111"/>
      <c r="DFX256" s="111"/>
      <c r="DFY256" s="111"/>
      <c r="DFZ256" s="111"/>
      <c r="DGA256" s="111"/>
      <c r="DGB256" s="111"/>
      <c r="DGC256" s="111"/>
      <c r="DGD256" s="111"/>
      <c r="DGE256" s="111"/>
      <c r="DGF256" s="111"/>
      <c r="DGG256" s="111"/>
      <c r="DGH256" s="111"/>
      <c r="DGI256" s="111"/>
      <c r="DGJ256" s="111"/>
      <c r="DGK256" s="111"/>
      <c r="DGL256" s="111"/>
      <c r="DGM256" s="111"/>
      <c r="DGN256" s="111"/>
      <c r="DGO256" s="111"/>
      <c r="DGP256" s="111"/>
      <c r="DGQ256" s="111"/>
      <c r="DGR256" s="111"/>
      <c r="DGS256" s="111"/>
      <c r="DGT256" s="111"/>
      <c r="DGU256" s="111"/>
      <c r="DGV256" s="111"/>
      <c r="DGW256" s="111"/>
      <c r="DGX256" s="111"/>
      <c r="DGY256" s="111"/>
      <c r="DGZ256" s="111"/>
      <c r="DHA256" s="111"/>
      <c r="DHB256" s="111"/>
      <c r="DHC256" s="111"/>
      <c r="DHD256" s="111"/>
      <c r="DHE256" s="111"/>
      <c r="DHF256" s="111"/>
      <c r="DHG256" s="111"/>
      <c r="DHH256" s="111"/>
      <c r="DHI256" s="111"/>
      <c r="DHJ256" s="111"/>
      <c r="DHK256" s="111"/>
      <c r="DHL256" s="111"/>
      <c r="DHM256" s="111"/>
      <c r="DHN256" s="111"/>
      <c r="DHO256" s="111"/>
      <c r="DHP256" s="111"/>
      <c r="DHQ256" s="111"/>
      <c r="DHR256" s="111"/>
      <c r="DHS256" s="111"/>
      <c r="DHT256" s="111"/>
      <c r="DHU256" s="111"/>
      <c r="DHV256" s="111"/>
      <c r="DHW256" s="111"/>
      <c r="DHX256" s="111"/>
      <c r="DHY256" s="111"/>
      <c r="DHZ256" s="111"/>
      <c r="DIA256" s="111"/>
      <c r="DIB256" s="111"/>
      <c r="DIC256" s="111"/>
      <c r="DID256" s="111"/>
      <c r="DIE256" s="111"/>
      <c r="DIF256" s="111"/>
      <c r="DIG256" s="111"/>
      <c r="DIH256" s="111"/>
      <c r="DII256" s="111"/>
      <c r="DIJ256" s="111"/>
      <c r="DIK256" s="111"/>
      <c r="DIL256" s="111"/>
      <c r="DIM256" s="111"/>
      <c r="DIN256" s="111"/>
      <c r="DIO256" s="111"/>
      <c r="DIP256" s="111"/>
      <c r="DIQ256" s="111"/>
      <c r="DIR256" s="111"/>
      <c r="DIS256" s="111"/>
      <c r="DIT256" s="111"/>
      <c r="DIU256" s="111"/>
      <c r="DIV256" s="111"/>
      <c r="DIW256" s="111"/>
      <c r="DIX256" s="111"/>
      <c r="DIY256" s="111"/>
      <c r="DIZ256" s="111"/>
      <c r="DJA256" s="111"/>
      <c r="DJB256" s="111"/>
      <c r="DJC256" s="111"/>
      <c r="DJD256" s="111"/>
      <c r="DJE256" s="111"/>
      <c r="DJF256" s="111"/>
      <c r="DJG256" s="111"/>
      <c r="DJH256" s="111"/>
      <c r="DJI256" s="111"/>
      <c r="DJJ256" s="111"/>
      <c r="DJK256" s="111"/>
      <c r="DJL256" s="111"/>
      <c r="DJM256" s="111"/>
      <c r="DJN256" s="111"/>
      <c r="DJO256" s="111"/>
      <c r="DJP256" s="111"/>
      <c r="DJQ256" s="111"/>
      <c r="DJR256" s="111"/>
      <c r="DJS256" s="111"/>
      <c r="DJT256" s="111"/>
      <c r="DJU256" s="111"/>
      <c r="DJV256" s="111"/>
      <c r="DJW256" s="111"/>
      <c r="DJX256" s="111"/>
      <c r="DJY256" s="111"/>
      <c r="DJZ256" s="111"/>
      <c r="DKA256" s="111"/>
      <c r="DKB256" s="111"/>
      <c r="DKC256" s="111"/>
      <c r="DKD256" s="111"/>
      <c r="DKE256" s="111"/>
      <c r="DKF256" s="111"/>
      <c r="DKG256" s="111"/>
      <c r="DKH256" s="111"/>
      <c r="DKI256" s="111"/>
      <c r="DKJ256" s="111"/>
      <c r="DKK256" s="111"/>
      <c r="DKL256" s="111"/>
      <c r="DKM256" s="111"/>
      <c r="DKN256" s="111"/>
      <c r="DKO256" s="111"/>
      <c r="DKP256" s="111"/>
      <c r="DKQ256" s="111"/>
      <c r="DKR256" s="111"/>
      <c r="DKS256" s="111"/>
      <c r="DKT256" s="111"/>
      <c r="DKU256" s="111"/>
      <c r="DKV256" s="111"/>
      <c r="DKW256" s="111"/>
      <c r="DKX256" s="111"/>
      <c r="DKY256" s="111"/>
      <c r="DKZ256" s="111"/>
      <c r="DLA256" s="111"/>
      <c r="DLB256" s="111"/>
      <c r="DLC256" s="111"/>
      <c r="DLD256" s="111"/>
      <c r="DLE256" s="111"/>
      <c r="DLF256" s="111"/>
      <c r="DLG256" s="111"/>
      <c r="DLH256" s="111"/>
      <c r="DLI256" s="111"/>
      <c r="DLJ256" s="111"/>
      <c r="DLK256" s="111"/>
      <c r="DLL256" s="111"/>
      <c r="DLM256" s="111"/>
      <c r="DLN256" s="111"/>
      <c r="DLO256" s="111"/>
      <c r="DLP256" s="111"/>
      <c r="DLQ256" s="111"/>
      <c r="DLR256" s="111"/>
      <c r="DLS256" s="111"/>
      <c r="DLT256" s="111"/>
      <c r="DLU256" s="111"/>
      <c r="DLV256" s="111"/>
      <c r="DLW256" s="111"/>
      <c r="DLX256" s="111"/>
      <c r="DLY256" s="111"/>
      <c r="DLZ256" s="111"/>
      <c r="DMA256" s="111"/>
      <c r="DMB256" s="111"/>
      <c r="DMC256" s="111"/>
      <c r="DMD256" s="111"/>
      <c r="DME256" s="111"/>
      <c r="DMF256" s="111"/>
      <c r="DMG256" s="111"/>
      <c r="DMH256" s="111"/>
      <c r="DMI256" s="111"/>
      <c r="DMJ256" s="111"/>
      <c r="DMK256" s="111"/>
      <c r="DML256" s="111"/>
      <c r="DMM256" s="111"/>
      <c r="DMN256" s="111"/>
      <c r="DMO256" s="111"/>
      <c r="DMP256" s="111"/>
      <c r="DMQ256" s="111"/>
      <c r="DMR256" s="111"/>
      <c r="DMS256" s="111"/>
      <c r="DMT256" s="111"/>
      <c r="DMU256" s="111"/>
      <c r="DMV256" s="111"/>
      <c r="DMW256" s="111"/>
      <c r="DMX256" s="111"/>
      <c r="DMY256" s="111"/>
      <c r="DMZ256" s="111"/>
      <c r="DNA256" s="111"/>
      <c r="DNB256" s="111"/>
      <c r="DNC256" s="111"/>
      <c r="DND256" s="111"/>
      <c r="DNE256" s="111"/>
      <c r="DNF256" s="111"/>
      <c r="DNG256" s="111"/>
      <c r="DNH256" s="111"/>
      <c r="DNI256" s="111"/>
      <c r="DNJ256" s="111"/>
      <c r="DNK256" s="111"/>
      <c r="DNL256" s="111"/>
      <c r="DNM256" s="111"/>
      <c r="DNN256" s="111"/>
      <c r="DNO256" s="111"/>
      <c r="DNP256" s="111"/>
      <c r="DNQ256" s="111"/>
      <c r="DNR256" s="111"/>
      <c r="DNS256" s="111"/>
      <c r="DNT256" s="111"/>
      <c r="DNU256" s="111"/>
      <c r="DNV256" s="111"/>
      <c r="DNW256" s="111"/>
      <c r="DNX256" s="111"/>
      <c r="DNY256" s="111"/>
      <c r="DNZ256" s="111"/>
      <c r="DOA256" s="111"/>
      <c r="DOB256" s="111"/>
      <c r="DOC256" s="111"/>
      <c r="DOD256" s="111"/>
      <c r="DOE256" s="111"/>
      <c r="DOF256" s="111"/>
      <c r="DOG256" s="111"/>
      <c r="DOH256" s="111"/>
      <c r="DOI256" s="111"/>
      <c r="DOJ256" s="111"/>
      <c r="DOK256" s="111"/>
      <c r="DOL256" s="111"/>
      <c r="DOM256" s="111"/>
      <c r="DON256" s="111"/>
      <c r="DOO256" s="111"/>
      <c r="DOP256" s="111"/>
      <c r="DOQ256" s="111"/>
      <c r="DOR256" s="111"/>
      <c r="DOS256" s="111"/>
      <c r="DOT256" s="111"/>
      <c r="DOU256" s="111"/>
      <c r="DOV256" s="111"/>
      <c r="DOW256" s="111"/>
      <c r="DOX256" s="111"/>
      <c r="DOY256" s="111"/>
      <c r="DOZ256" s="111"/>
      <c r="DPA256" s="111"/>
      <c r="DPB256" s="111"/>
      <c r="DPC256" s="111"/>
      <c r="DPD256" s="111"/>
      <c r="DPE256" s="111"/>
      <c r="DPF256" s="111"/>
      <c r="DPG256" s="111"/>
      <c r="DPH256" s="111"/>
      <c r="DPI256" s="111"/>
      <c r="DPJ256" s="111"/>
      <c r="DPK256" s="111"/>
      <c r="DPL256" s="111"/>
      <c r="DPM256" s="111"/>
      <c r="DPN256" s="111"/>
      <c r="DPO256" s="111"/>
      <c r="DPP256" s="111"/>
      <c r="DPQ256" s="111"/>
      <c r="DPR256" s="111"/>
      <c r="DPS256" s="111"/>
      <c r="DPT256" s="111"/>
      <c r="DPU256" s="111"/>
      <c r="DPV256" s="111"/>
      <c r="DPW256" s="111"/>
      <c r="DPX256" s="111"/>
      <c r="DPY256" s="111"/>
      <c r="DPZ256" s="111"/>
      <c r="DQA256" s="111"/>
      <c r="DQB256" s="111"/>
      <c r="DQC256" s="111"/>
      <c r="DQD256" s="111"/>
      <c r="DQE256" s="111"/>
      <c r="DQF256" s="111"/>
      <c r="DQG256" s="111"/>
      <c r="DQH256" s="111"/>
      <c r="DQI256" s="111"/>
      <c r="DQJ256" s="111"/>
      <c r="DQK256" s="111"/>
      <c r="DQL256" s="111"/>
      <c r="DQM256" s="111"/>
      <c r="DQN256" s="111"/>
      <c r="DQO256" s="111"/>
      <c r="DQP256" s="111"/>
      <c r="DQQ256" s="111"/>
      <c r="DQR256" s="111"/>
      <c r="DQS256" s="111"/>
      <c r="DQT256" s="111"/>
      <c r="DQU256" s="111"/>
      <c r="DQV256" s="111"/>
      <c r="DQW256" s="111"/>
      <c r="DQX256" s="111"/>
      <c r="DQY256" s="111"/>
      <c r="DQZ256" s="111"/>
      <c r="DRA256" s="111"/>
      <c r="DRB256" s="111"/>
      <c r="DRC256" s="111"/>
      <c r="DRD256" s="111"/>
      <c r="DRE256" s="111"/>
      <c r="DRF256" s="111"/>
      <c r="DRG256" s="111"/>
      <c r="DRH256" s="111"/>
      <c r="DRI256" s="111"/>
      <c r="DRJ256" s="111"/>
      <c r="DRK256" s="111"/>
      <c r="DRL256" s="111"/>
      <c r="DRM256" s="111"/>
      <c r="DRN256" s="111"/>
      <c r="DRO256" s="111"/>
      <c r="DRP256" s="111"/>
      <c r="DRQ256" s="111"/>
      <c r="DRR256" s="111"/>
      <c r="DRS256" s="111"/>
      <c r="DRT256" s="111"/>
      <c r="DRU256" s="111"/>
      <c r="DRV256" s="111"/>
      <c r="DRW256" s="111"/>
      <c r="DRX256" s="111"/>
      <c r="DRY256" s="111"/>
      <c r="DRZ256" s="111"/>
      <c r="DSA256" s="111"/>
      <c r="DSB256" s="111"/>
      <c r="DSC256" s="111"/>
      <c r="DSD256" s="111"/>
      <c r="DSE256" s="111"/>
      <c r="DSF256" s="111"/>
      <c r="DSG256" s="111"/>
      <c r="DSH256" s="111"/>
      <c r="DSI256" s="111"/>
      <c r="DSJ256" s="111"/>
      <c r="DSK256" s="111"/>
      <c r="DSL256" s="111"/>
      <c r="DSM256" s="111"/>
      <c r="DSN256" s="111"/>
      <c r="DSO256" s="111"/>
      <c r="DSP256" s="111"/>
      <c r="DSQ256" s="111"/>
      <c r="DSR256" s="111"/>
      <c r="DSS256" s="111"/>
      <c r="DST256" s="111"/>
      <c r="DSU256" s="111"/>
      <c r="DSV256" s="111"/>
      <c r="DSW256" s="111"/>
      <c r="DSX256" s="111"/>
      <c r="DSY256" s="111"/>
      <c r="DSZ256" s="111"/>
      <c r="DTA256" s="111"/>
      <c r="DTB256" s="111"/>
      <c r="DTC256" s="111"/>
      <c r="DTD256" s="111"/>
      <c r="DTE256" s="111"/>
      <c r="DTF256" s="111"/>
      <c r="DTG256" s="111"/>
      <c r="DTH256" s="111"/>
      <c r="DTI256" s="111"/>
      <c r="DTJ256" s="111"/>
      <c r="DTK256" s="111"/>
      <c r="DTL256" s="111"/>
      <c r="DTM256" s="111"/>
      <c r="DTN256" s="111"/>
      <c r="DTO256" s="111"/>
      <c r="DTP256" s="111"/>
      <c r="DTQ256" s="111"/>
      <c r="DTR256" s="111"/>
      <c r="DTS256" s="111"/>
      <c r="DTT256" s="111"/>
      <c r="DTU256" s="111"/>
      <c r="DTV256" s="111"/>
      <c r="DTW256" s="111"/>
      <c r="DTX256" s="111"/>
      <c r="DTY256" s="111"/>
      <c r="DTZ256" s="111"/>
      <c r="DUA256" s="111"/>
      <c r="DUB256" s="111"/>
      <c r="DUC256" s="111"/>
      <c r="DUD256" s="111"/>
      <c r="DUE256" s="111"/>
      <c r="DUF256" s="111"/>
      <c r="DUG256" s="111"/>
      <c r="DUH256" s="111"/>
      <c r="DUI256" s="111"/>
      <c r="DUJ256" s="111"/>
      <c r="DUK256" s="111"/>
      <c r="DUL256" s="111"/>
      <c r="DUM256" s="111"/>
      <c r="DUN256" s="111"/>
      <c r="DUO256" s="111"/>
      <c r="DUP256" s="111"/>
      <c r="DUQ256" s="111"/>
      <c r="DUR256" s="111"/>
      <c r="DUS256" s="111"/>
      <c r="DUT256" s="111"/>
      <c r="DUU256" s="111"/>
      <c r="DUV256" s="111"/>
      <c r="DUW256" s="111"/>
      <c r="DUX256" s="111"/>
      <c r="DUY256" s="111"/>
      <c r="DUZ256" s="111"/>
      <c r="DVA256" s="111"/>
      <c r="DVB256" s="111"/>
      <c r="DVC256" s="111"/>
      <c r="DVD256" s="111"/>
      <c r="DVE256" s="111"/>
      <c r="DVF256" s="111"/>
      <c r="DVG256" s="111"/>
      <c r="DVH256" s="111"/>
      <c r="DVI256" s="111"/>
      <c r="DVJ256" s="111"/>
      <c r="DVK256" s="111"/>
      <c r="DVL256" s="111"/>
      <c r="DVM256" s="111"/>
      <c r="DVN256" s="111"/>
      <c r="DVO256" s="111"/>
      <c r="DVP256" s="111"/>
      <c r="DVQ256" s="111"/>
      <c r="DVR256" s="111"/>
      <c r="DVS256" s="111"/>
      <c r="DVT256" s="111"/>
      <c r="DVU256" s="111"/>
      <c r="DVV256" s="111"/>
      <c r="DVW256" s="111"/>
      <c r="DVX256" s="111"/>
      <c r="DVY256" s="111"/>
      <c r="DVZ256" s="111"/>
      <c r="DWA256" s="111"/>
      <c r="DWB256" s="111"/>
      <c r="DWC256" s="111"/>
      <c r="DWD256" s="111"/>
      <c r="DWE256" s="111"/>
      <c r="DWF256" s="111"/>
      <c r="DWG256" s="111"/>
      <c r="DWH256" s="111"/>
      <c r="DWI256" s="111"/>
      <c r="DWJ256" s="111"/>
      <c r="DWK256" s="111"/>
      <c r="DWL256" s="111"/>
      <c r="DWM256" s="111"/>
      <c r="DWN256" s="111"/>
      <c r="DWO256" s="111"/>
      <c r="DWP256" s="111"/>
      <c r="DWQ256" s="111"/>
      <c r="DWR256" s="111"/>
      <c r="DWS256" s="111"/>
      <c r="DWT256" s="111"/>
      <c r="DWU256" s="111"/>
      <c r="DWV256" s="111"/>
      <c r="DWW256" s="111"/>
      <c r="DWX256" s="111"/>
      <c r="DWY256" s="111"/>
      <c r="DWZ256" s="111"/>
      <c r="DXA256" s="111"/>
      <c r="DXB256" s="111"/>
      <c r="DXC256" s="111"/>
      <c r="DXD256" s="111"/>
      <c r="DXE256" s="111"/>
      <c r="DXF256" s="111"/>
      <c r="DXG256" s="111"/>
      <c r="DXH256" s="111"/>
      <c r="DXI256" s="111"/>
      <c r="DXJ256" s="111"/>
      <c r="DXK256" s="111"/>
      <c r="DXL256" s="111"/>
      <c r="DXM256" s="111"/>
      <c r="DXN256" s="111"/>
      <c r="DXO256" s="111"/>
      <c r="DXP256" s="111"/>
      <c r="DXQ256" s="111"/>
      <c r="DXR256" s="111"/>
      <c r="DXS256" s="111"/>
      <c r="DXT256" s="111"/>
      <c r="DXU256" s="111"/>
      <c r="DXV256" s="111"/>
      <c r="DXW256" s="111"/>
      <c r="DXX256" s="111"/>
      <c r="DXY256" s="111"/>
      <c r="DXZ256" s="111"/>
      <c r="DYA256" s="111"/>
      <c r="DYB256" s="111"/>
      <c r="DYC256" s="111"/>
      <c r="DYD256" s="111"/>
      <c r="DYE256" s="111"/>
      <c r="DYF256" s="111"/>
      <c r="DYG256" s="111"/>
      <c r="DYH256" s="111"/>
      <c r="DYI256" s="111"/>
      <c r="DYJ256" s="111"/>
      <c r="DYK256" s="111"/>
      <c r="DYL256" s="111"/>
      <c r="DYM256" s="111"/>
      <c r="DYN256" s="111"/>
      <c r="DYO256" s="111"/>
      <c r="DYP256" s="111"/>
      <c r="DYQ256" s="111"/>
      <c r="DYR256" s="111"/>
      <c r="DYS256" s="111"/>
      <c r="DYT256" s="111"/>
      <c r="DYU256" s="111"/>
      <c r="DYV256" s="111"/>
      <c r="DYW256" s="111"/>
      <c r="DYX256" s="111"/>
      <c r="DYY256" s="111"/>
      <c r="DYZ256" s="111"/>
      <c r="DZA256" s="111"/>
      <c r="DZB256" s="111"/>
      <c r="DZC256" s="111"/>
      <c r="DZD256" s="111"/>
      <c r="DZE256" s="111"/>
      <c r="DZF256" s="111"/>
      <c r="DZG256" s="111"/>
      <c r="DZH256" s="111"/>
      <c r="DZI256" s="111"/>
      <c r="DZJ256" s="111"/>
      <c r="DZK256" s="111"/>
      <c r="DZL256" s="111"/>
      <c r="DZM256" s="111"/>
      <c r="DZN256" s="111"/>
      <c r="DZO256" s="111"/>
      <c r="DZP256" s="111"/>
      <c r="DZQ256" s="111"/>
      <c r="DZR256" s="111"/>
      <c r="DZS256" s="111"/>
      <c r="DZT256" s="111"/>
      <c r="DZU256" s="111"/>
      <c r="DZV256" s="111"/>
      <c r="DZW256" s="111"/>
      <c r="DZX256" s="111"/>
      <c r="DZY256" s="111"/>
      <c r="DZZ256" s="111"/>
      <c r="EAA256" s="111"/>
      <c r="EAB256" s="111"/>
      <c r="EAC256" s="111"/>
      <c r="EAD256" s="111"/>
      <c r="EAE256" s="111"/>
      <c r="EAF256" s="111"/>
      <c r="EAG256" s="111"/>
      <c r="EAH256" s="111"/>
      <c r="EAI256" s="111"/>
      <c r="EAJ256" s="111"/>
      <c r="EAK256" s="111"/>
      <c r="EAL256" s="111"/>
      <c r="EAM256" s="111"/>
      <c r="EAN256" s="111"/>
      <c r="EAO256" s="111"/>
      <c r="EAP256" s="111"/>
      <c r="EAQ256" s="111"/>
      <c r="EAR256" s="111"/>
      <c r="EAS256" s="111"/>
      <c r="EAT256" s="111"/>
      <c r="EAU256" s="111"/>
      <c r="EAV256" s="111"/>
      <c r="EAW256" s="111"/>
      <c r="EAX256" s="111"/>
      <c r="EAY256" s="111"/>
      <c r="EAZ256" s="111"/>
      <c r="EBA256" s="111"/>
      <c r="EBB256" s="111"/>
      <c r="EBC256" s="111"/>
      <c r="EBD256" s="111"/>
      <c r="EBE256" s="111"/>
      <c r="EBF256" s="111"/>
      <c r="EBG256" s="111"/>
      <c r="EBH256" s="111"/>
      <c r="EBI256" s="111"/>
      <c r="EBJ256" s="111"/>
      <c r="EBK256" s="111"/>
      <c r="EBL256" s="111"/>
      <c r="EBM256" s="111"/>
      <c r="EBN256" s="111"/>
      <c r="EBO256" s="111"/>
      <c r="EBP256" s="111"/>
      <c r="EBQ256" s="111"/>
      <c r="EBR256" s="111"/>
      <c r="EBS256" s="111"/>
      <c r="EBT256" s="111"/>
      <c r="EBU256" s="111"/>
      <c r="EBV256" s="111"/>
      <c r="EBW256" s="111"/>
      <c r="EBX256" s="111"/>
      <c r="EBY256" s="111"/>
      <c r="EBZ256" s="111"/>
      <c r="ECA256" s="111"/>
      <c r="ECB256" s="111"/>
      <c r="ECC256" s="111"/>
      <c r="ECD256" s="111"/>
      <c r="ECE256" s="111"/>
      <c r="ECF256" s="111"/>
      <c r="ECG256" s="111"/>
      <c r="ECH256" s="111"/>
      <c r="ECI256" s="111"/>
      <c r="ECJ256" s="111"/>
      <c r="ECK256" s="111"/>
      <c r="ECL256" s="111"/>
      <c r="ECM256" s="111"/>
      <c r="ECN256" s="111"/>
      <c r="ECO256" s="111"/>
      <c r="ECP256" s="111"/>
      <c r="ECQ256" s="111"/>
      <c r="ECR256" s="111"/>
      <c r="ECS256" s="111"/>
      <c r="ECT256" s="111"/>
      <c r="ECU256" s="111"/>
      <c r="ECV256" s="111"/>
      <c r="ECW256" s="111"/>
      <c r="ECX256" s="111"/>
      <c r="ECY256" s="111"/>
      <c r="ECZ256" s="111"/>
      <c r="EDA256" s="111"/>
      <c r="EDB256" s="111"/>
      <c r="EDC256" s="111"/>
      <c r="EDD256" s="111"/>
      <c r="EDE256" s="111"/>
      <c r="EDF256" s="111"/>
      <c r="EDG256" s="111"/>
      <c r="EDH256" s="111"/>
      <c r="EDI256" s="111"/>
      <c r="EDJ256" s="111"/>
      <c r="EDK256" s="111"/>
      <c r="EDL256" s="111"/>
      <c r="EDM256" s="111"/>
      <c r="EDN256" s="111"/>
      <c r="EDO256" s="111"/>
      <c r="EDP256" s="111"/>
      <c r="EDQ256" s="111"/>
      <c r="EDR256" s="111"/>
      <c r="EDS256" s="111"/>
      <c r="EDT256" s="111"/>
      <c r="EDU256" s="111"/>
      <c r="EDV256" s="111"/>
      <c r="EDW256" s="111"/>
      <c r="EDX256" s="111"/>
      <c r="EDY256" s="111"/>
      <c r="EDZ256" s="111"/>
      <c r="EEA256" s="111"/>
      <c r="EEB256" s="111"/>
      <c r="EEC256" s="111"/>
      <c r="EED256" s="111"/>
      <c r="EEE256" s="111"/>
      <c r="EEF256" s="111"/>
      <c r="EEG256" s="111"/>
      <c r="EEH256" s="111"/>
      <c r="EEI256" s="111"/>
      <c r="EEJ256" s="111"/>
      <c r="EEK256" s="111"/>
      <c r="EEL256" s="111"/>
      <c r="EEM256" s="111"/>
      <c r="EEN256" s="111"/>
      <c r="EEO256" s="111"/>
      <c r="EEP256" s="111"/>
      <c r="EEQ256" s="111"/>
      <c r="EER256" s="111"/>
      <c r="EES256" s="111"/>
      <c r="EET256" s="111"/>
      <c r="EEU256" s="111"/>
      <c r="EEV256" s="111"/>
      <c r="EEW256" s="111"/>
      <c r="EEX256" s="111"/>
      <c r="EEY256" s="111"/>
      <c r="EEZ256" s="111"/>
      <c r="EFA256" s="111"/>
      <c r="EFB256" s="111"/>
      <c r="EFC256" s="111"/>
      <c r="EFD256" s="111"/>
      <c r="EFE256" s="111"/>
      <c r="EFF256" s="111"/>
      <c r="EFG256" s="111"/>
      <c r="EFH256" s="111"/>
      <c r="EFI256" s="111"/>
      <c r="EFJ256" s="111"/>
      <c r="EFK256" s="111"/>
      <c r="EFL256" s="111"/>
      <c r="EFM256" s="111"/>
      <c r="EFN256" s="111"/>
      <c r="EFO256" s="111"/>
      <c r="EFP256" s="111"/>
      <c r="EFQ256" s="111"/>
      <c r="EFR256" s="111"/>
      <c r="EFS256" s="111"/>
      <c r="EFT256" s="111"/>
      <c r="EFU256" s="111"/>
      <c r="EFV256" s="111"/>
      <c r="EFW256" s="111"/>
      <c r="EFX256" s="111"/>
      <c r="EFY256" s="111"/>
      <c r="EFZ256" s="111"/>
      <c r="EGA256" s="111"/>
      <c r="EGB256" s="111"/>
      <c r="EGC256" s="111"/>
      <c r="EGD256" s="111"/>
      <c r="EGE256" s="111"/>
      <c r="EGF256" s="111"/>
      <c r="EGG256" s="111"/>
      <c r="EGH256" s="111"/>
      <c r="EGI256" s="111"/>
      <c r="EGJ256" s="111"/>
      <c r="EGK256" s="111"/>
      <c r="EGL256" s="111"/>
      <c r="EGM256" s="111"/>
      <c r="EGN256" s="111"/>
      <c r="EGO256" s="111"/>
      <c r="EGP256" s="111"/>
      <c r="EGQ256" s="111"/>
      <c r="EGR256" s="111"/>
      <c r="EGS256" s="111"/>
      <c r="EGT256" s="111"/>
      <c r="EGU256" s="111"/>
      <c r="EGV256" s="111"/>
      <c r="EGW256" s="111"/>
      <c r="EGX256" s="111"/>
      <c r="EGY256" s="111"/>
      <c r="EGZ256" s="111"/>
      <c r="EHA256" s="111"/>
      <c r="EHB256" s="111"/>
      <c r="EHC256" s="111"/>
      <c r="EHD256" s="111"/>
      <c r="EHE256" s="111"/>
      <c r="EHF256" s="111"/>
      <c r="EHG256" s="111"/>
      <c r="EHH256" s="111"/>
      <c r="EHI256" s="111"/>
      <c r="EHJ256" s="111"/>
      <c r="EHK256" s="111"/>
      <c r="EHL256" s="111"/>
      <c r="EHM256" s="111"/>
      <c r="EHN256" s="111"/>
      <c r="EHO256" s="111"/>
      <c r="EHP256" s="111"/>
      <c r="EHQ256" s="111"/>
      <c r="EHR256" s="111"/>
      <c r="EHS256" s="111"/>
      <c r="EHT256" s="111"/>
      <c r="EHU256" s="111"/>
      <c r="EHV256" s="111"/>
      <c r="EHW256" s="111"/>
      <c r="EHX256" s="111"/>
      <c r="EHY256" s="111"/>
      <c r="EHZ256" s="111"/>
      <c r="EIA256" s="111"/>
      <c r="EIB256" s="111"/>
      <c r="EIC256" s="111"/>
      <c r="EID256" s="111"/>
      <c r="EIE256" s="111"/>
      <c r="EIF256" s="111"/>
      <c r="EIG256" s="111"/>
      <c r="EIH256" s="111"/>
      <c r="EII256" s="111"/>
      <c r="EIJ256" s="111"/>
      <c r="EIK256" s="111"/>
      <c r="EIL256" s="111"/>
      <c r="EIM256" s="111"/>
      <c r="EIN256" s="111"/>
      <c r="EIO256" s="111"/>
      <c r="EIP256" s="111"/>
      <c r="EIQ256" s="111"/>
      <c r="EIR256" s="111"/>
      <c r="EIS256" s="111"/>
      <c r="EIT256" s="111"/>
      <c r="EIU256" s="111"/>
      <c r="EIV256" s="111"/>
      <c r="EIW256" s="111"/>
      <c r="EIX256" s="111"/>
      <c r="EIY256" s="111"/>
      <c r="EIZ256" s="111"/>
      <c r="EJA256" s="111"/>
      <c r="EJB256" s="111"/>
      <c r="EJC256" s="111"/>
      <c r="EJD256" s="111"/>
      <c r="EJE256" s="111"/>
      <c r="EJF256" s="111"/>
      <c r="EJG256" s="111"/>
      <c r="EJH256" s="111"/>
      <c r="EJI256" s="111"/>
      <c r="EJJ256" s="111"/>
      <c r="EJK256" s="111"/>
      <c r="EJL256" s="111"/>
      <c r="EJM256" s="111"/>
      <c r="EJN256" s="111"/>
      <c r="EJO256" s="111"/>
      <c r="EJP256" s="111"/>
      <c r="EJQ256" s="111"/>
      <c r="EJR256" s="111"/>
      <c r="EJS256" s="111"/>
      <c r="EJT256" s="111"/>
      <c r="EJU256" s="111"/>
      <c r="EJV256" s="111"/>
      <c r="EJW256" s="111"/>
      <c r="EJX256" s="111"/>
      <c r="EJY256" s="111"/>
      <c r="EJZ256" s="111"/>
      <c r="EKA256" s="111"/>
      <c r="EKB256" s="111"/>
      <c r="EKC256" s="111"/>
      <c r="EKD256" s="111"/>
      <c r="EKE256" s="111"/>
      <c r="EKF256" s="111"/>
      <c r="EKG256" s="111"/>
      <c r="EKH256" s="111"/>
      <c r="EKI256" s="111"/>
      <c r="EKJ256" s="111"/>
      <c r="EKK256" s="111"/>
      <c r="EKL256" s="111"/>
      <c r="EKM256" s="111"/>
      <c r="EKN256" s="111"/>
      <c r="EKO256" s="111"/>
      <c r="EKP256" s="111"/>
      <c r="EKQ256" s="111"/>
      <c r="EKR256" s="111"/>
      <c r="EKS256" s="111"/>
      <c r="EKT256" s="111"/>
      <c r="EKU256" s="111"/>
      <c r="EKV256" s="111"/>
      <c r="EKW256" s="111"/>
      <c r="EKX256" s="111"/>
      <c r="EKY256" s="111"/>
      <c r="EKZ256" s="111"/>
      <c r="ELA256" s="111"/>
      <c r="ELB256" s="111"/>
      <c r="ELC256" s="111"/>
      <c r="ELD256" s="111"/>
      <c r="ELE256" s="111"/>
      <c r="ELF256" s="111"/>
      <c r="ELG256" s="111"/>
      <c r="ELH256" s="111"/>
      <c r="ELI256" s="111"/>
      <c r="ELJ256" s="111"/>
      <c r="ELK256" s="111"/>
      <c r="ELL256" s="111"/>
      <c r="ELM256" s="111"/>
      <c r="ELN256" s="111"/>
      <c r="ELO256" s="111"/>
      <c r="ELP256" s="111"/>
      <c r="ELQ256" s="111"/>
      <c r="ELR256" s="111"/>
      <c r="ELS256" s="111"/>
      <c r="ELT256" s="111"/>
      <c r="ELU256" s="111"/>
      <c r="ELV256" s="111"/>
      <c r="ELW256" s="111"/>
      <c r="ELX256" s="111"/>
      <c r="ELY256" s="111"/>
      <c r="ELZ256" s="111"/>
      <c r="EMA256" s="111"/>
      <c r="EMB256" s="111"/>
      <c r="EMC256" s="111"/>
      <c r="EMD256" s="111"/>
      <c r="EME256" s="111"/>
      <c r="EMF256" s="111"/>
      <c r="EMG256" s="111"/>
      <c r="EMH256" s="111"/>
      <c r="EMI256" s="111"/>
      <c r="EMJ256" s="111"/>
      <c r="EMK256" s="111"/>
      <c r="EML256" s="111"/>
      <c r="EMM256" s="111"/>
      <c r="EMN256" s="111"/>
      <c r="EMO256" s="111"/>
      <c r="EMP256" s="111"/>
      <c r="EMQ256" s="111"/>
      <c r="EMR256" s="111"/>
      <c r="EMS256" s="111"/>
      <c r="EMT256" s="111"/>
      <c r="EMU256" s="111"/>
      <c r="EMV256" s="111"/>
      <c r="EMW256" s="111"/>
      <c r="EMX256" s="111"/>
      <c r="EMY256" s="111"/>
      <c r="EMZ256" s="111"/>
      <c r="ENA256" s="111"/>
      <c r="ENB256" s="111"/>
      <c r="ENC256" s="111"/>
      <c r="END256" s="111"/>
      <c r="ENE256" s="111"/>
      <c r="ENF256" s="111"/>
      <c r="ENG256" s="111"/>
      <c r="ENH256" s="111"/>
      <c r="ENI256" s="111"/>
      <c r="ENJ256" s="111"/>
      <c r="ENK256" s="111"/>
      <c r="ENL256" s="111"/>
      <c r="ENM256" s="111"/>
      <c r="ENN256" s="111"/>
      <c r="ENO256" s="111"/>
      <c r="ENP256" s="111"/>
      <c r="ENQ256" s="111"/>
      <c r="ENR256" s="111"/>
      <c r="ENS256" s="111"/>
      <c r="ENT256" s="111"/>
      <c r="ENU256" s="111"/>
      <c r="ENV256" s="111"/>
      <c r="ENW256" s="111"/>
      <c r="ENX256" s="111"/>
      <c r="ENY256" s="111"/>
      <c r="ENZ256" s="111"/>
      <c r="EOA256" s="111"/>
      <c r="EOB256" s="111"/>
      <c r="EOC256" s="111"/>
      <c r="EOD256" s="111"/>
      <c r="EOE256" s="111"/>
      <c r="EOF256" s="111"/>
      <c r="EOG256" s="111"/>
      <c r="EOH256" s="111"/>
      <c r="EOI256" s="111"/>
      <c r="EOJ256" s="111"/>
      <c r="EOK256" s="111"/>
      <c r="EOL256" s="111"/>
      <c r="EOM256" s="111"/>
      <c r="EON256" s="111"/>
      <c r="EOO256" s="111"/>
      <c r="EOP256" s="111"/>
      <c r="EOQ256" s="111"/>
      <c r="EOR256" s="111"/>
      <c r="EOS256" s="111"/>
      <c r="EOT256" s="111"/>
      <c r="EOU256" s="111"/>
      <c r="EOV256" s="111"/>
      <c r="EOW256" s="111"/>
      <c r="EOX256" s="111"/>
      <c r="EOY256" s="111"/>
      <c r="EOZ256" s="111"/>
      <c r="EPA256" s="111"/>
      <c r="EPB256" s="111"/>
      <c r="EPC256" s="111"/>
      <c r="EPD256" s="111"/>
      <c r="EPE256" s="111"/>
      <c r="EPF256" s="111"/>
      <c r="EPG256" s="111"/>
      <c r="EPH256" s="111"/>
      <c r="EPI256" s="111"/>
      <c r="EPJ256" s="111"/>
      <c r="EPK256" s="111"/>
      <c r="EPL256" s="111"/>
      <c r="EPM256" s="111"/>
      <c r="EPN256" s="111"/>
      <c r="EPO256" s="111"/>
      <c r="EPP256" s="111"/>
      <c r="EPQ256" s="111"/>
      <c r="EPR256" s="111"/>
      <c r="EPS256" s="111"/>
      <c r="EPT256" s="111"/>
      <c r="EPU256" s="111"/>
      <c r="EPV256" s="111"/>
      <c r="EPW256" s="111"/>
      <c r="EPX256" s="111"/>
      <c r="EPY256" s="111"/>
      <c r="EPZ256" s="111"/>
      <c r="EQA256" s="111"/>
      <c r="EQB256" s="111"/>
      <c r="EQC256" s="111"/>
      <c r="EQD256" s="111"/>
      <c r="EQE256" s="111"/>
      <c r="EQF256" s="111"/>
      <c r="EQG256" s="111"/>
      <c r="EQH256" s="111"/>
      <c r="EQI256" s="111"/>
      <c r="EQJ256" s="111"/>
      <c r="EQK256" s="111"/>
      <c r="EQL256" s="111"/>
      <c r="EQM256" s="111"/>
      <c r="EQN256" s="111"/>
      <c r="EQO256" s="111"/>
      <c r="EQP256" s="111"/>
      <c r="EQQ256" s="111"/>
      <c r="EQR256" s="111"/>
      <c r="EQS256" s="111"/>
      <c r="EQT256" s="111"/>
      <c r="EQU256" s="111"/>
      <c r="EQV256" s="111"/>
      <c r="EQW256" s="111"/>
      <c r="EQX256" s="111"/>
      <c r="EQY256" s="111"/>
      <c r="EQZ256" s="111"/>
      <c r="ERA256" s="111"/>
      <c r="ERB256" s="111"/>
      <c r="ERC256" s="111"/>
      <c r="ERD256" s="111"/>
      <c r="ERE256" s="111"/>
      <c r="ERF256" s="111"/>
      <c r="ERG256" s="111"/>
      <c r="ERH256" s="111"/>
      <c r="ERI256" s="111"/>
      <c r="ERJ256" s="111"/>
      <c r="ERK256" s="111"/>
      <c r="ERL256" s="111"/>
      <c r="ERM256" s="111"/>
      <c r="ERN256" s="111"/>
      <c r="ERO256" s="111"/>
      <c r="ERP256" s="111"/>
      <c r="ERQ256" s="111"/>
      <c r="ERR256" s="111"/>
      <c r="ERS256" s="111"/>
      <c r="ERT256" s="111"/>
      <c r="ERU256" s="111"/>
      <c r="ERV256" s="111"/>
      <c r="ERW256" s="111"/>
      <c r="ERX256" s="111"/>
      <c r="ERY256" s="111"/>
      <c r="ERZ256" s="111"/>
      <c r="ESA256" s="111"/>
      <c r="ESB256" s="111"/>
      <c r="ESC256" s="111"/>
      <c r="ESD256" s="111"/>
      <c r="ESE256" s="111"/>
      <c r="ESF256" s="111"/>
      <c r="ESG256" s="111"/>
      <c r="ESH256" s="111"/>
      <c r="ESI256" s="111"/>
      <c r="ESJ256" s="111"/>
      <c r="ESK256" s="111"/>
      <c r="ESL256" s="111"/>
      <c r="ESM256" s="111"/>
      <c r="ESN256" s="111"/>
      <c r="ESO256" s="111"/>
      <c r="ESP256" s="111"/>
      <c r="ESQ256" s="111"/>
      <c r="ESR256" s="111"/>
      <c r="ESS256" s="111"/>
      <c r="EST256" s="111"/>
      <c r="ESU256" s="111"/>
      <c r="ESV256" s="111"/>
      <c r="ESW256" s="111"/>
      <c r="ESX256" s="111"/>
      <c r="ESY256" s="111"/>
      <c r="ESZ256" s="111"/>
      <c r="ETA256" s="111"/>
      <c r="ETB256" s="111"/>
      <c r="ETC256" s="111"/>
      <c r="ETD256" s="111"/>
      <c r="ETE256" s="111"/>
      <c r="ETF256" s="111"/>
      <c r="ETG256" s="111"/>
      <c r="ETH256" s="111"/>
      <c r="ETI256" s="111"/>
      <c r="ETJ256" s="111"/>
      <c r="ETK256" s="111"/>
      <c r="ETL256" s="111"/>
      <c r="ETM256" s="111"/>
      <c r="ETN256" s="111"/>
      <c r="ETO256" s="111"/>
      <c r="ETP256" s="111"/>
      <c r="ETQ256" s="111"/>
      <c r="ETR256" s="111"/>
      <c r="ETS256" s="111"/>
      <c r="ETT256" s="111"/>
      <c r="ETU256" s="111"/>
      <c r="ETV256" s="111"/>
      <c r="ETW256" s="111"/>
      <c r="ETX256" s="111"/>
      <c r="ETY256" s="111"/>
      <c r="ETZ256" s="111"/>
      <c r="EUA256" s="111"/>
      <c r="EUB256" s="111"/>
      <c r="EUC256" s="111"/>
      <c r="EUD256" s="111"/>
      <c r="EUE256" s="111"/>
      <c r="EUF256" s="111"/>
      <c r="EUG256" s="111"/>
      <c r="EUH256" s="111"/>
      <c r="EUI256" s="111"/>
      <c r="EUJ256" s="111"/>
      <c r="EUK256" s="111"/>
      <c r="EUL256" s="111"/>
      <c r="EUM256" s="111"/>
      <c r="EUN256" s="111"/>
      <c r="EUO256" s="111"/>
      <c r="EUP256" s="111"/>
      <c r="EUQ256" s="111"/>
      <c r="EUR256" s="111"/>
      <c r="EUS256" s="111"/>
      <c r="EUT256" s="111"/>
      <c r="EUU256" s="111"/>
      <c r="EUV256" s="111"/>
      <c r="EUW256" s="111"/>
      <c r="EUX256" s="111"/>
      <c r="EUY256" s="111"/>
      <c r="EUZ256" s="111"/>
      <c r="EVA256" s="111"/>
      <c r="EVB256" s="111"/>
      <c r="EVC256" s="111"/>
      <c r="EVD256" s="111"/>
      <c r="EVE256" s="111"/>
      <c r="EVF256" s="111"/>
      <c r="EVG256" s="111"/>
      <c r="EVH256" s="111"/>
      <c r="EVI256" s="111"/>
      <c r="EVJ256" s="111"/>
      <c r="EVK256" s="111"/>
      <c r="EVL256" s="111"/>
      <c r="EVM256" s="111"/>
      <c r="EVN256" s="111"/>
      <c r="EVO256" s="111"/>
      <c r="EVP256" s="111"/>
      <c r="EVQ256" s="111"/>
      <c r="EVR256" s="111"/>
      <c r="EVS256" s="111"/>
      <c r="EVT256" s="111"/>
      <c r="EVU256" s="111"/>
      <c r="EVV256" s="111"/>
      <c r="EVW256" s="111"/>
      <c r="EVX256" s="111"/>
      <c r="EVY256" s="111"/>
      <c r="EVZ256" s="111"/>
      <c r="EWA256" s="111"/>
      <c r="EWB256" s="111"/>
      <c r="EWC256" s="111"/>
      <c r="EWD256" s="111"/>
      <c r="EWE256" s="111"/>
      <c r="EWF256" s="111"/>
      <c r="EWG256" s="111"/>
      <c r="EWH256" s="111"/>
      <c r="EWI256" s="111"/>
      <c r="EWJ256" s="111"/>
      <c r="EWK256" s="111"/>
      <c r="EWL256" s="111"/>
      <c r="EWM256" s="111"/>
      <c r="EWN256" s="111"/>
      <c r="EWO256" s="111"/>
      <c r="EWP256" s="111"/>
      <c r="EWQ256" s="111"/>
      <c r="EWR256" s="111"/>
      <c r="EWS256" s="111"/>
      <c r="EWT256" s="111"/>
      <c r="EWU256" s="111"/>
      <c r="EWV256" s="111"/>
      <c r="EWW256" s="111"/>
      <c r="EWX256" s="111"/>
      <c r="EWY256" s="111"/>
      <c r="EWZ256" s="111"/>
      <c r="EXA256" s="111"/>
      <c r="EXB256" s="111"/>
      <c r="EXC256" s="111"/>
      <c r="EXD256" s="111"/>
      <c r="EXE256" s="111"/>
      <c r="EXF256" s="111"/>
      <c r="EXG256" s="111"/>
      <c r="EXH256" s="111"/>
      <c r="EXI256" s="111"/>
      <c r="EXJ256" s="111"/>
      <c r="EXK256" s="111"/>
      <c r="EXL256" s="111"/>
      <c r="EXM256" s="111"/>
      <c r="EXN256" s="111"/>
      <c r="EXO256" s="111"/>
      <c r="EXP256" s="111"/>
      <c r="EXQ256" s="111"/>
      <c r="EXR256" s="111"/>
      <c r="EXS256" s="111"/>
      <c r="EXT256" s="111"/>
      <c r="EXU256" s="111"/>
      <c r="EXV256" s="111"/>
      <c r="EXW256" s="111"/>
      <c r="EXX256" s="111"/>
      <c r="EXY256" s="111"/>
      <c r="EXZ256" s="111"/>
      <c r="EYA256" s="111"/>
      <c r="EYB256" s="111"/>
      <c r="EYC256" s="111"/>
      <c r="EYD256" s="111"/>
      <c r="EYE256" s="111"/>
      <c r="EYF256" s="111"/>
      <c r="EYG256" s="111"/>
      <c r="EYH256" s="111"/>
      <c r="EYI256" s="111"/>
      <c r="EYJ256" s="111"/>
      <c r="EYK256" s="111"/>
      <c r="EYL256" s="111"/>
      <c r="EYM256" s="111"/>
      <c r="EYN256" s="111"/>
      <c r="EYO256" s="111"/>
      <c r="EYP256" s="111"/>
      <c r="EYQ256" s="111"/>
      <c r="EYR256" s="111"/>
      <c r="EYS256" s="111"/>
      <c r="EYT256" s="111"/>
      <c r="EYU256" s="111"/>
      <c r="EYV256" s="111"/>
      <c r="EYW256" s="111"/>
      <c r="EYX256" s="111"/>
      <c r="EYY256" s="111"/>
      <c r="EYZ256" s="111"/>
      <c r="EZA256" s="111"/>
      <c r="EZB256" s="111"/>
      <c r="EZC256" s="111"/>
      <c r="EZD256" s="111"/>
      <c r="EZE256" s="111"/>
      <c r="EZF256" s="111"/>
      <c r="EZG256" s="111"/>
      <c r="EZH256" s="111"/>
      <c r="EZI256" s="111"/>
      <c r="EZJ256" s="111"/>
      <c r="EZK256" s="111"/>
      <c r="EZL256" s="111"/>
      <c r="EZM256" s="111"/>
      <c r="EZN256" s="111"/>
      <c r="EZO256" s="111"/>
      <c r="EZP256" s="111"/>
      <c r="EZQ256" s="111"/>
      <c r="EZR256" s="111"/>
      <c r="EZS256" s="111"/>
      <c r="EZT256" s="111"/>
      <c r="EZU256" s="111"/>
      <c r="EZV256" s="111"/>
      <c r="EZW256" s="111"/>
      <c r="EZX256" s="111"/>
      <c r="EZY256" s="111"/>
      <c r="EZZ256" s="111"/>
      <c r="FAA256" s="111"/>
      <c r="FAB256" s="111"/>
      <c r="FAC256" s="111"/>
      <c r="FAD256" s="111"/>
      <c r="FAE256" s="111"/>
      <c r="FAF256" s="111"/>
      <c r="FAG256" s="111"/>
      <c r="FAH256" s="111"/>
      <c r="FAI256" s="111"/>
      <c r="FAJ256" s="111"/>
      <c r="FAK256" s="111"/>
      <c r="FAL256" s="111"/>
      <c r="FAM256" s="111"/>
      <c r="FAN256" s="111"/>
      <c r="FAO256" s="111"/>
      <c r="FAP256" s="111"/>
      <c r="FAQ256" s="111"/>
      <c r="FAR256" s="111"/>
      <c r="FAS256" s="111"/>
      <c r="FAT256" s="111"/>
      <c r="FAU256" s="111"/>
      <c r="FAV256" s="111"/>
      <c r="FAW256" s="111"/>
      <c r="FAX256" s="111"/>
      <c r="FAY256" s="111"/>
      <c r="FAZ256" s="111"/>
      <c r="FBA256" s="111"/>
      <c r="FBB256" s="111"/>
      <c r="FBC256" s="111"/>
      <c r="FBD256" s="111"/>
      <c r="FBE256" s="111"/>
      <c r="FBF256" s="111"/>
      <c r="FBG256" s="111"/>
      <c r="FBH256" s="111"/>
      <c r="FBI256" s="111"/>
      <c r="FBJ256" s="111"/>
      <c r="FBK256" s="111"/>
      <c r="FBL256" s="111"/>
      <c r="FBM256" s="111"/>
      <c r="FBN256" s="111"/>
      <c r="FBO256" s="111"/>
      <c r="FBP256" s="111"/>
      <c r="FBQ256" s="111"/>
      <c r="FBR256" s="111"/>
      <c r="FBS256" s="111"/>
      <c r="FBT256" s="111"/>
      <c r="FBU256" s="111"/>
      <c r="FBV256" s="111"/>
      <c r="FBW256" s="111"/>
      <c r="FBX256" s="111"/>
      <c r="FBY256" s="111"/>
      <c r="FBZ256" s="111"/>
      <c r="FCA256" s="111"/>
      <c r="FCB256" s="111"/>
      <c r="FCC256" s="111"/>
      <c r="FCD256" s="111"/>
      <c r="FCE256" s="111"/>
      <c r="FCF256" s="111"/>
      <c r="FCG256" s="111"/>
      <c r="FCH256" s="111"/>
      <c r="FCI256" s="111"/>
      <c r="FCJ256" s="111"/>
      <c r="FCK256" s="111"/>
      <c r="FCL256" s="111"/>
      <c r="FCM256" s="111"/>
      <c r="FCN256" s="111"/>
      <c r="FCO256" s="111"/>
      <c r="FCP256" s="111"/>
      <c r="FCQ256" s="111"/>
      <c r="FCR256" s="111"/>
      <c r="FCS256" s="111"/>
      <c r="FCT256" s="111"/>
      <c r="FCU256" s="111"/>
      <c r="FCV256" s="111"/>
      <c r="FCW256" s="111"/>
      <c r="FCX256" s="111"/>
      <c r="FCY256" s="111"/>
      <c r="FCZ256" s="111"/>
      <c r="FDA256" s="111"/>
      <c r="FDB256" s="111"/>
      <c r="FDC256" s="111"/>
      <c r="FDD256" s="111"/>
      <c r="FDE256" s="111"/>
      <c r="FDF256" s="111"/>
      <c r="FDG256" s="111"/>
      <c r="FDH256" s="111"/>
      <c r="FDI256" s="111"/>
      <c r="FDJ256" s="111"/>
      <c r="FDK256" s="111"/>
      <c r="FDL256" s="111"/>
      <c r="FDM256" s="111"/>
      <c r="FDN256" s="111"/>
      <c r="FDO256" s="111"/>
      <c r="FDP256" s="111"/>
      <c r="FDQ256" s="111"/>
      <c r="FDR256" s="111"/>
      <c r="FDS256" s="111"/>
      <c r="FDT256" s="111"/>
      <c r="FDU256" s="111"/>
      <c r="FDV256" s="111"/>
      <c r="FDW256" s="111"/>
      <c r="FDX256" s="111"/>
      <c r="FDY256" s="111"/>
      <c r="FDZ256" s="111"/>
      <c r="FEA256" s="111"/>
      <c r="FEB256" s="111"/>
      <c r="FEC256" s="111"/>
      <c r="FED256" s="111"/>
      <c r="FEE256" s="111"/>
      <c r="FEF256" s="111"/>
      <c r="FEG256" s="111"/>
      <c r="FEH256" s="111"/>
      <c r="FEI256" s="111"/>
      <c r="FEJ256" s="111"/>
      <c r="FEK256" s="111"/>
      <c r="FEL256" s="111"/>
      <c r="FEM256" s="111"/>
      <c r="FEN256" s="111"/>
      <c r="FEO256" s="111"/>
      <c r="FEP256" s="111"/>
      <c r="FEQ256" s="111"/>
      <c r="FER256" s="111"/>
      <c r="FES256" s="111"/>
      <c r="FET256" s="111"/>
      <c r="FEU256" s="111"/>
      <c r="FEV256" s="111"/>
      <c r="FEW256" s="111"/>
      <c r="FEX256" s="111"/>
      <c r="FEY256" s="111"/>
      <c r="FEZ256" s="111"/>
      <c r="FFA256" s="111"/>
      <c r="FFB256" s="111"/>
      <c r="FFC256" s="111"/>
      <c r="FFD256" s="111"/>
      <c r="FFE256" s="111"/>
      <c r="FFF256" s="111"/>
      <c r="FFG256" s="111"/>
      <c r="FFH256" s="111"/>
      <c r="FFI256" s="111"/>
      <c r="FFJ256" s="111"/>
      <c r="FFK256" s="111"/>
      <c r="FFL256" s="111"/>
      <c r="FFM256" s="111"/>
      <c r="FFN256" s="111"/>
      <c r="FFO256" s="111"/>
      <c r="FFP256" s="111"/>
      <c r="FFQ256" s="111"/>
      <c r="FFR256" s="111"/>
      <c r="FFS256" s="111"/>
      <c r="FFT256" s="111"/>
      <c r="FFU256" s="111"/>
      <c r="FFV256" s="111"/>
      <c r="FFW256" s="111"/>
      <c r="FFX256" s="111"/>
      <c r="FFY256" s="111"/>
      <c r="FFZ256" s="111"/>
      <c r="FGA256" s="111"/>
      <c r="FGB256" s="111"/>
      <c r="FGC256" s="111"/>
      <c r="FGD256" s="111"/>
      <c r="FGE256" s="111"/>
      <c r="FGF256" s="111"/>
      <c r="FGG256" s="111"/>
      <c r="FGH256" s="111"/>
      <c r="FGI256" s="111"/>
      <c r="FGJ256" s="111"/>
      <c r="FGK256" s="111"/>
      <c r="FGL256" s="111"/>
      <c r="FGM256" s="111"/>
      <c r="FGN256" s="111"/>
      <c r="FGO256" s="111"/>
      <c r="FGP256" s="111"/>
      <c r="FGQ256" s="111"/>
      <c r="FGR256" s="111"/>
      <c r="FGS256" s="111"/>
      <c r="FGT256" s="111"/>
      <c r="FGU256" s="111"/>
      <c r="FGV256" s="111"/>
      <c r="FGW256" s="111"/>
      <c r="FGX256" s="111"/>
      <c r="FGY256" s="111"/>
      <c r="FGZ256" s="111"/>
      <c r="FHA256" s="111"/>
      <c r="FHB256" s="111"/>
      <c r="FHC256" s="111"/>
      <c r="FHD256" s="111"/>
      <c r="FHE256" s="111"/>
      <c r="FHF256" s="111"/>
      <c r="FHG256" s="111"/>
      <c r="FHH256" s="111"/>
      <c r="FHI256" s="111"/>
      <c r="FHJ256" s="111"/>
      <c r="FHK256" s="111"/>
      <c r="FHL256" s="111"/>
      <c r="FHM256" s="111"/>
      <c r="FHN256" s="111"/>
      <c r="FHO256" s="111"/>
      <c r="FHP256" s="111"/>
      <c r="FHQ256" s="111"/>
      <c r="FHR256" s="111"/>
      <c r="FHS256" s="111"/>
      <c r="FHT256" s="111"/>
      <c r="FHU256" s="111"/>
      <c r="FHV256" s="111"/>
      <c r="FHW256" s="111"/>
      <c r="FHX256" s="111"/>
      <c r="FHY256" s="111"/>
      <c r="FHZ256" s="111"/>
      <c r="FIA256" s="111"/>
      <c r="FIB256" s="111"/>
      <c r="FIC256" s="111"/>
      <c r="FID256" s="111"/>
      <c r="FIE256" s="111"/>
      <c r="FIF256" s="111"/>
      <c r="FIG256" s="111"/>
      <c r="FIH256" s="111"/>
      <c r="FII256" s="111"/>
      <c r="FIJ256" s="111"/>
      <c r="FIK256" s="111"/>
      <c r="FIL256" s="111"/>
      <c r="FIM256" s="111"/>
      <c r="FIN256" s="111"/>
      <c r="FIO256" s="111"/>
      <c r="FIP256" s="111"/>
      <c r="FIQ256" s="111"/>
      <c r="FIR256" s="111"/>
      <c r="FIS256" s="111"/>
      <c r="FIT256" s="111"/>
      <c r="FIU256" s="111"/>
      <c r="FIV256" s="111"/>
      <c r="FIW256" s="111"/>
      <c r="FIX256" s="111"/>
      <c r="FIY256" s="111"/>
      <c r="FIZ256" s="111"/>
      <c r="FJA256" s="111"/>
      <c r="FJB256" s="111"/>
      <c r="FJC256" s="111"/>
      <c r="FJD256" s="111"/>
      <c r="FJE256" s="111"/>
      <c r="FJF256" s="111"/>
      <c r="FJG256" s="111"/>
      <c r="FJH256" s="111"/>
      <c r="FJI256" s="111"/>
      <c r="FJJ256" s="111"/>
      <c r="FJK256" s="111"/>
      <c r="FJL256" s="111"/>
      <c r="FJM256" s="111"/>
      <c r="FJN256" s="111"/>
      <c r="FJO256" s="111"/>
      <c r="FJP256" s="111"/>
      <c r="FJQ256" s="111"/>
      <c r="FJR256" s="111"/>
      <c r="FJS256" s="111"/>
      <c r="FJT256" s="111"/>
      <c r="FJU256" s="111"/>
      <c r="FJV256" s="111"/>
      <c r="FJW256" s="111"/>
      <c r="FJX256" s="111"/>
      <c r="FJY256" s="111"/>
      <c r="FJZ256" s="111"/>
      <c r="FKA256" s="111"/>
      <c r="FKB256" s="111"/>
      <c r="FKC256" s="111"/>
      <c r="FKD256" s="111"/>
      <c r="FKE256" s="111"/>
      <c r="FKF256" s="111"/>
      <c r="FKG256" s="111"/>
      <c r="FKH256" s="111"/>
      <c r="FKI256" s="111"/>
      <c r="FKJ256" s="111"/>
      <c r="FKK256" s="111"/>
      <c r="FKL256" s="111"/>
      <c r="FKM256" s="111"/>
      <c r="FKN256" s="111"/>
      <c r="FKO256" s="111"/>
      <c r="FKP256" s="111"/>
      <c r="FKQ256" s="111"/>
      <c r="FKR256" s="111"/>
      <c r="FKS256" s="111"/>
      <c r="FKT256" s="111"/>
      <c r="FKU256" s="111"/>
      <c r="FKV256" s="111"/>
      <c r="FKW256" s="111"/>
      <c r="FKX256" s="111"/>
      <c r="FKY256" s="111"/>
      <c r="FKZ256" s="111"/>
      <c r="FLA256" s="111"/>
      <c r="FLB256" s="111"/>
      <c r="FLC256" s="111"/>
      <c r="FLD256" s="111"/>
      <c r="FLE256" s="111"/>
      <c r="FLF256" s="111"/>
      <c r="FLG256" s="111"/>
      <c r="FLH256" s="111"/>
      <c r="FLI256" s="111"/>
      <c r="FLJ256" s="111"/>
      <c r="FLK256" s="111"/>
      <c r="FLL256" s="111"/>
      <c r="FLM256" s="111"/>
      <c r="FLN256" s="111"/>
      <c r="FLO256" s="111"/>
      <c r="FLP256" s="111"/>
      <c r="FLQ256" s="111"/>
      <c r="FLR256" s="111"/>
      <c r="FLS256" s="111"/>
      <c r="FLT256" s="111"/>
      <c r="FLU256" s="111"/>
      <c r="FLV256" s="111"/>
      <c r="FLW256" s="111"/>
      <c r="FLX256" s="111"/>
      <c r="FLY256" s="111"/>
      <c r="FLZ256" s="111"/>
      <c r="FMA256" s="111"/>
      <c r="FMB256" s="111"/>
      <c r="FMC256" s="111"/>
      <c r="FMD256" s="111"/>
      <c r="FME256" s="111"/>
      <c r="FMF256" s="111"/>
      <c r="FMG256" s="111"/>
      <c r="FMH256" s="111"/>
      <c r="FMI256" s="111"/>
      <c r="FMJ256" s="111"/>
      <c r="FMK256" s="111"/>
      <c r="FML256" s="111"/>
      <c r="FMM256" s="111"/>
      <c r="FMN256" s="111"/>
      <c r="FMO256" s="111"/>
      <c r="FMP256" s="111"/>
      <c r="FMQ256" s="111"/>
      <c r="FMR256" s="111"/>
      <c r="FMS256" s="111"/>
      <c r="FMT256" s="111"/>
      <c r="FMU256" s="111"/>
      <c r="FMV256" s="111"/>
      <c r="FMW256" s="111"/>
      <c r="FMX256" s="111"/>
      <c r="FMY256" s="111"/>
      <c r="FMZ256" s="111"/>
      <c r="FNA256" s="111"/>
      <c r="FNB256" s="111"/>
      <c r="FNC256" s="111"/>
      <c r="FND256" s="111"/>
      <c r="FNE256" s="111"/>
      <c r="FNF256" s="111"/>
      <c r="FNG256" s="111"/>
      <c r="FNH256" s="111"/>
      <c r="FNI256" s="111"/>
      <c r="FNJ256" s="111"/>
      <c r="FNK256" s="111"/>
      <c r="FNL256" s="111"/>
      <c r="FNM256" s="111"/>
      <c r="FNN256" s="111"/>
      <c r="FNO256" s="111"/>
      <c r="FNP256" s="111"/>
      <c r="FNQ256" s="111"/>
      <c r="FNR256" s="111"/>
      <c r="FNS256" s="111"/>
      <c r="FNT256" s="111"/>
      <c r="FNU256" s="111"/>
      <c r="FNV256" s="111"/>
      <c r="FNW256" s="111"/>
      <c r="FNX256" s="111"/>
      <c r="FNY256" s="111"/>
      <c r="FNZ256" s="111"/>
      <c r="FOA256" s="111"/>
      <c r="FOB256" s="111"/>
      <c r="FOC256" s="111"/>
      <c r="FOD256" s="111"/>
      <c r="FOE256" s="111"/>
      <c r="FOF256" s="111"/>
      <c r="FOG256" s="111"/>
      <c r="FOH256" s="111"/>
      <c r="FOI256" s="111"/>
      <c r="FOJ256" s="111"/>
      <c r="FOK256" s="111"/>
      <c r="FOL256" s="111"/>
      <c r="FOM256" s="111"/>
      <c r="FON256" s="111"/>
      <c r="FOO256" s="111"/>
      <c r="FOP256" s="111"/>
      <c r="FOQ256" s="111"/>
      <c r="FOR256" s="111"/>
      <c r="FOS256" s="111"/>
      <c r="FOT256" s="111"/>
      <c r="FOU256" s="111"/>
      <c r="FOV256" s="111"/>
      <c r="FOW256" s="111"/>
      <c r="FOX256" s="111"/>
      <c r="FOY256" s="111"/>
      <c r="FOZ256" s="111"/>
      <c r="FPA256" s="111"/>
      <c r="FPB256" s="111"/>
      <c r="FPC256" s="111"/>
      <c r="FPD256" s="111"/>
      <c r="FPE256" s="111"/>
      <c r="FPF256" s="111"/>
      <c r="FPG256" s="111"/>
      <c r="FPH256" s="111"/>
      <c r="FPI256" s="111"/>
      <c r="FPJ256" s="111"/>
      <c r="FPK256" s="111"/>
      <c r="FPL256" s="111"/>
      <c r="FPM256" s="111"/>
      <c r="FPN256" s="111"/>
      <c r="FPO256" s="111"/>
      <c r="FPP256" s="111"/>
      <c r="FPQ256" s="111"/>
      <c r="FPR256" s="111"/>
      <c r="FPS256" s="111"/>
      <c r="FPT256" s="111"/>
      <c r="FPU256" s="111"/>
      <c r="FPV256" s="111"/>
      <c r="FPW256" s="111"/>
      <c r="FPX256" s="111"/>
      <c r="FPY256" s="111"/>
      <c r="FPZ256" s="111"/>
      <c r="FQA256" s="111"/>
      <c r="FQB256" s="111"/>
      <c r="FQC256" s="111"/>
      <c r="FQD256" s="111"/>
      <c r="FQE256" s="111"/>
      <c r="FQF256" s="111"/>
      <c r="FQG256" s="111"/>
      <c r="FQH256" s="111"/>
      <c r="FQI256" s="111"/>
      <c r="FQJ256" s="111"/>
      <c r="FQK256" s="111"/>
      <c r="FQL256" s="111"/>
      <c r="FQM256" s="111"/>
      <c r="FQN256" s="111"/>
      <c r="FQO256" s="111"/>
      <c r="FQP256" s="111"/>
      <c r="FQQ256" s="111"/>
      <c r="FQR256" s="111"/>
      <c r="FQS256" s="111"/>
      <c r="FQT256" s="111"/>
      <c r="FQU256" s="111"/>
      <c r="FQV256" s="111"/>
      <c r="FQW256" s="111"/>
      <c r="FQX256" s="111"/>
      <c r="FQY256" s="111"/>
      <c r="FQZ256" s="111"/>
      <c r="FRA256" s="111"/>
      <c r="FRB256" s="111"/>
      <c r="FRC256" s="111"/>
      <c r="FRD256" s="111"/>
      <c r="FRE256" s="111"/>
      <c r="FRF256" s="111"/>
      <c r="FRG256" s="111"/>
      <c r="FRH256" s="111"/>
      <c r="FRI256" s="111"/>
      <c r="FRJ256" s="111"/>
      <c r="FRK256" s="111"/>
      <c r="FRL256" s="111"/>
      <c r="FRM256" s="111"/>
      <c r="FRN256" s="111"/>
      <c r="FRO256" s="111"/>
      <c r="FRP256" s="111"/>
      <c r="FRQ256" s="111"/>
      <c r="FRR256" s="111"/>
      <c r="FRS256" s="111"/>
      <c r="FRT256" s="111"/>
      <c r="FRU256" s="111"/>
      <c r="FRV256" s="111"/>
      <c r="FRW256" s="111"/>
      <c r="FRX256" s="111"/>
      <c r="FRY256" s="111"/>
      <c r="FRZ256" s="111"/>
      <c r="FSA256" s="111"/>
      <c r="FSB256" s="111"/>
      <c r="FSC256" s="111"/>
      <c r="FSD256" s="111"/>
      <c r="FSE256" s="111"/>
      <c r="FSF256" s="111"/>
      <c r="FSG256" s="111"/>
      <c r="FSH256" s="111"/>
      <c r="FSI256" s="111"/>
      <c r="FSJ256" s="111"/>
      <c r="FSK256" s="111"/>
      <c r="FSL256" s="111"/>
      <c r="FSM256" s="111"/>
      <c r="FSN256" s="111"/>
      <c r="FSO256" s="111"/>
      <c r="FSP256" s="111"/>
      <c r="FSQ256" s="111"/>
      <c r="FSR256" s="111"/>
      <c r="FSS256" s="111"/>
      <c r="FST256" s="111"/>
      <c r="FSU256" s="111"/>
      <c r="FSV256" s="111"/>
      <c r="FSW256" s="111"/>
      <c r="FSX256" s="111"/>
      <c r="FSY256" s="111"/>
      <c r="FSZ256" s="111"/>
      <c r="FTA256" s="111"/>
      <c r="FTB256" s="111"/>
      <c r="FTC256" s="111"/>
      <c r="FTD256" s="111"/>
      <c r="FTE256" s="111"/>
      <c r="FTF256" s="111"/>
      <c r="FTG256" s="111"/>
      <c r="FTH256" s="111"/>
      <c r="FTI256" s="111"/>
      <c r="FTJ256" s="111"/>
      <c r="FTK256" s="111"/>
      <c r="FTL256" s="111"/>
      <c r="FTM256" s="111"/>
      <c r="FTN256" s="111"/>
      <c r="FTO256" s="111"/>
      <c r="FTP256" s="111"/>
      <c r="FTQ256" s="111"/>
      <c r="FTR256" s="111"/>
      <c r="FTS256" s="111"/>
      <c r="FTT256" s="111"/>
      <c r="FTU256" s="111"/>
      <c r="FTV256" s="111"/>
      <c r="FTW256" s="111"/>
      <c r="FTX256" s="111"/>
      <c r="FTY256" s="111"/>
      <c r="FTZ256" s="111"/>
      <c r="FUA256" s="111"/>
      <c r="FUB256" s="111"/>
      <c r="FUC256" s="111"/>
      <c r="FUD256" s="111"/>
      <c r="FUE256" s="111"/>
      <c r="FUF256" s="111"/>
      <c r="FUG256" s="111"/>
      <c r="FUH256" s="111"/>
      <c r="FUI256" s="111"/>
      <c r="FUJ256" s="111"/>
      <c r="FUK256" s="111"/>
      <c r="FUL256" s="111"/>
      <c r="FUM256" s="111"/>
      <c r="FUN256" s="111"/>
      <c r="FUO256" s="111"/>
      <c r="FUP256" s="111"/>
      <c r="FUQ256" s="111"/>
      <c r="FUR256" s="111"/>
      <c r="FUS256" s="111"/>
      <c r="FUT256" s="111"/>
      <c r="FUU256" s="111"/>
      <c r="FUV256" s="111"/>
      <c r="FUW256" s="111"/>
      <c r="FUX256" s="111"/>
      <c r="FUY256" s="111"/>
      <c r="FUZ256" s="111"/>
      <c r="FVA256" s="111"/>
      <c r="FVB256" s="111"/>
      <c r="FVC256" s="111"/>
      <c r="FVD256" s="111"/>
      <c r="FVE256" s="111"/>
      <c r="FVF256" s="111"/>
      <c r="FVG256" s="111"/>
      <c r="FVH256" s="111"/>
      <c r="FVI256" s="111"/>
      <c r="FVJ256" s="111"/>
      <c r="FVK256" s="111"/>
      <c r="FVL256" s="111"/>
      <c r="FVM256" s="111"/>
      <c r="FVN256" s="111"/>
      <c r="FVO256" s="111"/>
      <c r="FVP256" s="111"/>
      <c r="FVQ256" s="111"/>
      <c r="FVR256" s="111"/>
      <c r="FVS256" s="111"/>
      <c r="FVT256" s="111"/>
      <c r="FVU256" s="111"/>
      <c r="FVV256" s="111"/>
      <c r="FVW256" s="111"/>
      <c r="FVX256" s="111"/>
      <c r="FVY256" s="111"/>
      <c r="FVZ256" s="111"/>
      <c r="FWA256" s="111"/>
      <c r="FWB256" s="111"/>
      <c r="FWC256" s="111"/>
      <c r="FWD256" s="111"/>
      <c r="FWE256" s="111"/>
      <c r="FWF256" s="111"/>
      <c r="FWG256" s="111"/>
      <c r="FWH256" s="111"/>
      <c r="FWI256" s="111"/>
      <c r="FWJ256" s="111"/>
      <c r="FWK256" s="111"/>
      <c r="FWL256" s="111"/>
      <c r="FWM256" s="111"/>
      <c r="FWN256" s="111"/>
      <c r="FWO256" s="111"/>
      <c r="FWP256" s="111"/>
      <c r="FWQ256" s="111"/>
      <c r="FWR256" s="111"/>
      <c r="FWS256" s="111"/>
      <c r="FWT256" s="111"/>
      <c r="FWU256" s="111"/>
      <c r="FWV256" s="111"/>
      <c r="FWW256" s="111"/>
      <c r="FWX256" s="111"/>
      <c r="FWY256" s="111"/>
      <c r="FWZ256" s="111"/>
      <c r="FXA256" s="111"/>
      <c r="FXB256" s="111"/>
      <c r="FXC256" s="111"/>
      <c r="FXD256" s="111"/>
      <c r="FXE256" s="111"/>
      <c r="FXF256" s="111"/>
      <c r="FXG256" s="111"/>
      <c r="FXH256" s="111"/>
      <c r="FXI256" s="111"/>
      <c r="FXJ256" s="111"/>
      <c r="FXK256" s="111"/>
      <c r="FXL256" s="111"/>
      <c r="FXM256" s="111"/>
      <c r="FXN256" s="111"/>
      <c r="FXO256" s="111"/>
      <c r="FXP256" s="111"/>
      <c r="FXQ256" s="111"/>
      <c r="FXR256" s="111"/>
      <c r="FXS256" s="111"/>
      <c r="FXT256" s="111"/>
      <c r="FXU256" s="111"/>
      <c r="FXV256" s="111"/>
      <c r="FXW256" s="111"/>
      <c r="FXX256" s="111"/>
      <c r="FXY256" s="111"/>
      <c r="FXZ256" s="111"/>
      <c r="FYA256" s="111"/>
      <c r="FYB256" s="111"/>
      <c r="FYC256" s="111"/>
      <c r="FYD256" s="111"/>
      <c r="FYE256" s="111"/>
      <c r="FYF256" s="111"/>
      <c r="FYG256" s="111"/>
      <c r="FYH256" s="111"/>
      <c r="FYI256" s="111"/>
      <c r="FYJ256" s="111"/>
      <c r="FYK256" s="111"/>
      <c r="FYL256" s="111"/>
      <c r="FYM256" s="111"/>
      <c r="FYN256" s="111"/>
      <c r="FYO256" s="111"/>
      <c r="FYP256" s="111"/>
      <c r="FYQ256" s="111"/>
      <c r="FYR256" s="111"/>
      <c r="FYS256" s="111"/>
      <c r="FYT256" s="111"/>
      <c r="FYU256" s="111"/>
      <c r="FYV256" s="111"/>
      <c r="FYW256" s="111"/>
      <c r="FYX256" s="111"/>
      <c r="FYY256" s="111"/>
      <c r="FYZ256" s="111"/>
      <c r="FZA256" s="111"/>
      <c r="FZB256" s="111"/>
      <c r="FZC256" s="111"/>
      <c r="FZD256" s="111"/>
      <c r="FZE256" s="111"/>
      <c r="FZF256" s="111"/>
      <c r="FZG256" s="111"/>
      <c r="FZH256" s="111"/>
      <c r="FZI256" s="111"/>
      <c r="FZJ256" s="111"/>
      <c r="FZK256" s="111"/>
      <c r="FZL256" s="111"/>
      <c r="FZM256" s="111"/>
      <c r="FZN256" s="111"/>
      <c r="FZO256" s="111"/>
      <c r="FZP256" s="111"/>
      <c r="FZQ256" s="111"/>
      <c r="FZR256" s="111"/>
      <c r="FZS256" s="111"/>
      <c r="FZT256" s="111"/>
      <c r="FZU256" s="111"/>
      <c r="FZV256" s="111"/>
      <c r="FZW256" s="111"/>
      <c r="FZX256" s="111"/>
      <c r="FZY256" s="111"/>
      <c r="FZZ256" s="111"/>
      <c r="GAA256" s="111"/>
      <c r="GAB256" s="111"/>
      <c r="GAC256" s="111"/>
      <c r="GAD256" s="111"/>
      <c r="GAE256" s="111"/>
      <c r="GAF256" s="111"/>
      <c r="GAG256" s="111"/>
      <c r="GAH256" s="111"/>
      <c r="GAI256" s="111"/>
      <c r="GAJ256" s="111"/>
      <c r="GAK256" s="111"/>
      <c r="GAL256" s="111"/>
      <c r="GAM256" s="111"/>
      <c r="GAN256" s="111"/>
      <c r="GAO256" s="111"/>
      <c r="GAP256" s="111"/>
      <c r="GAQ256" s="111"/>
      <c r="GAR256" s="111"/>
      <c r="GAS256" s="111"/>
      <c r="GAT256" s="111"/>
      <c r="GAU256" s="111"/>
      <c r="GAV256" s="111"/>
      <c r="GAW256" s="111"/>
      <c r="GAX256" s="111"/>
      <c r="GAY256" s="111"/>
      <c r="GAZ256" s="111"/>
      <c r="GBA256" s="111"/>
      <c r="GBB256" s="111"/>
      <c r="GBC256" s="111"/>
      <c r="GBD256" s="111"/>
      <c r="GBE256" s="111"/>
      <c r="GBF256" s="111"/>
      <c r="GBG256" s="111"/>
      <c r="GBH256" s="111"/>
      <c r="GBI256" s="111"/>
      <c r="GBJ256" s="111"/>
      <c r="GBK256" s="111"/>
      <c r="GBL256" s="111"/>
      <c r="GBM256" s="111"/>
      <c r="GBN256" s="111"/>
      <c r="GBO256" s="111"/>
      <c r="GBP256" s="111"/>
      <c r="GBQ256" s="111"/>
      <c r="GBR256" s="111"/>
      <c r="GBS256" s="111"/>
      <c r="GBT256" s="111"/>
      <c r="GBU256" s="111"/>
      <c r="GBV256" s="111"/>
      <c r="GBW256" s="111"/>
      <c r="GBX256" s="111"/>
      <c r="GBY256" s="111"/>
      <c r="GBZ256" s="111"/>
      <c r="GCA256" s="111"/>
      <c r="GCB256" s="111"/>
      <c r="GCC256" s="111"/>
      <c r="GCD256" s="111"/>
      <c r="GCE256" s="111"/>
      <c r="GCF256" s="111"/>
      <c r="GCG256" s="111"/>
      <c r="GCH256" s="111"/>
      <c r="GCI256" s="111"/>
      <c r="GCJ256" s="111"/>
      <c r="GCK256" s="111"/>
      <c r="GCL256" s="111"/>
      <c r="GCM256" s="111"/>
      <c r="GCN256" s="111"/>
      <c r="GCO256" s="111"/>
      <c r="GCP256" s="111"/>
      <c r="GCQ256" s="111"/>
      <c r="GCR256" s="111"/>
      <c r="GCS256" s="111"/>
      <c r="GCT256" s="111"/>
      <c r="GCU256" s="111"/>
      <c r="GCV256" s="111"/>
      <c r="GCW256" s="111"/>
      <c r="GCX256" s="111"/>
      <c r="GCY256" s="111"/>
      <c r="GCZ256" s="111"/>
      <c r="GDA256" s="111"/>
      <c r="GDB256" s="111"/>
      <c r="GDC256" s="111"/>
      <c r="GDD256" s="111"/>
      <c r="GDE256" s="111"/>
      <c r="GDF256" s="111"/>
      <c r="GDG256" s="111"/>
      <c r="GDH256" s="111"/>
      <c r="GDI256" s="111"/>
      <c r="GDJ256" s="111"/>
      <c r="GDK256" s="111"/>
      <c r="GDL256" s="111"/>
      <c r="GDM256" s="111"/>
      <c r="GDN256" s="111"/>
      <c r="GDO256" s="111"/>
      <c r="GDP256" s="111"/>
      <c r="GDQ256" s="111"/>
      <c r="GDR256" s="111"/>
      <c r="GDS256" s="111"/>
      <c r="GDT256" s="111"/>
      <c r="GDU256" s="111"/>
      <c r="GDV256" s="111"/>
      <c r="GDW256" s="111"/>
      <c r="GDX256" s="111"/>
      <c r="GDY256" s="111"/>
      <c r="GDZ256" s="111"/>
      <c r="GEA256" s="111"/>
      <c r="GEB256" s="111"/>
      <c r="GEC256" s="111"/>
      <c r="GED256" s="111"/>
      <c r="GEE256" s="111"/>
      <c r="GEF256" s="111"/>
      <c r="GEG256" s="111"/>
      <c r="GEH256" s="111"/>
      <c r="GEI256" s="111"/>
      <c r="GEJ256" s="111"/>
      <c r="GEK256" s="111"/>
      <c r="GEL256" s="111"/>
      <c r="GEM256" s="111"/>
      <c r="GEN256" s="111"/>
      <c r="GEO256" s="111"/>
      <c r="GEP256" s="111"/>
      <c r="GEQ256" s="111"/>
      <c r="GER256" s="111"/>
      <c r="GES256" s="111"/>
      <c r="GET256" s="111"/>
      <c r="GEU256" s="111"/>
      <c r="GEV256" s="111"/>
      <c r="GEW256" s="111"/>
      <c r="GEX256" s="111"/>
      <c r="GEY256" s="111"/>
      <c r="GEZ256" s="111"/>
      <c r="GFA256" s="111"/>
      <c r="GFB256" s="111"/>
      <c r="GFC256" s="111"/>
      <c r="GFD256" s="111"/>
      <c r="GFE256" s="111"/>
      <c r="GFF256" s="111"/>
      <c r="GFG256" s="111"/>
      <c r="GFH256" s="111"/>
      <c r="GFI256" s="111"/>
      <c r="GFJ256" s="111"/>
      <c r="GFK256" s="111"/>
      <c r="GFL256" s="111"/>
      <c r="GFM256" s="111"/>
      <c r="GFN256" s="111"/>
      <c r="GFO256" s="111"/>
      <c r="GFP256" s="111"/>
      <c r="GFQ256" s="111"/>
      <c r="GFR256" s="111"/>
      <c r="GFS256" s="111"/>
      <c r="GFT256" s="111"/>
      <c r="GFU256" s="111"/>
      <c r="GFV256" s="111"/>
      <c r="GFW256" s="111"/>
      <c r="GFX256" s="111"/>
      <c r="GFY256" s="111"/>
      <c r="GFZ256" s="111"/>
      <c r="GGA256" s="111"/>
      <c r="GGB256" s="111"/>
      <c r="GGC256" s="111"/>
      <c r="GGD256" s="111"/>
      <c r="GGE256" s="111"/>
      <c r="GGF256" s="111"/>
      <c r="GGG256" s="111"/>
      <c r="GGH256" s="111"/>
      <c r="GGI256" s="111"/>
      <c r="GGJ256" s="111"/>
      <c r="GGK256" s="111"/>
      <c r="GGL256" s="111"/>
      <c r="GGM256" s="111"/>
      <c r="GGN256" s="111"/>
      <c r="GGO256" s="111"/>
      <c r="GGP256" s="111"/>
      <c r="GGQ256" s="111"/>
      <c r="GGR256" s="111"/>
      <c r="GGS256" s="111"/>
      <c r="GGT256" s="111"/>
      <c r="GGU256" s="111"/>
      <c r="GGV256" s="111"/>
      <c r="GGW256" s="111"/>
      <c r="GGX256" s="111"/>
      <c r="GGY256" s="111"/>
      <c r="GGZ256" s="111"/>
      <c r="GHA256" s="111"/>
      <c r="GHB256" s="111"/>
      <c r="GHC256" s="111"/>
      <c r="GHD256" s="111"/>
      <c r="GHE256" s="111"/>
      <c r="GHF256" s="111"/>
      <c r="GHG256" s="111"/>
      <c r="GHH256" s="111"/>
      <c r="GHI256" s="111"/>
      <c r="GHJ256" s="111"/>
      <c r="GHK256" s="111"/>
      <c r="GHL256" s="111"/>
      <c r="GHM256" s="111"/>
      <c r="GHN256" s="111"/>
      <c r="GHO256" s="111"/>
      <c r="GHP256" s="111"/>
      <c r="GHQ256" s="111"/>
      <c r="GHR256" s="111"/>
      <c r="GHS256" s="111"/>
      <c r="GHT256" s="111"/>
      <c r="GHU256" s="111"/>
      <c r="GHV256" s="111"/>
      <c r="GHW256" s="111"/>
      <c r="GHX256" s="111"/>
      <c r="GHY256" s="111"/>
      <c r="GHZ256" s="111"/>
      <c r="GIA256" s="111"/>
      <c r="GIB256" s="111"/>
      <c r="GIC256" s="111"/>
      <c r="GID256" s="111"/>
      <c r="GIE256" s="111"/>
      <c r="GIF256" s="111"/>
      <c r="GIG256" s="111"/>
      <c r="GIH256" s="111"/>
      <c r="GII256" s="111"/>
      <c r="GIJ256" s="111"/>
      <c r="GIK256" s="111"/>
      <c r="GIL256" s="111"/>
      <c r="GIM256" s="111"/>
      <c r="GIN256" s="111"/>
      <c r="GIO256" s="111"/>
      <c r="GIP256" s="111"/>
      <c r="GIQ256" s="111"/>
      <c r="GIR256" s="111"/>
      <c r="GIS256" s="111"/>
      <c r="GIT256" s="111"/>
      <c r="GIU256" s="111"/>
      <c r="GIV256" s="111"/>
      <c r="GIW256" s="111"/>
      <c r="GIX256" s="111"/>
      <c r="GIY256" s="111"/>
      <c r="GIZ256" s="111"/>
      <c r="GJA256" s="111"/>
      <c r="GJB256" s="111"/>
      <c r="GJC256" s="111"/>
      <c r="GJD256" s="111"/>
      <c r="GJE256" s="111"/>
      <c r="GJF256" s="111"/>
      <c r="GJG256" s="111"/>
      <c r="GJH256" s="111"/>
      <c r="GJI256" s="111"/>
      <c r="GJJ256" s="111"/>
      <c r="GJK256" s="111"/>
      <c r="GJL256" s="111"/>
      <c r="GJM256" s="111"/>
      <c r="GJN256" s="111"/>
      <c r="GJO256" s="111"/>
      <c r="GJP256" s="111"/>
      <c r="GJQ256" s="111"/>
      <c r="GJR256" s="111"/>
      <c r="GJS256" s="111"/>
      <c r="GJT256" s="111"/>
      <c r="GJU256" s="111"/>
      <c r="GJV256" s="111"/>
      <c r="GJW256" s="111"/>
      <c r="GJX256" s="111"/>
      <c r="GJY256" s="111"/>
      <c r="GJZ256" s="111"/>
      <c r="GKA256" s="111"/>
      <c r="GKB256" s="111"/>
      <c r="GKC256" s="111"/>
      <c r="GKD256" s="111"/>
      <c r="GKE256" s="111"/>
      <c r="GKF256" s="111"/>
      <c r="GKG256" s="111"/>
      <c r="GKH256" s="111"/>
      <c r="GKI256" s="111"/>
      <c r="GKJ256" s="111"/>
      <c r="GKK256" s="111"/>
      <c r="GKL256" s="111"/>
      <c r="GKM256" s="111"/>
      <c r="GKN256" s="111"/>
      <c r="GKO256" s="111"/>
      <c r="GKP256" s="111"/>
      <c r="GKQ256" s="111"/>
      <c r="GKR256" s="111"/>
      <c r="GKS256" s="111"/>
      <c r="GKT256" s="111"/>
      <c r="GKU256" s="111"/>
      <c r="GKV256" s="111"/>
      <c r="GKW256" s="111"/>
      <c r="GKX256" s="111"/>
      <c r="GKY256" s="111"/>
      <c r="GKZ256" s="111"/>
      <c r="GLA256" s="111"/>
      <c r="GLB256" s="111"/>
      <c r="GLC256" s="111"/>
      <c r="GLD256" s="111"/>
      <c r="GLE256" s="111"/>
      <c r="GLF256" s="111"/>
      <c r="GLG256" s="111"/>
      <c r="GLH256" s="111"/>
      <c r="GLI256" s="111"/>
      <c r="GLJ256" s="111"/>
      <c r="GLK256" s="111"/>
      <c r="GLL256" s="111"/>
      <c r="GLM256" s="111"/>
      <c r="GLN256" s="111"/>
      <c r="GLO256" s="111"/>
      <c r="GLP256" s="111"/>
      <c r="GLQ256" s="111"/>
      <c r="GLR256" s="111"/>
      <c r="GLS256" s="111"/>
      <c r="GLT256" s="111"/>
      <c r="GLU256" s="111"/>
      <c r="GLV256" s="111"/>
      <c r="GLW256" s="111"/>
      <c r="GLX256" s="111"/>
      <c r="GLY256" s="111"/>
      <c r="GLZ256" s="111"/>
      <c r="GMA256" s="111"/>
      <c r="GMB256" s="111"/>
      <c r="GMC256" s="111"/>
      <c r="GMD256" s="111"/>
      <c r="GME256" s="111"/>
      <c r="GMF256" s="111"/>
      <c r="GMG256" s="111"/>
      <c r="GMH256" s="111"/>
      <c r="GMI256" s="111"/>
      <c r="GMJ256" s="111"/>
      <c r="GMK256" s="111"/>
      <c r="GML256" s="111"/>
      <c r="GMM256" s="111"/>
      <c r="GMN256" s="111"/>
      <c r="GMO256" s="111"/>
      <c r="GMP256" s="111"/>
      <c r="GMQ256" s="111"/>
      <c r="GMR256" s="111"/>
      <c r="GMS256" s="111"/>
      <c r="GMT256" s="111"/>
      <c r="GMU256" s="111"/>
      <c r="GMV256" s="111"/>
      <c r="GMW256" s="111"/>
      <c r="GMX256" s="111"/>
      <c r="GMY256" s="111"/>
      <c r="GMZ256" s="111"/>
      <c r="GNA256" s="111"/>
      <c r="GNB256" s="111"/>
      <c r="GNC256" s="111"/>
      <c r="GND256" s="111"/>
      <c r="GNE256" s="111"/>
      <c r="GNF256" s="111"/>
      <c r="GNG256" s="111"/>
      <c r="GNH256" s="111"/>
      <c r="GNI256" s="111"/>
      <c r="GNJ256" s="111"/>
      <c r="GNK256" s="111"/>
      <c r="GNL256" s="111"/>
      <c r="GNM256" s="111"/>
      <c r="GNN256" s="111"/>
      <c r="GNO256" s="111"/>
      <c r="GNP256" s="111"/>
      <c r="GNQ256" s="111"/>
      <c r="GNR256" s="111"/>
      <c r="GNS256" s="111"/>
      <c r="GNT256" s="111"/>
      <c r="GNU256" s="111"/>
      <c r="GNV256" s="111"/>
      <c r="GNW256" s="111"/>
      <c r="GNX256" s="111"/>
      <c r="GNY256" s="111"/>
      <c r="GNZ256" s="111"/>
      <c r="GOA256" s="111"/>
      <c r="GOB256" s="111"/>
      <c r="GOC256" s="111"/>
      <c r="GOD256" s="111"/>
      <c r="GOE256" s="111"/>
      <c r="GOF256" s="111"/>
      <c r="GOG256" s="111"/>
      <c r="GOH256" s="111"/>
      <c r="GOI256" s="111"/>
      <c r="GOJ256" s="111"/>
      <c r="GOK256" s="111"/>
      <c r="GOL256" s="111"/>
      <c r="GOM256" s="111"/>
      <c r="GON256" s="111"/>
      <c r="GOO256" s="111"/>
      <c r="GOP256" s="111"/>
      <c r="GOQ256" s="111"/>
      <c r="GOR256" s="111"/>
      <c r="GOS256" s="111"/>
      <c r="GOT256" s="111"/>
      <c r="GOU256" s="111"/>
      <c r="GOV256" s="111"/>
      <c r="GOW256" s="111"/>
      <c r="GOX256" s="111"/>
      <c r="GOY256" s="111"/>
      <c r="GOZ256" s="111"/>
      <c r="GPA256" s="111"/>
      <c r="GPB256" s="111"/>
      <c r="GPC256" s="111"/>
      <c r="GPD256" s="111"/>
      <c r="GPE256" s="111"/>
      <c r="GPF256" s="111"/>
      <c r="GPG256" s="111"/>
      <c r="GPH256" s="111"/>
      <c r="GPI256" s="111"/>
      <c r="GPJ256" s="111"/>
      <c r="GPK256" s="111"/>
      <c r="GPL256" s="111"/>
      <c r="GPM256" s="111"/>
      <c r="GPN256" s="111"/>
      <c r="GPO256" s="111"/>
      <c r="GPP256" s="111"/>
      <c r="GPQ256" s="111"/>
      <c r="GPR256" s="111"/>
      <c r="GPS256" s="111"/>
      <c r="GPT256" s="111"/>
      <c r="GPU256" s="111"/>
      <c r="GPV256" s="111"/>
      <c r="GPW256" s="111"/>
      <c r="GPX256" s="111"/>
      <c r="GPY256" s="111"/>
      <c r="GPZ256" s="111"/>
      <c r="GQA256" s="111"/>
      <c r="GQB256" s="111"/>
      <c r="GQC256" s="111"/>
      <c r="GQD256" s="111"/>
      <c r="GQE256" s="111"/>
      <c r="GQF256" s="111"/>
      <c r="GQG256" s="111"/>
      <c r="GQH256" s="111"/>
      <c r="GQI256" s="111"/>
      <c r="GQJ256" s="111"/>
      <c r="GQK256" s="111"/>
      <c r="GQL256" s="111"/>
      <c r="GQM256" s="111"/>
      <c r="GQN256" s="111"/>
      <c r="GQO256" s="111"/>
      <c r="GQP256" s="111"/>
      <c r="GQQ256" s="111"/>
      <c r="GQR256" s="111"/>
      <c r="GQS256" s="111"/>
      <c r="GQT256" s="111"/>
      <c r="GQU256" s="111"/>
      <c r="GQV256" s="111"/>
      <c r="GQW256" s="111"/>
      <c r="GQX256" s="111"/>
      <c r="GQY256" s="111"/>
      <c r="GQZ256" s="111"/>
      <c r="GRA256" s="111"/>
      <c r="GRB256" s="111"/>
      <c r="GRC256" s="111"/>
      <c r="GRD256" s="111"/>
      <c r="GRE256" s="111"/>
      <c r="GRF256" s="111"/>
      <c r="GRG256" s="111"/>
      <c r="GRH256" s="111"/>
      <c r="GRI256" s="111"/>
      <c r="GRJ256" s="111"/>
      <c r="GRK256" s="111"/>
      <c r="GRL256" s="111"/>
      <c r="GRM256" s="111"/>
      <c r="GRN256" s="111"/>
      <c r="GRO256" s="111"/>
      <c r="GRP256" s="111"/>
      <c r="GRQ256" s="111"/>
      <c r="GRR256" s="111"/>
      <c r="GRS256" s="111"/>
      <c r="GRT256" s="111"/>
      <c r="GRU256" s="111"/>
      <c r="GRV256" s="111"/>
      <c r="GRW256" s="111"/>
      <c r="GRX256" s="111"/>
      <c r="GRY256" s="111"/>
      <c r="GRZ256" s="111"/>
      <c r="GSA256" s="111"/>
      <c r="GSB256" s="111"/>
      <c r="GSC256" s="111"/>
      <c r="GSD256" s="111"/>
      <c r="GSE256" s="111"/>
      <c r="GSF256" s="111"/>
      <c r="GSG256" s="111"/>
      <c r="GSH256" s="111"/>
      <c r="GSI256" s="111"/>
      <c r="GSJ256" s="111"/>
      <c r="GSK256" s="111"/>
      <c r="GSL256" s="111"/>
      <c r="GSM256" s="111"/>
      <c r="GSN256" s="111"/>
      <c r="GSO256" s="111"/>
      <c r="GSP256" s="111"/>
      <c r="GSQ256" s="111"/>
      <c r="GSR256" s="111"/>
      <c r="GSS256" s="111"/>
      <c r="GST256" s="111"/>
      <c r="GSU256" s="111"/>
      <c r="GSV256" s="111"/>
      <c r="GSW256" s="111"/>
      <c r="GSX256" s="111"/>
      <c r="GSY256" s="111"/>
      <c r="GSZ256" s="111"/>
      <c r="GTA256" s="111"/>
      <c r="GTB256" s="111"/>
      <c r="GTC256" s="111"/>
      <c r="GTD256" s="111"/>
      <c r="GTE256" s="111"/>
      <c r="GTF256" s="111"/>
      <c r="GTG256" s="111"/>
      <c r="GTH256" s="111"/>
      <c r="GTI256" s="111"/>
      <c r="GTJ256" s="111"/>
      <c r="GTK256" s="111"/>
      <c r="GTL256" s="111"/>
      <c r="GTM256" s="111"/>
      <c r="GTN256" s="111"/>
      <c r="GTO256" s="111"/>
      <c r="GTP256" s="111"/>
      <c r="GTQ256" s="111"/>
      <c r="GTR256" s="111"/>
      <c r="GTS256" s="111"/>
      <c r="GTT256" s="111"/>
      <c r="GTU256" s="111"/>
      <c r="GTV256" s="111"/>
      <c r="GTW256" s="111"/>
      <c r="GTX256" s="111"/>
      <c r="GTY256" s="111"/>
      <c r="GTZ256" s="111"/>
      <c r="GUA256" s="111"/>
      <c r="GUB256" s="111"/>
      <c r="GUC256" s="111"/>
      <c r="GUD256" s="111"/>
      <c r="GUE256" s="111"/>
      <c r="GUF256" s="111"/>
      <c r="GUG256" s="111"/>
      <c r="GUH256" s="111"/>
      <c r="GUI256" s="111"/>
      <c r="GUJ256" s="111"/>
      <c r="GUK256" s="111"/>
      <c r="GUL256" s="111"/>
      <c r="GUM256" s="111"/>
      <c r="GUN256" s="111"/>
      <c r="GUO256" s="111"/>
      <c r="GUP256" s="111"/>
      <c r="GUQ256" s="111"/>
      <c r="GUR256" s="111"/>
      <c r="GUS256" s="111"/>
      <c r="GUT256" s="111"/>
      <c r="GUU256" s="111"/>
      <c r="GUV256" s="111"/>
      <c r="GUW256" s="111"/>
      <c r="GUX256" s="111"/>
      <c r="GUY256" s="111"/>
      <c r="GUZ256" s="111"/>
      <c r="GVA256" s="111"/>
      <c r="GVB256" s="111"/>
      <c r="GVC256" s="111"/>
      <c r="GVD256" s="111"/>
      <c r="GVE256" s="111"/>
      <c r="GVF256" s="111"/>
      <c r="GVG256" s="111"/>
      <c r="GVH256" s="111"/>
      <c r="GVI256" s="111"/>
      <c r="GVJ256" s="111"/>
      <c r="GVK256" s="111"/>
      <c r="GVL256" s="111"/>
      <c r="GVM256" s="111"/>
      <c r="GVN256" s="111"/>
      <c r="GVO256" s="111"/>
      <c r="GVP256" s="111"/>
      <c r="GVQ256" s="111"/>
      <c r="GVR256" s="111"/>
      <c r="GVS256" s="111"/>
      <c r="GVT256" s="111"/>
      <c r="GVU256" s="111"/>
      <c r="GVV256" s="111"/>
      <c r="GVW256" s="111"/>
      <c r="GVX256" s="111"/>
      <c r="GVY256" s="111"/>
      <c r="GVZ256" s="111"/>
      <c r="GWA256" s="111"/>
      <c r="GWB256" s="111"/>
      <c r="GWC256" s="111"/>
      <c r="GWD256" s="111"/>
      <c r="GWE256" s="111"/>
      <c r="GWF256" s="111"/>
      <c r="GWG256" s="111"/>
      <c r="GWH256" s="111"/>
      <c r="GWI256" s="111"/>
      <c r="GWJ256" s="111"/>
      <c r="GWK256" s="111"/>
      <c r="GWL256" s="111"/>
      <c r="GWM256" s="111"/>
      <c r="GWN256" s="111"/>
      <c r="GWO256" s="111"/>
      <c r="GWP256" s="111"/>
      <c r="GWQ256" s="111"/>
      <c r="GWR256" s="111"/>
      <c r="GWS256" s="111"/>
      <c r="GWT256" s="111"/>
      <c r="GWU256" s="111"/>
      <c r="GWV256" s="111"/>
      <c r="GWW256" s="111"/>
      <c r="GWX256" s="111"/>
      <c r="GWY256" s="111"/>
      <c r="GWZ256" s="111"/>
      <c r="GXA256" s="111"/>
      <c r="GXB256" s="111"/>
      <c r="GXC256" s="111"/>
      <c r="GXD256" s="111"/>
      <c r="GXE256" s="111"/>
      <c r="GXF256" s="111"/>
      <c r="GXG256" s="111"/>
      <c r="GXH256" s="111"/>
      <c r="GXI256" s="111"/>
      <c r="GXJ256" s="111"/>
      <c r="GXK256" s="111"/>
      <c r="GXL256" s="111"/>
      <c r="GXM256" s="111"/>
      <c r="GXN256" s="111"/>
      <c r="GXO256" s="111"/>
      <c r="GXP256" s="111"/>
      <c r="GXQ256" s="111"/>
      <c r="GXR256" s="111"/>
      <c r="GXS256" s="111"/>
      <c r="GXT256" s="111"/>
      <c r="GXU256" s="111"/>
      <c r="GXV256" s="111"/>
      <c r="GXW256" s="111"/>
      <c r="GXX256" s="111"/>
      <c r="GXY256" s="111"/>
      <c r="GXZ256" s="111"/>
      <c r="GYA256" s="111"/>
      <c r="GYB256" s="111"/>
      <c r="GYC256" s="111"/>
      <c r="GYD256" s="111"/>
      <c r="GYE256" s="111"/>
      <c r="GYF256" s="111"/>
      <c r="GYG256" s="111"/>
      <c r="GYH256" s="111"/>
      <c r="GYI256" s="111"/>
      <c r="GYJ256" s="111"/>
      <c r="GYK256" s="111"/>
      <c r="GYL256" s="111"/>
      <c r="GYM256" s="111"/>
      <c r="GYN256" s="111"/>
      <c r="GYO256" s="111"/>
      <c r="GYP256" s="111"/>
      <c r="GYQ256" s="111"/>
      <c r="GYR256" s="111"/>
      <c r="GYS256" s="111"/>
      <c r="GYT256" s="111"/>
      <c r="GYU256" s="111"/>
      <c r="GYV256" s="111"/>
      <c r="GYW256" s="111"/>
      <c r="GYX256" s="111"/>
      <c r="GYY256" s="111"/>
      <c r="GYZ256" s="111"/>
      <c r="GZA256" s="111"/>
      <c r="GZB256" s="111"/>
      <c r="GZC256" s="111"/>
      <c r="GZD256" s="111"/>
      <c r="GZE256" s="111"/>
      <c r="GZF256" s="111"/>
      <c r="GZG256" s="111"/>
      <c r="GZH256" s="111"/>
      <c r="GZI256" s="111"/>
      <c r="GZJ256" s="111"/>
      <c r="GZK256" s="111"/>
      <c r="GZL256" s="111"/>
      <c r="GZM256" s="111"/>
      <c r="GZN256" s="111"/>
      <c r="GZO256" s="111"/>
      <c r="GZP256" s="111"/>
      <c r="GZQ256" s="111"/>
      <c r="GZR256" s="111"/>
      <c r="GZS256" s="111"/>
      <c r="GZT256" s="111"/>
      <c r="GZU256" s="111"/>
      <c r="GZV256" s="111"/>
      <c r="GZW256" s="111"/>
      <c r="GZX256" s="111"/>
      <c r="GZY256" s="111"/>
      <c r="GZZ256" s="111"/>
      <c r="HAA256" s="111"/>
      <c r="HAB256" s="111"/>
      <c r="HAC256" s="111"/>
      <c r="HAD256" s="111"/>
      <c r="HAE256" s="111"/>
      <c r="HAF256" s="111"/>
      <c r="HAG256" s="111"/>
      <c r="HAH256" s="111"/>
      <c r="HAI256" s="111"/>
      <c r="HAJ256" s="111"/>
      <c r="HAK256" s="111"/>
      <c r="HAL256" s="111"/>
      <c r="HAM256" s="111"/>
      <c r="HAN256" s="111"/>
      <c r="HAO256" s="111"/>
      <c r="HAP256" s="111"/>
      <c r="HAQ256" s="111"/>
      <c r="HAR256" s="111"/>
      <c r="HAS256" s="111"/>
      <c r="HAT256" s="111"/>
      <c r="HAU256" s="111"/>
      <c r="HAV256" s="111"/>
      <c r="HAW256" s="111"/>
      <c r="HAX256" s="111"/>
      <c r="HAY256" s="111"/>
      <c r="HAZ256" s="111"/>
      <c r="HBA256" s="111"/>
      <c r="HBB256" s="111"/>
      <c r="HBC256" s="111"/>
      <c r="HBD256" s="111"/>
      <c r="HBE256" s="111"/>
      <c r="HBF256" s="111"/>
      <c r="HBG256" s="111"/>
      <c r="HBH256" s="111"/>
      <c r="HBI256" s="111"/>
      <c r="HBJ256" s="111"/>
      <c r="HBK256" s="111"/>
      <c r="HBL256" s="111"/>
      <c r="HBM256" s="111"/>
      <c r="HBN256" s="111"/>
      <c r="HBO256" s="111"/>
      <c r="HBP256" s="111"/>
      <c r="HBQ256" s="111"/>
      <c r="HBR256" s="111"/>
      <c r="HBS256" s="111"/>
      <c r="HBT256" s="111"/>
      <c r="HBU256" s="111"/>
      <c r="HBV256" s="111"/>
      <c r="HBW256" s="111"/>
      <c r="HBX256" s="111"/>
      <c r="HBY256" s="111"/>
      <c r="HBZ256" s="111"/>
      <c r="HCA256" s="111"/>
      <c r="HCB256" s="111"/>
      <c r="HCC256" s="111"/>
      <c r="HCD256" s="111"/>
      <c r="HCE256" s="111"/>
      <c r="HCF256" s="111"/>
      <c r="HCG256" s="111"/>
      <c r="HCH256" s="111"/>
      <c r="HCI256" s="111"/>
      <c r="HCJ256" s="111"/>
      <c r="HCK256" s="111"/>
      <c r="HCL256" s="111"/>
      <c r="HCM256" s="111"/>
      <c r="HCN256" s="111"/>
      <c r="HCO256" s="111"/>
      <c r="HCP256" s="111"/>
      <c r="HCQ256" s="111"/>
      <c r="HCR256" s="111"/>
      <c r="HCS256" s="111"/>
      <c r="HCT256" s="111"/>
      <c r="HCU256" s="111"/>
      <c r="HCV256" s="111"/>
      <c r="HCW256" s="111"/>
      <c r="HCX256" s="111"/>
      <c r="HCY256" s="111"/>
      <c r="HCZ256" s="111"/>
      <c r="HDA256" s="111"/>
      <c r="HDB256" s="111"/>
      <c r="HDC256" s="111"/>
      <c r="HDD256" s="111"/>
      <c r="HDE256" s="111"/>
      <c r="HDF256" s="111"/>
      <c r="HDG256" s="111"/>
      <c r="HDH256" s="111"/>
      <c r="HDI256" s="111"/>
      <c r="HDJ256" s="111"/>
      <c r="HDK256" s="111"/>
      <c r="HDL256" s="111"/>
      <c r="HDM256" s="111"/>
      <c r="HDN256" s="111"/>
      <c r="HDO256" s="111"/>
      <c r="HDP256" s="111"/>
      <c r="HDQ256" s="111"/>
      <c r="HDR256" s="111"/>
      <c r="HDS256" s="111"/>
      <c r="HDT256" s="111"/>
      <c r="HDU256" s="111"/>
      <c r="HDV256" s="111"/>
      <c r="HDW256" s="111"/>
      <c r="HDX256" s="111"/>
      <c r="HDY256" s="111"/>
      <c r="HDZ256" s="111"/>
      <c r="HEA256" s="111"/>
      <c r="HEB256" s="111"/>
      <c r="HEC256" s="111"/>
      <c r="HED256" s="111"/>
      <c r="HEE256" s="111"/>
      <c r="HEF256" s="111"/>
      <c r="HEG256" s="111"/>
      <c r="HEH256" s="111"/>
      <c r="HEI256" s="111"/>
      <c r="HEJ256" s="111"/>
      <c r="HEK256" s="111"/>
      <c r="HEL256" s="111"/>
      <c r="HEM256" s="111"/>
      <c r="HEN256" s="111"/>
      <c r="HEO256" s="111"/>
      <c r="HEP256" s="111"/>
      <c r="HEQ256" s="111"/>
      <c r="HER256" s="111"/>
      <c r="HES256" s="111"/>
      <c r="HET256" s="111"/>
      <c r="HEU256" s="111"/>
      <c r="HEV256" s="111"/>
      <c r="HEW256" s="111"/>
      <c r="HEX256" s="111"/>
      <c r="HEY256" s="111"/>
      <c r="HEZ256" s="111"/>
      <c r="HFA256" s="111"/>
      <c r="HFB256" s="111"/>
      <c r="HFC256" s="111"/>
      <c r="HFD256" s="111"/>
      <c r="HFE256" s="111"/>
      <c r="HFF256" s="111"/>
      <c r="HFG256" s="111"/>
      <c r="HFH256" s="111"/>
      <c r="HFI256" s="111"/>
      <c r="HFJ256" s="111"/>
      <c r="HFK256" s="111"/>
      <c r="HFL256" s="111"/>
      <c r="HFM256" s="111"/>
      <c r="HFN256" s="111"/>
      <c r="HFO256" s="111"/>
      <c r="HFP256" s="111"/>
      <c r="HFQ256" s="111"/>
      <c r="HFR256" s="111"/>
      <c r="HFS256" s="111"/>
      <c r="HFT256" s="111"/>
      <c r="HFU256" s="111"/>
      <c r="HFV256" s="111"/>
      <c r="HFW256" s="111"/>
      <c r="HFX256" s="111"/>
      <c r="HFY256" s="111"/>
      <c r="HFZ256" s="111"/>
      <c r="HGA256" s="111"/>
      <c r="HGB256" s="111"/>
      <c r="HGC256" s="111"/>
      <c r="HGD256" s="111"/>
      <c r="HGE256" s="111"/>
      <c r="HGF256" s="111"/>
      <c r="HGG256" s="111"/>
      <c r="HGH256" s="111"/>
      <c r="HGI256" s="111"/>
      <c r="HGJ256" s="111"/>
      <c r="HGK256" s="111"/>
      <c r="HGL256" s="111"/>
      <c r="HGM256" s="111"/>
      <c r="HGN256" s="111"/>
      <c r="HGO256" s="111"/>
      <c r="HGP256" s="111"/>
      <c r="HGQ256" s="111"/>
      <c r="HGR256" s="111"/>
      <c r="HGS256" s="111"/>
      <c r="HGT256" s="111"/>
      <c r="HGU256" s="111"/>
      <c r="HGV256" s="111"/>
      <c r="HGW256" s="111"/>
      <c r="HGX256" s="111"/>
      <c r="HGY256" s="111"/>
      <c r="HGZ256" s="111"/>
      <c r="HHA256" s="111"/>
      <c r="HHB256" s="111"/>
      <c r="HHC256" s="111"/>
      <c r="HHD256" s="111"/>
      <c r="HHE256" s="111"/>
      <c r="HHF256" s="111"/>
      <c r="HHG256" s="111"/>
      <c r="HHH256" s="111"/>
      <c r="HHI256" s="111"/>
      <c r="HHJ256" s="111"/>
      <c r="HHK256" s="111"/>
      <c r="HHL256" s="111"/>
      <c r="HHM256" s="111"/>
      <c r="HHN256" s="111"/>
      <c r="HHO256" s="111"/>
      <c r="HHP256" s="111"/>
      <c r="HHQ256" s="111"/>
      <c r="HHR256" s="111"/>
      <c r="HHS256" s="111"/>
      <c r="HHT256" s="111"/>
      <c r="HHU256" s="111"/>
      <c r="HHV256" s="111"/>
      <c r="HHW256" s="111"/>
      <c r="HHX256" s="111"/>
      <c r="HHY256" s="111"/>
      <c r="HHZ256" s="111"/>
      <c r="HIA256" s="111"/>
      <c r="HIB256" s="111"/>
      <c r="HIC256" s="111"/>
      <c r="HID256" s="111"/>
      <c r="HIE256" s="111"/>
      <c r="HIF256" s="111"/>
      <c r="HIG256" s="111"/>
      <c r="HIH256" s="111"/>
      <c r="HII256" s="111"/>
      <c r="HIJ256" s="111"/>
      <c r="HIK256" s="111"/>
      <c r="HIL256" s="111"/>
      <c r="HIM256" s="111"/>
      <c r="HIN256" s="111"/>
      <c r="HIO256" s="111"/>
      <c r="HIP256" s="111"/>
      <c r="HIQ256" s="111"/>
      <c r="HIR256" s="111"/>
      <c r="HIS256" s="111"/>
      <c r="HIT256" s="111"/>
      <c r="HIU256" s="111"/>
      <c r="HIV256" s="111"/>
      <c r="HIW256" s="111"/>
      <c r="HIX256" s="111"/>
      <c r="HIY256" s="111"/>
      <c r="HIZ256" s="111"/>
      <c r="HJA256" s="111"/>
      <c r="HJB256" s="111"/>
      <c r="HJC256" s="111"/>
      <c r="HJD256" s="111"/>
      <c r="HJE256" s="111"/>
      <c r="HJF256" s="111"/>
      <c r="HJG256" s="111"/>
      <c r="HJH256" s="111"/>
      <c r="HJI256" s="111"/>
      <c r="HJJ256" s="111"/>
      <c r="HJK256" s="111"/>
      <c r="HJL256" s="111"/>
      <c r="HJM256" s="111"/>
      <c r="HJN256" s="111"/>
      <c r="HJO256" s="111"/>
      <c r="HJP256" s="111"/>
      <c r="HJQ256" s="111"/>
      <c r="HJR256" s="111"/>
      <c r="HJS256" s="111"/>
      <c r="HJT256" s="111"/>
      <c r="HJU256" s="111"/>
      <c r="HJV256" s="111"/>
      <c r="HJW256" s="111"/>
      <c r="HJX256" s="111"/>
      <c r="HJY256" s="111"/>
      <c r="HJZ256" s="111"/>
      <c r="HKA256" s="111"/>
      <c r="HKB256" s="111"/>
      <c r="HKC256" s="111"/>
      <c r="HKD256" s="111"/>
      <c r="HKE256" s="111"/>
      <c r="HKF256" s="111"/>
      <c r="HKG256" s="111"/>
      <c r="HKH256" s="111"/>
      <c r="HKI256" s="111"/>
      <c r="HKJ256" s="111"/>
      <c r="HKK256" s="111"/>
      <c r="HKL256" s="111"/>
      <c r="HKM256" s="111"/>
      <c r="HKN256" s="111"/>
      <c r="HKO256" s="111"/>
      <c r="HKP256" s="111"/>
      <c r="HKQ256" s="111"/>
      <c r="HKR256" s="111"/>
      <c r="HKS256" s="111"/>
      <c r="HKT256" s="111"/>
      <c r="HKU256" s="111"/>
      <c r="HKV256" s="111"/>
      <c r="HKW256" s="111"/>
      <c r="HKX256" s="111"/>
      <c r="HKY256" s="111"/>
      <c r="HKZ256" s="111"/>
      <c r="HLA256" s="111"/>
      <c r="HLB256" s="111"/>
      <c r="HLC256" s="111"/>
      <c r="HLD256" s="111"/>
      <c r="HLE256" s="111"/>
      <c r="HLF256" s="111"/>
      <c r="HLG256" s="111"/>
      <c r="HLH256" s="111"/>
      <c r="HLI256" s="111"/>
      <c r="HLJ256" s="111"/>
      <c r="HLK256" s="111"/>
      <c r="HLL256" s="111"/>
      <c r="HLM256" s="111"/>
      <c r="HLN256" s="111"/>
      <c r="HLO256" s="111"/>
      <c r="HLP256" s="111"/>
      <c r="HLQ256" s="111"/>
      <c r="HLR256" s="111"/>
      <c r="HLS256" s="111"/>
      <c r="HLT256" s="111"/>
      <c r="HLU256" s="111"/>
      <c r="HLV256" s="111"/>
      <c r="HLW256" s="111"/>
      <c r="HLX256" s="111"/>
      <c r="HLY256" s="111"/>
      <c r="HLZ256" s="111"/>
      <c r="HMA256" s="111"/>
      <c r="HMB256" s="111"/>
      <c r="HMC256" s="111"/>
      <c r="HMD256" s="111"/>
      <c r="HME256" s="111"/>
      <c r="HMF256" s="111"/>
      <c r="HMG256" s="111"/>
      <c r="HMH256" s="111"/>
      <c r="HMI256" s="111"/>
      <c r="HMJ256" s="111"/>
      <c r="HMK256" s="111"/>
      <c r="HML256" s="111"/>
      <c r="HMM256" s="111"/>
      <c r="HMN256" s="111"/>
      <c r="HMO256" s="111"/>
      <c r="HMP256" s="111"/>
      <c r="HMQ256" s="111"/>
      <c r="HMR256" s="111"/>
      <c r="HMS256" s="111"/>
      <c r="HMT256" s="111"/>
      <c r="HMU256" s="111"/>
      <c r="HMV256" s="111"/>
      <c r="HMW256" s="111"/>
      <c r="HMX256" s="111"/>
      <c r="HMY256" s="111"/>
      <c r="HMZ256" s="111"/>
      <c r="HNA256" s="111"/>
      <c r="HNB256" s="111"/>
      <c r="HNC256" s="111"/>
      <c r="HND256" s="111"/>
      <c r="HNE256" s="111"/>
      <c r="HNF256" s="111"/>
      <c r="HNG256" s="111"/>
      <c r="HNH256" s="111"/>
      <c r="HNI256" s="111"/>
      <c r="HNJ256" s="111"/>
      <c r="HNK256" s="111"/>
      <c r="HNL256" s="111"/>
      <c r="HNM256" s="111"/>
      <c r="HNN256" s="111"/>
      <c r="HNO256" s="111"/>
      <c r="HNP256" s="111"/>
      <c r="HNQ256" s="111"/>
      <c r="HNR256" s="111"/>
      <c r="HNS256" s="111"/>
      <c r="HNT256" s="111"/>
      <c r="HNU256" s="111"/>
      <c r="HNV256" s="111"/>
      <c r="HNW256" s="111"/>
      <c r="HNX256" s="111"/>
      <c r="HNY256" s="111"/>
      <c r="HNZ256" s="111"/>
      <c r="HOA256" s="111"/>
      <c r="HOB256" s="111"/>
      <c r="HOC256" s="111"/>
      <c r="HOD256" s="111"/>
      <c r="HOE256" s="111"/>
      <c r="HOF256" s="111"/>
      <c r="HOG256" s="111"/>
      <c r="HOH256" s="111"/>
      <c r="HOI256" s="111"/>
      <c r="HOJ256" s="111"/>
      <c r="HOK256" s="111"/>
      <c r="HOL256" s="111"/>
      <c r="HOM256" s="111"/>
      <c r="HON256" s="111"/>
      <c r="HOO256" s="111"/>
      <c r="HOP256" s="111"/>
      <c r="HOQ256" s="111"/>
      <c r="HOR256" s="111"/>
      <c r="HOS256" s="111"/>
      <c r="HOT256" s="111"/>
      <c r="HOU256" s="111"/>
      <c r="HOV256" s="111"/>
      <c r="HOW256" s="111"/>
      <c r="HOX256" s="111"/>
      <c r="HOY256" s="111"/>
      <c r="HOZ256" s="111"/>
      <c r="HPA256" s="111"/>
      <c r="HPB256" s="111"/>
      <c r="HPC256" s="111"/>
      <c r="HPD256" s="111"/>
      <c r="HPE256" s="111"/>
      <c r="HPF256" s="111"/>
      <c r="HPG256" s="111"/>
      <c r="HPH256" s="111"/>
      <c r="HPI256" s="111"/>
      <c r="HPJ256" s="111"/>
      <c r="HPK256" s="111"/>
      <c r="HPL256" s="111"/>
      <c r="HPM256" s="111"/>
      <c r="HPN256" s="111"/>
      <c r="HPO256" s="111"/>
      <c r="HPP256" s="111"/>
      <c r="HPQ256" s="111"/>
      <c r="HPR256" s="111"/>
      <c r="HPS256" s="111"/>
      <c r="HPT256" s="111"/>
      <c r="HPU256" s="111"/>
      <c r="HPV256" s="111"/>
      <c r="HPW256" s="111"/>
      <c r="HPX256" s="111"/>
      <c r="HPY256" s="111"/>
      <c r="HPZ256" s="111"/>
      <c r="HQA256" s="111"/>
      <c r="HQB256" s="111"/>
      <c r="HQC256" s="111"/>
      <c r="HQD256" s="111"/>
      <c r="HQE256" s="111"/>
      <c r="HQF256" s="111"/>
      <c r="HQG256" s="111"/>
      <c r="HQH256" s="111"/>
      <c r="HQI256" s="111"/>
      <c r="HQJ256" s="111"/>
      <c r="HQK256" s="111"/>
      <c r="HQL256" s="111"/>
      <c r="HQM256" s="111"/>
      <c r="HQN256" s="111"/>
      <c r="HQO256" s="111"/>
      <c r="HQP256" s="111"/>
      <c r="HQQ256" s="111"/>
      <c r="HQR256" s="111"/>
      <c r="HQS256" s="111"/>
      <c r="HQT256" s="111"/>
      <c r="HQU256" s="111"/>
      <c r="HQV256" s="111"/>
      <c r="HQW256" s="111"/>
      <c r="HQX256" s="111"/>
      <c r="HQY256" s="111"/>
      <c r="HQZ256" s="111"/>
      <c r="HRA256" s="111"/>
      <c r="HRB256" s="111"/>
      <c r="HRC256" s="111"/>
      <c r="HRD256" s="111"/>
      <c r="HRE256" s="111"/>
      <c r="HRF256" s="111"/>
      <c r="HRG256" s="111"/>
      <c r="HRH256" s="111"/>
      <c r="HRI256" s="111"/>
      <c r="HRJ256" s="111"/>
      <c r="HRK256" s="111"/>
      <c r="HRL256" s="111"/>
      <c r="HRM256" s="111"/>
      <c r="HRN256" s="111"/>
      <c r="HRO256" s="111"/>
      <c r="HRP256" s="111"/>
      <c r="HRQ256" s="111"/>
      <c r="HRR256" s="111"/>
      <c r="HRS256" s="111"/>
      <c r="HRT256" s="111"/>
      <c r="HRU256" s="111"/>
      <c r="HRV256" s="111"/>
      <c r="HRW256" s="111"/>
      <c r="HRX256" s="111"/>
      <c r="HRY256" s="111"/>
      <c r="HRZ256" s="111"/>
      <c r="HSA256" s="111"/>
      <c r="HSB256" s="111"/>
      <c r="HSC256" s="111"/>
      <c r="HSD256" s="111"/>
      <c r="HSE256" s="111"/>
      <c r="HSF256" s="111"/>
      <c r="HSG256" s="111"/>
      <c r="HSH256" s="111"/>
      <c r="HSI256" s="111"/>
      <c r="HSJ256" s="111"/>
      <c r="HSK256" s="111"/>
      <c r="HSL256" s="111"/>
      <c r="HSM256" s="111"/>
      <c r="HSN256" s="111"/>
      <c r="HSO256" s="111"/>
      <c r="HSP256" s="111"/>
      <c r="HSQ256" s="111"/>
      <c r="HSR256" s="111"/>
      <c r="HSS256" s="111"/>
      <c r="HST256" s="111"/>
      <c r="HSU256" s="111"/>
      <c r="HSV256" s="111"/>
      <c r="HSW256" s="111"/>
      <c r="HSX256" s="111"/>
      <c r="HSY256" s="111"/>
      <c r="HSZ256" s="111"/>
      <c r="HTA256" s="111"/>
      <c r="HTB256" s="111"/>
      <c r="HTC256" s="111"/>
      <c r="HTD256" s="111"/>
      <c r="HTE256" s="111"/>
      <c r="HTF256" s="111"/>
      <c r="HTG256" s="111"/>
      <c r="HTH256" s="111"/>
      <c r="HTI256" s="111"/>
      <c r="HTJ256" s="111"/>
      <c r="HTK256" s="111"/>
      <c r="HTL256" s="111"/>
      <c r="HTM256" s="111"/>
      <c r="HTN256" s="111"/>
      <c r="HTO256" s="111"/>
      <c r="HTP256" s="111"/>
      <c r="HTQ256" s="111"/>
      <c r="HTR256" s="111"/>
      <c r="HTS256" s="111"/>
      <c r="HTT256" s="111"/>
      <c r="HTU256" s="111"/>
      <c r="HTV256" s="111"/>
      <c r="HTW256" s="111"/>
      <c r="HTX256" s="111"/>
      <c r="HTY256" s="111"/>
      <c r="HTZ256" s="111"/>
      <c r="HUA256" s="111"/>
      <c r="HUB256" s="111"/>
      <c r="HUC256" s="111"/>
      <c r="HUD256" s="111"/>
      <c r="HUE256" s="111"/>
      <c r="HUF256" s="111"/>
      <c r="HUG256" s="111"/>
      <c r="HUH256" s="111"/>
      <c r="HUI256" s="111"/>
      <c r="HUJ256" s="111"/>
      <c r="HUK256" s="111"/>
      <c r="HUL256" s="111"/>
      <c r="HUM256" s="111"/>
      <c r="HUN256" s="111"/>
      <c r="HUO256" s="111"/>
      <c r="HUP256" s="111"/>
      <c r="HUQ256" s="111"/>
      <c r="HUR256" s="111"/>
      <c r="HUS256" s="111"/>
      <c r="HUT256" s="111"/>
      <c r="HUU256" s="111"/>
      <c r="HUV256" s="111"/>
      <c r="HUW256" s="111"/>
      <c r="HUX256" s="111"/>
      <c r="HUY256" s="111"/>
      <c r="HUZ256" s="111"/>
      <c r="HVA256" s="111"/>
      <c r="HVB256" s="111"/>
      <c r="HVC256" s="111"/>
      <c r="HVD256" s="111"/>
      <c r="HVE256" s="111"/>
      <c r="HVF256" s="111"/>
      <c r="HVG256" s="111"/>
      <c r="HVH256" s="111"/>
      <c r="HVI256" s="111"/>
      <c r="HVJ256" s="111"/>
      <c r="HVK256" s="111"/>
      <c r="HVL256" s="111"/>
      <c r="HVM256" s="111"/>
      <c r="HVN256" s="111"/>
      <c r="HVO256" s="111"/>
      <c r="HVP256" s="111"/>
      <c r="HVQ256" s="111"/>
      <c r="HVR256" s="111"/>
      <c r="HVS256" s="111"/>
      <c r="HVT256" s="111"/>
      <c r="HVU256" s="111"/>
      <c r="HVV256" s="111"/>
      <c r="HVW256" s="111"/>
      <c r="HVX256" s="111"/>
      <c r="HVY256" s="111"/>
      <c r="HVZ256" s="111"/>
      <c r="HWA256" s="111"/>
      <c r="HWB256" s="111"/>
      <c r="HWC256" s="111"/>
      <c r="HWD256" s="111"/>
      <c r="HWE256" s="111"/>
      <c r="HWF256" s="111"/>
      <c r="HWG256" s="111"/>
      <c r="HWH256" s="111"/>
      <c r="HWI256" s="111"/>
      <c r="HWJ256" s="111"/>
      <c r="HWK256" s="111"/>
      <c r="HWL256" s="111"/>
      <c r="HWM256" s="111"/>
      <c r="HWN256" s="111"/>
      <c r="HWO256" s="111"/>
      <c r="HWP256" s="111"/>
      <c r="HWQ256" s="111"/>
      <c r="HWR256" s="111"/>
      <c r="HWS256" s="111"/>
      <c r="HWT256" s="111"/>
      <c r="HWU256" s="111"/>
      <c r="HWV256" s="111"/>
      <c r="HWW256" s="111"/>
      <c r="HWX256" s="111"/>
      <c r="HWY256" s="111"/>
      <c r="HWZ256" s="111"/>
      <c r="HXA256" s="111"/>
      <c r="HXB256" s="111"/>
      <c r="HXC256" s="111"/>
      <c r="HXD256" s="111"/>
      <c r="HXE256" s="111"/>
      <c r="HXF256" s="111"/>
      <c r="HXG256" s="111"/>
      <c r="HXH256" s="111"/>
      <c r="HXI256" s="111"/>
      <c r="HXJ256" s="111"/>
      <c r="HXK256" s="111"/>
      <c r="HXL256" s="111"/>
      <c r="HXM256" s="111"/>
      <c r="HXN256" s="111"/>
      <c r="HXO256" s="111"/>
      <c r="HXP256" s="111"/>
      <c r="HXQ256" s="111"/>
      <c r="HXR256" s="111"/>
      <c r="HXS256" s="111"/>
      <c r="HXT256" s="111"/>
      <c r="HXU256" s="111"/>
      <c r="HXV256" s="111"/>
      <c r="HXW256" s="111"/>
      <c r="HXX256" s="111"/>
      <c r="HXY256" s="111"/>
      <c r="HXZ256" s="111"/>
      <c r="HYA256" s="111"/>
      <c r="HYB256" s="111"/>
      <c r="HYC256" s="111"/>
      <c r="HYD256" s="111"/>
      <c r="HYE256" s="111"/>
      <c r="HYF256" s="111"/>
      <c r="HYG256" s="111"/>
      <c r="HYH256" s="111"/>
      <c r="HYI256" s="111"/>
      <c r="HYJ256" s="111"/>
      <c r="HYK256" s="111"/>
      <c r="HYL256" s="111"/>
      <c r="HYM256" s="111"/>
      <c r="HYN256" s="111"/>
      <c r="HYO256" s="111"/>
      <c r="HYP256" s="111"/>
      <c r="HYQ256" s="111"/>
      <c r="HYR256" s="111"/>
      <c r="HYS256" s="111"/>
      <c r="HYT256" s="111"/>
      <c r="HYU256" s="111"/>
      <c r="HYV256" s="111"/>
      <c r="HYW256" s="111"/>
      <c r="HYX256" s="111"/>
      <c r="HYY256" s="111"/>
      <c r="HYZ256" s="111"/>
      <c r="HZA256" s="111"/>
      <c r="HZB256" s="111"/>
      <c r="HZC256" s="111"/>
      <c r="HZD256" s="111"/>
      <c r="HZE256" s="111"/>
      <c r="HZF256" s="111"/>
      <c r="HZG256" s="111"/>
      <c r="HZH256" s="111"/>
      <c r="HZI256" s="111"/>
      <c r="HZJ256" s="111"/>
      <c r="HZK256" s="111"/>
      <c r="HZL256" s="111"/>
      <c r="HZM256" s="111"/>
      <c r="HZN256" s="111"/>
      <c r="HZO256" s="111"/>
      <c r="HZP256" s="111"/>
      <c r="HZQ256" s="111"/>
      <c r="HZR256" s="111"/>
      <c r="HZS256" s="111"/>
      <c r="HZT256" s="111"/>
      <c r="HZU256" s="111"/>
      <c r="HZV256" s="111"/>
      <c r="HZW256" s="111"/>
      <c r="HZX256" s="111"/>
      <c r="HZY256" s="111"/>
      <c r="HZZ256" s="111"/>
      <c r="IAA256" s="111"/>
      <c r="IAB256" s="111"/>
      <c r="IAC256" s="111"/>
      <c r="IAD256" s="111"/>
      <c r="IAE256" s="111"/>
      <c r="IAF256" s="111"/>
      <c r="IAG256" s="111"/>
      <c r="IAH256" s="111"/>
      <c r="IAI256" s="111"/>
      <c r="IAJ256" s="111"/>
      <c r="IAK256" s="111"/>
      <c r="IAL256" s="111"/>
      <c r="IAM256" s="111"/>
      <c r="IAN256" s="111"/>
      <c r="IAO256" s="111"/>
      <c r="IAP256" s="111"/>
      <c r="IAQ256" s="111"/>
      <c r="IAR256" s="111"/>
      <c r="IAS256" s="111"/>
      <c r="IAT256" s="111"/>
      <c r="IAU256" s="111"/>
      <c r="IAV256" s="111"/>
      <c r="IAW256" s="111"/>
      <c r="IAX256" s="111"/>
      <c r="IAY256" s="111"/>
      <c r="IAZ256" s="111"/>
      <c r="IBA256" s="111"/>
      <c r="IBB256" s="111"/>
      <c r="IBC256" s="111"/>
      <c r="IBD256" s="111"/>
      <c r="IBE256" s="111"/>
      <c r="IBF256" s="111"/>
      <c r="IBG256" s="111"/>
      <c r="IBH256" s="111"/>
      <c r="IBI256" s="111"/>
      <c r="IBJ256" s="111"/>
      <c r="IBK256" s="111"/>
      <c r="IBL256" s="111"/>
      <c r="IBM256" s="111"/>
      <c r="IBN256" s="111"/>
      <c r="IBO256" s="111"/>
      <c r="IBP256" s="111"/>
      <c r="IBQ256" s="111"/>
      <c r="IBR256" s="111"/>
      <c r="IBS256" s="111"/>
      <c r="IBT256" s="111"/>
      <c r="IBU256" s="111"/>
      <c r="IBV256" s="111"/>
      <c r="IBW256" s="111"/>
      <c r="IBX256" s="111"/>
      <c r="IBY256" s="111"/>
      <c r="IBZ256" s="111"/>
      <c r="ICA256" s="111"/>
      <c r="ICB256" s="111"/>
      <c r="ICC256" s="111"/>
      <c r="ICD256" s="111"/>
      <c r="ICE256" s="111"/>
      <c r="ICF256" s="111"/>
      <c r="ICG256" s="111"/>
      <c r="ICH256" s="111"/>
      <c r="ICI256" s="111"/>
      <c r="ICJ256" s="111"/>
      <c r="ICK256" s="111"/>
      <c r="ICL256" s="111"/>
      <c r="ICM256" s="111"/>
      <c r="ICN256" s="111"/>
      <c r="ICO256" s="111"/>
      <c r="ICP256" s="111"/>
      <c r="ICQ256" s="111"/>
      <c r="ICR256" s="111"/>
      <c r="ICS256" s="111"/>
      <c r="ICT256" s="111"/>
      <c r="ICU256" s="111"/>
      <c r="ICV256" s="111"/>
      <c r="ICW256" s="111"/>
      <c r="ICX256" s="111"/>
      <c r="ICY256" s="111"/>
      <c r="ICZ256" s="111"/>
      <c r="IDA256" s="111"/>
      <c r="IDB256" s="111"/>
      <c r="IDC256" s="111"/>
      <c r="IDD256" s="111"/>
      <c r="IDE256" s="111"/>
      <c r="IDF256" s="111"/>
      <c r="IDG256" s="111"/>
      <c r="IDH256" s="111"/>
      <c r="IDI256" s="111"/>
      <c r="IDJ256" s="111"/>
      <c r="IDK256" s="111"/>
      <c r="IDL256" s="111"/>
      <c r="IDM256" s="111"/>
      <c r="IDN256" s="111"/>
      <c r="IDO256" s="111"/>
      <c r="IDP256" s="111"/>
      <c r="IDQ256" s="111"/>
      <c r="IDR256" s="111"/>
      <c r="IDS256" s="111"/>
      <c r="IDT256" s="111"/>
      <c r="IDU256" s="111"/>
      <c r="IDV256" s="111"/>
      <c r="IDW256" s="111"/>
      <c r="IDX256" s="111"/>
      <c r="IDY256" s="111"/>
      <c r="IDZ256" s="111"/>
      <c r="IEA256" s="111"/>
      <c r="IEB256" s="111"/>
      <c r="IEC256" s="111"/>
      <c r="IED256" s="111"/>
      <c r="IEE256" s="111"/>
      <c r="IEF256" s="111"/>
      <c r="IEG256" s="111"/>
      <c r="IEH256" s="111"/>
      <c r="IEI256" s="111"/>
      <c r="IEJ256" s="111"/>
      <c r="IEK256" s="111"/>
      <c r="IEL256" s="111"/>
      <c r="IEM256" s="111"/>
      <c r="IEN256" s="111"/>
      <c r="IEO256" s="111"/>
      <c r="IEP256" s="111"/>
      <c r="IEQ256" s="111"/>
      <c r="IER256" s="111"/>
      <c r="IES256" s="111"/>
      <c r="IET256" s="111"/>
      <c r="IEU256" s="111"/>
      <c r="IEV256" s="111"/>
      <c r="IEW256" s="111"/>
      <c r="IEX256" s="111"/>
      <c r="IEY256" s="111"/>
      <c r="IEZ256" s="111"/>
      <c r="IFA256" s="111"/>
      <c r="IFB256" s="111"/>
      <c r="IFC256" s="111"/>
      <c r="IFD256" s="111"/>
      <c r="IFE256" s="111"/>
      <c r="IFF256" s="111"/>
      <c r="IFG256" s="111"/>
      <c r="IFH256" s="111"/>
      <c r="IFI256" s="111"/>
      <c r="IFJ256" s="111"/>
      <c r="IFK256" s="111"/>
      <c r="IFL256" s="111"/>
      <c r="IFM256" s="111"/>
      <c r="IFN256" s="111"/>
      <c r="IFO256" s="111"/>
      <c r="IFP256" s="111"/>
      <c r="IFQ256" s="111"/>
      <c r="IFR256" s="111"/>
      <c r="IFS256" s="111"/>
      <c r="IFT256" s="111"/>
      <c r="IFU256" s="111"/>
      <c r="IFV256" s="111"/>
      <c r="IFW256" s="111"/>
      <c r="IFX256" s="111"/>
      <c r="IFY256" s="111"/>
      <c r="IFZ256" s="111"/>
      <c r="IGA256" s="111"/>
      <c r="IGB256" s="111"/>
      <c r="IGC256" s="111"/>
      <c r="IGD256" s="111"/>
      <c r="IGE256" s="111"/>
      <c r="IGF256" s="111"/>
      <c r="IGG256" s="111"/>
      <c r="IGH256" s="111"/>
      <c r="IGI256" s="111"/>
      <c r="IGJ256" s="111"/>
      <c r="IGK256" s="111"/>
      <c r="IGL256" s="111"/>
      <c r="IGM256" s="111"/>
      <c r="IGN256" s="111"/>
      <c r="IGO256" s="111"/>
      <c r="IGP256" s="111"/>
      <c r="IGQ256" s="111"/>
      <c r="IGR256" s="111"/>
      <c r="IGS256" s="111"/>
      <c r="IGT256" s="111"/>
      <c r="IGU256" s="111"/>
      <c r="IGV256" s="111"/>
      <c r="IGW256" s="111"/>
      <c r="IGX256" s="111"/>
      <c r="IGY256" s="111"/>
      <c r="IGZ256" s="111"/>
      <c r="IHA256" s="111"/>
      <c r="IHB256" s="111"/>
      <c r="IHC256" s="111"/>
      <c r="IHD256" s="111"/>
      <c r="IHE256" s="111"/>
      <c r="IHF256" s="111"/>
      <c r="IHG256" s="111"/>
      <c r="IHH256" s="111"/>
      <c r="IHI256" s="111"/>
      <c r="IHJ256" s="111"/>
      <c r="IHK256" s="111"/>
      <c r="IHL256" s="111"/>
      <c r="IHM256" s="111"/>
      <c r="IHN256" s="111"/>
      <c r="IHO256" s="111"/>
      <c r="IHP256" s="111"/>
      <c r="IHQ256" s="111"/>
      <c r="IHR256" s="111"/>
      <c r="IHS256" s="111"/>
      <c r="IHT256" s="111"/>
      <c r="IHU256" s="111"/>
      <c r="IHV256" s="111"/>
      <c r="IHW256" s="111"/>
      <c r="IHX256" s="111"/>
      <c r="IHY256" s="111"/>
      <c r="IHZ256" s="111"/>
      <c r="IIA256" s="111"/>
      <c r="IIB256" s="111"/>
      <c r="IIC256" s="111"/>
      <c r="IID256" s="111"/>
      <c r="IIE256" s="111"/>
      <c r="IIF256" s="111"/>
      <c r="IIG256" s="111"/>
      <c r="IIH256" s="111"/>
      <c r="III256" s="111"/>
      <c r="IIJ256" s="111"/>
      <c r="IIK256" s="111"/>
      <c r="IIL256" s="111"/>
      <c r="IIM256" s="111"/>
      <c r="IIN256" s="111"/>
      <c r="IIO256" s="111"/>
      <c r="IIP256" s="111"/>
      <c r="IIQ256" s="111"/>
      <c r="IIR256" s="111"/>
      <c r="IIS256" s="111"/>
      <c r="IIT256" s="111"/>
      <c r="IIU256" s="111"/>
      <c r="IIV256" s="111"/>
      <c r="IIW256" s="111"/>
      <c r="IIX256" s="111"/>
      <c r="IIY256" s="111"/>
      <c r="IIZ256" s="111"/>
      <c r="IJA256" s="111"/>
      <c r="IJB256" s="111"/>
      <c r="IJC256" s="111"/>
      <c r="IJD256" s="111"/>
      <c r="IJE256" s="111"/>
      <c r="IJF256" s="111"/>
      <c r="IJG256" s="111"/>
      <c r="IJH256" s="111"/>
      <c r="IJI256" s="111"/>
      <c r="IJJ256" s="111"/>
      <c r="IJK256" s="111"/>
      <c r="IJL256" s="111"/>
      <c r="IJM256" s="111"/>
      <c r="IJN256" s="111"/>
      <c r="IJO256" s="111"/>
      <c r="IJP256" s="111"/>
      <c r="IJQ256" s="111"/>
      <c r="IJR256" s="111"/>
      <c r="IJS256" s="111"/>
      <c r="IJT256" s="111"/>
      <c r="IJU256" s="111"/>
      <c r="IJV256" s="111"/>
      <c r="IJW256" s="111"/>
      <c r="IJX256" s="111"/>
      <c r="IJY256" s="111"/>
      <c r="IJZ256" s="111"/>
      <c r="IKA256" s="111"/>
      <c r="IKB256" s="111"/>
      <c r="IKC256" s="111"/>
      <c r="IKD256" s="111"/>
      <c r="IKE256" s="111"/>
      <c r="IKF256" s="111"/>
      <c r="IKG256" s="111"/>
      <c r="IKH256" s="111"/>
      <c r="IKI256" s="111"/>
      <c r="IKJ256" s="111"/>
      <c r="IKK256" s="111"/>
      <c r="IKL256" s="111"/>
      <c r="IKM256" s="111"/>
      <c r="IKN256" s="111"/>
      <c r="IKO256" s="111"/>
      <c r="IKP256" s="111"/>
      <c r="IKQ256" s="111"/>
      <c r="IKR256" s="111"/>
      <c r="IKS256" s="111"/>
      <c r="IKT256" s="111"/>
      <c r="IKU256" s="111"/>
      <c r="IKV256" s="111"/>
      <c r="IKW256" s="111"/>
      <c r="IKX256" s="111"/>
      <c r="IKY256" s="111"/>
      <c r="IKZ256" s="111"/>
      <c r="ILA256" s="111"/>
      <c r="ILB256" s="111"/>
      <c r="ILC256" s="111"/>
      <c r="ILD256" s="111"/>
      <c r="ILE256" s="111"/>
      <c r="ILF256" s="111"/>
      <c r="ILG256" s="111"/>
      <c r="ILH256" s="111"/>
      <c r="ILI256" s="111"/>
      <c r="ILJ256" s="111"/>
      <c r="ILK256" s="111"/>
      <c r="ILL256" s="111"/>
      <c r="ILM256" s="111"/>
      <c r="ILN256" s="111"/>
      <c r="ILO256" s="111"/>
      <c r="ILP256" s="111"/>
      <c r="ILQ256" s="111"/>
      <c r="ILR256" s="111"/>
      <c r="ILS256" s="111"/>
      <c r="ILT256" s="111"/>
      <c r="ILU256" s="111"/>
      <c r="ILV256" s="111"/>
      <c r="ILW256" s="111"/>
      <c r="ILX256" s="111"/>
      <c r="ILY256" s="111"/>
      <c r="ILZ256" s="111"/>
      <c r="IMA256" s="111"/>
      <c r="IMB256" s="111"/>
      <c r="IMC256" s="111"/>
      <c r="IMD256" s="111"/>
      <c r="IME256" s="111"/>
      <c r="IMF256" s="111"/>
      <c r="IMG256" s="111"/>
      <c r="IMH256" s="111"/>
      <c r="IMI256" s="111"/>
      <c r="IMJ256" s="111"/>
      <c r="IMK256" s="111"/>
      <c r="IML256" s="111"/>
      <c r="IMM256" s="111"/>
      <c r="IMN256" s="111"/>
      <c r="IMO256" s="111"/>
      <c r="IMP256" s="111"/>
      <c r="IMQ256" s="111"/>
      <c r="IMR256" s="111"/>
      <c r="IMS256" s="111"/>
      <c r="IMT256" s="111"/>
      <c r="IMU256" s="111"/>
      <c r="IMV256" s="111"/>
      <c r="IMW256" s="111"/>
      <c r="IMX256" s="111"/>
      <c r="IMY256" s="111"/>
      <c r="IMZ256" s="111"/>
      <c r="INA256" s="111"/>
      <c r="INB256" s="111"/>
      <c r="INC256" s="111"/>
      <c r="IND256" s="111"/>
      <c r="INE256" s="111"/>
      <c r="INF256" s="111"/>
      <c r="ING256" s="111"/>
      <c r="INH256" s="111"/>
      <c r="INI256" s="111"/>
      <c r="INJ256" s="111"/>
      <c r="INK256" s="111"/>
      <c r="INL256" s="111"/>
      <c r="INM256" s="111"/>
      <c r="INN256" s="111"/>
      <c r="INO256" s="111"/>
      <c r="INP256" s="111"/>
      <c r="INQ256" s="111"/>
      <c r="INR256" s="111"/>
      <c r="INS256" s="111"/>
      <c r="INT256" s="111"/>
      <c r="INU256" s="111"/>
      <c r="INV256" s="111"/>
      <c r="INW256" s="111"/>
      <c r="INX256" s="111"/>
      <c r="INY256" s="111"/>
      <c r="INZ256" s="111"/>
      <c r="IOA256" s="111"/>
      <c r="IOB256" s="111"/>
      <c r="IOC256" s="111"/>
      <c r="IOD256" s="111"/>
      <c r="IOE256" s="111"/>
      <c r="IOF256" s="111"/>
      <c r="IOG256" s="111"/>
      <c r="IOH256" s="111"/>
      <c r="IOI256" s="111"/>
      <c r="IOJ256" s="111"/>
      <c r="IOK256" s="111"/>
      <c r="IOL256" s="111"/>
      <c r="IOM256" s="111"/>
      <c r="ION256" s="111"/>
      <c r="IOO256" s="111"/>
      <c r="IOP256" s="111"/>
      <c r="IOQ256" s="111"/>
      <c r="IOR256" s="111"/>
      <c r="IOS256" s="111"/>
      <c r="IOT256" s="111"/>
      <c r="IOU256" s="111"/>
      <c r="IOV256" s="111"/>
      <c r="IOW256" s="111"/>
      <c r="IOX256" s="111"/>
      <c r="IOY256" s="111"/>
      <c r="IOZ256" s="111"/>
      <c r="IPA256" s="111"/>
      <c r="IPB256" s="111"/>
      <c r="IPC256" s="111"/>
      <c r="IPD256" s="111"/>
      <c r="IPE256" s="111"/>
      <c r="IPF256" s="111"/>
      <c r="IPG256" s="111"/>
      <c r="IPH256" s="111"/>
      <c r="IPI256" s="111"/>
      <c r="IPJ256" s="111"/>
      <c r="IPK256" s="111"/>
      <c r="IPL256" s="111"/>
      <c r="IPM256" s="111"/>
      <c r="IPN256" s="111"/>
      <c r="IPO256" s="111"/>
      <c r="IPP256" s="111"/>
      <c r="IPQ256" s="111"/>
      <c r="IPR256" s="111"/>
      <c r="IPS256" s="111"/>
      <c r="IPT256" s="111"/>
      <c r="IPU256" s="111"/>
      <c r="IPV256" s="111"/>
      <c r="IPW256" s="111"/>
      <c r="IPX256" s="111"/>
      <c r="IPY256" s="111"/>
      <c r="IPZ256" s="111"/>
      <c r="IQA256" s="111"/>
      <c r="IQB256" s="111"/>
      <c r="IQC256" s="111"/>
      <c r="IQD256" s="111"/>
      <c r="IQE256" s="111"/>
      <c r="IQF256" s="111"/>
      <c r="IQG256" s="111"/>
      <c r="IQH256" s="111"/>
      <c r="IQI256" s="111"/>
      <c r="IQJ256" s="111"/>
      <c r="IQK256" s="111"/>
      <c r="IQL256" s="111"/>
      <c r="IQM256" s="111"/>
      <c r="IQN256" s="111"/>
      <c r="IQO256" s="111"/>
      <c r="IQP256" s="111"/>
      <c r="IQQ256" s="111"/>
      <c r="IQR256" s="111"/>
      <c r="IQS256" s="111"/>
      <c r="IQT256" s="111"/>
      <c r="IQU256" s="111"/>
      <c r="IQV256" s="111"/>
      <c r="IQW256" s="111"/>
      <c r="IQX256" s="111"/>
      <c r="IQY256" s="111"/>
      <c r="IQZ256" s="111"/>
      <c r="IRA256" s="111"/>
      <c r="IRB256" s="111"/>
      <c r="IRC256" s="111"/>
      <c r="IRD256" s="111"/>
      <c r="IRE256" s="111"/>
      <c r="IRF256" s="111"/>
      <c r="IRG256" s="111"/>
      <c r="IRH256" s="111"/>
      <c r="IRI256" s="111"/>
      <c r="IRJ256" s="111"/>
      <c r="IRK256" s="111"/>
      <c r="IRL256" s="111"/>
      <c r="IRM256" s="111"/>
      <c r="IRN256" s="111"/>
      <c r="IRO256" s="111"/>
      <c r="IRP256" s="111"/>
      <c r="IRQ256" s="111"/>
      <c r="IRR256" s="111"/>
      <c r="IRS256" s="111"/>
      <c r="IRT256" s="111"/>
      <c r="IRU256" s="111"/>
      <c r="IRV256" s="111"/>
      <c r="IRW256" s="111"/>
      <c r="IRX256" s="111"/>
      <c r="IRY256" s="111"/>
      <c r="IRZ256" s="111"/>
      <c r="ISA256" s="111"/>
      <c r="ISB256" s="111"/>
      <c r="ISC256" s="111"/>
      <c r="ISD256" s="111"/>
      <c r="ISE256" s="111"/>
      <c r="ISF256" s="111"/>
      <c r="ISG256" s="111"/>
      <c r="ISH256" s="111"/>
      <c r="ISI256" s="111"/>
      <c r="ISJ256" s="111"/>
      <c r="ISK256" s="111"/>
      <c r="ISL256" s="111"/>
      <c r="ISM256" s="111"/>
      <c r="ISN256" s="111"/>
      <c r="ISO256" s="111"/>
      <c r="ISP256" s="111"/>
      <c r="ISQ256" s="111"/>
      <c r="ISR256" s="111"/>
      <c r="ISS256" s="111"/>
      <c r="IST256" s="111"/>
      <c r="ISU256" s="111"/>
      <c r="ISV256" s="111"/>
      <c r="ISW256" s="111"/>
      <c r="ISX256" s="111"/>
      <c r="ISY256" s="111"/>
      <c r="ISZ256" s="111"/>
      <c r="ITA256" s="111"/>
      <c r="ITB256" s="111"/>
      <c r="ITC256" s="111"/>
      <c r="ITD256" s="111"/>
      <c r="ITE256" s="111"/>
      <c r="ITF256" s="111"/>
      <c r="ITG256" s="111"/>
      <c r="ITH256" s="111"/>
      <c r="ITI256" s="111"/>
      <c r="ITJ256" s="111"/>
      <c r="ITK256" s="111"/>
      <c r="ITL256" s="111"/>
      <c r="ITM256" s="111"/>
      <c r="ITN256" s="111"/>
      <c r="ITO256" s="111"/>
      <c r="ITP256" s="111"/>
      <c r="ITQ256" s="111"/>
      <c r="ITR256" s="111"/>
      <c r="ITS256" s="111"/>
      <c r="ITT256" s="111"/>
      <c r="ITU256" s="111"/>
      <c r="ITV256" s="111"/>
      <c r="ITW256" s="111"/>
      <c r="ITX256" s="111"/>
      <c r="ITY256" s="111"/>
      <c r="ITZ256" s="111"/>
      <c r="IUA256" s="111"/>
      <c r="IUB256" s="111"/>
      <c r="IUC256" s="111"/>
      <c r="IUD256" s="111"/>
      <c r="IUE256" s="111"/>
      <c r="IUF256" s="111"/>
      <c r="IUG256" s="111"/>
      <c r="IUH256" s="111"/>
      <c r="IUI256" s="111"/>
      <c r="IUJ256" s="111"/>
      <c r="IUK256" s="111"/>
      <c r="IUL256" s="111"/>
      <c r="IUM256" s="111"/>
      <c r="IUN256" s="111"/>
      <c r="IUO256" s="111"/>
      <c r="IUP256" s="111"/>
      <c r="IUQ256" s="111"/>
      <c r="IUR256" s="111"/>
      <c r="IUS256" s="111"/>
      <c r="IUT256" s="111"/>
      <c r="IUU256" s="111"/>
      <c r="IUV256" s="111"/>
      <c r="IUW256" s="111"/>
      <c r="IUX256" s="111"/>
      <c r="IUY256" s="111"/>
      <c r="IUZ256" s="111"/>
      <c r="IVA256" s="111"/>
      <c r="IVB256" s="111"/>
      <c r="IVC256" s="111"/>
      <c r="IVD256" s="111"/>
      <c r="IVE256" s="111"/>
      <c r="IVF256" s="111"/>
      <c r="IVG256" s="111"/>
      <c r="IVH256" s="111"/>
      <c r="IVI256" s="111"/>
      <c r="IVJ256" s="111"/>
      <c r="IVK256" s="111"/>
      <c r="IVL256" s="111"/>
      <c r="IVM256" s="111"/>
      <c r="IVN256" s="111"/>
      <c r="IVO256" s="111"/>
      <c r="IVP256" s="111"/>
      <c r="IVQ256" s="111"/>
      <c r="IVR256" s="111"/>
      <c r="IVS256" s="111"/>
      <c r="IVT256" s="111"/>
      <c r="IVU256" s="111"/>
      <c r="IVV256" s="111"/>
      <c r="IVW256" s="111"/>
      <c r="IVX256" s="111"/>
      <c r="IVY256" s="111"/>
      <c r="IVZ256" s="111"/>
      <c r="IWA256" s="111"/>
      <c r="IWB256" s="111"/>
      <c r="IWC256" s="111"/>
      <c r="IWD256" s="111"/>
      <c r="IWE256" s="111"/>
      <c r="IWF256" s="111"/>
      <c r="IWG256" s="111"/>
      <c r="IWH256" s="111"/>
      <c r="IWI256" s="111"/>
      <c r="IWJ256" s="111"/>
      <c r="IWK256" s="111"/>
      <c r="IWL256" s="111"/>
      <c r="IWM256" s="111"/>
      <c r="IWN256" s="111"/>
      <c r="IWO256" s="111"/>
      <c r="IWP256" s="111"/>
      <c r="IWQ256" s="111"/>
      <c r="IWR256" s="111"/>
      <c r="IWS256" s="111"/>
      <c r="IWT256" s="111"/>
      <c r="IWU256" s="111"/>
      <c r="IWV256" s="111"/>
      <c r="IWW256" s="111"/>
      <c r="IWX256" s="111"/>
      <c r="IWY256" s="111"/>
      <c r="IWZ256" s="111"/>
      <c r="IXA256" s="111"/>
      <c r="IXB256" s="111"/>
      <c r="IXC256" s="111"/>
      <c r="IXD256" s="111"/>
      <c r="IXE256" s="111"/>
      <c r="IXF256" s="111"/>
      <c r="IXG256" s="111"/>
      <c r="IXH256" s="111"/>
      <c r="IXI256" s="111"/>
      <c r="IXJ256" s="111"/>
      <c r="IXK256" s="111"/>
      <c r="IXL256" s="111"/>
      <c r="IXM256" s="111"/>
      <c r="IXN256" s="111"/>
      <c r="IXO256" s="111"/>
      <c r="IXP256" s="111"/>
      <c r="IXQ256" s="111"/>
      <c r="IXR256" s="111"/>
      <c r="IXS256" s="111"/>
      <c r="IXT256" s="111"/>
      <c r="IXU256" s="111"/>
      <c r="IXV256" s="111"/>
      <c r="IXW256" s="111"/>
      <c r="IXX256" s="111"/>
      <c r="IXY256" s="111"/>
      <c r="IXZ256" s="111"/>
      <c r="IYA256" s="111"/>
      <c r="IYB256" s="111"/>
      <c r="IYC256" s="111"/>
      <c r="IYD256" s="111"/>
      <c r="IYE256" s="111"/>
      <c r="IYF256" s="111"/>
      <c r="IYG256" s="111"/>
      <c r="IYH256" s="111"/>
      <c r="IYI256" s="111"/>
      <c r="IYJ256" s="111"/>
      <c r="IYK256" s="111"/>
      <c r="IYL256" s="111"/>
      <c r="IYM256" s="111"/>
      <c r="IYN256" s="111"/>
      <c r="IYO256" s="111"/>
      <c r="IYP256" s="111"/>
      <c r="IYQ256" s="111"/>
      <c r="IYR256" s="111"/>
      <c r="IYS256" s="111"/>
      <c r="IYT256" s="111"/>
      <c r="IYU256" s="111"/>
      <c r="IYV256" s="111"/>
      <c r="IYW256" s="111"/>
      <c r="IYX256" s="111"/>
      <c r="IYY256" s="111"/>
      <c r="IYZ256" s="111"/>
      <c r="IZA256" s="111"/>
      <c r="IZB256" s="111"/>
      <c r="IZC256" s="111"/>
      <c r="IZD256" s="111"/>
      <c r="IZE256" s="111"/>
      <c r="IZF256" s="111"/>
      <c r="IZG256" s="111"/>
      <c r="IZH256" s="111"/>
      <c r="IZI256" s="111"/>
      <c r="IZJ256" s="111"/>
      <c r="IZK256" s="111"/>
      <c r="IZL256" s="111"/>
      <c r="IZM256" s="111"/>
      <c r="IZN256" s="111"/>
      <c r="IZO256" s="111"/>
      <c r="IZP256" s="111"/>
      <c r="IZQ256" s="111"/>
      <c r="IZR256" s="111"/>
      <c r="IZS256" s="111"/>
      <c r="IZT256" s="111"/>
      <c r="IZU256" s="111"/>
      <c r="IZV256" s="111"/>
      <c r="IZW256" s="111"/>
      <c r="IZX256" s="111"/>
      <c r="IZY256" s="111"/>
      <c r="IZZ256" s="111"/>
      <c r="JAA256" s="111"/>
      <c r="JAB256" s="111"/>
      <c r="JAC256" s="111"/>
      <c r="JAD256" s="111"/>
      <c r="JAE256" s="111"/>
      <c r="JAF256" s="111"/>
      <c r="JAG256" s="111"/>
      <c r="JAH256" s="111"/>
      <c r="JAI256" s="111"/>
      <c r="JAJ256" s="111"/>
      <c r="JAK256" s="111"/>
      <c r="JAL256" s="111"/>
      <c r="JAM256" s="111"/>
      <c r="JAN256" s="111"/>
      <c r="JAO256" s="111"/>
      <c r="JAP256" s="111"/>
      <c r="JAQ256" s="111"/>
      <c r="JAR256" s="111"/>
      <c r="JAS256" s="111"/>
      <c r="JAT256" s="111"/>
      <c r="JAU256" s="111"/>
      <c r="JAV256" s="111"/>
      <c r="JAW256" s="111"/>
      <c r="JAX256" s="111"/>
      <c r="JAY256" s="111"/>
      <c r="JAZ256" s="111"/>
      <c r="JBA256" s="111"/>
      <c r="JBB256" s="111"/>
      <c r="JBC256" s="111"/>
      <c r="JBD256" s="111"/>
      <c r="JBE256" s="111"/>
      <c r="JBF256" s="111"/>
      <c r="JBG256" s="111"/>
      <c r="JBH256" s="111"/>
      <c r="JBI256" s="111"/>
      <c r="JBJ256" s="111"/>
      <c r="JBK256" s="111"/>
      <c r="JBL256" s="111"/>
      <c r="JBM256" s="111"/>
      <c r="JBN256" s="111"/>
      <c r="JBO256" s="111"/>
      <c r="JBP256" s="111"/>
      <c r="JBQ256" s="111"/>
      <c r="JBR256" s="111"/>
      <c r="JBS256" s="111"/>
      <c r="JBT256" s="111"/>
      <c r="JBU256" s="111"/>
      <c r="JBV256" s="111"/>
      <c r="JBW256" s="111"/>
      <c r="JBX256" s="111"/>
      <c r="JBY256" s="111"/>
      <c r="JBZ256" s="111"/>
      <c r="JCA256" s="111"/>
      <c r="JCB256" s="111"/>
      <c r="JCC256" s="111"/>
      <c r="JCD256" s="111"/>
      <c r="JCE256" s="111"/>
      <c r="JCF256" s="111"/>
      <c r="JCG256" s="111"/>
      <c r="JCH256" s="111"/>
      <c r="JCI256" s="111"/>
      <c r="JCJ256" s="111"/>
      <c r="JCK256" s="111"/>
      <c r="JCL256" s="111"/>
      <c r="JCM256" s="111"/>
      <c r="JCN256" s="111"/>
      <c r="JCO256" s="111"/>
      <c r="JCP256" s="111"/>
      <c r="JCQ256" s="111"/>
      <c r="JCR256" s="111"/>
      <c r="JCS256" s="111"/>
      <c r="JCT256" s="111"/>
      <c r="JCU256" s="111"/>
      <c r="JCV256" s="111"/>
      <c r="JCW256" s="111"/>
      <c r="JCX256" s="111"/>
      <c r="JCY256" s="111"/>
      <c r="JCZ256" s="111"/>
      <c r="JDA256" s="111"/>
      <c r="JDB256" s="111"/>
      <c r="JDC256" s="111"/>
      <c r="JDD256" s="111"/>
      <c r="JDE256" s="111"/>
      <c r="JDF256" s="111"/>
      <c r="JDG256" s="111"/>
      <c r="JDH256" s="111"/>
      <c r="JDI256" s="111"/>
      <c r="JDJ256" s="111"/>
      <c r="JDK256" s="111"/>
      <c r="JDL256" s="111"/>
      <c r="JDM256" s="111"/>
      <c r="JDN256" s="111"/>
      <c r="JDO256" s="111"/>
      <c r="JDP256" s="111"/>
      <c r="JDQ256" s="111"/>
      <c r="JDR256" s="111"/>
      <c r="JDS256" s="111"/>
      <c r="JDT256" s="111"/>
      <c r="JDU256" s="111"/>
      <c r="JDV256" s="111"/>
      <c r="JDW256" s="111"/>
      <c r="JDX256" s="111"/>
      <c r="JDY256" s="111"/>
      <c r="JDZ256" s="111"/>
      <c r="JEA256" s="111"/>
      <c r="JEB256" s="111"/>
      <c r="JEC256" s="111"/>
      <c r="JED256" s="111"/>
      <c r="JEE256" s="111"/>
      <c r="JEF256" s="111"/>
      <c r="JEG256" s="111"/>
      <c r="JEH256" s="111"/>
      <c r="JEI256" s="111"/>
      <c r="JEJ256" s="111"/>
      <c r="JEK256" s="111"/>
      <c r="JEL256" s="111"/>
      <c r="JEM256" s="111"/>
      <c r="JEN256" s="111"/>
      <c r="JEO256" s="111"/>
      <c r="JEP256" s="111"/>
      <c r="JEQ256" s="111"/>
      <c r="JER256" s="111"/>
      <c r="JES256" s="111"/>
      <c r="JET256" s="111"/>
      <c r="JEU256" s="111"/>
      <c r="JEV256" s="111"/>
      <c r="JEW256" s="111"/>
      <c r="JEX256" s="111"/>
      <c r="JEY256" s="111"/>
      <c r="JEZ256" s="111"/>
      <c r="JFA256" s="111"/>
      <c r="JFB256" s="111"/>
      <c r="JFC256" s="111"/>
      <c r="JFD256" s="111"/>
      <c r="JFE256" s="111"/>
      <c r="JFF256" s="111"/>
      <c r="JFG256" s="111"/>
      <c r="JFH256" s="111"/>
      <c r="JFI256" s="111"/>
      <c r="JFJ256" s="111"/>
      <c r="JFK256" s="111"/>
      <c r="JFL256" s="111"/>
      <c r="JFM256" s="111"/>
      <c r="JFN256" s="111"/>
      <c r="JFO256" s="111"/>
      <c r="JFP256" s="111"/>
      <c r="JFQ256" s="111"/>
      <c r="JFR256" s="111"/>
      <c r="JFS256" s="111"/>
      <c r="JFT256" s="111"/>
      <c r="JFU256" s="111"/>
      <c r="JFV256" s="111"/>
      <c r="JFW256" s="111"/>
      <c r="JFX256" s="111"/>
      <c r="JFY256" s="111"/>
      <c r="JFZ256" s="111"/>
      <c r="JGA256" s="111"/>
      <c r="JGB256" s="111"/>
      <c r="JGC256" s="111"/>
      <c r="JGD256" s="111"/>
      <c r="JGE256" s="111"/>
      <c r="JGF256" s="111"/>
      <c r="JGG256" s="111"/>
      <c r="JGH256" s="111"/>
      <c r="JGI256" s="111"/>
      <c r="JGJ256" s="111"/>
      <c r="JGK256" s="111"/>
      <c r="JGL256" s="111"/>
      <c r="JGM256" s="111"/>
      <c r="JGN256" s="111"/>
      <c r="JGO256" s="111"/>
      <c r="JGP256" s="111"/>
      <c r="JGQ256" s="111"/>
      <c r="JGR256" s="111"/>
      <c r="JGS256" s="111"/>
      <c r="JGT256" s="111"/>
      <c r="JGU256" s="111"/>
      <c r="JGV256" s="111"/>
      <c r="JGW256" s="111"/>
      <c r="JGX256" s="111"/>
      <c r="JGY256" s="111"/>
      <c r="JGZ256" s="111"/>
      <c r="JHA256" s="111"/>
      <c r="JHB256" s="111"/>
      <c r="JHC256" s="111"/>
      <c r="JHD256" s="111"/>
      <c r="JHE256" s="111"/>
      <c r="JHF256" s="111"/>
      <c r="JHG256" s="111"/>
      <c r="JHH256" s="111"/>
      <c r="JHI256" s="111"/>
      <c r="JHJ256" s="111"/>
      <c r="JHK256" s="111"/>
      <c r="JHL256" s="111"/>
      <c r="JHM256" s="111"/>
      <c r="JHN256" s="111"/>
      <c r="JHO256" s="111"/>
      <c r="JHP256" s="111"/>
      <c r="JHQ256" s="111"/>
      <c r="JHR256" s="111"/>
      <c r="JHS256" s="111"/>
      <c r="JHT256" s="111"/>
      <c r="JHU256" s="111"/>
      <c r="JHV256" s="111"/>
      <c r="JHW256" s="111"/>
      <c r="JHX256" s="111"/>
      <c r="JHY256" s="111"/>
      <c r="JHZ256" s="111"/>
      <c r="JIA256" s="111"/>
      <c r="JIB256" s="111"/>
      <c r="JIC256" s="111"/>
      <c r="JID256" s="111"/>
      <c r="JIE256" s="111"/>
      <c r="JIF256" s="111"/>
      <c r="JIG256" s="111"/>
      <c r="JIH256" s="111"/>
      <c r="JII256" s="111"/>
      <c r="JIJ256" s="111"/>
      <c r="JIK256" s="111"/>
      <c r="JIL256" s="111"/>
      <c r="JIM256" s="111"/>
      <c r="JIN256" s="111"/>
      <c r="JIO256" s="111"/>
      <c r="JIP256" s="111"/>
      <c r="JIQ256" s="111"/>
      <c r="JIR256" s="111"/>
      <c r="JIS256" s="111"/>
      <c r="JIT256" s="111"/>
      <c r="JIU256" s="111"/>
      <c r="JIV256" s="111"/>
      <c r="JIW256" s="111"/>
      <c r="JIX256" s="111"/>
      <c r="JIY256" s="111"/>
      <c r="JIZ256" s="111"/>
      <c r="JJA256" s="111"/>
      <c r="JJB256" s="111"/>
      <c r="JJC256" s="111"/>
      <c r="JJD256" s="111"/>
      <c r="JJE256" s="111"/>
      <c r="JJF256" s="111"/>
      <c r="JJG256" s="111"/>
      <c r="JJH256" s="111"/>
      <c r="JJI256" s="111"/>
      <c r="JJJ256" s="111"/>
      <c r="JJK256" s="111"/>
      <c r="JJL256" s="111"/>
      <c r="JJM256" s="111"/>
      <c r="JJN256" s="111"/>
      <c r="JJO256" s="111"/>
      <c r="JJP256" s="111"/>
      <c r="JJQ256" s="111"/>
      <c r="JJR256" s="111"/>
      <c r="JJS256" s="111"/>
      <c r="JJT256" s="111"/>
      <c r="JJU256" s="111"/>
      <c r="JJV256" s="111"/>
      <c r="JJW256" s="111"/>
      <c r="JJX256" s="111"/>
      <c r="JJY256" s="111"/>
      <c r="JJZ256" s="111"/>
      <c r="JKA256" s="111"/>
      <c r="JKB256" s="111"/>
      <c r="JKC256" s="111"/>
      <c r="JKD256" s="111"/>
      <c r="JKE256" s="111"/>
      <c r="JKF256" s="111"/>
      <c r="JKG256" s="111"/>
      <c r="JKH256" s="111"/>
      <c r="JKI256" s="111"/>
      <c r="JKJ256" s="111"/>
      <c r="JKK256" s="111"/>
      <c r="JKL256" s="111"/>
      <c r="JKM256" s="111"/>
      <c r="JKN256" s="111"/>
      <c r="JKO256" s="111"/>
      <c r="JKP256" s="111"/>
      <c r="JKQ256" s="111"/>
      <c r="JKR256" s="111"/>
      <c r="JKS256" s="111"/>
      <c r="JKT256" s="111"/>
      <c r="JKU256" s="111"/>
      <c r="JKV256" s="111"/>
      <c r="JKW256" s="111"/>
      <c r="JKX256" s="111"/>
      <c r="JKY256" s="111"/>
      <c r="JKZ256" s="111"/>
      <c r="JLA256" s="111"/>
      <c r="JLB256" s="111"/>
      <c r="JLC256" s="111"/>
      <c r="JLD256" s="111"/>
      <c r="JLE256" s="111"/>
      <c r="JLF256" s="111"/>
      <c r="JLG256" s="111"/>
      <c r="JLH256" s="111"/>
      <c r="JLI256" s="111"/>
      <c r="JLJ256" s="111"/>
      <c r="JLK256" s="111"/>
      <c r="JLL256" s="111"/>
      <c r="JLM256" s="111"/>
      <c r="JLN256" s="111"/>
      <c r="JLO256" s="111"/>
      <c r="JLP256" s="111"/>
      <c r="JLQ256" s="111"/>
      <c r="JLR256" s="111"/>
      <c r="JLS256" s="111"/>
      <c r="JLT256" s="111"/>
      <c r="JLU256" s="111"/>
      <c r="JLV256" s="111"/>
      <c r="JLW256" s="111"/>
      <c r="JLX256" s="111"/>
      <c r="JLY256" s="111"/>
      <c r="JLZ256" s="111"/>
      <c r="JMA256" s="111"/>
      <c r="JMB256" s="111"/>
      <c r="JMC256" s="111"/>
      <c r="JMD256" s="111"/>
      <c r="JME256" s="111"/>
      <c r="JMF256" s="111"/>
      <c r="JMG256" s="111"/>
      <c r="JMH256" s="111"/>
      <c r="JMI256" s="111"/>
      <c r="JMJ256" s="111"/>
      <c r="JMK256" s="111"/>
      <c r="JML256" s="111"/>
      <c r="JMM256" s="111"/>
      <c r="JMN256" s="111"/>
      <c r="JMO256" s="111"/>
      <c r="JMP256" s="111"/>
      <c r="JMQ256" s="111"/>
      <c r="JMR256" s="111"/>
      <c r="JMS256" s="111"/>
      <c r="JMT256" s="111"/>
      <c r="JMU256" s="111"/>
      <c r="JMV256" s="111"/>
      <c r="JMW256" s="111"/>
      <c r="JMX256" s="111"/>
      <c r="JMY256" s="111"/>
      <c r="JMZ256" s="111"/>
      <c r="JNA256" s="111"/>
      <c r="JNB256" s="111"/>
      <c r="JNC256" s="111"/>
      <c r="JND256" s="111"/>
      <c r="JNE256" s="111"/>
      <c r="JNF256" s="111"/>
      <c r="JNG256" s="111"/>
      <c r="JNH256" s="111"/>
      <c r="JNI256" s="111"/>
      <c r="JNJ256" s="111"/>
      <c r="JNK256" s="111"/>
      <c r="JNL256" s="111"/>
      <c r="JNM256" s="111"/>
      <c r="JNN256" s="111"/>
      <c r="JNO256" s="111"/>
      <c r="JNP256" s="111"/>
      <c r="JNQ256" s="111"/>
      <c r="JNR256" s="111"/>
      <c r="JNS256" s="111"/>
      <c r="JNT256" s="111"/>
      <c r="JNU256" s="111"/>
      <c r="JNV256" s="111"/>
      <c r="JNW256" s="111"/>
      <c r="JNX256" s="111"/>
      <c r="JNY256" s="111"/>
      <c r="JNZ256" s="111"/>
      <c r="JOA256" s="111"/>
      <c r="JOB256" s="111"/>
      <c r="JOC256" s="111"/>
      <c r="JOD256" s="111"/>
      <c r="JOE256" s="111"/>
      <c r="JOF256" s="111"/>
      <c r="JOG256" s="111"/>
      <c r="JOH256" s="111"/>
      <c r="JOI256" s="111"/>
      <c r="JOJ256" s="111"/>
      <c r="JOK256" s="111"/>
      <c r="JOL256" s="111"/>
      <c r="JOM256" s="111"/>
      <c r="JON256" s="111"/>
      <c r="JOO256" s="111"/>
      <c r="JOP256" s="111"/>
      <c r="JOQ256" s="111"/>
      <c r="JOR256" s="111"/>
      <c r="JOS256" s="111"/>
      <c r="JOT256" s="111"/>
      <c r="JOU256" s="111"/>
      <c r="JOV256" s="111"/>
      <c r="JOW256" s="111"/>
      <c r="JOX256" s="111"/>
      <c r="JOY256" s="111"/>
      <c r="JOZ256" s="111"/>
      <c r="JPA256" s="111"/>
      <c r="JPB256" s="111"/>
      <c r="JPC256" s="111"/>
      <c r="JPD256" s="111"/>
      <c r="JPE256" s="111"/>
      <c r="JPF256" s="111"/>
      <c r="JPG256" s="111"/>
      <c r="JPH256" s="111"/>
      <c r="JPI256" s="111"/>
      <c r="JPJ256" s="111"/>
      <c r="JPK256" s="111"/>
      <c r="JPL256" s="111"/>
      <c r="JPM256" s="111"/>
      <c r="JPN256" s="111"/>
      <c r="JPO256" s="111"/>
      <c r="JPP256" s="111"/>
      <c r="JPQ256" s="111"/>
      <c r="JPR256" s="111"/>
      <c r="JPS256" s="111"/>
      <c r="JPT256" s="111"/>
      <c r="JPU256" s="111"/>
      <c r="JPV256" s="111"/>
      <c r="JPW256" s="111"/>
      <c r="JPX256" s="111"/>
      <c r="JPY256" s="111"/>
      <c r="JPZ256" s="111"/>
      <c r="JQA256" s="111"/>
      <c r="JQB256" s="111"/>
      <c r="JQC256" s="111"/>
      <c r="JQD256" s="111"/>
      <c r="JQE256" s="111"/>
      <c r="JQF256" s="111"/>
      <c r="JQG256" s="111"/>
      <c r="JQH256" s="111"/>
      <c r="JQI256" s="111"/>
      <c r="JQJ256" s="111"/>
      <c r="JQK256" s="111"/>
      <c r="JQL256" s="111"/>
      <c r="JQM256" s="111"/>
      <c r="JQN256" s="111"/>
      <c r="JQO256" s="111"/>
      <c r="JQP256" s="111"/>
      <c r="JQQ256" s="111"/>
      <c r="JQR256" s="111"/>
      <c r="JQS256" s="111"/>
      <c r="JQT256" s="111"/>
      <c r="JQU256" s="111"/>
      <c r="JQV256" s="111"/>
      <c r="JQW256" s="111"/>
      <c r="JQX256" s="111"/>
      <c r="JQY256" s="111"/>
      <c r="JQZ256" s="111"/>
      <c r="JRA256" s="111"/>
      <c r="JRB256" s="111"/>
      <c r="JRC256" s="111"/>
      <c r="JRD256" s="111"/>
      <c r="JRE256" s="111"/>
      <c r="JRF256" s="111"/>
      <c r="JRG256" s="111"/>
      <c r="JRH256" s="111"/>
      <c r="JRI256" s="111"/>
      <c r="JRJ256" s="111"/>
      <c r="JRK256" s="111"/>
      <c r="JRL256" s="111"/>
      <c r="JRM256" s="111"/>
      <c r="JRN256" s="111"/>
      <c r="JRO256" s="111"/>
      <c r="JRP256" s="111"/>
      <c r="JRQ256" s="111"/>
      <c r="JRR256" s="111"/>
      <c r="JRS256" s="111"/>
      <c r="JRT256" s="111"/>
      <c r="JRU256" s="111"/>
      <c r="JRV256" s="111"/>
      <c r="JRW256" s="111"/>
      <c r="JRX256" s="111"/>
      <c r="JRY256" s="111"/>
      <c r="JRZ256" s="111"/>
      <c r="JSA256" s="111"/>
      <c r="JSB256" s="111"/>
      <c r="JSC256" s="111"/>
      <c r="JSD256" s="111"/>
      <c r="JSE256" s="111"/>
      <c r="JSF256" s="111"/>
      <c r="JSG256" s="111"/>
      <c r="JSH256" s="111"/>
      <c r="JSI256" s="111"/>
      <c r="JSJ256" s="111"/>
      <c r="JSK256" s="111"/>
      <c r="JSL256" s="111"/>
      <c r="JSM256" s="111"/>
      <c r="JSN256" s="111"/>
      <c r="JSO256" s="111"/>
      <c r="JSP256" s="111"/>
      <c r="JSQ256" s="111"/>
      <c r="JSR256" s="111"/>
      <c r="JSS256" s="111"/>
      <c r="JST256" s="111"/>
      <c r="JSU256" s="111"/>
      <c r="JSV256" s="111"/>
      <c r="JSW256" s="111"/>
      <c r="JSX256" s="111"/>
      <c r="JSY256" s="111"/>
      <c r="JSZ256" s="111"/>
      <c r="JTA256" s="111"/>
      <c r="JTB256" s="111"/>
      <c r="JTC256" s="111"/>
      <c r="JTD256" s="111"/>
      <c r="JTE256" s="111"/>
      <c r="JTF256" s="111"/>
      <c r="JTG256" s="111"/>
      <c r="JTH256" s="111"/>
      <c r="JTI256" s="111"/>
      <c r="JTJ256" s="111"/>
      <c r="JTK256" s="111"/>
      <c r="JTL256" s="111"/>
      <c r="JTM256" s="111"/>
      <c r="JTN256" s="111"/>
      <c r="JTO256" s="111"/>
      <c r="JTP256" s="111"/>
      <c r="JTQ256" s="111"/>
      <c r="JTR256" s="111"/>
      <c r="JTS256" s="111"/>
      <c r="JTT256" s="111"/>
      <c r="JTU256" s="111"/>
      <c r="JTV256" s="111"/>
      <c r="JTW256" s="111"/>
      <c r="JTX256" s="111"/>
      <c r="JTY256" s="111"/>
      <c r="JTZ256" s="111"/>
      <c r="JUA256" s="111"/>
      <c r="JUB256" s="111"/>
      <c r="JUC256" s="111"/>
      <c r="JUD256" s="111"/>
      <c r="JUE256" s="111"/>
      <c r="JUF256" s="111"/>
      <c r="JUG256" s="111"/>
      <c r="JUH256" s="111"/>
      <c r="JUI256" s="111"/>
      <c r="JUJ256" s="111"/>
      <c r="JUK256" s="111"/>
      <c r="JUL256" s="111"/>
      <c r="JUM256" s="111"/>
      <c r="JUN256" s="111"/>
      <c r="JUO256" s="111"/>
      <c r="JUP256" s="111"/>
      <c r="JUQ256" s="111"/>
      <c r="JUR256" s="111"/>
      <c r="JUS256" s="111"/>
      <c r="JUT256" s="111"/>
      <c r="JUU256" s="111"/>
      <c r="JUV256" s="111"/>
      <c r="JUW256" s="111"/>
      <c r="JUX256" s="111"/>
      <c r="JUY256" s="111"/>
      <c r="JUZ256" s="111"/>
      <c r="JVA256" s="111"/>
      <c r="JVB256" s="111"/>
      <c r="JVC256" s="111"/>
      <c r="JVD256" s="111"/>
      <c r="JVE256" s="111"/>
      <c r="JVF256" s="111"/>
      <c r="JVG256" s="111"/>
      <c r="JVH256" s="111"/>
      <c r="JVI256" s="111"/>
      <c r="JVJ256" s="111"/>
      <c r="JVK256" s="111"/>
      <c r="JVL256" s="111"/>
      <c r="JVM256" s="111"/>
      <c r="JVN256" s="111"/>
      <c r="JVO256" s="111"/>
      <c r="JVP256" s="111"/>
      <c r="JVQ256" s="111"/>
      <c r="JVR256" s="111"/>
      <c r="JVS256" s="111"/>
      <c r="JVT256" s="111"/>
      <c r="JVU256" s="111"/>
      <c r="JVV256" s="111"/>
      <c r="JVW256" s="111"/>
      <c r="JVX256" s="111"/>
      <c r="JVY256" s="111"/>
      <c r="JVZ256" s="111"/>
      <c r="JWA256" s="111"/>
      <c r="JWB256" s="111"/>
      <c r="JWC256" s="111"/>
      <c r="JWD256" s="111"/>
      <c r="JWE256" s="111"/>
      <c r="JWF256" s="111"/>
      <c r="JWG256" s="111"/>
      <c r="JWH256" s="111"/>
      <c r="JWI256" s="111"/>
      <c r="JWJ256" s="111"/>
      <c r="JWK256" s="111"/>
      <c r="JWL256" s="111"/>
      <c r="JWM256" s="111"/>
      <c r="JWN256" s="111"/>
      <c r="JWO256" s="111"/>
      <c r="JWP256" s="111"/>
      <c r="JWQ256" s="111"/>
      <c r="JWR256" s="111"/>
      <c r="JWS256" s="111"/>
      <c r="JWT256" s="111"/>
      <c r="JWU256" s="111"/>
      <c r="JWV256" s="111"/>
      <c r="JWW256" s="111"/>
      <c r="JWX256" s="111"/>
      <c r="JWY256" s="111"/>
      <c r="JWZ256" s="111"/>
      <c r="JXA256" s="111"/>
      <c r="JXB256" s="111"/>
      <c r="JXC256" s="111"/>
      <c r="JXD256" s="111"/>
      <c r="JXE256" s="111"/>
      <c r="JXF256" s="111"/>
      <c r="JXG256" s="111"/>
      <c r="JXH256" s="111"/>
      <c r="JXI256" s="111"/>
      <c r="JXJ256" s="111"/>
      <c r="JXK256" s="111"/>
      <c r="JXL256" s="111"/>
      <c r="JXM256" s="111"/>
      <c r="JXN256" s="111"/>
      <c r="JXO256" s="111"/>
      <c r="JXP256" s="111"/>
      <c r="JXQ256" s="111"/>
      <c r="JXR256" s="111"/>
      <c r="JXS256" s="111"/>
      <c r="JXT256" s="111"/>
      <c r="JXU256" s="111"/>
      <c r="JXV256" s="111"/>
      <c r="JXW256" s="111"/>
      <c r="JXX256" s="111"/>
      <c r="JXY256" s="111"/>
      <c r="JXZ256" s="111"/>
      <c r="JYA256" s="111"/>
      <c r="JYB256" s="111"/>
      <c r="JYC256" s="111"/>
      <c r="JYD256" s="111"/>
      <c r="JYE256" s="111"/>
      <c r="JYF256" s="111"/>
      <c r="JYG256" s="111"/>
      <c r="JYH256" s="111"/>
      <c r="JYI256" s="111"/>
      <c r="JYJ256" s="111"/>
      <c r="JYK256" s="111"/>
      <c r="JYL256" s="111"/>
      <c r="JYM256" s="111"/>
      <c r="JYN256" s="111"/>
      <c r="JYO256" s="111"/>
      <c r="JYP256" s="111"/>
      <c r="JYQ256" s="111"/>
      <c r="JYR256" s="111"/>
      <c r="JYS256" s="111"/>
      <c r="JYT256" s="111"/>
      <c r="JYU256" s="111"/>
      <c r="JYV256" s="111"/>
      <c r="JYW256" s="111"/>
      <c r="JYX256" s="111"/>
      <c r="JYY256" s="111"/>
      <c r="JYZ256" s="111"/>
      <c r="JZA256" s="111"/>
      <c r="JZB256" s="111"/>
      <c r="JZC256" s="111"/>
      <c r="JZD256" s="111"/>
      <c r="JZE256" s="111"/>
      <c r="JZF256" s="111"/>
      <c r="JZG256" s="111"/>
      <c r="JZH256" s="111"/>
      <c r="JZI256" s="111"/>
      <c r="JZJ256" s="111"/>
      <c r="JZK256" s="111"/>
      <c r="JZL256" s="111"/>
      <c r="JZM256" s="111"/>
      <c r="JZN256" s="111"/>
      <c r="JZO256" s="111"/>
      <c r="JZP256" s="111"/>
      <c r="JZQ256" s="111"/>
      <c r="JZR256" s="111"/>
      <c r="JZS256" s="111"/>
      <c r="JZT256" s="111"/>
      <c r="JZU256" s="111"/>
      <c r="JZV256" s="111"/>
      <c r="JZW256" s="111"/>
      <c r="JZX256" s="111"/>
      <c r="JZY256" s="111"/>
      <c r="JZZ256" s="111"/>
      <c r="KAA256" s="111"/>
      <c r="KAB256" s="111"/>
      <c r="KAC256" s="111"/>
      <c r="KAD256" s="111"/>
      <c r="KAE256" s="111"/>
      <c r="KAF256" s="111"/>
      <c r="KAG256" s="111"/>
      <c r="KAH256" s="111"/>
      <c r="KAI256" s="111"/>
      <c r="KAJ256" s="111"/>
      <c r="KAK256" s="111"/>
      <c r="KAL256" s="111"/>
      <c r="KAM256" s="111"/>
      <c r="KAN256" s="111"/>
      <c r="KAO256" s="111"/>
      <c r="KAP256" s="111"/>
      <c r="KAQ256" s="111"/>
      <c r="KAR256" s="111"/>
      <c r="KAS256" s="111"/>
      <c r="KAT256" s="111"/>
      <c r="KAU256" s="111"/>
      <c r="KAV256" s="111"/>
      <c r="KAW256" s="111"/>
      <c r="KAX256" s="111"/>
      <c r="KAY256" s="111"/>
      <c r="KAZ256" s="111"/>
      <c r="KBA256" s="111"/>
      <c r="KBB256" s="111"/>
      <c r="KBC256" s="111"/>
      <c r="KBD256" s="111"/>
      <c r="KBE256" s="111"/>
      <c r="KBF256" s="111"/>
      <c r="KBG256" s="111"/>
      <c r="KBH256" s="111"/>
      <c r="KBI256" s="111"/>
      <c r="KBJ256" s="111"/>
      <c r="KBK256" s="111"/>
      <c r="KBL256" s="111"/>
      <c r="KBM256" s="111"/>
      <c r="KBN256" s="111"/>
      <c r="KBO256" s="111"/>
      <c r="KBP256" s="111"/>
      <c r="KBQ256" s="111"/>
      <c r="KBR256" s="111"/>
      <c r="KBS256" s="111"/>
      <c r="KBT256" s="111"/>
      <c r="KBU256" s="111"/>
      <c r="KBV256" s="111"/>
      <c r="KBW256" s="111"/>
      <c r="KBX256" s="111"/>
      <c r="KBY256" s="111"/>
      <c r="KBZ256" s="111"/>
      <c r="KCA256" s="111"/>
      <c r="KCB256" s="111"/>
      <c r="KCC256" s="111"/>
      <c r="KCD256" s="111"/>
      <c r="KCE256" s="111"/>
      <c r="KCF256" s="111"/>
      <c r="KCG256" s="111"/>
      <c r="KCH256" s="111"/>
      <c r="KCI256" s="111"/>
      <c r="KCJ256" s="111"/>
      <c r="KCK256" s="111"/>
      <c r="KCL256" s="111"/>
      <c r="KCM256" s="111"/>
      <c r="KCN256" s="111"/>
      <c r="KCO256" s="111"/>
      <c r="KCP256" s="111"/>
      <c r="KCQ256" s="111"/>
      <c r="KCR256" s="111"/>
      <c r="KCS256" s="111"/>
      <c r="KCT256" s="111"/>
      <c r="KCU256" s="111"/>
      <c r="KCV256" s="111"/>
      <c r="KCW256" s="111"/>
      <c r="KCX256" s="111"/>
      <c r="KCY256" s="111"/>
      <c r="KCZ256" s="111"/>
      <c r="KDA256" s="111"/>
      <c r="KDB256" s="111"/>
      <c r="KDC256" s="111"/>
      <c r="KDD256" s="111"/>
      <c r="KDE256" s="111"/>
      <c r="KDF256" s="111"/>
      <c r="KDG256" s="111"/>
      <c r="KDH256" s="111"/>
      <c r="KDI256" s="111"/>
      <c r="KDJ256" s="111"/>
      <c r="KDK256" s="111"/>
      <c r="KDL256" s="111"/>
      <c r="KDM256" s="111"/>
      <c r="KDN256" s="111"/>
      <c r="KDO256" s="111"/>
      <c r="KDP256" s="111"/>
      <c r="KDQ256" s="111"/>
      <c r="KDR256" s="111"/>
      <c r="KDS256" s="111"/>
      <c r="KDT256" s="111"/>
      <c r="KDU256" s="111"/>
      <c r="KDV256" s="111"/>
      <c r="KDW256" s="111"/>
      <c r="KDX256" s="111"/>
      <c r="KDY256" s="111"/>
      <c r="KDZ256" s="111"/>
      <c r="KEA256" s="111"/>
      <c r="KEB256" s="111"/>
      <c r="KEC256" s="111"/>
      <c r="KED256" s="111"/>
      <c r="KEE256" s="111"/>
      <c r="KEF256" s="111"/>
      <c r="KEG256" s="111"/>
      <c r="KEH256" s="111"/>
      <c r="KEI256" s="111"/>
      <c r="KEJ256" s="111"/>
      <c r="KEK256" s="111"/>
      <c r="KEL256" s="111"/>
      <c r="KEM256" s="111"/>
      <c r="KEN256" s="111"/>
      <c r="KEO256" s="111"/>
      <c r="KEP256" s="111"/>
      <c r="KEQ256" s="111"/>
      <c r="KER256" s="111"/>
      <c r="KES256" s="111"/>
      <c r="KET256" s="111"/>
      <c r="KEU256" s="111"/>
      <c r="KEV256" s="111"/>
      <c r="KEW256" s="111"/>
      <c r="KEX256" s="111"/>
      <c r="KEY256" s="111"/>
      <c r="KEZ256" s="111"/>
      <c r="KFA256" s="111"/>
      <c r="KFB256" s="111"/>
      <c r="KFC256" s="111"/>
      <c r="KFD256" s="111"/>
      <c r="KFE256" s="111"/>
      <c r="KFF256" s="111"/>
      <c r="KFG256" s="111"/>
      <c r="KFH256" s="111"/>
      <c r="KFI256" s="111"/>
      <c r="KFJ256" s="111"/>
      <c r="KFK256" s="111"/>
      <c r="KFL256" s="111"/>
      <c r="KFM256" s="111"/>
      <c r="KFN256" s="111"/>
      <c r="KFO256" s="111"/>
      <c r="KFP256" s="111"/>
      <c r="KFQ256" s="111"/>
      <c r="KFR256" s="111"/>
      <c r="KFS256" s="111"/>
      <c r="KFT256" s="111"/>
      <c r="KFU256" s="111"/>
      <c r="KFV256" s="111"/>
      <c r="KFW256" s="111"/>
      <c r="KFX256" s="111"/>
      <c r="KFY256" s="111"/>
      <c r="KFZ256" s="111"/>
      <c r="KGA256" s="111"/>
      <c r="KGB256" s="111"/>
      <c r="KGC256" s="111"/>
      <c r="KGD256" s="111"/>
      <c r="KGE256" s="111"/>
      <c r="KGF256" s="111"/>
      <c r="KGG256" s="111"/>
      <c r="KGH256" s="111"/>
      <c r="KGI256" s="111"/>
      <c r="KGJ256" s="111"/>
      <c r="KGK256" s="111"/>
      <c r="KGL256" s="111"/>
      <c r="KGM256" s="111"/>
      <c r="KGN256" s="111"/>
      <c r="KGO256" s="111"/>
      <c r="KGP256" s="111"/>
      <c r="KGQ256" s="111"/>
      <c r="KGR256" s="111"/>
      <c r="KGS256" s="111"/>
      <c r="KGT256" s="111"/>
      <c r="KGU256" s="111"/>
      <c r="KGV256" s="111"/>
      <c r="KGW256" s="111"/>
      <c r="KGX256" s="111"/>
      <c r="KGY256" s="111"/>
      <c r="KGZ256" s="111"/>
      <c r="KHA256" s="111"/>
      <c r="KHB256" s="111"/>
      <c r="KHC256" s="111"/>
      <c r="KHD256" s="111"/>
      <c r="KHE256" s="111"/>
      <c r="KHF256" s="111"/>
      <c r="KHG256" s="111"/>
      <c r="KHH256" s="111"/>
      <c r="KHI256" s="111"/>
      <c r="KHJ256" s="111"/>
      <c r="KHK256" s="111"/>
      <c r="KHL256" s="111"/>
      <c r="KHM256" s="111"/>
      <c r="KHN256" s="111"/>
      <c r="KHO256" s="111"/>
      <c r="KHP256" s="111"/>
      <c r="KHQ256" s="111"/>
      <c r="KHR256" s="111"/>
      <c r="KHS256" s="111"/>
      <c r="KHT256" s="111"/>
      <c r="KHU256" s="111"/>
      <c r="KHV256" s="111"/>
      <c r="KHW256" s="111"/>
      <c r="KHX256" s="111"/>
      <c r="KHY256" s="111"/>
      <c r="KHZ256" s="111"/>
      <c r="KIA256" s="111"/>
      <c r="KIB256" s="111"/>
      <c r="KIC256" s="111"/>
      <c r="KID256" s="111"/>
      <c r="KIE256" s="111"/>
      <c r="KIF256" s="111"/>
      <c r="KIG256" s="111"/>
      <c r="KIH256" s="111"/>
      <c r="KII256" s="111"/>
      <c r="KIJ256" s="111"/>
      <c r="KIK256" s="111"/>
      <c r="KIL256" s="111"/>
      <c r="KIM256" s="111"/>
      <c r="KIN256" s="111"/>
      <c r="KIO256" s="111"/>
      <c r="KIP256" s="111"/>
      <c r="KIQ256" s="111"/>
      <c r="KIR256" s="111"/>
      <c r="KIS256" s="111"/>
      <c r="KIT256" s="111"/>
      <c r="KIU256" s="111"/>
      <c r="KIV256" s="111"/>
      <c r="KIW256" s="111"/>
      <c r="KIX256" s="111"/>
      <c r="KIY256" s="111"/>
      <c r="KIZ256" s="111"/>
      <c r="KJA256" s="111"/>
      <c r="KJB256" s="111"/>
      <c r="KJC256" s="111"/>
      <c r="KJD256" s="111"/>
      <c r="KJE256" s="111"/>
      <c r="KJF256" s="111"/>
      <c r="KJG256" s="111"/>
      <c r="KJH256" s="111"/>
      <c r="KJI256" s="111"/>
      <c r="KJJ256" s="111"/>
      <c r="KJK256" s="111"/>
      <c r="KJL256" s="111"/>
      <c r="KJM256" s="111"/>
      <c r="KJN256" s="111"/>
      <c r="KJO256" s="111"/>
      <c r="KJP256" s="111"/>
      <c r="KJQ256" s="111"/>
      <c r="KJR256" s="111"/>
      <c r="KJS256" s="111"/>
      <c r="KJT256" s="111"/>
      <c r="KJU256" s="111"/>
      <c r="KJV256" s="111"/>
      <c r="KJW256" s="111"/>
      <c r="KJX256" s="111"/>
      <c r="KJY256" s="111"/>
      <c r="KJZ256" s="111"/>
      <c r="KKA256" s="111"/>
      <c r="KKB256" s="111"/>
      <c r="KKC256" s="111"/>
      <c r="KKD256" s="111"/>
      <c r="KKE256" s="111"/>
      <c r="KKF256" s="111"/>
      <c r="KKG256" s="111"/>
      <c r="KKH256" s="111"/>
      <c r="KKI256" s="111"/>
      <c r="KKJ256" s="111"/>
      <c r="KKK256" s="111"/>
      <c r="KKL256" s="111"/>
      <c r="KKM256" s="111"/>
      <c r="KKN256" s="111"/>
      <c r="KKO256" s="111"/>
      <c r="KKP256" s="111"/>
      <c r="KKQ256" s="111"/>
      <c r="KKR256" s="111"/>
      <c r="KKS256" s="111"/>
      <c r="KKT256" s="111"/>
      <c r="KKU256" s="111"/>
      <c r="KKV256" s="111"/>
      <c r="KKW256" s="111"/>
      <c r="KKX256" s="111"/>
      <c r="KKY256" s="111"/>
      <c r="KKZ256" s="111"/>
      <c r="KLA256" s="111"/>
      <c r="KLB256" s="111"/>
      <c r="KLC256" s="111"/>
      <c r="KLD256" s="111"/>
      <c r="KLE256" s="111"/>
      <c r="KLF256" s="111"/>
      <c r="KLG256" s="111"/>
      <c r="KLH256" s="111"/>
      <c r="KLI256" s="111"/>
      <c r="KLJ256" s="111"/>
      <c r="KLK256" s="111"/>
      <c r="KLL256" s="111"/>
      <c r="KLM256" s="111"/>
      <c r="KLN256" s="111"/>
      <c r="KLO256" s="111"/>
      <c r="KLP256" s="111"/>
      <c r="KLQ256" s="111"/>
      <c r="KLR256" s="111"/>
      <c r="KLS256" s="111"/>
      <c r="KLT256" s="111"/>
      <c r="KLU256" s="111"/>
      <c r="KLV256" s="111"/>
      <c r="KLW256" s="111"/>
      <c r="KLX256" s="111"/>
      <c r="KLY256" s="111"/>
      <c r="KLZ256" s="111"/>
      <c r="KMA256" s="111"/>
      <c r="KMB256" s="111"/>
      <c r="KMC256" s="111"/>
      <c r="KMD256" s="111"/>
      <c r="KME256" s="111"/>
      <c r="KMF256" s="111"/>
      <c r="KMG256" s="111"/>
      <c r="KMH256" s="111"/>
      <c r="KMI256" s="111"/>
      <c r="KMJ256" s="111"/>
      <c r="KMK256" s="111"/>
      <c r="KML256" s="111"/>
      <c r="KMM256" s="111"/>
      <c r="KMN256" s="111"/>
      <c r="KMO256" s="111"/>
      <c r="KMP256" s="111"/>
      <c r="KMQ256" s="111"/>
      <c r="KMR256" s="111"/>
      <c r="KMS256" s="111"/>
      <c r="KMT256" s="111"/>
      <c r="KMU256" s="111"/>
      <c r="KMV256" s="111"/>
      <c r="KMW256" s="111"/>
      <c r="KMX256" s="111"/>
      <c r="KMY256" s="111"/>
      <c r="KMZ256" s="111"/>
      <c r="KNA256" s="111"/>
      <c r="KNB256" s="111"/>
      <c r="KNC256" s="111"/>
      <c r="KND256" s="111"/>
      <c r="KNE256" s="111"/>
      <c r="KNF256" s="111"/>
      <c r="KNG256" s="111"/>
      <c r="KNH256" s="111"/>
      <c r="KNI256" s="111"/>
      <c r="KNJ256" s="111"/>
      <c r="KNK256" s="111"/>
      <c r="KNL256" s="111"/>
      <c r="KNM256" s="111"/>
      <c r="KNN256" s="111"/>
      <c r="KNO256" s="111"/>
      <c r="KNP256" s="111"/>
      <c r="KNQ256" s="111"/>
      <c r="KNR256" s="111"/>
      <c r="KNS256" s="111"/>
      <c r="KNT256" s="111"/>
      <c r="KNU256" s="111"/>
      <c r="KNV256" s="111"/>
      <c r="KNW256" s="111"/>
      <c r="KNX256" s="111"/>
      <c r="KNY256" s="111"/>
      <c r="KNZ256" s="111"/>
      <c r="KOA256" s="111"/>
      <c r="KOB256" s="111"/>
      <c r="KOC256" s="111"/>
      <c r="KOD256" s="111"/>
      <c r="KOE256" s="111"/>
      <c r="KOF256" s="111"/>
      <c r="KOG256" s="111"/>
      <c r="KOH256" s="111"/>
      <c r="KOI256" s="111"/>
      <c r="KOJ256" s="111"/>
      <c r="KOK256" s="111"/>
      <c r="KOL256" s="111"/>
      <c r="KOM256" s="111"/>
      <c r="KON256" s="111"/>
      <c r="KOO256" s="111"/>
      <c r="KOP256" s="111"/>
      <c r="KOQ256" s="111"/>
      <c r="KOR256" s="111"/>
      <c r="KOS256" s="111"/>
      <c r="KOT256" s="111"/>
      <c r="KOU256" s="111"/>
      <c r="KOV256" s="111"/>
      <c r="KOW256" s="111"/>
      <c r="KOX256" s="111"/>
      <c r="KOY256" s="111"/>
      <c r="KOZ256" s="111"/>
      <c r="KPA256" s="111"/>
      <c r="KPB256" s="111"/>
      <c r="KPC256" s="111"/>
      <c r="KPD256" s="111"/>
      <c r="KPE256" s="111"/>
      <c r="KPF256" s="111"/>
      <c r="KPG256" s="111"/>
      <c r="KPH256" s="111"/>
      <c r="KPI256" s="111"/>
      <c r="KPJ256" s="111"/>
      <c r="KPK256" s="111"/>
      <c r="KPL256" s="111"/>
      <c r="KPM256" s="111"/>
      <c r="KPN256" s="111"/>
      <c r="KPO256" s="111"/>
      <c r="KPP256" s="111"/>
      <c r="KPQ256" s="111"/>
      <c r="KPR256" s="111"/>
      <c r="KPS256" s="111"/>
      <c r="KPT256" s="111"/>
      <c r="KPU256" s="111"/>
      <c r="KPV256" s="111"/>
      <c r="KPW256" s="111"/>
      <c r="KPX256" s="111"/>
      <c r="KPY256" s="111"/>
      <c r="KPZ256" s="111"/>
      <c r="KQA256" s="111"/>
      <c r="KQB256" s="111"/>
      <c r="KQC256" s="111"/>
      <c r="KQD256" s="111"/>
      <c r="KQE256" s="111"/>
      <c r="KQF256" s="111"/>
      <c r="KQG256" s="111"/>
      <c r="KQH256" s="111"/>
      <c r="KQI256" s="111"/>
      <c r="KQJ256" s="111"/>
      <c r="KQK256" s="111"/>
      <c r="KQL256" s="111"/>
      <c r="KQM256" s="111"/>
      <c r="KQN256" s="111"/>
      <c r="KQO256" s="111"/>
      <c r="KQP256" s="111"/>
      <c r="KQQ256" s="111"/>
      <c r="KQR256" s="111"/>
      <c r="KQS256" s="111"/>
      <c r="KQT256" s="111"/>
      <c r="KQU256" s="111"/>
      <c r="KQV256" s="111"/>
      <c r="KQW256" s="111"/>
      <c r="KQX256" s="111"/>
      <c r="KQY256" s="111"/>
      <c r="KQZ256" s="111"/>
      <c r="KRA256" s="111"/>
      <c r="KRB256" s="111"/>
      <c r="KRC256" s="111"/>
      <c r="KRD256" s="111"/>
      <c r="KRE256" s="111"/>
      <c r="KRF256" s="111"/>
      <c r="KRG256" s="111"/>
      <c r="KRH256" s="111"/>
      <c r="KRI256" s="111"/>
      <c r="KRJ256" s="111"/>
      <c r="KRK256" s="111"/>
      <c r="KRL256" s="111"/>
      <c r="KRM256" s="111"/>
      <c r="KRN256" s="111"/>
      <c r="KRO256" s="111"/>
      <c r="KRP256" s="111"/>
      <c r="KRQ256" s="111"/>
      <c r="KRR256" s="111"/>
      <c r="KRS256" s="111"/>
      <c r="KRT256" s="111"/>
      <c r="KRU256" s="111"/>
      <c r="KRV256" s="111"/>
      <c r="KRW256" s="111"/>
      <c r="KRX256" s="111"/>
      <c r="KRY256" s="111"/>
      <c r="KRZ256" s="111"/>
      <c r="KSA256" s="111"/>
      <c r="KSB256" s="111"/>
      <c r="KSC256" s="111"/>
      <c r="KSD256" s="111"/>
      <c r="KSE256" s="111"/>
      <c r="KSF256" s="111"/>
      <c r="KSG256" s="111"/>
      <c r="KSH256" s="111"/>
      <c r="KSI256" s="111"/>
      <c r="KSJ256" s="111"/>
      <c r="KSK256" s="111"/>
      <c r="KSL256" s="111"/>
      <c r="KSM256" s="111"/>
      <c r="KSN256" s="111"/>
      <c r="KSO256" s="111"/>
      <c r="KSP256" s="111"/>
      <c r="KSQ256" s="111"/>
      <c r="KSR256" s="111"/>
      <c r="KSS256" s="111"/>
      <c r="KST256" s="111"/>
      <c r="KSU256" s="111"/>
      <c r="KSV256" s="111"/>
      <c r="KSW256" s="111"/>
      <c r="KSX256" s="111"/>
      <c r="KSY256" s="111"/>
      <c r="KSZ256" s="111"/>
      <c r="KTA256" s="111"/>
      <c r="KTB256" s="111"/>
      <c r="KTC256" s="111"/>
      <c r="KTD256" s="111"/>
      <c r="KTE256" s="111"/>
      <c r="KTF256" s="111"/>
      <c r="KTG256" s="111"/>
      <c r="KTH256" s="111"/>
      <c r="KTI256" s="111"/>
      <c r="KTJ256" s="111"/>
      <c r="KTK256" s="111"/>
      <c r="KTL256" s="111"/>
      <c r="KTM256" s="111"/>
      <c r="KTN256" s="111"/>
      <c r="KTO256" s="111"/>
      <c r="KTP256" s="111"/>
      <c r="KTQ256" s="111"/>
      <c r="KTR256" s="111"/>
      <c r="KTS256" s="111"/>
      <c r="KTT256" s="111"/>
      <c r="KTU256" s="111"/>
      <c r="KTV256" s="111"/>
      <c r="KTW256" s="111"/>
      <c r="KTX256" s="111"/>
      <c r="KTY256" s="111"/>
      <c r="KTZ256" s="111"/>
      <c r="KUA256" s="111"/>
      <c r="KUB256" s="111"/>
      <c r="KUC256" s="111"/>
      <c r="KUD256" s="111"/>
      <c r="KUE256" s="111"/>
      <c r="KUF256" s="111"/>
      <c r="KUG256" s="111"/>
      <c r="KUH256" s="111"/>
      <c r="KUI256" s="111"/>
      <c r="KUJ256" s="111"/>
      <c r="KUK256" s="111"/>
      <c r="KUL256" s="111"/>
      <c r="KUM256" s="111"/>
      <c r="KUN256" s="111"/>
      <c r="KUO256" s="111"/>
      <c r="KUP256" s="111"/>
      <c r="KUQ256" s="111"/>
      <c r="KUR256" s="111"/>
      <c r="KUS256" s="111"/>
      <c r="KUT256" s="111"/>
      <c r="KUU256" s="111"/>
      <c r="KUV256" s="111"/>
      <c r="KUW256" s="111"/>
      <c r="KUX256" s="111"/>
      <c r="KUY256" s="111"/>
      <c r="KUZ256" s="111"/>
      <c r="KVA256" s="111"/>
      <c r="KVB256" s="111"/>
      <c r="KVC256" s="111"/>
      <c r="KVD256" s="111"/>
      <c r="KVE256" s="111"/>
      <c r="KVF256" s="111"/>
      <c r="KVG256" s="111"/>
      <c r="KVH256" s="111"/>
      <c r="KVI256" s="111"/>
      <c r="KVJ256" s="111"/>
      <c r="KVK256" s="111"/>
      <c r="KVL256" s="111"/>
      <c r="KVM256" s="111"/>
      <c r="KVN256" s="111"/>
      <c r="KVO256" s="111"/>
      <c r="KVP256" s="111"/>
      <c r="KVQ256" s="111"/>
      <c r="KVR256" s="111"/>
      <c r="KVS256" s="111"/>
      <c r="KVT256" s="111"/>
      <c r="KVU256" s="111"/>
      <c r="KVV256" s="111"/>
      <c r="KVW256" s="111"/>
      <c r="KVX256" s="111"/>
      <c r="KVY256" s="111"/>
      <c r="KVZ256" s="111"/>
      <c r="KWA256" s="111"/>
      <c r="KWB256" s="111"/>
      <c r="KWC256" s="111"/>
      <c r="KWD256" s="111"/>
      <c r="KWE256" s="111"/>
      <c r="KWF256" s="111"/>
      <c r="KWG256" s="111"/>
      <c r="KWH256" s="111"/>
      <c r="KWI256" s="111"/>
      <c r="KWJ256" s="111"/>
      <c r="KWK256" s="111"/>
      <c r="KWL256" s="111"/>
      <c r="KWM256" s="111"/>
      <c r="KWN256" s="111"/>
      <c r="KWO256" s="111"/>
      <c r="KWP256" s="111"/>
      <c r="KWQ256" s="111"/>
      <c r="KWR256" s="111"/>
      <c r="KWS256" s="111"/>
      <c r="KWT256" s="111"/>
      <c r="KWU256" s="111"/>
      <c r="KWV256" s="111"/>
      <c r="KWW256" s="111"/>
      <c r="KWX256" s="111"/>
      <c r="KWY256" s="111"/>
      <c r="KWZ256" s="111"/>
      <c r="KXA256" s="111"/>
      <c r="KXB256" s="111"/>
      <c r="KXC256" s="111"/>
      <c r="KXD256" s="111"/>
      <c r="KXE256" s="111"/>
      <c r="KXF256" s="111"/>
      <c r="KXG256" s="111"/>
      <c r="KXH256" s="111"/>
      <c r="KXI256" s="111"/>
      <c r="KXJ256" s="111"/>
      <c r="KXK256" s="111"/>
      <c r="KXL256" s="111"/>
      <c r="KXM256" s="111"/>
      <c r="KXN256" s="111"/>
      <c r="KXO256" s="111"/>
      <c r="KXP256" s="111"/>
      <c r="KXQ256" s="111"/>
      <c r="KXR256" s="111"/>
      <c r="KXS256" s="111"/>
      <c r="KXT256" s="111"/>
      <c r="KXU256" s="111"/>
      <c r="KXV256" s="111"/>
      <c r="KXW256" s="111"/>
      <c r="KXX256" s="111"/>
      <c r="KXY256" s="111"/>
      <c r="KXZ256" s="111"/>
      <c r="KYA256" s="111"/>
      <c r="KYB256" s="111"/>
      <c r="KYC256" s="111"/>
      <c r="KYD256" s="111"/>
      <c r="KYE256" s="111"/>
      <c r="KYF256" s="111"/>
      <c r="KYG256" s="111"/>
      <c r="KYH256" s="111"/>
      <c r="KYI256" s="111"/>
      <c r="KYJ256" s="111"/>
      <c r="KYK256" s="111"/>
      <c r="KYL256" s="111"/>
      <c r="KYM256" s="111"/>
      <c r="KYN256" s="111"/>
      <c r="KYO256" s="111"/>
      <c r="KYP256" s="111"/>
      <c r="KYQ256" s="111"/>
      <c r="KYR256" s="111"/>
      <c r="KYS256" s="111"/>
      <c r="KYT256" s="111"/>
      <c r="KYU256" s="111"/>
      <c r="KYV256" s="111"/>
      <c r="KYW256" s="111"/>
      <c r="KYX256" s="111"/>
      <c r="KYY256" s="111"/>
      <c r="KYZ256" s="111"/>
      <c r="KZA256" s="111"/>
      <c r="KZB256" s="111"/>
      <c r="KZC256" s="111"/>
      <c r="KZD256" s="111"/>
      <c r="KZE256" s="111"/>
      <c r="KZF256" s="111"/>
      <c r="KZG256" s="111"/>
      <c r="KZH256" s="111"/>
      <c r="KZI256" s="111"/>
      <c r="KZJ256" s="111"/>
      <c r="KZK256" s="111"/>
      <c r="KZL256" s="111"/>
      <c r="KZM256" s="111"/>
      <c r="KZN256" s="111"/>
      <c r="KZO256" s="111"/>
      <c r="KZP256" s="111"/>
      <c r="KZQ256" s="111"/>
      <c r="KZR256" s="111"/>
      <c r="KZS256" s="111"/>
      <c r="KZT256" s="111"/>
      <c r="KZU256" s="111"/>
      <c r="KZV256" s="111"/>
      <c r="KZW256" s="111"/>
      <c r="KZX256" s="111"/>
      <c r="KZY256" s="111"/>
      <c r="KZZ256" s="111"/>
      <c r="LAA256" s="111"/>
      <c r="LAB256" s="111"/>
      <c r="LAC256" s="111"/>
      <c r="LAD256" s="111"/>
      <c r="LAE256" s="111"/>
      <c r="LAF256" s="111"/>
      <c r="LAG256" s="111"/>
      <c r="LAH256" s="111"/>
      <c r="LAI256" s="111"/>
      <c r="LAJ256" s="111"/>
      <c r="LAK256" s="111"/>
      <c r="LAL256" s="111"/>
      <c r="LAM256" s="111"/>
      <c r="LAN256" s="111"/>
      <c r="LAO256" s="111"/>
      <c r="LAP256" s="111"/>
      <c r="LAQ256" s="111"/>
      <c r="LAR256" s="111"/>
      <c r="LAS256" s="111"/>
      <c r="LAT256" s="111"/>
      <c r="LAU256" s="111"/>
      <c r="LAV256" s="111"/>
      <c r="LAW256" s="111"/>
      <c r="LAX256" s="111"/>
      <c r="LAY256" s="111"/>
      <c r="LAZ256" s="111"/>
      <c r="LBA256" s="111"/>
      <c r="LBB256" s="111"/>
      <c r="LBC256" s="111"/>
      <c r="LBD256" s="111"/>
      <c r="LBE256" s="111"/>
      <c r="LBF256" s="111"/>
      <c r="LBG256" s="111"/>
      <c r="LBH256" s="111"/>
      <c r="LBI256" s="111"/>
      <c r="LBJ256" s="111"/>
      <c r="LBK256" s="111"/>
      <c r="LBL256" s="111"/>
      <c r="LBM256" s="111"/>
      <c r="LBN256" s="111"/>
      <c r="LBO256" s="111"/>
      <c r="LBP256" s="111"/>
      <c r="LBQ256" s="111"/>
      <c r="LBR256" s="111"/>
      <c r="LBS256" s="111"/>
      <c r="LBT256" s="111"/>
      <c r="LBU256" s="111"/>
      <c r="LBV256" s="111"/>
      <c r="LBW256" s="111"/>
      <c r="LBX256" s="111"/>
      <c r="LBY256" s="111"/>
      <c r="LBZ256" s="111"/>
      <c r="LCA256" s="111"/>
      <c r="LCB256" s="111"/>
      <c r="LCC256" s="111"/>
      <c r="LCD256" s="111"/>
      <c r="LCE256" s="111"/>
      <c r="LCF256" s="111"/>
      <c r="LCG256" s="111"/>
      <c r="LCH256" s="111"/>
      <c r="LCI256" s="111"/>
      <c r="LCJ256" s="111"/>
      <c r="LCK256" s="111"/>
      <c r="LCL256" s="111"/>
      <c r="LCM256" s="111"/>
      <c r="LCN256" s="111"/>
      <c r="LCO256" s="111"/>
      <c r="LCP256" s="111"/>
      <c r="LCQ256" s="111"/>
      <c r="LCR256" s="111"/>
      <c r="LCS256" s="111"/>
      <c r="LCT256" s="111"/>
      <c r="LCU256" s="111"/>
      <c r="LCV256" s="111"/>
      <c r="LCW256" s="111"/>
      <c r="LCX256" s="111"/>
      <c r="LCY256" s="111"/>
      <c r="LCZ256" s="111"/>
      <c r="LDA256" s="111"/>
      <c r="LDB256" s="111"/>
      <c r="LDC256" s="111"/>
      <c r="LDD256" s="111"/>
      <c r="LDE256" s="111"/>
      <c r="LDF256" s="111"/>
      <c r="LDG256" s="111"/>
      <c r="LDH256" s="111"/>
      <c r="LDI256" s="111"/>
      <c r="LDJ256" s="111"/>
      <c r="LDK256" s="111"/>
      <c r="LDL256" s="111"/>
      <c r="LDM256" s="111"/>
      <c r="LDN256" s="111"/>
      <c r="LDO256" s="111"/>
      <c r="LDP256" s="111"/>
      <c r="LDQ256" s="111"/>
      <c r="LDR256" s="111"/>
      <c r="LDS256" s="111"/>
      <c r="LDT256" s="111"/>
      <c r="LDU256" s="111"/>
      <c r="LDV256" s="111"/>
      <c r="LDW256" s="111"/>
      <c r="LDX256" s="111"/>
      <c r="LDY256" s="111"/>
      <c r="LDZ256" s="111"/>
      <c r="LEA256" s="111"/>
      <c r="LEB256" s="111"/>
      <c r="LEC256" s="111"/>
      <c r="LED256" s="111"/>
      <c r="LEE256" s="111"/>
      <c r="LEF256" s="111"/>
      <c r="LEG256" s="111"/>
      <c r="LEH256" s="111"/>
      <c r="LEI256" s="111"/>
      <c r="LEJ256" s="111"/>
      <c r="LEK256" s="111"/>
      <c r="LEL256" s="111"/>
      <c r="LEM256" s="111"/>
      <c r="LEN256" s="111"/>
      <c r="LEO256" s="111"/>
      <c r="LEP256" s="111"/>
      <c r="LEQ256" s="111"/>
      <c r="LER256" s="111"/>
      <c r="LES256" s="111"/>
      <c r="LET256" s="111"/>
      <c r="LEU256" s="111"/>
      <c r="LEV256" s="111"/>
      <c r="LEW256" s="111"/>
      <c r="LEX256" s="111"/>
      <c r="LEY256" s="111"/>
      <c r="LEZ256" s="111"/>
      <c r="LFA256" s="111"/>
      <c r="LFB256" s="111"/>
      <c r="LFC256" s="111"/>
      <c r="LFD256" s="111"/>
      <c r="LFE256" s="111"/>
      <c r="LFF256" s="111"/>
      <c r="LFG256" s="111"/>
      <c r="LFH256" s="111"/>
      <c r="LFI256" s="111"/>
      <c r="LFJ256" s="111"/>
      <c r="LFK256" s="111"/>
      <c r="LFL256" s="111"/>
      <c r="LFM256" s="111"/>
      <c r="LFN256" s="111"/>
      <c r="LFO256" s="111"/>
      <c r="LFP256" s="111"/>
      <c r="LFQ256" s="111"/>
      <c r="LFR256" s="111"/>
      <c r="LFS256" s="111"/>
      <c r="LFT256" s="111"/>
      <c r="LFU256" s="111"/>
      <c r="LFV256" s="111"/>
      <c r="LFW256" s="111"/>
      <c r="LFX256" s="111"/>
      <c r="LFY256" s="111"/>
      <c r="LFZ256" s="111"/>
      <c r="LGA256" s="111"/>
      <c r="LGB256" s="111"/>
      <c r="LGC256" s="111"/>
      <c r="LGD256" s="111"/>
      <c r="LGE256" s="111"/>
      <c r="LGF256" s="111"/>
      <c r="LGG256" s="111"/>
      <c r="LGH256" s="111"/>
      <c r="LGI256" s="111"/>
      <c r="LGJ256" s="111"/>
      <c r="LGK256" s="111"/>
      <c r="LGL256" s="111"/>
      <c r="LGM256" s="111"/>
      <c r="LGN256" s="111"/>
      <c r="LGO256" s="111"/>
      <c r="LGP256" s="111"/>
      <c r="LGQ256" s="111"/>
      <c r="LGR256" s="111"/>
      <c r="LGS256" s="111"/>
      <c r="LGT256" s="111"/>
      <c r="LGU256" s="111"/>
      <c r="LGV256" s="111"/>
      <c r="LGW256" s="111"/>
      <c r="LGX256" s="111"/>
      <c r="LGY256" s="111"/>
      <c r="LGZ256" s="111"/>
      <c r="LHA256" s="111"/>
      <c r="LHB256" s="111"/>
      <c r="LHC256" s="111"/>
      <c r="LHD256" s="111"/>
      <c r="LHE256" s="111"/>
      <c r="LHF256" s="111"/>
      <c r="LHG256" s="111"/>
      <c r="LHH256" s="111"/>
      <c r="LHI256" s="111"/>
      <c r="LHJ256" s="111"/>
      <c r="LHK256" s="111"/>
      <c r="LHL256" s="111"/>
      <c r="LHM256" s="111"/>
      <c r="LHN256" s="111"/>
      <c r="LHO256" s="111"/>
      <c r="LHP256" s="111"/>
      <c r="LHQ256" s="111"/>
      <c r="LHR256" s="111"/>
      <c r="LHS256" s="111"/>
      <c r="LHT256" s="111"/>
      <c r="LHU256" s="111"/>
      <c r="LHV256" s="111"/>
      <c r="LHW256" s="111"/>
      <c r="LHX256" s="111"/>
      <c r="LHY256" s="111"/>
      <c r="LHZ256" s="111"/>
      <c r="LIA256" s="111"/>
      <c r="LIB256" s="111"/>
      <c r="LIC256" s="111"/>
      <c r="LID256" s="111"/>
      <c r="LIE256" s="111"/>
      <c r="LIF256" s="111"/>
      <c r="LIG256" s="111"/>
      <c r="LIH256" s="111"/>
      <c r="LII256" s="111"/>
      <c r="LIJ256" s="111"/>
      <c r="LIK256" s="111"/>
      <c r="LIL256" s="111"/>
      <c r="LIM256" s="111"/>
      <c r="LIN256" s="111"/>
      <c r="LIO256" s="111"/>
      <c r="LIP256" s="111"/>
      <c r="LIQ256" s="111"/>
      <c r="LIR256" s="111"/>
      <c r="LIS256" s="111"/>
      <c r="LIT256" s="111"/>
      <c r="LIU256" s="111"/>
      <c r="LIV256" s="111"/>
      <c r="LIW256" s="111"/>
      <c r="LIX256" s="111"/>
      <c r="LIY256" s="111"/>
      <c r="LIZ256" s="111"/>
      <c r="LJA256" s="111"/>
      <c r="LJB256" s="111"/>
      <c r="LJC256" s="111"/>
      <c r="LJD256" s="111"/>
      <c r="LJE256" s="111"/>
      <c r="LJF256" s="111"/>
      <c r="LJG256" s="111"/>
      <c r="LJH256" s="111"/>
      <c r="LJI256" s="111"/>
      <c r="LJJ256" s="111"/>
      <c r="LJK256" s="111"/>
      <c r="LJL256" s="111"/>
      <c r="LJM256" s="111"/>
      <c r="LJN256" s="111"/>
      <c r="LJO256" s="111"/>
      <c r="LJP256" s="111"/>
      <c r="LJQ256" s="111"/>
      <c r="LJR256" s="111"/>
      <c r="LJS256" s="111"/>
      <c r="LJT256" s="111"/>
      <c r="LJU256" s="111"/>
      <c r="LJV256" s="111"/>
      <c r="LJW256" s="111"/>
      <c r="LJX256" s="111"/>
      <c r="LJY256" s="111"/>
      <c r="LJZ256" s="111"/>
      <c r="LKA256" s="111"/>
      <c r="LKB256" s="111"/>
      <c r="LKC256" s="111"/>
      <c r="LKD256" s="111"/>
      <c r="LKE256" s="111"/>
      <c r="LKF256" s="111"/>
      <c r="LKG256" s="111"/>
      <c r="LKH256" s="111"/>
      <c r="LKI256" s="111"/>
      <c r="LKJ256" s="111"/>
      <c r="LKK256" s="111"/>
      <c r="LKL256" s="111"/>
      <c r="LKM256" s="111"/>
      <c r="LKN256" s="111"/>
      <c r="LKO256" s="111"/>
      <c r="LKP256" s="111"/>
      <c r="LKQ256" s="111"/>
      <c r="LKR256" s="111"/>
      <c r="LKS256" s="111"/>
      <c r="LKT256" s="111"/>
      <c r="LKU256" s="111"/>
      <c r="LKV256" s="111"/>
      <c r="LKW256" s="111"/>
      <c r="LKX256" s="111"/>
      <c r="LKY256" s="111"/>
      <c r="LKZ256" s="111"/>
      <c r="LLA256" s="111"/>
      <c r="LLB256" s="111"/>
      <c r="LLC256" s="111"/>
      <c r="LLD256" s="111"/>
      <c r="LLE256" s="111"/>
      <c r="LLF256" s="111"/>
      <c r="LLG256" s="111"/>
      <c r="LLH256" s="111"/>
      <c r="LLI256" s="111"/>
      <c r="LLJ256" s="111"/>
      <c r="LLK256" s="111"/>
      <c r="LLL256" s="111"/>
      <c r="LLM256" s="111"/>
      <c r="LLN256" s="111"/>
      <c r="LLO256" s="111"/>
      <c r="LLP256" s="111"/>
      <c r="LLQ256" s="111"/>
      <c r="LLR256" s="111"/>
      <c r="LLS256" s="111"/>
      <c r="LLT256" s="111"/>
      <c r="LLU256" s="111"/>
      <c r="LLV256" s="111"/>
      <c r="LLW256" s="111"/>
      <c r="LLX256" s="111"/>
      <c r="LLY256" s="111"/>
      <c r="LLZ256" s="111"/>
      <c r="LMA256" s="111"/>
      <c r="LMB256" s="111"/>
      <c r="LMC256" s="111"/>
      <c r="LMD256" s="111"/>
      <c r="LME256" s="111"/>
      <c r="LMF256" s="111"/>
      <c r="LMG256" s="111"/>
      <c r="LMH256" s="111"/>
      <c r="LMI256" s="111"/>
      <c r="LMJ256" s="111"/>
      <c r="LMK256" s="111"/>
      <c r="LML256" s="111"/>
      <c r="LMM256" s="111"/>
      <c r="LMN256" s="111"/>
      <c r="LMO256" s="111"/>
      <c r="LMP256" s="111"/>
      <c r="LMQ256" s="111"/>
      <c r="LMR256" s="111"/>
      <c r="LMS256" s="111"/>
      <c r="LMT256" s="111"/>
      <c r="LMU256" s="111"/>
      <c r="LMV256" s="111"/>
      <c r="LMW256" s="111"/>
      <c r="LMX256" s="111"/>
      <c r="LMY256" s="111"/>
      <c r="LMZ256" s="111"/>
      <c r="LNA256" s="111"/>
      <c r="LNB256" s="111"/>
      <c r="LNC256" s="111"/>
      <c r="LND256" s="111"/>
      <c r="LNE256" s="111"/>
      <c r="LNF256" s="111"/>
      <c r="LNG256" s="111"/>
      <c r="LNH256" s="111"/>
      <c r="LNI256" s="111"/>
      <c r="LNJ256" s="111"/>
      <c r="LNK256" s="111"/>
      <c r="LNL256" s="111"/>
      <c r="LNM256" s="111"/>
      <c r="LNN256" s="111"/>
      <c r="LNO256" s="111"/>
      <c r="LNP256" s="111"/>
      <c r="LNQ256" s="111"/>
      <c r="LNR256" s="111"/>
      <c r="LNS256" s="111"/>
      <c r="LNT256" s="111"/>
      <c r="LNU256" s="111"/>
      <c r="LNV256" s="111"/>
      <c r="LNW256" s="111"/>
      <c r="LNX256" s="111"/>
      <c r="LNY256" s="111"/>
      <c r="LNZ256" s="111"/>
      <c r="LOA256" s="111"/>
      <c r="LOB256" s="111"/>
      <c r="LOC256" s="111"/>
      <c r="LOD256" s="111"/>
      <c r="LOE256" s="111"/>
      <c r="LOF256" s="111"/>
      <c r="LOG256" s="111"/>
      <c r="LOH256" s="111"/>
      <c r="LOI256" s="111"/>
      <c r="LOJ256" s="111"/>
      <c r="LOK256" s="111"/>
      <c r="LOL256" s="111"/>
      <c r="LOM256" s="111"/>
      <c r="LON256" s="111"/>
      <c r="LOO256" s="111"/>
      <c r="LOP256" s="111"/>
      <c r="LOQ256" s="111"/>
      <c r="LOR256" s="111"/>
      <c r="LOS256" s="111"/>
      <c r="LOT256" s="111"/>
      <c r="LOU256" s="111"/>
      <c r="LOV256" s="111"/>
      <c r="LOW256" s="111"/>
      <c r="LOX256" s="111"/>
      <c r="LOY256" s="111"/>
      <c r="LOZ256" s="111"/>
      <c r="LPA256" s="111"/>
      <c r="LPB256" s="111"/>
      <c r="LPC256" s="111"/>
      <c r="LPD256" s="111"/>
      <c r="LPE256" s="111"/>
      <c r="LPF256" s="111"/>
      <c r="LPG256" s="111"/>
      <c r="LPH256" s="111"/>
      <c r="LPI256" s="111"/>
      <c r="LPJ256" s="111"/>
      <c r="LPK256" s="111"/>
      <c r="LPL256" s="111"/>
      <c r="LPM256" s="111"/>
      <c r="LPN256" s="111"/>
      <c r="LPO256" s="111"/>
      <c r="LPP256" s="111"/>
      <c r="LPQ256" s="111"/>
      <c r="LPR256" s="111"/>
      <c r="LPS256" s="111"/>
      <c r="LPT256" s="111"/>
      <c r="LPU256" s="111"/>
      <c r="LPV256" s="111"/>
      <c r="LPW256" s="111"/>
      <c r="LPX256" s="111"/>
      <c r="LPY256" s="111"/>
      <c r="LPZ256" s="111"/>
      <c r="LQA256" s="111"/>
      <c r="LQB256" s="111"/>
      <c r="LQC256" s="111"/>
      <c r="LQD256" s="111"/>
      <c r="LQE256" s="111"/>
      <c r="LQF256" s="111"/>
      <c r="LQG256" s="111"/>
      <c r="LQH256" s="111"/>
      <c r="LQI256" s="111"/>
      <c r="LQJ256" s="111"/>
      <c r="LQK256" s="111"/>
      <c r="LQL256" s="111"/>
      <c r="LQM256" s="111"/>
      <c r="LQN256" s="111"/>
      <c r="LQO256" s="111"/>
      <c r="LQP256" s="111"/>
      <c r="LQQ256" s="111"/>
      <c r="LQR256" s="111"/>
      <c r="LQS256" s="111"/>
      <c r="LQT256" s="111"/>
      <c r="LQU256" s="111"/>
      <c r="LQV256" s="111"/>
      <c r="LQW256" s="111"/>
      <c r="LQX256" s="111"/>
      <c r="LQY256" s="111"/>
      <c r="LQZ256" s="111"/>
      <c r="LRA256" s="111"/>
      <c r="LRB256" s="111"/>
      <c r="LRC256" s="111"/>
      <c r="LRD256" s="111"/>
      <c r="LRE256" s="111"/>
      <c r="LRF256" s="111"/>
      <c r="LRG256" s="111"/>
      <c r="LRH256" s="111"/>
      <c r="LRI256" s="111"/>
      <c r="LRJ256" s="111"/>
      <c r="LRK256" s="111"/>
      <c r="LRL256" s="111"/>
      <c r="LRM256" s="111"/>
      <c r="LRN256" s="111"/>
      <c r="LRO256" s="111"/>
      <c r="LRP256" s="111"/>
      <c r="LRQ256" s="111"/>
      <c r="LRR256" s="111"/>
      <c r="LRS256" s="111"/>
      <c r="LRT256" s="111"/>
      <c r="LRU256" s="111"/>
      <c r="LRV256" s="111"/>
      <c r="LRW256" s="111"/>
      <c r="LRX256" s="111"/>
      <c r="LRY256" s="111"/>
      <c r="LRZ256" s="111"/>
      <c r="LSA256" s="111"/>
      <c r="LSB256" s="111"/>
      <c r="LSC256" s="111"/>
      <c r="LSD256" s="111"/>
      <c r="LSE256" s="111"/>
      <c r="LSF256" s="111"/>
      <c r="LSG256" s="111"/>
      <c r="LSH256" s="111"/>
      <c r="LSI256" s="111"/>
      <c r="LSJ256" s="111"/>
      <c r="LSK256" s="111"/>
      <c r="LSL256" s="111"/>
      <c r="LSM256" s="111"/>
      <c r="LSN256" s="111"/>
      <c r="LSO256" s="111"/>
      <c r="LSP256" s="111"/>
      <c r="LSQ256" s="111"/>
      <c r="LSR256" s="111"/>
      <c r="LSS256" s="111"/>
      <c r="LST256" s="111"/>
      <c r="LSU256" s="111"/>
      <c r="LSV256" s="111"/>
      <c r="LSW256" s="111"/>
      <c r="LSX256" s="111"/>
      <c r="LSY256" s="111"/>
      <c r="LSZ256" s="111"/>
      <c r="LTA256" s="111"/>
      <c r="LTB256" s="111"/>
      <c r="LTC256" s="111"/>
      <c r="LTD256" s="111"/>
      <c r="LTE256" s="111"/>
      <c r="LTF256" s="111"/>
      <c r="LTG256" s="111"/>
      <c r="LTH256" s="111"/>
      <c r="LTI256" s="111"/>
      <c r="LTJ256" s="111"/>
      <c r="LTK256" s="111"/>
      <c r="LTL256" s="111"/>
      <c r="LTM256" s="111"/>
      <c r="LTN256" s="111"/>
      <c r="LTO256" s="111"/>
      <c r="LTP256" s="111"/>
      <c r="LTQ256" s="111"/>
      <c r="LTR256" s="111"/>
      <c r="LTS256" s="111"/>
      <c r="LTT256" s="111"/>
      <c r="LTU256" s="111"/>
      <c r="LTV256" s="111"/>
      <c r="LTW256" s="111"/>
      <c r="LTX256" s="111"/>
      <c r="LTY256" s="111"/>
      <c r="LTZ256" s="111"/>
      <c r="LUA256" s="111"/>
      <c r="LUB256" s="111"/>
      <c r="LUC256" s="111"/>
      <c r="LUD256" s="111"/>
      <c r="LUE256" s="111"/>
      <c r="LUF256" s="111"/>
      <c r="LUG256" s="111"/>
      <c r="LUH256" s="111"/>
      <c r="LUI256" s="111"/>
      <c r="LUJ256" s="111"/>
      <c r="LUK256" s="111"/>
      <c r="LUL256" s="111"/>
      <c r="LUM256" s="111"/>
      <c r="LUN256" s="111"/>
      <c r="LUO256" s="111"/>
      <c r="LUP256" s="111"/>
      <c r="LUQ256" s="111"/>
      <c r="LUR256" s="111"/>
      <c r="LUS256" s="111"/>
      <c r="LUT256" s="111"/>
      <c r="LUU256" s="111"/>
      <c r="LUV256" s="111"/>
      <c r="LUW256" s="111"/>
      <c r="LUX256" s="111"/>
      <c r="LUY256" s="111"/>
      <c r="LUZ256" s="111"/>
      <c r="LVA256" s="111"/>
      <c r="LVB256" s="111"/>
      <c r="LVC256" s="111"/>
      <c r="LVD256" s="111"/>
      <c r="LVE256" s="111"/>
      <c r="LVF256" s="111"/>
      <c r="LVG256" s="111"/>
      <c r="LVH256" s="111"/>
      <c r="LVI256" s="111"/>
      <c r="LVJ256" s="111"/>
      <c r="LVK256" s="111"/>
      <c r="LVL256" s="111"/>
      <c r="LVM256" s="111"/>
      <c r="LVN256" s="111"/>
      <c r="LVO256" s="111"/>
      <c r="LVP256" s="111"/>
      <c r="LVQ256" s="111"/>
      <c r="LVR256" s="111"/>
      <c r="LVS256" s="111"/>
      <c r="LVT256" s="111"/>
      <c r="LVU256" s="111"/>
      <c r="LVV256" s="111"/>
      <c r="LVW256" s="111"/>
      <c r="LVX256" s="111"/>
      <c r="LVY256" s="111"/>
      <c r="LVZ256" s="111"/>
      <c r="LWA256" s="111"/>
      <c r="LWB256" s="111"/>
      <c r="LWC256" s="111"/>
      <c r="LWD256" s="111"/>
      <c r="LWE256" s="111"/>
      <c r="LWF256" s="111"/>
      <c r="LWG256" s="111"/>
      <c r="LWH256" s="111"/>
      <c r="LWI256" s="111"/>
      <c r="LWJ256" s="111"/>
      <c r="LWK256" s="111"/>
      <c r="LWL256" s="111"/>
      <c r="LWM256" s="111"/>
      <c r="LWN256" s="111"/>
      <c r="LWO256" s="111"/>
      <c r="LWP256" s="111"/>
      <c r="LWQ256" s="111"/>
      <c r="LWR256" s="111"/>
      <c r="LWS256" s="111"/>
      <c r="LWT256" s="111"/>
      <c r="LWU256" s="111"/>
      <c r="LWV256" s="111"/>
      <c r="LWW256" s="111"/>
      <c r="LWX256" s="111"/>
      <c r="LWY256" s="111"/>
      <c r="LWZ256" s="111"/>
      <c r="LXA256" s="111"/>
      <c r="LXB256" s="111"/>
      <c r="LXC256" s="111"/>
      <c r="LXD256" s="111"/>
      <c r="LXE256" s="111"/>
      <c r="LXF256" s="111"/>
      <c r="LXG256" s="111"/>
      <c r="LXH256" s="111"/>
      <c r="LXI256" s="111"/>
      <c r="LXJ256" s="111"/>
      <c r="LXK256" s="111"/>
      <c r="LXL256" s="111"/>
      <c r="LXM256" s="111"/>
      <c r="LXN256" s="111"/>
      <c r="LXO256" s="111"/>
      <c r="LXP256" s="111"/>
      <c r="LXQ256" s="111"/>
      <c r="LXR256" s="111"/>
      <c r="LXS256" s="111"/>
      <c r="LXT256" s="111"/>
      <c r="LXU256" s="111"/>
      <c r="LXV256" s="111"/>
      <c r="LXW256" s="111"/>
      <c r="LXX256" s="111"/>
      <c r="LXY256" s="111"/>
      <c r="LXZ256" s="111"/>
      <c r="LYA256" s="111"/>
      <c r="LYB256" s="111"/>
      <c r="LYC256" s="111"/>
      <c r="LYD256" s="111"/>
      <c r="LYE256" s="111"/>
      <c r="LYF256" s="111"/>
      <c r="LYG256" s="111"/>
      <c r="LYH256" s="111"/>
      <c r="LYI256" s="111"/>
      <c r="LYJ256" s="111"/>
      <c r="LYK256" s="111"/>
      <c r="LYL256" s="111"/>
      <c r="LYM256" s="111"/>
      <c r="LYN256" s="111"/>
      <c r="LYO256" s="111"/>
      <c r="LYP256" s="111"/>
      <c r="LYQ256" s="111"/>
      <c r="LYR256" s="111"/>
      <c r="LYS256" s="111"/>
      <c r="LYT256" s="111"/>
      <c r="LYU256" s="111"/>
      <c r="LYV256" s="111"/>
      <c r="LYW256" s="111"/>
      <c r="LYX256" s="111"/>
      <c r="LYY256" s="111"/>
      <c r="LYZ256" s="111"/>
      <c r="LZA256" s="111"/>
      <c r="LZB256" s="111"/>
      <c r="LZC256" s="111"/>
      <c r="LZD256" s="111"/>
      <c r="LZE256" s="111"/>
      <c r="LZF256" s="111"/>
      <c r="LZG256" s="111"/>
      <c r="LZH256" s="111"/>
      <c r="LZI256" s="111"/>
      <c r="LZJ256" s="111"/>
      <c r="LZK256" s="111"/>
      <c r="LZL256" s="111"/>
      <c r="LZM256" s="111"/>
      <c r="LZN256" s="111"/>
      <c r="LZO256" s="111"/>
      <c r="LZP256" s="111"/>
      <c r="LZQ256" s="111"/>
      <c r="LZR256" s="111"/>
      <c r="LZS256" s="111"/>
      <c r="LZT256" s="111"/>
      <c r="LZU256" s="111"/>
      <c r="LZV256" s="111"/>
      <c r="LZW256" s="111"/>
      <c r="LZX256" s="111"/>
      <c r="LZY256" s="111"/>
      <c r="LZZ256" s="111"/>
      <c r="MAA256" s="111"/>
      <c r="MAB256" s="111"/>
      <c r="MAC256" s="111"/>
      <c r="MAD256" s="111"/>
      <c r="MAE256" s="111"/>
      <c r="MAF256" s="111"/>
      <c r="MAG256" s="111"/>
      <c r="MAH256" s="111"/>
      <c r="MAI256" s="111"/>
      <c r="MAJ256" s="111"/>
      <c r="MAK256" s="111"/>
      <c r="MAL256" s="111"/>
      <c r="MAM256" s="111"/>
      <c r="MAN256" s="111"/>
      <c r="MAO256" s="111"/>
      <c r="MAP256" s="111"/>
      <c r="MAQ256" s="111"/>
      <c r="MAR256" s="111"/>
      <c r="MAS256" s="111"/>
      <c r="MAT256" s="111"/>
      <c r="MAU256" s="111"/>
      <c r="MAV256" s="111"/>
      <c r="MAW256" s="111"/>
      <c r="MAX256" s="111"/>
      <c r="MAY256" s="111"/>
      <c r="MAZ256" s="111"/>
      <c r="MBA256" s="111"/>
      <c r="MBB256" s="111"/>
      <c r="MBC256" s="111"/>
      <c r="MBD256" s="111"/>
      <c r="MBE256" s="111"/>
      <c r="MBF256" s="111"/>
      <c r="MBG256" s="111"/>
      <c r="MBH256" s="111"/>
      <c r="MBI256" s="111"/>
      <c r="MBJ256" s="111"/>
      <c r="MBK256" s="111"/>
      <c r="MBL256" s="111"/>
      <c r="MBM256" s="111"/>
      <c r="MBN256" s="111"/>
      <c r="MBO256" s="111"/>
      <c r="MBP256" s="111"/>
      <c r="MBQ256" s="111"/>
      <c r="MBR256" s="111"/>
      <c r="MBS256" s="111"/>
      <c r="MBT256" s="111"/>
      <c r="MBU256" s="111"/>
      <c r="MBV256" s="111"/>
      <c r="MBW256" s="111"/>
      <c r="MBX256" s="111"/>
      <c r="MBY256" s="111"/>
      <c r="MBZ256" s="111"/>
      <c r="MCA256" s="111"/>
      <c r="MCB256" s="111"/>
      <c r="MCC256" s="111"/>
      <c r="MCD256" s="111"/>
      <c r="MCE256" s="111"/>
      <c r="MCF256" s="111"/>
      <c r="MCG256" s="111"/>
      <c r="MCH256" s="111"/>
      <c r="MCI256" s="111"/>
      <c r="MCJ256" s="111"/>
      <c r="MCK256" s="111"/>
      <c r="MCL256" s="111"/>
      <c r="MCM256" s="111"/>
      <c r="MCN256" s="111"/>
      <c r="MCO256" s="111"/>
      <c r="MCP256" s="111"/>
      <c r="MCQ256" s="111"/>
      <c r="MCR256" s="111"/>
      <c r="MCS256" s="111"/>
      <c r="MCT256" s="111"/>
      <c r="MCU256" s="111"/>
      <c r="MCV256" s="111"/>
      <c r="MCW256" s="111"/>
      <c r="MCX256" s="111"/>
      <c r="MCY256" s="111"/>
      <c r="MCZ256" s="111"/>
      <c r="MDA256" s="111"/>
      <c r="MDB256" s="111"/>
      <c r="MDC256" s="111"/>
      <c r="MDD256" s="111"/>
      <c r="MDE256" s="111"/>
      <c r="MDF256" s="111"/>
      <c r="MDG256" s="111"/>
      <c r="MDH256" s="111"/>
      <c r="MDI256" s="111"/>
      <c r="MDJ256" s="111"/>
      <c r="MDK256" s="111"/>
      <c r="MDL256" s="111"/>
      <c r="MDM256" s="111"/>
      <c r="MDN256" s="111"/>
      <c r="MDO256" s="111"/>
      <c r="MDP256" s="111"/>
      <c r="MDQ256" s="111"/>
      <c r="MDR256" s="111"/>
      <c r="MDS256" s="111"/>
      <c r="MDT256" s="111"/>
      <c r="MDU256" s="111"/>
      <c r="MDV256" s="111"/>
      <c r="MDW256" s="111"/>
      <c r="MDX256" s="111"/>
      <c r="MDY256" s="111"/>
      <c r="MDZ256" s="111"/>
      <c r="MEA256" s="111"/>
      <c r="MEB256" s="111"/>
      <c r="MEC256" s="111"/>
      <c r="MED256" s="111"/>
      <c r="MEE256" s="111"/>
      <c r="MEF256" s="111"/>
      <c r="MEG256" s="111"/>
      <c r="MEH256" s="111"/>
      <c r="MEI256" s="111"/>
      <c r="MEJ256" s="111"/>
      <c r="MEK256" s="111"/>
      <c r="MEL256" s="111"/>
      <c r="MEM256" s="111"/>
      <c r="MEN256" s="111"/>
      <c r="MEO256" s="111"/>
      <c r="MEP256" s="111"/>
      <c r="MEQ256" s="111"/>
      <c r="MER256" s="111"/>
      <c r="MES256" s="111"/>
      <c r="MET256" s="111"/>
      <c r="MEU256" s="111"/>
      <c r="MEV256" s="111"/>
      <c r="MEW256" s="111"/>
      <c r="MEX256" s="111"/>
      <c r="MEY256" s="111"/>
      <c r="MEZ256" s="111"/>
      <c r="MFA256" s="111"/>
      <c r="MFB256" s="111"/>
      <c r="MFC256" s="111"/>
      <c r="MFD256" s="111"/>
      <c r="MFE256" s="111"/>
      <c r="MFF256" s="111"/>
      <c r="MFG256" s="111"/>
      <c r="MFH256" s="111"/>
      <c r="MFI256" s="111"/>
      <c r="MFJ256" s="111"/>
      <c r="MFK256" s="111"/>
      <c r="MFL256" s="111"/>
      <c r="MFM256" s="111"/>
      <c r="MFN256" s="111"/>
      <c r="MFO256" s="111"/>
      <c r="MFP256" s="111"/>
      <c r="MFQ256" s="111"/>
      <c r="MFR256" s="111"/>
      <c r="MFS256" s="111"/>
      <c r="MFT256" s="111"/>
      <c r="MFU256" s="111"/>
      <c r="MFV256" s="111"/>
      <c r="MFW256" s="111"/>
      <c r="MFX256" s="111"/>
      <c r="MFY256" s="111"/>
      <c r="MFZ256" s="111"/>
      <c r="MGA256" s="111"/>
      <c r="MGB256" s="111"/>
      <c r="MGC256" s="111"/>
      <c r="MGD256" s="111"/>
      <c r="MGE256" s="111"/>
      <c r="MGF256" s="111"/>
      <c r="MGG256" s="111"/>
      <c r="MGH256" s="111"/>
      <c r="MGI256" s="111"/>
      <c r="MGJ256" s="111"/>
      <c r="MGK256" s="111"/>
      <c r="MGL256" s="111"/>
      <c r="MGM256" s="111"/>
      <c r="MGN256" s="111"/>
      <c r="MGO256" s="111"/>
      <c r="MGP256" s="111"/>
      <c r="MGQ256" s="111"/>
      <c r="MGR256" s="111"/>
      <c r="MGS256" s="111"/>
      <c r="MGT256" s="111"/>
      <c r="MGU256" s="111"/>
      <c r="MGV256" s="111"/>
      <c r="MGW256" s="111"/>
      <c r="MGX256" s="111"/>
      <c r="MGY256" s="111"/>
      <c r="MGZ256" s="111"/>
      <c r="MHA256" s="111"/>
      <c r="MHB256" s="111"/>
      <c r="MHC256" s="111"/>
      <c r="MHD256" s="111"/>
      <c r="MHE256" s="111"/>
      <c r="MHF256" s="111"/>
      <c r="MHG256" s="111"/>
      <c r="MHH256" s="111"/>
      <c r="MHI256" s="111"/>
      <c r="MHJ256" s="111"/>
      <c r="MHK256" s="111"/>
      <c r="MHL256" s="111"/>
      <c r="MHM256" s="111"/>
      <c r="MHN256" s="111"/>
      <c r="MHO256" s="111"/>
      <c r="MHP256" s="111"/>
      <c r="MHQ256" s="111"/>
      <c r="MHR256" s="111"/>
      <c r="MHS256" s="111"/>
      <c r="MHT256" s="111"/>
      <c r="MHU256" s="111"/>
      <c r="MHV256" s="111"/>
      <c r="MHW256" s="111"/>
      <c r="MHX256" s="111"/>
      <c r="MHY256" s="111"/>
      <c r="MHZ256" s="111"/>
      <c r="MIA256" s="111"/>
      <c r="MIB256" s="111"/>
      <c r="MIC256" s="111"/>
      <c r="MID256" s="111"/>
      <c r="MIE256" s="111"/>
      <c r="MIF256" s="111"/>
      <c r="MIG256" s="111"/>
      <c r="MIH256" s="111"/>
      <c r="MII256" s="111"/>
      <c r="MIJ256" s="111"/>
      <c r="MIK256" s="111"/>
      <c r="MIL256" s="111"/>
      <c r="MIM256" s="111"/>
      <c r="MIN256" s="111"/>
      <c r="MIO256" s="111"/>
      <c r="MIP256" s="111"/>
      <c r="MIQ256" s="111"/>
      <c r="MIR256" s="111"/>
      <c r="MIS256" s="111"/>
      <c r="MIT256" s="111"/>
      <c r="MIU256" s="111"/>
      <c r="MIV256" s="111"/>
      <c r="MIW256" s="111"/>
      <c r="MIX256" s="111"/>
      <c r="MIY256" s="111"/>
      <c r="MIZ256" s="111"/>
      <c r="MJA256" s="111"/>
      <c r="MJB256" s="111"/>
      <c r="MJC256" s="111"/>
      <c r="MJD256" s="111"/>
      <c r="MJE256" s="111"/>
      <c r="MJF256" s="111"/>
      <c r="MJG256" s="111"/>
      <c r="MJH256" s="111"/>
      <c r="MJI256" s="111"/>
      <c r="MJJ256" s="111"/>
      <c r="MJK256" s="111"/>
      <c r="MJL256" s="111"/>
      <c r="MJM256" s="111"/>
      <c r="MJN256" s="111"/>
      <c r="MJO256" s="111"/>
      <c r="MJP256" s="111"/>
      <c r="MJQ256" s="111"/>
      <c r="MJR256" s="111"/>
      <c r="MJS256" s="111"/>
      <c r="MJT256" s="111"/>
      <c r="MJU256" s="111"/>
      <c r="MJV256" s="111"/>
      <c r="MJW256" s="111"/>
      <c r="MJX256" s="111"/>
      <c r="MJY256" s="111"/>
      <c r="MJZ256" s="111"/>
      <c r="MKA256" s="111"/>
      <c r="MKB256" s="111"/>
      <c r="MKC256" s="111"/>
      <c r="MKD256" s="111"/>
      <c r="MKE256" s="111"/>
      <c r="MKF256" s="111"/>
      <c r="MKG256" s="111"/>
      <c r="MKH256" s="111"/>
      <c r="MKI256" s="111"/>
      <c r="MKJ256" s="111"/>
      <c r="MKK256" s="111"/>
      <c r="MKL256" s="111"/>
      <c r="MKM256" s="111"/>
      <c r="MKN256" s="111"/>
      <c r="MKO256" s="111"/>
      <c r="MKP256" s="111"/>
      <c r="MKQ256" s="111"/>
      <c r="MKR256" s="111"/>
      <c r="MKS256" s="111"/>
      <c r="MKT256" s="111"/>
      <c r="MKU256" s="111"/>
      <c r="MKV256" s="111"/>
      <c r="MKW256" s="111"/>
      <c r="MKX256" s="111"/>
      <c r="MKY256" s="111"/>
      <c r="MKZ256" s="111"/>
      <c r="MLA256" s="111"/>
      <c r="MLB256" s="111"/>
      <c r="MLC256" s="111"/>
      <c r="MLD256" s="111"/>
      <c r="MLE256" s="111"/>
      <c r="MLF256" s="111"/>
      <c r="MLG256" s="111"/>
      <c r="MLH256" s="111"/>
      <c r="MLI256" s="111"/>
      <c r="MLJ256" s="111"/>
      <c r="MLK256" s="111"/>
      <c r="MLL256" s="111"/>
      <c r="MLM256" s="111"/>
      <c r="MLN256" s="111"/>
      <c r="MLO256" s="111"/>
      <c r="MLP256" s="111"/>
      <c r="MLQ256" s="111"/>
      <c r="MLR256" s="111"/>
      <c r="MLS256" s="111"/>
      <c r="MLT256" s="111"/>
      <c r="MLU256" s="111"/>
      <c r="MLV256" s="111"/>
      <c r="MLW256" s="111"/>
      <c r="MLX256" s="111"/>
      <c r="MLY256" s="111"/>
      <c r="MLZ256" s="111"/>
      <c r="MMA256" s="111"/>
      <c r="MMB256" s="111"/>
      <c r="MMC256" s="111"/>
      <c r="MMD256" s="111"/>
      <c r="MME256" s="111"/>
      <c r="MMF256" s="111"/>
      <c r="MMG256" s="111"/>
      <c r="MMH256" s="111"/>
      <c r="MMI256" s="111"/>
      <c r="MMJ256" s="111"/>
      <c r="MMK256" s="111"/>
      <c r="MML256" s="111"/>
      <c r="MMM256" s="111"/>
      <c r="MMN256" s="111"/>
      <c r="MMO256" s="111"/>
      <c r="MMP256" s="111"/>
      <c r="MMQ256" s="111"/>
      <c r="MMR256" s="111"/>
      <c r="MMS256" s="111"/>
      <c r="MMT256" s="111"/>
      <c r="MMU256" s="111"/>
      <c r="MMV256" s="111"/>
      <c r="MMW256" s="111"/>
      <c r="MMX256" s="111"/>
      <c r="MMY256" s="111"/>
      <c r="MMZ256" s="111"/>
      <c r="MNA256" s="111"/>
      <c r="MNB256" s="111"/>
      <c r="MNC256" s="111"/>
      <c r="MND256" s="111"/>
      <c r="MNE256" s="111"/>
      <c r="MNF256" s="111"/>
      <c r="MNG256" s="111"/>
      <c r="MNH256" s="111"/>
      <c r="MNI256" s="111"/>
      <c r="MNJ256" s="111"/>
      <c r="MNK256" s="111"/>
      <c r="MNL256" s="111"/>
      <c r="MNM256" s="111"/>
      <c r="MNN256" s="111"/>
      <c r="MNO256" s="111"/>
      <c r="MNP256" s="111"/>
      <c r="MNQ256" s="111"/>
      <c r="MNR256" s="111"/>
      <c r="MNS256" s="111"/>
      <c r="MNT256" s="111"/>
      <c r="MNU256" s="111"/>
      <c r="MNV256" s="111"/>
      <c r="MNW256" s="111"/>
      <c r="MNX256" s="111"/>
      <c r="MNY256" s="111"/>
      <c r="MNZ256" s="111"/>
      <c r="MOA256" s="111"/>
      <c r="MOB256" s="111"/>
      <c r="MOC256" s="111"/>
      <c r="MOD256" s="111"/>
      <c r="MOE256" s="111"/>
      <c r="MOF256" s="111"/>
      <c r="MOG256" s="111"/>
      <c r="MOH256" s="111"/>
      <c r="MOI256" s="111"/>
      <c r="MOJ256" s="111"/>
      <c r="MOK256" s="111"/>
      <c r="MOL256" s="111"/>
      <c r="MOM256" s="111"/>
      <c r="MON256" s="111"/>
      <c r="MOO256" s="111"/>
      <c r="MOP256" s="111"/>
      <c r="MOQ256" s="111"/>
      <c r="MOR256" s="111"/>
      <c r="MOS256" s="111"/>
      <c r="MOT256" s="111"/>
      <c r="MOU256" s="111"/>
      <c r="MOV256" s="111"/>
      <c r="MOW256" s="111"/>
      <c r="MOX256" s="111"/>
      <c r="MOY256" s="111"/>
      <c r="MOZ256" s="111"/>
      <c r="MPA256" s="111"/>
      <c r="MPB256" s="111"/>
      <c r="MPC256" s="111"/>
      <c r="MPD256" s="111"/>
      <c r="MPE256" s="111"/>
      <c r="MPF256" s="111"/>
      <c r="MPG256" s="111"/>
      <c r="MPH256" s="111"/>
      <c r="MPI256" s="111"/>
      <c r="MPJ256" s="111"/>
      <c r="MPK256" s="111"/>
      <c r="MPL256" s="111"/>
      <c r="MPM256" s="111"/>
      <c r="MPN256" s="111"/>
      <c r="MPO256" s="111"/>
      <c r="MPP256" s="111"/>
      <c r="MPQ256" s="111"/>
      <c r="MPR256" s="111"/>
      <c r="MPS256" s="111"/>
      <c r="MPT256" s="111"/>
      <c r="MPU256" s="111"/>
      <c r="MPV256" s="111"/>
      <c r="MPW256" s="111"/>
      <c r="MPX256" s="111"/>
      <c r="MPY256" s="111"/>
      <c r="MPZ256" s="111"/>
      <c r="MQA256" s="111"/>
      <c r="MQB256" s="111"/>
      <c r="MQC256" s="111"/>
      <c r="MQD256" s="111"/>
      <c r="MQE256" s="111"/>
      <c r="MQF256" s="111"/>
      <c r="MQG256" s="111"/>
      <c r="MQH256" s="111"/>
      <c r="MQI256" s="111"/>
      <c r="MQJ256" s="111"/>
      <c r="MQK256" s="111"/>
      <c r="MQL256" s="111"/>
      <c r="MQM256" s="111"/>
      <c r="MQN256" s="111"/>
      <c r="MQO256" s="111"/>
      <c r="MQP256" s="111"/>
      <c r="MQQ256" s="111"/>
      <c r="MQR256" s="111"/>
      <c r="MQS256" s="111"/>
      <c r="MQT256" s="111"/>
      <c r="MQU256" s="111"/>
      <c r="MQV256" s="111"/>
      <c r="MQW256" s="111"/>
      <c r="MQX256" s="111"/>
      <c r="MQY256" s="111"/>
      <c r="MQZ256" s="111"/>
      <c r="MRA256" s="111"/>
      <c r="MRB256" s="111"/>
      <c r="MRC256" s="111"/>
      <c r="MRD256" s="111"/>
      <c r="MRE256" s="111"/>
      <c r="MRF256" s="111"/>
      <c r="MRG256" s="111"/>
      <c r="MRH256" s="111"/>
      <c r="MRI256" s="111"/>
      <c r="MRJ256" s="111"/>
      <c r="MRK256" s="111"/>
      <c r="MRL256" s="111"/>
      <c r="MRM256" s="111"/>
      <c r="MRN256" s="111"/>
      <c r="MRO256" s="111"/>
      <c r="MRP256" s="111"/>
      <c r="MRQ256" s="111"/>
      <c r="MRR256" s="111"/>
      <c r="MRS256" s="111"/>
      <c r="MRT256" s="111"/>
      <c r="MRU256" s="111"/>
      <c r="MRV256" s="111"/>
      <c r="MRW256" s="111"/>
      <c r="MRX256" s="111"/>
      <c r="MRY256" s="111"/>
      <c r="MRZ256" s="111"/>
      <c r="MSA256" s="111"/>
      <c r="MSB256" s="111"/>
      <c r="MSC256" s="111"/>
      <c r="MSD256" s="111"/>
      <c r="MSE256" s="111"/>
      <c r="MSF256" s="111"/>
      <c r="MSG256" s="111"/>
      <c r="MSH256" s="111"/>
      <c r="MSI256" s="111"/>
      <c r="MSJ256" s="111"/>
      <c r="MSK256" s="111"/>
      <c r="MSL256" s="111"/>
      <c r="MSM256" s="111"/>
      <c r="MSN256" s="111"/>
      <c r="MSO256" s="111"/>
      <c r="MSP256" s="111"/>
      <c r="MSQ256" s="111"/>
      <c r="MSR256" s="111"/>
      <c r="MSS256" s="111"/>
      <c r="MST256" s="111"/>
      <c r="MSU256" s="111"/>
      <c r="MSV256" s="111"/>
      <c r="MSW256" s="111"/>
      <c r="MSX256" s="111"/>
      <c r="MSY256" s="111"/>
      <c r="MSZ256" s="111"/>
      <c r="MTA256" s="111"/>
      <c r="MTB256" s="111"/>
      <c r="MTC256" s="111"/>
      <c r="MTD256" s="111"/>
      <c r="MTE256" s="111"/>
      <c r="MTF256" s="111"/>
      <c r="MTG256" s="111"/>
      <c r="MTH256" s="111"/>
      <c r="MTI256" s="111"/>
      <c r="MTJ256" s="111"/>
      <c r="MTK256" s="111"/>
      <c r="MTL256" s="111"/>
      <c r="MTM256" s="111"/>
      <c r="MTN256" s="111"/>
      <c r="MTO256" s="111"/>
      <c r="MTP256" s="111"/>
      <c r="MTQ256" s="111"/>
      <c r="MTR256" s="111"/>
      <c r="MTS256" s="111"/>
      <c r="MTT256" s="111"/>
      <c r="MTU256" s="111"/>
      <c r="MTV256" s="111"/>
      <c r="MTW256" s="111"/>
      <c r="MTX256" s="111"/>
      <c r="MTY256" s="111"/>
      <c r="MTZ256" s="111"/>
      <c r="MUA256" s="111"/>
      <c r="MUB256" s="111"/>
      <c r="MUC256" s="111"/>
      <c r="MUD256" s="111"/>
      <c r="MUE256" s="111"/>
      <c r="MUF256" s="111"/>
      <c r="MUG256" s="111"/>
      <c r="MUH256" s="111"/>
      <c r="MUI256" s="111"/>
      <c r="MUJ256" s="111"/>
      <c r="MUK256" s="111"/>
      <c r="MUL256" s="111"/>
      <c r="MUM256" s="111"/>
      <c r="MUN256" s="111"/>
      <c r="MUO256" s="111"/>
      <c r="MUP256" s="111"/>
      <c r="MUQ256" s="111"/>
      <c r="MUR256" s="111"/>
      <c r="MUS256" s="111"/>
      <c r="MUT256" s="111"/>
      <c r="MUU256" s="111"/>
      <c r="MUV256" s="111"/>
      <c r="MUW256" s="111"/>
      <c r="MUX256" s="111"/>
      <c r="MUY256" s="111"/>
      <c r="MUZ256" s="111"/>
      <c r="MVA256" s="111"/>
      <c r="MVB256" s="111"/>
      <c r="MVC256" s="111"/>
      <c r="MVD256" s="111"/>
      <c r="MVE256" s="111"/>
      <c r="MVF256" s="111"/>
      <c r="MVG256" s="111"/>
      <c r="MVH256" s="111"/>
      <c r="MVI256" s="111"/>
      <c r="MVJ256" s="111"/>
      <c r="MVK256" s="111"/>
      <c r="MVL256" s="111"/>
      <c r="MVM256" s="111"/>
      <c r="MVN256" s="111"/>
      <c r="MVO256" s="111"/>
      <c r="MVP256" s="111"/>
      <c r="MVQ256" s="111"/>
      <c r="MVR256" s="111"/>
      <c r="MVS256" s="111"/>
      <c r="MVT256" s="111"/>
      <c r="MVU256" s="111"/>
      <c r="MVV256" s="111"/>
      <c r="MVW256" s="111"/>
      <c r="MVX256" s="111"/>
      <c r="MVY256" s="111"/>
      <c r="MVZ256" s="111"/>
      <c r="MWA256" s="111"/>
      <c r="MWB256" s="111"/>
      <c r="MWC256" s="111"/>
      <c r="MWD256" s="111"/>
      <c r="MWE256" s="111"/>
      <c r="MWF256" s="111"/>
      <c r="MWG256" s="111"/>
      <c r="MWH256" s="111"/>
      <c r="MWI256" s="111"/>
      <c r="MWJ256" s="111"/>
      <c r="MWK256" s="111"/>
      <c r="MWL256" s="111"/>
      <c r="MWM256" s="111"/>
      <c r="MWN256" s="111"/>
      <c r="MWO256" s="111"/>
      <c r="MWP256" s="111"/>
      <c r="MWQ256" s="111"/>
      <c r="MWR256" s="111"/>
      <c r="MWS256" s="111"/>
      <c r="MWT256" s="111"/>
      <c r="MWU256" s="111"/>
      <c r="MWV256" s="111"/>
      <c r="MWW256" s="111"/>
      <c r="MWX256" s="111"/>
      <c r="MWY256" s="111"/>
      <c r="MWZ256" s="111"/>
      <c r="MXA256" s="111"/>
      <c r="MXB256" s="111"/>
      <c r="MXC256" s="111"/>
      <c r="MXD256" s="111"/>
      <c r="MXE256" s="111"/>
      <c r="MXF256" s="111"/>
      <c r="MXG256" s="111"/>
      <c r="MXH256" s="111"/>
      <c r="MXI256" s="111"/>
      <c r="MXJ256" s="111"/>
      <c r="MXK256" s="111"/>
      <c r="MXL256" s="111"/>
      <c r="MXM256" s="111"/>
      <c r="MXN256" s="111"/>
      <c r="MXO256" s="111"/>
      <c r="MXP256" s="111"/>
      <c r="MXQ256" s="111"/>
      <c r="MXR256" s="111"/>
      <c r="MXS256" s="111"/>
      <c r="MXT256" s="111"/>
      <c r="MXU256" s="111"/>
      <c r="MXV256" s="111"/>
      <c r="MXW256" s="111"/>
      <c r="MXX256" s="111"/>
      <c r="MXY256" s="111"/>
      <c r="MXZ256" s="111"/>
      <c r="MYA256" s="111"/>
      <c r="MYB256" s="111"/>
      <c r="MYC256" s="111"/>
      <c r="MYD256" s="111"/>
      <c r="MYE256" s="111"/>
      <c r="MYF256" s="111"/>
      <c r="MYG256" s="111"/>
      <c r="MYH256" s="111"/>
      <c r="MYI256" s="111"/>
      <c r="MYJ256" s="111"/>
      <c r="MYK256" s="111"/>
      <c r="MYL256" s="111"/>
      <c r="MYM256" s="111"/>
      <c r="MYN256" s="111"/>
      <c r="MYO256" s="111"/>
      <c r="MYP256" s="111"/>
      <c r="MYQ256" s="111"/>
      <c r="MYR256" s="111"/>
      <c r="MYS256" s="111"/>
      <c r="MYT256" s="111"/>
      <c r="MYU256" s="111"/>
      <c r="MYV256" s="111"/>
      <c r="MYW256" s="111"/>
      <c r="MYX256" s="111"/>
      <c r="MYY256" s="111"/>
      <c r="MYZ256" s="111"/>
      <c r="MZA256" s="111"/>
      <c r="MZB256" s="111"/>
      <c r="MZC256" s="111"/>
      <c r="MZD256" s="111"/>
      <c r="MZE256" s="111"/>
      <c r="MZF256" s="111"/>
      <c r="MZG256" s="111"/>
      <c r="MZH256" s="111"/>
      <c r="MZI256" s="111"/>
      <c r="MZJ256" s="111"/>
      <c r="MZK256" s="111"/>
      <c r="MZL256" s="111"/>
      <c r="MZM256" s="111"/>
      <c r="MZN256" s="111"/>
      <c r="MZO256" s="111"/>
      <c r="MZP256" s="111"/>
      <c r="MZQ256" s="111"/>
      <c r="MZR256" s="111"/>
      <c r="MZS256" s="111"/>
      <c r="MZT256" s="111"/>
      <c r="MZU256" s="111"/>
      <c r="MZV256" s="111"/>
      <c r="MZW256" s="111"/>
      <c r="MZX256" s="111"/>
      <c r="MZY256" s="111"/>
      <c r="MZZ256" s="111"/>
      <c r="NAA256" s="111"/>
      <c r="NAB256" s="111"/>
      <c r="NAC256" s="111"/>
      <c r="NAD256" s="111"/>
      <c r="NAE256" s="111"/>
      <c r="NAF256" s="111"/>
      <c r="NAG256" s="111"/>
      <c r="NAH256" s="111"/>
      <c r="NAI256" s="111"/>
      <c r="NAJ256" s="111"/>
      <c r="NAK256" s="111"/>
      <c r="NAL256" s="111"/>
      <c r="NAM256" s="111"/>
      <c r="NAN256" s="111"/>
      <c r="NAO256" s="111"/>
      <c r="NAP256" s="111"/>
      <c r="NAQ256" s="111"/>
      <c r="NAR256" s="111"/>
      <c r="NAS256" s="111"/>
      <c r="NAT256" s="111"/>
      <c r="NAU256" s="111"/>
      <c r="NAV256" s="111"/>
      <c r="NAW256" s="111"/>
      <c r="NAX256" s="111"/>
      <c r="NAY256" s="111"/>
      <c r="NAZ256" s="111"/>
      <c r="NBA256" s="111"/>
      <c r="NBB256" s="111"/>
      <c r="NBC256" s="111"/>
      <c r="NBD256" s="111"/>
      <c r="NBE256" s="111"/>
      <c r="NBF256" s="111"/>
      <c r="NBG256" s="111"/>
      <c r="NBH256" s="111"/>
      <c r="NBI256" s="111"/>
      <c r="NBJ256" s="111"/>
      <c r="NBK256" s="111"/>
      <c r="NBL256" s="111"/>
      <c r="NBM256" s="111"/>
      <c r="NBN256" s="111"/>
      <c r="NBO256" s="111"/>
      <c r="NBP256" s="111"/>
      <c r="NBQ256" s="111"/>
      <c r="NBR256" s="111"/>
      <c r="NBS256" s="111"/>
      <c r="NBT256" s="111"/>
      <c r="NBU256" s="111"/>
      <c r="NBV256" s="111"/>
      <c r="NBW256" s="111"/>
      <c r="NBX256" s="111"/>
      <c r="NBY256" s="111"/>
      <c r="NBZ256" s="111"/>
      <c r="NCA256" s="111"/>
      <c r="NCB256" s="111"/>
      <c r="NCC256" s="111"/>
      <c r="NCD256" s="111"/>
      <c r="NCE256" s="111"/>
      <c r="NCF256" s="111"/>
      <c r="NCG256" s="111"/>
      <c r="NCH256" s="111"/>
      <c r="NCI256" s="111"/>
      <c r="NCJ256" s="111"/>
      <c r="NCK256" s="111"/>
      <c r="NCL256" s="111"/>
      <c r="NCM256" s="111"/>
      <c r="NCN256" s="111"/>
      <c r="NCO256" s="111"/>
      <c r="NCP256" s="111"/>
      <c r="NCQ256" s="111"/>
      <c r="NCR256" s="111"/>
      <c r="NCS256" s="111"/>
      <c r="NCT256" s="111"/>
      <c r="NCU256" s="111"/>
      <c r="NCV256" s="111"/>
      <c r="NCW256" s="111"/>
      <c r="NCX256" s="111"/>
      <c r="NCY256" s="111"/>
      <c r="NCZ256" s="111"/>
      <c r="NDA256" s="111"/>
      <c r="NDB256" s="111"/>
      <c r="NDC256" s="111"/>
      <c r="NDD256" s="111"/>
      <c r="NDE256" s="111"/>
      <c r="NDF256" s="111"/>
      <c r="NDG256" s="111"/>
      <c r="NDH256" s="111"/>
      <c r="NDI256" s="111"/>
      <c r="NDJ256" s="111"/>
      <c r="NDK256" s="111"/>
      <c r="NDL256" s="111"/>
      <c r="NDM256" s="111"/>
      <c r="NDN256" s="111"/>
      <c r="NDO256" s="111"/>
      <c r="NDP256" s="111"/>
      <c r="NDQ256" s="111"/>
      <c r="NDR256" s="111"/>
      <c r="NDS256" s="111"/>
      <c r="NDT256" s="111"/>
      <c r="NDU256" s="111"/>
      <c r="NDV256" s="111"/>
      <c r="NDW256" s="111"/>
      <c r="NDX256" s="111"/>
      <c r="NDY256" s="111"/>
      <c r="NDZ256" s="111"/>
      <c r="NEA256" s="111"/>
      <c r="NEB256" s="111"/>
      <c r="NEC256" s="111"/>
      <c r="NED256" s="111"/>
      <c r="NEE256" s="111"/>
      <c r="NEF256" s="111"/>
      <c r="NEG256" s="111"/>
      <c r="NEH256" s="111"/>
      <c r="NEI256" s="111"/>
      <c r="NEJ256" s="111"/>
      <c r="NEK256" s="111"/>
      <c r="NEL256" s="111"/>
      <c r="NEM256" s="111"/>
      <c r="NEN256" s="111"/>
      <c r="NEO256" s="111"/>
      <c r="NEP256" s="111"/>
      <c r="NEQ256" s="111"/>
      <c r="NER256" s="111"/>
      <c r="NES256" s="111"/>
      <c r="NET256" s="111"/>
      <c r="NEU256" s="111"/>
      <c r="NEV256" s="111"/>
      <c r="NEW256" s="111"/>
      <c r="NEX256" s="111"/>
      <c r="NEY256" s="111"/>
      <c r="NEZ256" s="111"/>
      <c r="NFA256" s="111"/>
      <c r="NFB256" s="111"/>
      <c r="NFC256" s="111"/>
      <c r="NFD256" s="111"/>
      <c r="NFE256" s="111"/>
      <c r="NFF256" s="111"/>
      <c r="NFG256" s="111"/>
      <c r="NFH256" s="111"/>
      <c r="NFI256" s="111"/>
      <c r="NFJ256" s="111"/>
      <c r="NFK256" s="111"/>
      <c r="NFL256" s="111"/>
      <c r="NFM256" s="111"/>
      <c r="NFN256" s="111"/>
      <c r="NFO256" s="111"/>
      <c r="NFP256" s="111"/>
      <c r="NFQ256" s="111"/>
      <c r="NFR256" s="111"/>
      <c r="NFS256" s="111"/>
      <c r="NFT256" s="111"/>
      <c r="NFU256" s="111"/>
      <c r="NFV256" s="111"/>
      <c r="NFW256" s="111"/>
      <c r="NFX256" s="111"/>
      <c r="NFY256" s="111"/>
      <c r="NFZ256" s="111"/>
      <c r="NGA256" s="111"/>
      <c r="NGB256" s="111"/>
      <c r="NGC256" s="111"/>
      <c r="NGD256" s="111"/>
      <c r="NGE256" s="111"/>
      <c r="NGF256" s="111"/>
      <c r="NGG256" s="111"/>
      <c r="NGH256" s="111"/>
      <c r="NGI256" s="111"/>
      <c r="NGJ256" s="111"/>
      <c r="NGK256" s="111"/>
      <c r="NGL256" s="111"/>
      <c r="NGM256" s="111"/>
      <c r="NGN256" s="111"/>
      <c r="NGO256" s="111"/>
      <c r="NGP256" s="111"/>
      <c r="NGQ256" s="111"/>
      <c r="NGR256" s="111"/>
      <c r="NGS256" s="111"/>
      <c r="NGT256" s="111"/>
      <c r="NGU256" s="111"/>
      <c r="NGV256" s="111"/>
      <c r="NGW256" s="111"/>
      <c r="NGX256" s="111"/>
      <c r="NGY256" s="111"/>
      <c r="NGZ256" s="111"/>
      <c r="NHA256" s="111"/>
      <c r="NHB256" s="111"/>
      <c r="NHC256" s="111"/>
      <c r="NHD256" s="111"/>
      <c r="NHE256" s="111"/>
      <c r="NHF256" s="111"/>
      <c r="NHG256" s="111"/>
      <c r="NHH256" s="111"/>
      <c r="NHI256" s="111"/>
      <c r="NHJ256" s="111"/>
      <c r="NHK256" s="111"/>
      <c r="NHL256" s="111"/>
      <c r="NHM256" s="111"/>
      <c r="NHN256" s="111"/>
      <c r="NHO256" s="111"/>
      <c r="NHP256" s="111"/>
      <c r="NHQ256" s="111"/>
      <c r="NHR256" s="111"/>
      <c r="NHS256" s="111"/>
      <c r="NHT256" s="111"/>
      <c r="NHU256" s="111"/>
      <c r="NHV256" s="111"/>
      <c r="NHW256" s="111"/>
      <c r="NHX256" s="111"/>
      <c r="NHY256" s="111"/>
      <c r="NHZ256" s="111"/>
      <c r="NIA256" s="111"/>
      <c r="NIB256" s="111"/>
      <c r="NIC256" s="111"/>
      <c r="NID256" s="111"/>
      <c r="NIE256" s="111"/>
      <c r="NIF256" s="111"/>
      <c r="NIG256" s="111"/>
      <c r="NIH256" s="111"/>
      <c r="NII256" s="111"/>
      <c r="NIJ256" s="111"/>
      <c r="NIK256" s="111"/>
      <c r="NIL256" s="111"/>
      <c r="NIM256" s="111"/>
      <c r="NIN256" s="111"/>
      <c r="NIO256" s="111"/>
      <c r="NIP256" s="111"/>
      <c r="NIQ256" s="111"/>
      <c r="NIR256" s="111"/>
      <c r="NIS256" s="111"/>
      <c r="NIT256" s="111"/>
      <c r="NIU256" s="111"/>
      <c r="NIV256" s="111"/>
      <c r="NIW256" s="111"/>
      <c r="NIX256" s="111"/>
      <c r="NIY256" s="111"/>
      <c r="NIZ256" s="111"/>
      <c r="NJA256" s="111"/>
      <c r="NJB256" s="111"/>
      <c r="NJC256" s="111"/>
      <c r="NJD256" s="111"/>
      <c r="NJE256" s="111"/>
      <c r="NJF256" s="111"/>
      <c r="NJG256" s="111"/>
      <c r="NJH256" s="111"/>
      <c r="NJI256" s="111"/>
      <c r="NJJ256" s="111"/>
      <c r="NJK256" s="111"/>
      <c r="NJL256" s="111"/>
      <c r="NJM256" s="111"/>
      <c r="NJN256" s="111"/>
      <c r="NJO256" s="111"/>
      <c r="NJP256" s="111"/>
      <c r="NJQ256" s="111"/>
      <c r="NJR256" s="111"/>
      <c r="NJS256" s="111"/>
      <c r="NJT256" s="111"/>
      <c r="NJU256" s="111"/>
      <c r="NJV256" s="111"/>
      <c r="NJW256" s="111"/>
      <c r="NJX256" s="111"/>
      <c r="NJY256" s="111"/>
      <c r="NJZ256" s="111"/>
      <c r="NKA256" s="111"/>
      <c r="NKB256" s="111"/>
      <c r="NKC256" s="111"/>
      <c r="NKD256" s="111"/>
      <c r="NKE256" s="111"/>
      <c r="NKF256" s="111"/>
      <c r="NKG256" s="111"/>
      <c r="NKH256" s="111"/>
      <c r="NKI256" s="111"/>
      <c r="NKJ256" s="111"/>
      <c r="NKK256" s="111"/>
      <c r="NKL256" s="111"/>
      <c r="NKM256" s="111"/>
      <c r="NKN256" s="111"/>
      <c r="NKO256" s="111"/>
      <c r="NKP256" s="111"/>
      <c r="NKQ256" s="111"/>
      <c r="NKR256" s="111"/>
      <c r="NKS256" s="111"/>
      <c r="NKT256" s="111"/>
      <c r="NKU256" s="111"/>
      <c r="NKV256" s="111"/>
      <c r="NKW256" s="111"/>
      <c r="NKX256" s="111"/>
      <c r="NKY256" s="111"/>
      <c r="NKZ256" s="111"/>
      <c r="NLA256" s="111"/>
      <c r="NLB256" s="111"/>
      <c r="NLC256" s="111"/>
      <c r="NLD256" s="111"/>
      <c r="NLE256" s="111"/>
      <c r="NLF256" s="111"/>
      <c r="NLG256" s="111"/>
      <c r="NLH256" s="111"/>
      <c r="NLI256" s="111"/>
      <c r="NLJ256" s="111"/>
      <c r="NLK256" s="111"/>
      <c r="NLL256" s="111"/>
      <c r="NLM256" s="111"/>
      <c r="NLN256" s="111"/>
      <c r="NLO256" s="111"/>
      <c r="NLP256" s="111"/>
      <c r="NLQ256" s="111"/>
      <c r="NLR256" s="111"/>
      <c r="NLS256" s="111"/>
      <c r="NLT256" s="111"/>
      <c r="NLU256" s="111"/>
      <c r="NLV256" s="111"/>
      <c r="NLW256" s="111"/>
      <c r="NLX256" s="111"/>
      <c r="NLY256" s="111"/>
      <c r="NLZ256" s="111"/>
      <c r="NMA256" s="111"/>
      <c r="NMB256" s="111"/>
      <c r="NMC256" s="111"/>
      <c r="NMD256" s="111"/>
      <c r="NME256" s="111"/>
      <c r="NMF256" s="111"/>
      <c r="NMG256" s="111"/>
      <c r="NMH256" s="111"/>
      <c r="NMI256" s="111"/>
      <c r="NMJ256" s="111"/>
      <c r="NMK256" s="111"/>
      <c r="NML256" s="111"/>
      <c r="NMM256" s="111"/>
      <c r="NMN256" s="111"/>
      <c r="NMO256" s="111"/>
      <c r="NMP256" s="111"/>
      <c r="NMQ256" s="111"/>
      <c r="NMR256" s="111"/>
      <c r="NMS256" s="111"/>
      <c r="NMT256" s="111"/>
      <c r="NMU256" s="111"/>
      <c r="NMV256" s="111"/>
      <c r="NMW256" s="111"/>
      <c r="NMX256" s="111"/>
      <c r="NMY256" s="111"/>
      <c r="NMZ256" s="111"/>
      <c r="NNA256" s="111"/>
      <c r="NNB256" s="111"/>
      <c r="NNC256" s="111"/>
      <c r="NND256" s="111"/>
      <c r="NNE256" s="111"/>
      <c r="NNF256" s="111"/>
      <c r="NNG256" s="111"/>
      <c r="NNH256" s="111"/>
      <c r="NNI256" s="111"/>
      <c r="NNJ256" s="111"/>
      <c r="NNK256" s="111"/>
      <c r="NNL256" s="111"/>
      <c r="NNM256" s="111"/>
      <c r="NNN256" s="111"/>
      <c r="NNO256" s="111"/>
      <c r="NNP256" s="111"/>
      <c r="NNQ256" s="111"/>
      <c r="NNR256" s="111"/>
      <c r="NNS256" s="111"/>
      <c r="NNT256" s="111"/>
      <c r="NNU256" s="111"/>
      <c r="NNV256" s="111"/>
      <c r="NNW256" s="111"/>
      <c r="NNX256" s="111"/>
      <c r="NNY256" s="111"/>
      <c r="NNZ256" s="111"/>
      <c r="NOA256" s="111"/>
      <c r="NOB256" s="111"/>
      <c r="NOC256" s="111"/>
      <c r="NOD256" s="111"/>
      <c r="NOE256" s="111"/>
      <c r="NOF256" s="111"/>
      <c r="NOG256" s="111"/>
      <c r="NOH256" s="111"/>
      <c r="NOI256" s="111"/>
      <c r="NOJ256" s="111"/>
      <c r="NOK256" s="111"/>
      <c r="NOL256" s="111"/>
      <c r="NOM256" s="111"/>
      <c r="NON256" s="111"/>
      <c r="NOO256" s="111"/>
      <c r="NOP256" s="111"/>
      <c r="NOQ256" s="111"/>
      <c r="NOR256" s="111"/>
      <c r="NOS256" s="111"/>
      <c r="NOT256" s="111"/>
      <c r="NOU256" s="111"/>
      <c r="NOV256" s="111"/>
      <c r="NOW256" s="111"/>
      <c r="NOX256" s="111"/>
      <c r="NOY256" s="111"/>
      <c r="NOZ256" s="111"/>
      <c r="NPA256" s="111"/>
      <c r="NPB256" s="111"/>
      <c r="NPC256" s="111"/>
      <c r="NPD256" s="111"/>
      <c r="NPE256" s="111"/>
      <c r="NPF256" s="111"/>
      <c r="NPG256" s="111"/>
      <c r="NPH256" s="111"/>
      <c r="NPI256" s="111"/>
      <c r="NPJ256" s="111"/>
      <c r="NPK256" s="111"/>
      <c r="NPL256" s="111"/>
      <c r="NPM256" s="111"/>
      <c r="NPN256" s="111"/>
      <c r="NPO256" s="111"/>
      <c r="NPP256" s="111"/>
      <c r="NPQ256" s="111"/>
      <c r="NPR256" s="111"/>
      <c r="NPS256" s="111"/>
      <c r="NPT256" s="111"/>
      <c r="NPU256" s="111"/>
      <c r="NPV256" s="111"/>
      <c r="NPW256" s="111"/>
      <c r="NPX256" s="111"/>
      <c r="NPY256" s="111"/>
      <c r="NPZ256" s="111"/>
      <c r="NQA256" s="111"/>
      <c r="NQB256" s="111"/>
      <c r="NQC256" s="111"/>
      <c r="NQD256" s="111"/>
      <c r="NQE256" s="111"/>
      <c r="NQF256" s="111"/>
      <c r="NQG256" s="111"/>
      <c r="NQH256" s="111"/>
      <c r="NQI256" s="111"/>
      <c r="NQJ256" s="111"/>
      <c r="NQK256" s="111"/>
      <c r="NQL256" s="111"/>
      <c r="NQM256" s="111"/>
      <c r="NQN256" s="111"/>
      <c r="NQO256" s="111"/>
      <c r="NQP256" s="111"/>
      <c r="NQQ256" s="111"/>
      <c r="NQR256" s="111"/>
      <c r="NQS256" s="111"/>
      <c r="NQT256" s="111"/>
      <c r="NQU256" s="111"/>
      <c r="NQV256" s="111"/>
      <c r="NQW256" s="111"/>
      <c r="NQX256" s="111"/>
      <c r="NQY256" s="111"/>
      <c r="NQZ256" s="111"/>
      <c r="NRA256" s="111"/>
      <c r="NRB256" s="111"/>
      <c r="NRC256" s="111"/>
      <c r="NRD256" s="111"/>
      <c r="NRE256" s="111"/>
      <c r="NRF256" s="111"/>
      <c r="NRG256" s="111"/>
      <c r="NRH256" s="111"/>
      <c r="NRI256" s="111"/>
      <c r="NRJ256" s="111"/>
      <c r="NRK256" s="111"/>
      <c r="NRL256" s="111"/>
      <c r="NRM256" s="111"/>
      <c r="NRN256" s="111"/>
      <c r="NRO256" s="111"/>
      <c r="NRP256" s="111"/>
      <c r="NRQ256" s="111"/>
      <c r="NRR256" s="111"/>
      <c r="NRS256" s="111"/>
      <c r="NRT256" s="111"/>
      <c r="NRU256" s="111"/>
      <c r="NRV256" s="111"/>
      <c r="NRW256" s="111"/>
      <c r="NRX256" s="111"/>
      <c r="NRY256" s="111"/>
      <c r="NRZ256" s="111"/>
      <c r="NSA256" s="111"/>
      <c r="NSB256" s="111"/>
      <c r="NSC256" s="111"/>
      <c r="NSD256" s="111"/>
      <c r="NSE256" s="111"/>
      <c r="NSF256" s="111"/>
      <c r="NSG256" s="111"/>
      <c r="NSH256" s="111"/>
      <c r="NSI256" s="111"/>
      <c r="NSJ256" s="111"/>
      <c r="NSK256" s="111"/>
      <c r="NSL256" s="111"/>
      <c r="NSM256" s="111"/>
      <c r="NSN256" s="111"/>
      <c r="NSO256" s="111"/>
      <c r="NSP256" s="111"/>
      <c r="NSQ256" s="111"/>
      <c r="NSR256" s="111"/>
      <c r="NSS256" s="111"/>
      <c r="NST256" s="111"/>
      <c r="NSU256" s="111"/>
      <c r="NSV256" s="111"/>
      <c r="NSW256" s="111"/>
      <c r="NSX256" s="111"/>
      <c r="NSY256" s="111"/>
      <c r="NSZ256" s="111"/>
      <c r="NTA256" s="111"/>
      <c r="NTB256" s="111"/>
      <c r="NTC256" s="111"/>
      <c r="NTD256" s="111"/>
      <c r="NTE256" s="111"/>
      <c r="NTF256" s="111"/>
      <c r="NTG256" s="111"/>
      <c r="NTH256" s="111"/>
      <c r="NTI256" s="111"/>
      <c r="NTJ256" s="111"/>
      <c r="NTK256" s="111"/>
      <c r="NTL256" s="111"/>
      <c r="NTM256" s="111"/>
      <c r="NTN256" s="111"/>
      <c r="NTO256" s="111"/>
      <c r="NTP256" s="111"/>
      <c r="NTQ256" s="111"/>
      <c r="NTR256" s="111"/>
      <c r="NTS256" s="111"/>
      <c r="NTT256" s="111"/>
      <c r="NTU256" s="111"/>
      <c r="NTV256" s="111"/>
      <c r="NTW256" s="111"/>
      <c r="NTX256" s="111"/>
      <c r="NTY256" s="111"/>
      <c r="NTZ256" s="111"/>
      <c r="NUA256" s="111"/>
      <c r="NUB256" s="111"/>
      <c r="NUC256" s="111"/>
      <c r="NUD256" s="111"/>
      <c r="NUE256" s="111"/>
      <c r="NUF256" s="111"/>
      <c r="NUG256" s="111"/>
      <c r="NUH256" s="111"/>
      <c r="NUI256" s="111"/>
      <c r="NUJ256" s="111"/>
      <c r="NUK256" s="111"/>
      <c r="NUL256" s="111"/>
      <c r="NUM256" s="111"/>
      <c r="NUN256" s="111"/>
      <c r="NUO256" s="111"/>
      <c r="NUP256" s="111"/>
      <c r="NUQ256" s="111"/>
      <c r="NUR256" s="111"/>
      <c r="NUS256" s="111"/>
      <c r="NUT256" s="111"/>
      <c r="NUU256" s="111"/>
      <c r="NUV256" s="111"/>
      <c r="NUW256" s="111"/>
      <c r="NUX256" s="111"/>
      <c r="NUY256" s="111"/>
      <c r="NUZ256" s="111"/>
      <c r="NVA256" s="111"/>
      <c r="NVB256" s="111"/>
      <c r="NVC256" s="111"/>
      <c r="NVD256" s="111"/>
      <c r="NVE256" s="111"/>
      <c r="NVF256" s="111"/>
      <c r="NVG256" s="111"/>
      <c r="NVH256" s="111"/>
      <c r="NVI256" s="111"/>
      <c r="NVJ256" s="111"/>
      <c r="NVK256" s="111"/>
      <c r="NVL256" s="111"/>
      <c r="NVM256" s="111"/>
      <c r="NVN256" s="111"/>
      <c r="NVO256" s="111"/>
      <c r="NVP256" s="111"/>
      <c r="NVQ256" s="111"/>
      <c r="NVR256" s="111"/>
      <c r="NVS256" s="111"/>
      <c r="NVT256" s="111"/>
      <c r="NVU256" s="111"/>
      <c r="NVV256" s="111"/>
      <c r="NVW256" s="111"/>
      <c r="NVX256" s="111"/>
      <c r="NVY256" s="111"/>
      <c r="NVZ256" s="111"/>
      <c r="NWA256" s="111"/>
      <c r="NWB256" s="111"/>
      <c r="NWC256" s="111"/>
      <c r="NWD256" s="111"/>
      <c r="NWE256" s="111"/>
      <c r="NWF256" s="111"/>
      <c r="NWG256" s="111"/>
      <c r="NWH256" s="111"/>
      <c r="NWI256" s="111"/>
      <c r="NWJ256" s="111"/>
      <c r="NWK256" s="111"/>
      <c r="NWL256" s="111"/>
      <c r="NWM256" s="111"/>
      <c r="NWN256" s="111"/>
      <c r="NWO256" s="111"/>
      <c r="NWP256" s="111"/>
      <c r="NWQ256" s="111"/>
      <c r="NWR256" s="111"/>
      <c r="NWS256" s="111"/>
      <c r="NWT256" s="111"/>
      <c r="NWU256" s="111"/>
      <c r="NWV256" s="111"/>
      <c r="NWW256" s="111"/>
      <c r="NWX256" s="111"/>
      <c r="NWY256" s="111"/>
      <c r="NWZ256" s="111"/>
      <c r="NXA256" s="111"/>
      <c r="NXB256" s="111"/>
      <c r="NXC256" s="111"/>
      <c r="NXD256" s="111"/>
      <c r="NXE256" s="111"/>
      <c r="NXF256" s="111"/>
      <c r="NXG256" s="111"/>
      <c r="NXH256" s="111"/>
      <c r="NXI256" s="111"/>
      <c r="NXJ256" s="111"/>
      <c r="NXK256" s="111"/>
      <c r="NXL256" s="111"/>
      <c r="NXM256" s="111"/>
      <c r="NXN256" s="111"/>
      <c r="NXO256" s="111"/>
      <c r="NXP256" s="111"/>
      <c r="NXQ256" s="111"/>
      <c r="NXR256" s="111"/>
      <c r="NXS256" s="111"/>
      <c r="NXT256" s="111"/>
      <c r="NXU256" s="111"/>
      <c r="NXV256" s="111"/>
      <c r="NXW256" s="111"/>
      <c r="NXX256" s="111"/>
      <c r="NXY256" s="111"/>
      <c r="NXZ256" s="111"/>
      <c r="NYA256" s="111"/>
      <c r="NYB256" s="111"/>
      <c r="NYC256" s="111"/>
      <c r="NYD256" s="111"/>
      <c r="NYE256" s="111"/>
      <c r="NYF256" s="111"/>
      <c r="NYG256" s="111"/>
      <c r="NYH256" s="111"/>
      <c r="NYI256" s="111"/>
      <c r="NYJ256" s="111"/>
      <c r="NYK256" s="111"/>
      <c r="NYL256" s="111"/>
      <c r="NYM256" s="111"/>
      <c r="NYN256" s="111"/>
      <c r="NYO256" s="111"/>
      <c r="NYP256" s="111"/>
      <c r="NYQ256" s="111"/>
      <c r="NYR256" s="111"/>
      <c r="NYS256" s="111"/>
      <c r="NYT256" s="111"/>
      <c r="NYU256" s="111"/>
      <c r="NYV256" s="111"/>
      <c r="NYW256" s="111"/>
      <c r="NYX256" s="111"/>
      <c r="NYY256" s="111"/>
      <c r="NYZ256" s="111"/>
      <c r="NZA256" s="111"/>
      <c r="NZB256" s="111"/>
      <c r="NZC256" s="111"/>
      <c r="NZD256" s="111"/>
      <c r="NZE256" s="111"/>
      <c r="NZF256" s="111"/>
      <c r="NZG256" s="111"/>
      <c r="NZH256" s="111"/>
      <c r="NZI256" s="111"/>
      <c r="NZJ256" s="111"/>
      <c r="NZK256" s="111"/>
      <c r="NZL256" s="111"/>
      <c r="NZM256" s="111"/>
      <c r="NZN256" s="111"/>
      <c r="NZO256" s="111"/>
      <c r="NZP256" s="111"/>
      <c r="NZQ256" s="111"/>
      <c r="NZR256" s="111"/>
      <c r="NZS256" s="111"/>
      <c r="NZT256" s="111"/>
      <c r="NZU256" s="111"/>
      <c r="NZV256" s="111"/>
      <c r="NZW256" s="111"/>
      <c r="NZX256" s="111"/>
      <c r="NZY256" s="111"/>
      <c r="NZZ256" s="111"/>
      <c r="OAA256" s="111"/>
      <c r="OAB256" s="111"/>
      <c r="OAC256" s="111"/>
      <c r="OAD256" s="111"/>
      <c r="OAE256" s="111"/>
      <c r="OAF256" s="111"/>
      <c r="OAG256" s="111"/>
      <c r="OAH256" s="111"/>
      <c r="OAI256" s="111"/>
      <c r="OAJ256" s="111"/>
      <c r="OAK256" s="111"/>
      <c r="OAL256" s="111"/>
      <c r="OAM256" s="111"/>
      <c r="OAN256" s="111"/>
      <c r="OAO256" s="111"/>
      <c r="OAP256" s="111"/>
      <c r="OAQ256" s="111"/>
      <c r="OAR256" s="111"/>
      <c r="OAS256" s="111"/>
      <c r="OAT256" s="111"/>
      <c r="OAU256" s="111"/>
      <c r="OAV256" s="111"/>
      <c r="OAW256" s="111"/>
      <c r="OAX256" s="111"/>
      <c r="OAY256" s="111"/>
      <c r="OAZ256" s="111"/>
      <c r="OBA256" s="111"/>
      <c r="OBB256" s="111"/>
      <c r="OBC256" s="111"/>
      <c r="OBD256" s="111"/>
      <c r="OBE256" s="111"/>
      <c r="OBF256" s="111"/>
      <c r="OBG256" s="111"/>
      <c r="OBH256" s="111"/>
      <c r="OBI256" s="111"/>
      <c r="OBJ256" s="111"/>
      <c r="OBK256" s="111"/>
      <c r="OBL256" s="111"/>
      <c r="OBM256" s="111"/>
      <c r="OBN256" s="111"/>
      <c r="OBO256" s="111"/>
      <c r="OBP256" s="111"/>
      <c r="OBQ256" s="111"/>
      <c r="OBR256" s="111"/>
      <c r="OBS256" s="111"/>
      <c r="OBT256" s="111"/>
      <c r="OBU256" s="111"/>
      <c r="OBV256" s="111"/>
      <c r="OBW256" s="111"/>
      <c r="OBX256" s="111"/>
      <c r="OBY256" s="111"/>
      <c r="OBZ256" s="111"/>
      <c r="OCA256" s="111"/>
      <c r="OCB256" s="111"/>
      <c r="OCC256" s="111"/>
      <c r="OCD256" s="111"/>
      <c r="OCE256" s="111"/>
      <c r="OCF256" s="111"/>
      <c r="OCG256" s="111"/>
      <c r="OCH256" s="111"/>
      <c r="OCI256" s="111"/>
      <c r="OCJ256" s="111"/>
      <c r="OCK256" s="111"/>
      <c r="OCL256" s="111"/>
      <c r="OCM256" s="111"/>
      <c r="OCN256" s="111"/>
      <c r="OCO256" s="111"/>
      <c r="OCP256" s="111"/>
      <c r="OCQ256" s="111"/>
      <c r="OCR256" s="111"/>
      <c r="OCS256" s="111"/>
      <c r="OCT256" s="111"/>
      <c r="OCU256" s="111"/>
      <c r="OCV256" s="111"/>
      <c r="OCW256" s="111"/>
      <c r="OCX256" s="111"/>
      <c r="OCY256" s="111"/>
      <c r="OCZ256" s="111"/>
      <c r="ODA256" s="111"/>
      <c r="ODB256" s="111"/>
      <c r="ODC256" s="111"/>
      <c r="ODD256" s="111"/>
      <c r="ODE256" s="111"/>
      <c r="ODF256" s="111"/>
      <c r="ODG256" s="111"/>
      <c r="ODH256" s="111"/>
      <c r="ODI256" s="111"/>
      <c r="ODJ256" s="111"/>
      <c r="ODK256" s="111"/>
      <c r="ODL256" s="111"/>
      <c r="ODM256" s="111"/>
      <c r="ODN256" s="111"/>
      <c r="ODO256" s="111"/>
      <c r="ODP256" s="111"/>
      <c r="ODQ256" s="111"/>
      <c r="ODR256" s="111"/>
      <c r="ODS256" s="111"/>
      <c r="ODT256" s="111"/>
      <c r="ODU256" s="111"/>
      <c r="ODV256" s="111"/>
      <c r="ODW256" s="111"/>
      <c r="ODX256" s="111"/>
      <c r="ODY256" s="111"/>
      <c r="ODZ256" s="111"/>
      <c r="OEA256" s="111"/>
      <c r="OEB256" s="111"/>
      <c r="OEC256" s="111"/>
      <c r="OED256" s="111"/>
      <c r="OEE256" s="111"/>
      <c r="OEF256" s="111"/>
      <c r="OEG256" s="111"/>
      <c r="OEH256" s="111"/>
      <c r="OEI256" s="111"/>
      <c r="OEJ256" s="111"/>
      <c r="OEK256" s="111"/>
      <c r="OEL256" s="111"/>
      <c r="OEM256" s="111"/>
      <c r="OEN256" s="111"/>
      <c r="OEO256" s="111"/>
      <c r="OEP256" s="111"/>
      <c r="OEQ256" s="111"/>
      <c r="OER256" s="111"/>
      <c r="OES256" s="111"/>
      <c r="OET256" s="111"/>
      <c r="OEU256" s="111"/>
      <c r="OEV256" s="111"/>
      <c r="OEW256" s="111"/>
      <c r="OEX256" s="111"/>
      <c r="OEY256" s="111"/>
      <c r="OEZ256" s="111"/>
      <c r="OFA256" s="111"/>
      <c r="OFB256" s="111"/>
      <c r="OFC256" s="111"/>
      <c r="OFD256" s="111"/>
      <c r="OFE256" s="111"/>
      <c r="OFF256" s="111"/>
      <c r="OFG256" s="111"/>
      <c r="OFH256" s="111"/>
      <c r="OFI256" s="111"/>
      <c r="OFJ256" s="111"/>
      <c r="OFK256" s="111"/>
      <c r="OFL256" s="111"/>
      <c r="OFM256" s="111"/>
      <c r="OFN256" s="111"/>
      <c r="OFO256" s="111"/>
      <c r="OFP256" s="111"/>
      <c r="OFQ256" s="111"/>
      <c r="OFR256" s="111"/>
      <c r="OFS256" s="111"/>
      <c r="OFT256" s="111"/>
      <c r="OFU256" s="111"/>
      <c r="OFV256" s="111"/>
      <c r="OFW256" s="111"/>
      <c r="OFX256" s="111"/>
      <c r="OFY256" s="111"/>
      <c r="OFZ256" s="111"/>
      <c r="OGA256" s="111"/>
      <c r="OGB256" s="111"/>
      <c r="OGC256" s="111"/>
      <c r="OGD256" s="111"/>
      <c r="OGE256" s="111"/>
      <c r="OGF256" s="111"/>
      <c r="OGG256" s="111"/>
      <c r="OGH256" s="111"/>
      <c r="OGI256" s="111"/>
      <c r="OGJ256" s="111"/>
      <c r="OGK256" s="111"/>
      <c r="OGL256" s="111"/>
      <c r="OGM256" s="111"/>
      <c r="OGN256" s="111"/>
      <c r="OGO256" s="111"/>
      <c r="OGP256" s="111"/>
      <c r="OGQ256" s="111"/>
      <c r="OGR256" s="111"/>
      <c r="OGS256" s="111"/>
      <c r="OGT256" s="111"/>
      <c r="OGU256" s="111"/>
      <c r="OGV256" s="111"/>
      <c r="OGW256" s="111"/>
      <c r="OGX256" s="111"/>
      <c r="OGY256" s="111"/>
      <c r="OGZ256" s="111"/>
      <c r="OHA256" s="111"/>
      <c r="OHB256" s="111"/>
      <c r="OHC256" s="111"/>
      <c r="OHD256" s="111"/>
      <c r="OHE256" s="111"/>
      <c r="OHF256" s="111"/>
      <c r="OHG256" s="111"/>
      <c r="OHH256" s="111"/>
      <c r="OHI256" s="111"/>
      <c r="OHJ256" s="111"/>
      <c r="OHK256" s="111"/>
      <c r="OHL256" s="111"/>
      <c r="OHM256" s="111"/>
      <c r="OHN256" s="111"/>
      <c r="OHO256" s="111"/>
      <c r="OHP256" s="111"/>
      <c r="OHQ256" s="111"/>
      <c r="OHR256" s="111"/>
      <c r="OHS256" s="111"/>
      <c r="OHT256" s="111"/>
      <c r="OHU256" s="111"/>
      <c r="OHV256" s="111"/>
      <c r="OHW256" s="111"/>
      <c r="OHX256" s="111"/>
      <c r="OHY256" s="111"/>
      <c r="OHZ256" s="111"/>
      <c r="OIA256" s="111"/>
      <c r="OIB256" s="111"/>
      <c r="OIC256" s="111"/>
      <c r="OID256" s="111"/>
      <c r="OIE256" s="111"/>
      <c r="OIF256" s="111"/>
      <c r="OIG256" s="111"/>
      <c r="OIH256" s="111"/>
      <c r="OII256" s="111"/>
      <c r="OIJ256" s="111"/>
      <c r="OIK256" s="111"/>
      <c r="OIL256" s="111"/>
      <c r="OIM256" s="111"/>
      <c r="OIN256" s="111"/>
      <c r="OIO256" s="111"/>
      <c r="OIP256" s="111"/>
      <c r="OIQ256" s="111"/>
      <c r="OIR256" s="111"/>
      <c r="OIS256" s="111"/>
      <c r="OIT256" s="111"/>
      <c r="OIU256" s="111"/>
      <c r="OIV256" s="111"/>
      <c r="OIW256" s="111"/>
      <c r="OIX256" s="111"/>
      <c r="OIY256" s="111"/>
      <c r="OIZ256" s="111"/>
      <c r="OJA256" s="111"/>
      <c r="OJB256" s="111"/>
      <c r="OJC256" s="111"/>
      <c r="OJD256" s="111"/>
      <c r="OJE256" s="111"/>
      <c r="OJF256" s="111"/>
      <c r="OJG256" s="111"/>
      <c r="OJH256" s="111"/>
      <c r="OJI256" s="111"/>
      <c r="OJJ256" s="111"/>
      <c r="OJK256" s="111"/>
      <c r="OJL256" s="111"/>
      <c r="OJM256" s="111"/>
      <c r="OJN256" s="111"/>
      <c r="OJO256" s="111"/>
      <c r="OJP256" s="111"/>
      <c r="OJQ256" s="111"/>
      <c r="OJR256" s="111"/>
      <c r="OJS256" s="111"/>
      <c r="OJT256" s="111"/>
      <c r="OJU256" s="111"/>
      <c r="OJV256" s="111"/>
      <c r="OJW256" s="111"/>
      <c r="OJX256" s="111"/>
      <c r="OJY256" s="111"/>
      <c r="OJZ256" s="111"/>
      <c r="OKA256" s="111"/>
      <c r="OKB256" s="111"/>
      <c r="OKC256" s="111"/>
      <c r="OKD256" s="111"/>
      <c r="OKE256" s="111"/>
      <c r="OKF256" s="111"/>
      <c r="OKG256" s="111"/>
      <c r="OKH256" s="111"/>
      <c r="OKI256" s="111"/>
      <c r="OKJ256" s="111"/>
      <c r="OKK256" s="111"/>
      <c r="OKL256" s="111"/>
      <c r="OKM256" s="111"/>
      <c r="OKN256" s="111"/>
      <c r="OKO256" s="111"/>
      <c r="OKP256" s="111"/>
      <c r="OKQ256" s="111"/>
      <c r="OKR256" s="111"/>
      <c r="OKS256" s="111"/>
      <c r="OKT256" s="111"/>
      <c r="OKU256" s="111"/>
      <c r="OKV256" s="111"/>
      <c r="OKW256" s="111"/>
      <c r="OKX256" s="111"/>
      <c r="OKY256" s="111"/>
      <c r="OKZ256" s="111"/>
      <c r="OLA256" s="111"/>
      <c r="OLB256" s="111"/>
      <c r="OLC256" s="111"/>
      <c r="OLD256" s="111"/>
      <c r="OLE256" s="111"/>
      <c r="OLF256" s="111"/>
      <c r="OLG256" s="111"/>
      <c r="OLH256" s="111"/>
      <c r="OLI256" s="111"/>
      <c r="OLJ256" s="111"/>
      <c r="OLK256" s="111"/>
      <c r="OLL256" s="111"/>
      <c r="OLM256" s="111"/>
      <c r="OLN256" s="111"/>
      <c r="OLO256" s="111"/>
      <c r="OLP256" s="111"/>
      <c r="OLQ256" s="111"/>
      <c r="OLR256" s="111"/>
      <c r="OLS256" s="111"/>
      <c r="OLT256" s="111"/>
      <c r="OLU256" s="111"/>
      <c r="OLV256" s="111"/>
      <c r="OLW256" s="111"/>
      <c r="OLX256" s="111"/>
      <c r="OLY256" s="111"/>
      <c r="OLZ256" s="111"/>
      <c r="OMA256" s="111"/>
      <c r="OMB256" s="111"/>
      <c r="OMC256" s="111"/>
      <c r="OMD256" s="111"/>
      <c r="OME256" s="111"/>
      <c r="OMF256" s="111"/>
      <c r="OMG256" s="111"/>
      <c r="OMH256" s="111"/>
      <c r="OMI256" s="111"/>
      <c r="OMJ256" s="111"/>
      <c r="OMK256" s="111"/>
      <c r="OML256" s="111"/>
      <c r="OMM256" s="111"/>
      <c r="OMN256" s="111"/>
      <c r="OMO256" s="111"/>
      <c r="OMP256" s="111"/>
      <c r="OMQ256" s="111"/>
      <c r="OMR256" s="111"/>
      <c r="OMS256" s="111"/>
      <c r="OMT256" s="111"/>
      <c r="OMU256" s="111"/>
      <c r="OMV256" s="111"/>
      <c r="OMW256" s="111"/>
      <c r="OMX256" s="111"/>
      <c r="OMY256" s="111"/>
      <c r="OMZ256" s="111"/>
      <c r="ONA256" s="111"/>
      <c r="ONB256" s="111"/>
      <c r="ONC256" s="111"/>
      <c r="OND256" s="111"/>
      <c r="ONE256" s="111"/>
      <c r="ONF256" s="111"/>
      <c r="ONG256" s="111"/>
      <c r="ONH256" s="111"/>
      <c r="ONI256" s="111"/>
      <c r="ONJ256" s="111"/>
      <c r="ONK256" s="111"/>
      <c r="ONL256" s="111"/>
      <c r="ONM256" s="111"/>
      <c r="ONN256" s="111"/>
      <c r="ONO256" s="111"/>
      <c r="ONP256" s="111"/>
      <c r="ONQ256" s="111"/>
      <c r="ONR256" s="111"/>
      <c r="ONS256" s="111"/>
      <c r="ONT256" s="111"/>
      <c r="ONU256" s="111"/>
      <c r="ONV256" s="111"/>
      <c r="ONW256" s="111"/>
      <c r="ONX256" s="111"/>
      <c r="ONY256" s="111"/>
      <c r="ONZ256" s="111"/>
      <c r="OOA256" s="111"/>
      <c r="OOB256" s="111"/>
      <c r="OOC256" s="111"/>
      <c r="OOD256" s="111"/>
      <c r="OOE256" s="111"/>
      <c r="OOF256" s="111"/>
      <c r="OOG256" s="111"/>
      <c r="OOH256" s="111"/>
      <c r="OOI256" s="111"/>
      <c r="OOJ256" s="111"/>
      <c r="OOK256" s="111"/>
      <c r="OOL256" s="111"/>
      <c r="OOM256" s="111"/>
      <c r="OON256" s="111"/>
      <c r="OOO256" s="111"/>
      <c r="OOP256" s="111"/>
      <c r="OOQ256" s="111"/>
      <c r="OOR256" s="111"/>
      <c r="OOS256" s="111"/>
      <c r="OOT256" s="111"/>
      <c r="OOU256" s="111"/>
      <c r="OOV256" s="111"/>
      <c r="OOW256" s="111"/>
      <c r="OOX256" s="111"/>
      <c r="OOY256" s="111"/>
      <c r="OOZ256" s="111"/>
      <c r="OPA256" s="111"/>
      <c r="OPB256" s="111"/>
      <c r="OPC256" s="111"/>
      <c r="OPD256" s="111"/>
      <c r="OPE256" s="111"/>
      <c r="OPF256" s="111"/>
      <c r="OPG256" s="111"/>
      <c r="OPH256" s="111"/>
      <c r="OPI256" s="111"/>
      <c r="OPJ256" s="111"/>
      <c r="OPK256" s="111"/>
      <c r="OPL256" s="111"/>
      <c r="OPM256" s="111"/>
      <c r="OPN256" s="111"/>
      <c r="OPO256" s="111"/>
      <c r="OPP256" s="111"/>
      <c r="OPQ256" s="111"/>
      <c r="OPR256" s="111"/>
      <c r="OPS256" s="111"/>
      <c r="OPT256" s="111"/>
      <c r="OPU256" s="111"/>
      <c r="OPV256" s="111"/>
      <c r="OPW256" s="111"/>
      <c r="OPX256" s="111"/>
      <c r="OPY256" s="111"/>
      <c r="OPZ256" s="111"/>
      <c r="OQA256" s="111"/>
      <c r="OQB256" s="111"/>
      <c r="OQC256" s="111"/>
      <c r="OQD256" s="111"/>
      <c r="OQE256" s="111"/>
      <c r="OQF256" s="111"/>
      <c r="OQG256" s="111"/>
      <c r="OQH256" s="111"/>
      <c r="OQI256" s="111"/>
      <c r="OQJ256" s="111"/>
      <c r="OQK256" s="111"/>
      <c r="OQL256" s="111"/>
      <c r="OQM256" s="111"/>
      <c r="OQN256" s="111"/>
      <c r="OQO256" s="111"/>
      <c r="OQP256" s="111"/>
      <c r="OQQ256" s="111"/>
      <c r="OQR256" s="111"/>
      <c r="OQS256" s="111"/>
      <c r="OQT256" s="111"/>
      <c r="OQU256" s="111"/>
      <c r="OQV256" s="111"/>
      <c r="OQW256" s="111"/>
      <c r="OQX256" s="111"/>
      <c r="OQY256" s="111"/>
      <c r="OQZ256" s="111"/>
      <c r="ORA256" s="111"/>
      <c r="ORB256" s="111"/>
      <c r="ORC256" s="111"/>
      <c r="ORD256" s="111"/>
      <c r="ORE256" s="111"/>
      <c r="ORF256" s="111"/>
      <c r="ORG256" s="111"/>
      <c r="ORH256" s="111"/>
      <c r="ORI256" s="111"/>
      <c r="ORJ256" s="111"/>
      <c r="ORK256" s="111"/>
      <c r="ORL256" s="111"/>
      <c r="ORM256" s="111"/>
      <c r="ORN256" s="111"/>
      <c r="ORO256" s="111"/>
      <c r="ORP256" s="111"/>
      <c r="ORQ256" s="111"/>
      <c r="ORR256" s="111"/>
      <c r="ORS256" s="111"/>
      <c r="ORT256" s="111"/>
      <c r="ORU256" s="111"/>
      <c r="ORV256" s="111"/>
      <c r="ORW256" s="111"/>
      <c r="ORX256" s="111"/>
      <c r="ORY256" s="111"/>
      <c r="ORZ256" s="111"/>
      <c r="OSA256" s="111"/>
      <c r="OSB256" s="111"/>
      <c r="OSC256" s="111"/>
      <c r="OSD256" s="111"/>
      <c r="OSE256" s="111"/>
      <c r="OSF256" s="111"/>
      <c r="OSG256" s="111"/>
      <c r="OSH256" s="111"/>
      <c r="OSI256" s="111"/>
      <c r="OSJ256" s="111"/>
      <c r="OSK256" s="111"/>
      <c r="OSL256" s="111"/>
      <c r="OSM256" s="111"/>
      <c r="OSN256" s="111"/>
      <c r="OSO256" s="111"/>
      <c r="OSP256" s="111"/>
      <c r="OSQ256" s="111"/>
      <c r="OSR256" s="111"/>
      <c r="OSS256" s="111"/>
      <c r="OST256" s="111"/>
      <c r="OSU256" s="111"/>
      <c r="OSV256" s="111"/>
      <c r="OSW256" s="111"/>
      <c r="OSX256" s="111"/>
      <c r="OSY256" s="111"/>
      <c r="OSZ256" s="111"/>
      <c r="OTA256" s="111"/>
      <c r="OTB256" s="111"/>
      <c r="OTC256" s="111"/>
      <c r="OTD256" s="111"/>
      <c r="OTE256" s="111"/>
      <c r="OTF256" s="111"/>
      <c r="OTG256" s="111"/>
      <c r="OTH256" s="111"/>
      <c r="OTI256" s="111"/>
      <c r="OTJ256" s="111"/>
      <c r="OTK256" s="111"/>
      <c r="OTL256" s="111"/>
      <c r="OTM256" s="111"/>
      <c r="OTN256" s="111"/>
      <c r="OTO256" s="111"/>
      <c r="OTP256" s="111"/>
      <c r="OTQ256" s="111"/>
      <c r="OTR256" s="111"/>
      <c r="OTS256" s="111"/>
      <c r="OTT256" s="111"/>
      <c r="OTU256" s="111"/>
      <c r="OTV256" s="111"/>
      <c r="OTW256" s="111"/>
      <c r="OTX256" s="111"/>
      <c r="OTY256" s="111"/>
      <c r="OTZ256" s="111"/>
      <c r="OUA256" s="111"/>
      <c r="OUB256" s="111"/>
      <c r="OUC256" s="111"/>
      <c r="OUD256" s="111"/>
      <c r="OUE256" s="111"/>
      <c r="OUF256" s="111"/>
      <c r="OUG256" s="111"/>
      <c r="OUH256" s="111"/>
      <c r="OUI256" s="111"/>
      <c r="OUJ256" s="111"/>
      <c r="OUK256" s="111"/>
      <c r="OUL256" s="111"/>
      <c r="OUM256" s="111"/>
      <c r="OUN256" s="111"/>
      <c r="OUO256" s="111"/>
      <c r="OUP256" s="111"/>
      <c r="OUQ256" s="111"/>
      <c r="OUR256" s="111"/>
      <c r="OUS256" s="111"/>
      <c r="OUT256" s="111"/>
      <c r="OUU256" s="111"/>
      <c r="OUV256" s="111"/>
      <c r="OUW256" s="111"/>
      <c r="OUX256" s="111"/>
      <c r="OUY256" s="111"/>
      <c r="OUZ256" s="111"/>
      <c r="OVA256" s="111"/>
      <c r="OVB256" s="111"/>
      <c r="OVC256" s="111"/>
      <c r="OVD256" s="111"/>
      <c r="OVE256" s="111"/>
      <c r="OVF256" s="111"/>
      <c r="OVG256" s="111"/>
      <c r="OVH256" s="111"/>
      <c r="OVI256" s="111"/>
      <c r="OVJ256" s="111"/>
      <c r="OVK256" s="111"/>
      <c r="OVL256" s="111"/>
      <c r="OVM256" s="111"/>
      <c r="OVN256" s="111"/>
      <c r="OVO256" s="111"/>
      <c r="OVP256" s="111"/>
      <c r="OVQ256" s="111"/>
      <c r="OVR256" s="111"/>
      <c r="OVS256" s="111"/>
      <c r="OVT256" s="111"/>
      <c r="OVU256" s="111"/>
      <c r="OVV256" s="111"/>
      <c r="OVW256" s="111"/>
      <c r="OVX256" s="111"/>
      <c r="OVY256" s="111"/>
      <c r="OVZ256" s="111"/>
      <c r="OWA256" s="111"/>
      <c r="OWB256" s="111"/>
      <c r="OWC256" s="111"/>
      <c r="OWD256" s="111"/>
      <c r="OWE256" s="111"/>
      <c r="OWF256" s="111"/>
      <c r="OWG256" s="111"/>
      <c r="OWH256" s="111"/>
      <c r="OWI256" s="111"/>
      <c r="OWJ256" s="111"/>
      <c r="OWK256" s="111"/>
      <c r="OWL256" s="111"/>
      <c r="OWM256" s="111"/>
      <c r="OWN256" s="111"/>
      <c r="OWO256" s="111"/>
      <c r="OWP256" s="111"/>
      <c r="OWQ256" s="111"/>
      <c r="OWR256" s="111"/>
      <c r="OWS256" s="111"/>
      <c r="OWT256" s="111"/>
      <c r="OWU256" s="111"/>
      <c r="OWV256" s="111"/>
      <c r="OWW256" s="111"/>
      <c r="OWX256" s="111"/>
      <c r="OWY256" s="111"/>
      <c r="OWZ256" s="111"/>
      <c r="OXA256" s="111"/>
      <c r="OXB256" s="111"/>
      <c r="OXC256" s="111"/>
      <c r="OXD256" s="111"/>
      <c r="OXE256" s="111"/>
      <c r="OXF256" s="111"/>
      <c r="OXG256" s="111"/>
      <c r="OXH256" s="111"/>
      <c r="OXI256" s="111"/>
      <c r="OXJ256" s="111"/>
      <c r="OXK256" s="111"/>
      <c r="OXL256" s="111"/>
      <c r="OXM256" s="111"/>
      <c r="OXN256" s="111"/>
      <c r="OXO256" s="111"/>
      <c r="OXP256" s="111"/>
      <c r="OXQ256" s="111"/>
      <c r="OXR256" s="111"/>
      <c r="OXS256" s="111"/>
      <c r="OXT256" s="111"/>
      <c r="OXU256" s="111"/>
      <c r="OXV256" s="111"/>
      <c r="OXW256" s="111"/>
      <c r="OXX256" s="111"/>
      <c r="OXY256" s="111"/>
      <c r="OXZ256" s="111"/>
      <c r="OYA256" s="111"/>
      <c r="OYB256" s="111"/>
      <c r="OYC256" s="111"/>
      <c r="OYD256" s="111"/>
      <c r="OYE256" s="111"/>
      <c r="OYF256" s="111"/>
      <c r="OYG256" s="111"/>
      <c r="OYH256" s="111"/>
      <c r="OYI256" s="111"/>
      <c r="OYJ256" s="111"/>
      <c r="OYK256" s="111"/>
      <c r="OYL256" s="111"/>
      <c r="OYM256" s="111"/>
      <c r="OYN256" s="111"/>
      <c r="OYO256" s="111"/>
      <c r="OYP256" s="111"/>
      <c r="OYQ256" s="111"/>
      <c r="OYR256" s="111"/>
      <c r="OYS256" s="111"/>
      <c r="OYT256" s="111"/>
      <c r="OYU256" s="111"/>
      <c r="OYV256" s="111"/>
      <c r="OYW256" s="111"/>
      <c r="OYX256" s="111"/>
      <c r="OYY256" s="111"/>
      <c r="OYZ256" s="111"/>
      <c r="OZA256" s="111"/>
      <c r="OZB256" s="111"/>
      <c r="OZC256" s="111"/>
      <c r="OZD256" s="111"/>
      <c r="OZE256" s="111"/>
      <c r="OZF256" s="111"/>
      <c r="OZG256" s="111"/>
      <c r="OZH256" s="111"/>
      <c r="OZI256" s="111"/>
      <c r="OZJ256" s="111"/>
      <c r="OZK256" s="111"/>
      <c r="OZL256" s="111"/>
      <c r="OZM256" s="111"/>
      <c r="OZN256" s="111"/>
      <c r="OZO256" s="111"/>
      <c r="OZP256" s="111"/>
      <c r="OZQ256" s="111"/>
      <c r="OZR256" s="111"/>
      <c r="OZS256" s="111"/>
      <c r="OZT256" s="111"/>
      <c r="OZU256" s="111"/>
      <c r="OZV256" s="111"/>
      <c r="OZW256" s="111"/>
      <c r="OZX256" s="111"/>
      <c r="OZY256" s="111"/>
      <c r="OZZ256" s="111"/>
      <c r="PAA256" s="111"/>
      <c r="PAB256" s="111"/>
      <c r="PAC256" s="111"/>
      <c r="PAD256" s="111"/>
      <c r="PAE256" s="111"/>
      <c r="PAF256" s="111"/>
      <c r="PAG256" s="111"/>
      <c r="PAH256" s="111"/>
      <c r="PAI256" s="111"/>
      <c r="PAJ256" s="111"/>
      <c r="PAK256" s="111"/>
      <c r="PAL256" s="111"/>
      <c r="PAM256" s="111"/>
      <c r="PAN256" s="111"/>
      <c r="PAO256" s="111"/>
      <c r="PAP256" s="111"/>
      <c r="PAQ256" s="111"/>
      <c r="PAR256" s="111"/>
      <c r="PAS256" s="111"/>
      <c r="PAT256" s="111"/>
      <c r="PAU256" s="111"/>
      <c r="PAV256" s="111"/>
      <c r="PAW256" s="111"/>
      <c r="PAX256" s="111"/>
      <c r="PAY256" s="111"/>
      <c r="PAZ256" s="111"/>
      <c r="PBA256" s="111"/>
      <c r="PBB256" s="111"/>
      <c r="PBC256" s="111"/>
      <c r="PBD256" s="111"/>
      <c r="PBE256" s="111"/>
      <c r="PBF256" s="111"/>
      <c r="PBG256" s="111"/>
      <c r="PBH256" s="111"/>
      <c r="PBI256" s="111"/>
      <c r="PBJ256" s="111"/>
      <c r="PBK256" s="111"/>
      <c r="PBL256" s="111"/>
      <c r="PBM256" s="111"/>
      <c r="PBN256" s="111"/>
      <c r="PBO256" s="111"/>
      <c r="PBP256" s="111"/>
      <c r="PBQ256" s="111"/>
      <c r="PBR256" s="111"/>
      <c r="PBS256" s="111"/>
      <c r="PBT256" s="111"/>
      <c r="PBU256" s="111"/>
      <c r="PBV256" s="111"/>
      <c r="PBW256" s="111"/>
      <c r="PBX256" s="111"/>
      <c r="PBY256" s="111"/>
      <c r="PBZ256" s="111"/>
      <c r="PCA256" s="111"/>
      <c r="PCB256" s="111"/>
      <c r="PCC256" s="111"/>
      <c r="PCD256" s="111"/>
      <c r="PCE256" s="111"/>
      <c r="PCF256" s="111"/>
      <c r="PCG256" s="111"/>
      <c r="PCH256" s="111"/>
      <c r="PCI256" s="111"/>
      <c r="PCJ256" s="111"/>
      <c r="PCK256" s="111"/>
      <c r="PCL256" s="111"/>
      <c r="PCM256" s="111"/>
      <c r="PCN256" s="111"/>
      <c r="PCO256" s="111"/>
      <c r="PCP256" s="111"/>
      <c r="PCQ256" s="111"/>
      <c r="PCR256" s="111"/>
      <c r="PCS256" s="111"/>
      <c r="PCT256" s="111"/>
      <c r="PCU256" s="111"/>
      <c r="PCV256" s="111"/>
      <c r="PCW256" s="111"/>
      <c r="PCX256" s="111"/>
      <c r="PCY256" s="111"/>
      <c r="PCZ256" s="111"/>
      <c r="PDA256" s="111"/>
      <c r="PDB256" s="111"/>
      <c r="PDC256" s="111"/>
      <c r="PDD256" s="111"/>
      <c r="PDE256" s="111"/>
      <c r="PDF256" s="111"/>
      <c r="PDG256" s="111"/>
      <c r="PDH256" s="111"/>
      <c r="PDI256" s="111"/>
      <c r="PDJ256" s="111"/>
      <c r="PDK256" s="111"/>
      <c r="PDL256" s="111"/>
      <c r="PDM256" s="111"/>
      <c r="PDN256" s="111"/>
      <c r="PDO256" s="111"/>
      <c r="PDP256" s="111"/>
      <c r="PDQ256" s="111"/>
      <c r="PDR256" s="111"/>
      <c r="PDS256" s="111"/>
      <c r="PDT256" s="111"/>
      <c r="PDU256" s="111"/>
      <c r="PDV256" s="111"/>
      <c r="PDW256" s="111"/>
      <c r="PDX256" s="111"/>
      <c r="PDY256" s="111"/>
      <c r="PDZ256" s="111"/>
      <c r="PEA256" s="111"/>
      <c r="PEB256" s="111"/>
      <c r="PEC256" s="111"/>
      <c r="PED256" s="111"/>
      <c r="PEE256" s="111"/>
      <c r="PEF256" s="111"/>
      <c r="PEG256" s="111"/>
      <c r="PEH256" s="111"/>
      <c r="PEI256" s="111"/>
      <c r="PEJ256" s="111"/>
      <c r="PEK256" s="111"/>
      <c r="PEL256" s="111"/>
      <c r="PEM256" s="111"/>
      <c r="PEN256" s="111"/>
      <c r="PEO256" s="111"/>
      <c r="PEP256" s="111"/>
      <c r="PEQ256" s="111"/>
      <c r="PER256" s="111"/>
      <c r="PES256" s="111"/>
      <c r="PET256" s="111"/>
      <c r="PEU256" s="111"/>
      <c r="PEV256" s="111"/>
      <c r="PEW256" s="111"/>
      <c r="PEX256" s="111"/>
      <c r="PEY256" s="111"/>
      <c r="PEZ256" s="111"/>
      <c r="PFA256" s="111"/>
      <c r="PFB256" s="111"/>
      <c r="PFC256" s="111"/>
      <c r="PFD256" s="111"/>
      <c r="PFE256" s="111"/>
      <c r="PFF256" s="111"/>
      <c r="PFG256" s="111"/>
      <c r="PFH256" s="111"/>
      <c r="PFI256" s="111"/>
      <c r="PFJ256" s="111"/>
      <c r="PFK256" s="111"/>
      <c r="PFL256" s="111"/>
      <c r="PFM256" s="111"/>
      <c r="PFN256" s="111"/>
      <c r="PFO256" s="111"/>
      <c r="PFP256" s="111"/>
      <c r="PFQ256" s="111"/>
      <c r="PFR256" s="111"/>
      <c r="PFS256" s="111"/>
      <c r="PFT256" s="111"/>
      <c r="PFU256" s="111"/>
      <c r="PFV256" s="111"/>
      <c r="PFW256" s="111"/>
      <c r="PFX256" s="111"/>
      <c r="PFY256" s="111"/>
      <c r="PFZ256" s="111"/>
      <c r="PGA256" s="111"/>
      <c r="PGB256" s="111"/>
      <c r="PGC256" s="111"/>
      <c r="PGD256" s="111"/>
      <c r="PGE256" s="111"/>
      <c r="PGF256" s="111"/>
      <c r="PGG256" s="111"/>
      <c r="PGH256" s="111"/>
      <c r="PGI256" s="111"/>
      <c r="PGJ256" s="111"/>
      <c r="PGK256" s="111"/>
      <c r="PGL256" s="111"/>
      <c r="PGM256" s="111"/>
      <c r="PGN256" s="111"/>
      <c r="PGO256" s="111"/>
      <c r="PGP256" s="111"/>
      <c r="PGQ256" s="111"/>
      <c r="PGR256" s="111"/>
      <c r="PGS256" s="111"/>
      <c r="PGT256" s="111"/>
      <c r="PGU256" s="111"/>
      <c r="PGV256" s="111"/>
      <c r="PGW256" s="111"/>
      <c r="PGX256" s="111"/>
      <c r="PGY256" s="111"/>
      <c r="PGZ256" s="111"/>
      <c r="PHA256" s="111"/>
      <c r="PHB256" s="111"/>
      <c r="PHC256" s="111"/>
      <c r="PHD256" s="111"/>
      <c r="PHE256" s="111"/>
      <c r="PHF256" s="111"/>
      <c r="PHG256" s="111"/>
      <c r="PHH256" s="111"/>
      <c r="PHI256" s="111"/>
      <c r="PHJ256" s="111"/>
      <c r="PHK256" s="111"/>
      <c r="PHL256" s="111"/>
      <c r="PHM256" s="111"/>
      <c r="PHN256" s="111"/>
      <c r="PHO256" s="111"/>
      <c r="PHP256" s="111"/>
      <c r="PHQ256" s="111"/>
      <c r="PHR256" s="111"/>
      <c r="PHS256" s="111"/>
      <c r="PHT256" s="111"/>
      <c r="PHU256" s="111"/>
      <c r="PHV256" s="111"/>
      <c r="PHW256" s="111"/>
      <c r="PHX256" s="111"/>
      <c r="PHY256" s="111"/>
      <c r="PHZ256" s="111"/>
      <c r="PIA256" s="111"/>
      <c r="PIB256" s="111"/>
      <c r="PIC256" s="111"/>
      <c r="PID256" s="111"/>
      <c r="PIE256" s="111"/>
      <c r="PIF256" s="111"/>
      <c r="PIG256" s="111"/>
      <c r="PIH256" s="111"/>
      <c r="PII256" s="111"/>
      <c r="PIJ256" s="111"/>
      <c r="PIK256" s="111"/>
      <c r="PIL256" s="111"/>
      <c r="PIM256" s="111"/>
      <c r="PIN256" s="111"/>
      <c r="PIO256" s="111"/>
      <c r="PIP256" s="111"/>
      <c r="PIQ256" s="111"/>
      <c r="PIR256" s="111"/>
      <c r="PIS256" s="111"/>
      <c r="PIT256" s="111"/>
      <c r="PIU256" s="111"/>
      <c r="PIV256" s="111"/>
      <c r="PIW256" s="111"/>
      <c r="PIX256" s="111"/>
      <c r="PIY256" s="111"/>
      <c r="PIZ256" s="111"/>
      <c r="PJA256" s="111"/>
      <c r="PJB256" s="111"/>
      <c r="PJC256" s="111"/>
      <c r="PJD256" s="111"/>
      <c r="PJE256" s="111"/>
      <c r="PJF256" s="111"/>
      <c r="PJG256" s="111"/>
      <c r="PJH256" s="111"/>
      <c r="PJI256" s="111"/>
      <c r="PJJ256" s="111"/>
      <c r="PJK256" s="111"/>
      <c r="PJL256" s="111"/>
      <c r="PJM256" s="111"/>
      <c r="PJN256" s="111"/>
      <c r="PJO256" s="111"/>
      <c r="PJP256" s="111"/>
      <c r="PJQ256" s="111"/>
      <c r="PJR256" s="111"/>
      <c r="PJS256" s="111"/>
      <c r="PJT256" s="111"/>
      <c r="PJU256" s="111"/>
      <c r="PJV256" s="111"/>
      <c r="PJW256" s="111"/>
      <c r="PJX256" s="111"/>
      <c r="PJY256" s="111"/>
      <c r="PJZ256" s="111"/>
      <c r="PKA256" s="111"/>
      <c r="PKB256" s="111"/>
      <c r="PKC256" s="111"/>
      <c r="PKD256" s="111"/>
      <c r="PKE256" s="111"/>
      <c r="PKF256" s="111"/>
      <c r="PKG256" s="111"/>
      <c r="PKH256" s="111"/>
      <c r="PKI256" s="111"/>
      <c r="PKJ256" s="111"/>
      <c r="PKK256" s="111"/>
      <c r="PKL256" s="111"/>
      <c r="PKM256" s="111"/>
      <c r="PKN256" s="111"/>
      <c r="PKO256" s="111"/>
      <c r="PKP256" s="111"/>
      <c r="PKQ256" s="111"/>
      <c r="PKR256" s="111"/>
      <c r="PKS256" s="111"/>
      <c r="PKT256" s="111"/>
      <c r="PKU256" s="111"/>
      <c r="PKV256" s="111"/>
      <c r="PKW256" s="111"/>
      <c r="PKX256" s="111"/>
      <c r="PKY256" s="111"/>
      <c r="PKZ256" s="111"/>
      <c r="PLA256" s="111"/>
      <c r="PLB256" s="111"/>
      <c r="PLC256" s="111"/>
      <c r="PLD256" s="111"/>
      <c r="PLE256" s="111"/>
      <c r="PLF256" s="111"/>
      <c r="PLG256" s="111"/>
      <c r="PLH256" s="111"/>
      <c r="PLI256" s="111"/>
      <c r="PLJ256" s="111"/>
      <c r="PLK256" s="111"/>
      <c r="PLL256" s="111"/>
      <c r="PLM256" s="111"/>
      <c r="PLN256" s="111"/>
      <c r="PLO256" s="111"/>
      <c r="PLP256" s="111"/>
      <c r="PLQ256" s="111"/>
      <c r="PLR256" s="111"/>
      <c r="PLS256" s="111"/>
      <c r="PLT256" s="111"/>
      <c r="PLU256" s="111"/>
      <c r="PLV256" s="111"/>
      <c r="PLW256" s="111"/>
      <c r="PLX256" s="111"/>
      <c r="PLY256" s="111"/>
      <c r="PLZ256" s="111"/>
      <c r="PMA256" s="111"/>
      <c r="PMB256" s="111"/>
      <c r="PMC256" s="111"/>
      <c r="PMD256" s="111"/>
      <c r="PME256" s="111"/>
      <c r="PMF256" s="111"/>
      <c r="PMG256" s="111"/>
      <c r="PMH256" s="111"/>
      <c r="PMI256" s="111"/>
      <c r="PMJ256" s="111"/>
      <c r="PMK256" s="111"/>
      <c r="PML256" s="111"/>
      <c r="PMM256" s="111"/>
      <c r="PMN256" s="111"/>
      <c r="PMO256" s="111"/>
      <c r="PMP256" s="111"/>
      <c r="PMQ256" s="111"/>
      <c r="PMR256" s="111"/>
      <c r="PMS256" s="111"/>
      <c r="PMT256" s="111"/>
      <c r="PMU256" s="111"/>
      <c r="PMV256" s="111"/>
      <c r="PMW256" s="111"/>
      <c r="PMX256" s="111"/>
      <c r="PMY256" s="111"/>
      <c r="PMZ256" s="111"/>
      <c r="PNA256" s="111"/>
      <c r="PNB256" s="111"/>
      <c r="PNC256" s="111"/>
      <c r="PND256" s="111"/>
      <c r="PNE256" s="111"/>
      <c r="PNF256" s="111"/>
      <c r="PNG256" s="111"/>
      <c r="PNH256" s="111"/>
      <c r="PNI256" s="111"/>
      <c r="PNJ256" s="111"/>
      <c r="PNK256" s="111"/>
      <c r="PNL256" s="111"/>
      <c r="PNM256" s="111"/>
      <c r="PNN256" s="111"/>
      <c r="PNO256" s="111"/>
      <c r="PNP256" s="111"/>
      <c r="PNQ256" s="111"/>
      <c r="PNR256" s="111"/>
      <c r="PNS256" s="111"/>
      <c r="PNT256" s="111"/>
      <c r="PNU256" s="111"/>
      <c r="PNV256" s="111"/>
      <c r="PNW256" s="111"/>
      <c r="PNX256" s="111"/>
      <c r="PNY256" s="111"/>
      <c r="PNZ256" s="111"/>
      <c r="POA256" s="111"/>
      <c r="POB256" s="111"/>
      <c r="POC256" s="111"/>
      <c r="POD256" s="111"/>
      <c r="POE256" s="111"/>
      <c r="POF256" s="111"/>
      <c r="POG256" s="111"/>
      <c r="POH256" s="111"/>
      <c r="POI256" s="111"/>
      <c r="POJ256" s="111"/>
      <c r="POK256" s="111"/>
      <c r="POL256" s="111"/>
      <c r="POM256" s="111"/>
      <c r="PON256" s="111"/>
      <c r="POO256" s="111"/>
      <c r="POP256" s="111"/>
      <c r="POQ256" s="111"/>
      <c r="POR256" s="111"/>
      <c r="POS256" s="111"/>
      <c r="POT256" s="111"/>
      <c r="POU256" s="111"/>
      <c r="POV256" s="111"/>
      <c r="POW256" s="111"/>
      <c r="POX256" s="111"/>
      <c r="POY256" s="111"/>
      <c r="POZ256" s="111"/>
      <c r="PPA256" s="111"/>
      <c r="PPB256" s="111"/>
      <c r="PPC256" s="111"/>
      <c r="PPD256" s="111"/>
      <c r="PPE256" s="111"/>
      <c r="PPF256" s="111"/>
      <c r="PPG256" s="111"/>
      <c r="PPH256" s="111"/>
      <c r="PPI256" s="111"/>
      <c r="PPJ256" s="111"/>
      <c r="PPK256" s="111"/>
      <c r="PPL256" s="111"/>
      <c r="PPM256" s="111"/>
      <c r="PPN256" s="111"/>
      <c r="PPO256" s="111"/>
      <c r="PPP256" s="111"/>
      <c r="PPQ256" s="111"/>
      <c r="PPR256" s="111"/>
      <c r="PPS256" s="111"/>
      <c r="PPT256" s="111"/>
      <c r="PPU256" s="111"/>
      <c r="PPV256" s="111"/>
      <c r="PPW256" s="111"/>
      <c r="PPX256" s="111"/>
      <c r="PPY256" s="111"/>
      <c r="PPZ256" s="111"/>
      <c r="PQA256" s="111"/>
      <c r="PQB256" s="111"/>
      <c r="PQC256" s="111"/>
      <c r="PQD256" s="111"/>
      <c r="PQE256" s="111"/>
      <c r="PQF256" s="111"/>
      <c r="PQG256" s="111"/>
      <c r="PQH256" s="111"/>
      <c r="PQI256" s="111"/>
      <c r="PQJ256" s="111"/>
      <c r="PQK256" s="111"/>
      <c r="PQL256" s="111"/>
      <c r="PQM256" s="111"/>
      <c r="PQN256" s="111"/>
      <c r="PQO256" s="111"/>
      <c r="PQP256" s="111"/>
      <c r="PQQ256" s="111"/>
      <c r="PQR256" s="111"/>
      <c r="PQS256" s="111"/>
      <c r="PQT256" s="111"/>
      <c r="PQU256" s="111"/>
      <c r="PQV256" s="111"/>
      <c r="PQW256" s="111"/>
      <c r="PQX256" s="111"/>
      <c r="PQY256" s="111"/>
      <c r="PQZ256" s="111"/>
      <c r="PRA256" s="111"/>
      <c r="PRB256" s="111"/>
      <c r="PRC256" s="111"/>
      <c r="PRD256" s="111"/>
      <c r="PRE256" s="111"/>
      <c r="PRF256" s="111"/>
      <c r="PRG256" s="111"/>
      <c r="PRH256" s="111"/>
      <c r="PRI256" s="111"/>
      <c r="PRJ256" s="111"/>
      <c r="PRK256" s="111"/>
      <c r="PRL256" s="111"/>
      <c r="PRM256" s="111"/>
      <c r="PRN256" s="111"/>
      <c r="PRO256" s="111"/>
      <c r="PRP256" s="111"/>
      <c r="PRQ256" s="111"/>
      <c r="PRR256" s="111"/>
      <c r="PRS256" s="111"/>
      <c r="PRT256" s="111"/>
      <c r="PRU256" s="111"/>
      <c r="PRV256" s="111"/>
      <c r="PRW256" s="111"/>
      <c r="PRX256" s="111"/>
      <c r="PRY256" s="111"/>
      <c r="PRZ256" s="111"/>
      <c r="PSA256" s="111"/>
      <c r="PSB256" s="111"/>
      <c r="PSC256" s="111"/>
      <c r="PSD256" s="111"/>
      <c r="PSE256" s="111"/>
      <c r="PSF256" s="111"/>
      <c r="PSG256" s="111"/>
      <c r="PSH256" s="111"/>
      <c r="PSI256" s="111"/>
      <c r="PSJ256" s="111"/>
      <c r="PSK256" s="111"/>
      <c r="PSL256" s="111"/>
      <c r="PSM256" s="111"/>
      <c r="PSN256" s="111"/>
      <c r="PSO256" s="111"/>
      <c r="PSP256" s="111"/>
      <c r="PSQ256" s="111"/>
      <c r="PSR256" s="111"/>
      <c r="PSS256" s="111"/>
      <c r="PST256" s="111"/>
      <c r="PSU256" s="111"/>
      <c r="PSV256" s="111"/>
      <c r="PSW256" s="111"/>
      <c r="PSX256" s="111"/>
      <c r="PSY256" s="111"/>
      <c r="PSZ256" s="111"/>
      <c r="PTA256" s="111"/>
      <c r="PTB256" s="111"/>
      <c r="PTC256" s="111"/>
      <c r="PTD256" s="111"/>
      <c r="PTE256" s="111"/>
      <c r="PTF256" s="111"/>
      <c r="PTG256" s="111"/>
      <c r="PTH256" s="111"/>
      <c r="PTI256" s="111"/>
      <c r="PTJ256" s="111"/>
      <c r="PTK256" s="111"/>
      <c r="PTL256" s="111"/>
      <c r="PTM256" s="111"/>
      <c r="PTN256" s="111"/>
      <c r="PTO256" s="111"/>
      <c r="PTP256" s="111"/>
      <c r="PTQ256" s="111"/>
      <c r="PTR256" s="111"/>
      <c r="PTS256" s="111"/>
      <c r="PTT256" s="111"/>
      <c r="PTU256" s="111"/>
      <c r="PTV256" s="111"/>
      <c r="PTW256" s="111"/>
      <c r="PTX256" s="111"/>
      <c r="PTY256" s="111"/>
      <c r="PTZ256" s="111"/>
      <c r="PUA256" s="111"/>
      <c r="PUB256" s="111"/>
      <c r="PUC256" s="111"/>
      <c r="PUD256" s="111"/>
      <c r="PUE256" s="111"/>
      <c r="PUF256" s="111"/>
      <c r="PUG256" s="111"/>
      <c r="PUH256" s="111"/>
      <c r="PUI256" s="111"/>
      <c r="PUJ256" s="111"/>
      <c r="PUK256" s="111"/>
      <c r="PUL256" s="111"/>
      <c r="PUM256" s="111"/>
      <c r="PUN256" s="111"/>
      <c r="PUO256" s="111"/>
      <c r="PUP256" s="111"/>
      <c r="PUQ256" s="111"/>
      <c r="PUR256" s="111"/>
      <c r="PUS256" s="111"/>
      <c r="PUT256" s="111"/>
      <c r="PUU256" s="111"/>
      <c r="PUV256" s="111"/>
      <c r="PUW256" s="111"/>
      <c r="PUX256" s="111"/>
      <c r="PUY256" s="111"/>
      <c r="PUZ256" s="111"/>
      <c r="PVA256" s="111"/>
      <c r="PVB256" s="111"/>
      <c r="PVC256" s="111"/>
      <c r="PVD256" s="111"/>
      <c r="PVE256" s="111"/>
      <c r="PVF256" s="111"/>
      <c r="PVG256" s="111"/>
      <c r="PVH256" s="111"/>
      <c r="PVI256" s="111"/>
      <c r="PVJ256" s="111"/>
      <c r="PVK256" s="111"/>
      <c r="PVL256" s="111"/>
      <c r="PVM256" s="111"/>
      <c r="PVN256" s="111"/>
      <c r="PVO256" s="111"/>
      <c r="PVP256" s="111"/>
      <c r="PVQ256" s="111"/>
      <c r="PVR256" s="111"/>
      <c r="PVS256" s="111"/>
      <c r="PVT256" s="111"/>
      <c r="PVU256" s="111"/>
      <c r="PVV256" s="111"/>
      <c r="PVW256" s="111"/>
      <c r="PVX256" s="111"/>
      <c r="PVY256" s="111"/>
      <c r="PVZ256" s="111"/>
      <c r="PWA256" s="111"/>
      <c r="PWB256" s="111"/>
      <c r="PWC256" s="111"/>
      <c r="PWD256" s="111"/>
      <c r="PWE256" s="111"/>
      <c r="PWF256" s="111"/>
      <c r="PWG256" s="111"/>
      <c r="PWH256" s="111"/>
      <c r="PWI256" s="111"/>
      <c r="PWJ256" s="111"/>
      <c r="PWK256" s="111"/>
      <c r="PWL256" s="111"/>
      <c r="PWM256" s="111"/>
      <c r="PWN256" s="111"/>
      <c r="PWO256" s="111"/>
      <c r="PWP256" s="111"/>
      <c r="PWQ256" s="111"/>
      <c r="PWR256" s="111"/>
      <c r="PWS256" s="111"/>
      <c r="PWT256" s="111"/>
      <c r="PWU256" s="111"/>
      <c r="PWV256" s="111"/>
      <c r="PWW256" s="111"/>
      <c r="PWX256" s="111"/>
      <c r="PWY256" s="111"/>
      <c r="PWZ256" s="111"/>
      <c r="PXA256" s="111"/>
      <c r="PXB256" s="111"/>
      <c r="PXC256" s="111"/>
      <c r="PXD256" s="111"/>
      <c r="PXE256" s="111"/>
      <c r="PXF256" s="111"/>
      <c r="PXG256" s="111"/>
      <c r="PXH256" s="111"/>
      <c r="PXI256" s="111"/>
      <c r="PXJ256" s="111"/>
      <c r="PXK256" s="111"/>
      <c r="PXL256" s="111"/>
      <c r="PXM256" s="111"/>
      <c r="PXN256" s="111"/>
      <c r="PXO256" s="111"/>
      <c r="PXP256" s="111"/>
      <c r="PXQ256" s="111"/>
      <c r="PXR256" s="111"/>
      <c r="PXS256" s="111"/>
      <c r="PXT256" s="111"/>
      <c r="PXU256" s="111"/>
      <c r="PXV256" s="111"/>
      <c r="PXW256" s="111"/>
      <c r="PXX256" s="111"/>
      <c r="PXY256" s="111"/>
      <c r="PXZ256" s="111"/>
      <c r="PYA256" s="111"/>
      <c r="PYB256" s="111"/>
      <c r="PYC256" s="111"/>
      <c r="PYD256" s="111"/>
      <c r="PYE256" s="111"/>
      <c r="PYF256" s="111"/>
      <c r="PYG256" s="111"/>
      <c r="PYH256" s="111"/>
      <c r="PYI256" s="111"/>
      <c r="PYJ256" s="111"/>
      <c r="PYK256" s="111"/>
      <c r="PYL256" s="111"/>
      <c r="PYM256" s="111"/>
      <c r="PYN256" s="111"/>
      <c r="PYO256" s="111"/>
      <c r="PYP256" s="111"/>
      <c r="PYQ256" s="111"/>
      <c r="PYR256" s="111"/>
      <c r="PYS256" s="111"/>
      <c r="PYT256" s="111"/>
      <c r="PYU256" s="111"/>
      <c r="PYV256" s="111"/>
      <c r="PYW256" s="111"/>
      <c r="PYX256" s="111"/>
      <c r="PYY256" s="111"/>
      <c r="PYZ256" s="111"/>
      <c r="PZA256" s="111"/>
      <c r="PZB256" s="111"/>
      <c r="PZC256" s="111"/>
      <c r="PZD256" s="111"/>
      <c r="PZE256" s="111"/>
      <c r="PZF256" s="111"/>
      <c r="PZG256" s="111"/>
      <c r="PZH256" s="111"/>
      <c r="PZI256" s="111"/>
      <c r="PZJ256" s="111"/>
      <c r="PZK256" s="111"/>
      <c r="PZL256" s="111"/>
      <c r="PZM256" s="111"/>
      <c r="PZN256" s="111"/>
      <c r="PZO256" s="111"/>
      <c r="PZP256" s="111"/>
      <c r="PZQ256" s="111"/>
      <c r="PZR256" s="111"/>
      <c r="PZS256" s="111"/>
      <c r="PZT256" s="111"/>
      <c r="PZU256" s="111"/>
      <c r="PZV256" s="111"/>
      <c r="PZW256" s="111"/>
      <c r="PZX256" s="111"/>
      <c r="PZY256" s="111"/>
      <c r="PZZ256" s="111"/>
      <c r="QAA256" s="111"/>
      <c r="QAB256" s="111"/>
      <c r="QAC256" s="111"/>
      <c r="QAD256" s="111"/>
      <c r="QAE256" s="111"/>
      <c r="QAF256" s="111"/>
      <c r="QAG256" s="111"/>
      <c r="QAH256" s="111"/>
      <c r="QAI256" s="111"/>
      <c r="QAJ256" s="111"/>
      <c r="QAK256" s="111"/>
      <c r="QAL256" s="111"/>
      <c r="QAM256" s="111"/>
      <c r="QAN256" s="111"/>
      <c r="QAO256" s="111"/>
      <c r="QAP256" s="111"/>
      <c r="QAQ256" s="111"/>
      <c r="QAR256" s="111"/>
      <c r="QAS256" s="111"/>
      <c r="QAT256" s="111"/>
      <c r="QAU256" s="111"/>
      <c r="QAV256" s="111"/>
      <c r="QAW256" s="111"/>
      <c r="QAX256" s="111"/>
      <c r="QAY256" s="111"/>
      <c r="QAZ256" s="111"/>
      <c r="QBA256" s="111"/>
      <c r="QBB256" s="111"/>
      <c r="QBC256" s="111"/>
      <c r="QBD256" s="111"/>
      <c r="QBE256" s="111"/>
      <c r="QBF256" s="111"/>
      <c r="QBG256" s="111"/>
      <c r="QBH256" s="111"/>
      <c r="QBI256" s="111"/>
      <c r="QBJ256" s="111"/>
      <c r="QBK256" s="111"/>
      <c r="QBL256" s="111"/>
      <c r="QBM256" s="111"/>
      <c r="QBN256" s="111"/>
      <c r="QBO256" s="111"/>
      <c r="QBP256" s="111"/>
      <c r="QBQ256" s="111"/>
      <c r="QBR256" s="111"/>
      <c r="QBS256" s="111"/>
      <c r="QBT256" s="111"/>
      <c r="QBU256" s="111"/>
      <c r="QBV256" s="111"/>
      <c r="QBW256" s="111"/>
      <c r="QBX256" s="111"/>
      <c r="QBY256" s="111"/>
      <c r="QBZ256" s="111"/>
      <c r="QCA256" s="111"/>
      <c r="QCB256" s="111"/>
      <c r="QCC256" s="111"/>
      <c r="QCD256" s="111"/>
      <c r="QCE256" s="111"/>
      <c r="QCF256" s="111"/>
      <c r="QCG256" s="111"/>
      <c r="QCH256" s="111"/>
      <c r="QCI256" s="111"/>
      <c r="QCJ256" s="111"/>
      <c r="QCK256" s="111"/>
      <c r="QCL256" s="111"/>
      <c r="QCM256" s="111"/>
      <c r="QCN256" s="111"/>
      <c r="QCO256" s="111"/>
      <c r="QCP256" s="111"/>
      <c r="QCQ256" s="111"/>
      <c r="QCR256" s="111"/>
      <c r="QCS256" s="111"/>
      <c r="QCT256" s="111"/>
      <c r="QCU256" s="111"/>
      <c r="QCV256" s="111"/>
      <c r="QCW256" s="111"/>
      <c r="QCX256" s="111"/>
      <c r="QCY256" s="111"/>
      <c r="QCZ256" s="111"/>
      <c r="QDA256" s="111"/>
      <c r="QDB256" s="111"/>
      <c r="QDC256" s="111"/>
      <c r="QDD256" s="111"/>
      <c r="QDE256" s="111"/>
      <c r="QDF256" s="111"/>
      <c r="QDG256" s="111"/>
      <c r="QDH256" s="111"/>
      <c r="QDI256" s="111"/>
      <c r="QDJ256" s="111"/>
      <c r="QDK256" s="111"/>
      <c r="QDL256" s="111"/>
      <c r="QDM256" s="111"/>
      <c r="QDN256" s="111"/>
      <c r="QDO256" s="111"/>
      <c r="QDP256" s="111"/>
      <c r="QDQ256" s="111"/>
      <c r="QDR256" s="111"/>
      <c r="QDS256" s="111"/>
      <c r="QDT256" s="111"/>
      <c r="QDU256" s="111"/>
      <c r="QDV256" s="111"/>
      <c r="QDW256" s="111"/>
      <c r="QDX256" s="111"/>
      <c r="QDY256" s="111"/>
      <c r="QDZ256" s="111"/>
      <c r="QEA256" s="111"/>
      <c r="QEB256" s="111"/>
      <c r="QEC256" s="111"/>
      <c r="QED256" s="111"/>
      <c r="QEE256" s="111"/>
      <c r="QEF256" s="111"/>
      <c r="QEG256" s="111"/>
      <c r="QEH256" s="111"/>
      <c r="QEI256" s="111"/>
      <c r="QEJ256" s="111"/>
      <c r="QEK256" s="111"/>
      <c r="QEL256" s="111"/>
      <c r="QEM256" s="111"/>
      <c r="QEN256" s="111"/>
      <c r="QEO256" s="111"/>
      <c r="QEP256" s="111"/>
      <c r="QEQ256" s="111"/>
      <c r="QER256" s="111"/>
      <c r="QES256" s="111"/>
      <c r="QET256" s="111"/>
      <c r="QEU256" s="111"/>
      <c r="QEV256" s="111"/>
      <c r="QEW256" s="111"/>
      <c r="QEX256" s="111"/>
      <c r="QEY256" s="111"/>
      <c r="QEZ256" s="111"/>
      <c r="QFA256" s="111"/>
      <c r="QFB256" s="111"/>
      <c r="QFC256" s="111"/>
      <c r="QFD256" s="111"/>
      <c r="QFE256" s="111"/>
      <c r="QFF256" s="111"/>
      <c r="QFG256" s="111"/>
      <c r="QFH256" s="111"/>
      <c r="QFI256" s="111"/>
      <c r="QFJ256" s="111"/>
      <c r="QFK256" s="111"/>
      <c r="QFL256" s="111"/>
      <c r="QFM256" s="111"/>
      <c r="QFN256" s="111"/>
      <c r="QFO256" s="111"/>
      <c r="QFP256" s="111"/>
      <c r="QFQ256" s="111"/>
      <c r="QFR256" s="111"/>
      <c r="QFS256" s="111"/>
      <c r="QFT256" s="111"/>
      <c r="QFU256" s="111"/>
      <c r="QFV256" s="111"/>
      <c r="QFW256" s="111"/>
      <c r="QFX256" s="111"/>
      <c r="QFY256" s="111"/>
      <c r="QFZ256" s="111"/>
      <c r="QGA256" s="111"/>
      <c r="QGB256" s="111"/>
      <c r="QGC256" s="111"/>
      <c r="QGD256" s="111"/>
      <c r="QGE256" s="111"/>
      <c r="QGF256" s="111"/>
      <c r="QGG256" s="111"/>
      <c r="QGH256" s="111"/>
      <c r="QGI256" s="111"/>
      <c r="QGJ256" s="111"/>
      <c r="QGK256" s="111"/>
      <c r="QGL256" s="111"/>
      <c r="QGM256" s="111"/>
      <c r="QGN256" s="111"/>
      <c r="QGO256" s="111"/>
      <c r="QGP256" s="111"/>
      <c r="QGQ256" s="111"/>
      <c r="QGR256" s="111"/>
      <c r="QGS256" s="111"/>
      <c r="QGT256" s="111"/>
      <c r="QGU256" s="111"/>
      <c r="QGV256" s="111"/>
      <c r="QGW256" s="111"/>
      <c r="QGX256" s="111"/>
      <c r="QGY256" s="111"/>
      <c r="QGZ256" s="111"/>
      <c r="QHA256" s="111"/>
      <c r="QHB256" s="111"/>
      <c r="QHC256" s="111"/>
      <c r="QHD256" s="111"/>
      <c r="QHE256" s="111"/>
      <c r="QHF256" s="111"/>
      <c r="QHG256" s="111"/>
      <c r="QHH256" s="111"/>
      <c r="QHI256" s="111"/>
      <c r="QHJ256" s="111"/>
      <c r="QHK256" s="111"/>
      <c r="QHL256" s="111"/>
      <c r="QHM256" s="111"/>
      <c r="QHN256" s="111"/>
      <c r="QHO256" s="111"/>
      <c r="QHP256" s="111"/>
      <c r="QHQ256" s="111"/>
      <c r="QHR256" s="111"/>
      <c r="QHS256" s="111"/>
      <c r="QHT256" s="111"/>
      <c r="QHU256" s="111"/>
      <c r="QHV256" s="111"/>
      <c r="QHW256" s="111"/>
      <c r="QHX256" s="111"/>
      <c r="QHY256" s="111"/>
      <c r="QHZ256" s="111"/>
      <c r="QIA256" s="111"/>
      <c r="QIB256" s="111"/>
      <c r="QIC256" s="111"/>
      <c r="QID256" s="111"/>
      <c r="QIE256" s="111"/>
      <c r="QIF256" s="111"/>
      <c r="QIG256" s="111"/>
      <c r="QIH256" s="111"/>
      <c r="QII256" s="111"/>
      <c r="QIJ256" s="111"/>
      <c r="QIK256" s="111"/>
      <c r="QIL256" s="111"/>
      <c r="QIM256" s="111"/>
      <c r="QIN256" s="111"/>
      <c r="QIO256" s="111"/>
      <c r="QIP256" s="111"/>
      <c r="QIQ256" s="111"/>
      <c r="QIR256" s="111"/>
      <c r="QIS256" s="111"/>
      <c r="QIT256" s="111"/>
      <c r="QIU256" s="111"/>
      <c r="QIV256" s="111"/>
      <c r="QIW256" s="111"/>
      <c r="QIX256" s="111"/>
      <c r="QIY256" s="111"/>
      <c r="QIZ256" s="111"/>
      <c r="QJA256" s="111"/>
      <c r="QJB256" s="111"/>
      <c r="QJC256" s="111"/>
      <c r="QJD256" s="111"/>
      <c r="QJE256" s="111"/>
      <c r="QJF256" s="111"/>
      <c r="QJG256" s="111"/>
      <c r="QJH256" s="111"/>
      <c r="QJI256" s="111"/>
      <c r="QJJ256" s="111"/>
      <c r="QJK256" s="111"/>
      <c r="QJL256" s="111"/>
      <c r="QJM256" s="111"/>
      <c r="QJN256" s="111"/>
      <c r="QJO256" s="111"/>
      <c r="QJP256" s="111"/>
      <c r="QJQ256" s="111"/>
      <c r="QJR256" s="111"/>
      <c r="QJS256" s="111"/>
      <c r="QJT256" s="111"/>
      <c r="QJU256" s="111"/>
      <c r="QJV256" s="111"/>
      <c r="QJW256" s="111"/>
      <c r="QJX256" s="111"/>
      <c r="QJY256" s="111"/>
      <c r="QJZ256" s="111"/>
      <c r="QKA256" s="111"/>
      <c r="QKB256" s="111"/>
      <c r="QKC256" s="111"/>
      <c r="QKD256" s="111"/>
      <c r="QKE256" s="111"/>
      <c r="QKF256" s="111"/>
      <c r="QKG256" s="111"/>
      <c r="QKH256" s="111"/>
      <c r="QKI256" s="111"/>
      <c r="QKJ256" s="111"/>
      <c r="QKK256" s="111"/>
      <c r="QKL256" s="111"/>
      <c r="QKM256" s="111"/>
      <c r="QKN256" s="111"/>
      <c r="QKO256" s="111"/>
      <c r="QKP256" s="111"/>
      <c r="QKQ256" s="111"/>
      <c r="QKR256" s="111"/>
      <c r="QKS256" s="111"/>
      <c r="QKT256" s="111"/>
      <c r="QKU256" s="111"/>
      <c r="QKV256" s="111"/>
      <c r="QKW256" s="111"/>
      <c r="QKX256" s="111"/>
      <c r="QKY256" s="111"/>
      <c r="QKZ256" s="111"/>
      <c r="QLA256" s="111"/>
      <c r="QLB256" s="111"/>
      <c r="QLC256" s="111"/>
      <c r="QLD256" s="111"/>
      <c r="QLE256" s="111"/>
      <c r="QLF256" s="111"/>
      <c r="QLG256" s="111"/>
      <c r="QLH256" s="111"/>
      <c r="QLI256" s="111"/>
      <c r="QLJ256" s="111"/>
      <c r="QLK256" s="111"/>
      <c r="QLL256" s="111"/>
      <c r="QLM256" s="111"/>
      <c r="QLN256" s="111"/>
      <c r="QLO256" s="111"/>
      <c r="QLP256" s="111"/>
      <c r="QLQ256" s="111"/>
      <c r="QLR256" s="111"/>
      <c r="QLS256" s="111"/>
      <c r="QLT256" s="111"/>
      <c r="QLU256" s="111"/>
      <c r="QLV256" s="111"/>
      <c r="QLW256" s="111"/>
      <c r="QLX256" s="111"/>
      <c r="QLY256" s="111"/>
      <c r="QLZ256" s="111"/>
      <c r="QMA256" s="111"/>
      <c r="QMB256" s="111"/>
      <c r="QMC256" s="111"/>
      <c r="QMD256" s="111"/>
      <c r="QME256" s="111"/>
      <c r="QMF256" s="111"/>
      <c r="QMG256" s="111"/>
      <c r="QMH256" s="111"/>
      <c r="QMI256" s="111"/>
      <c r="QMJ256" s="111"/>
      <c r="QMK256" s="111"/>
      <c r="QML256" s="111"/>
      <c r="QMM256" s="111"/>
      <c r="QMN256" s="111"/>
      <c r="QMO256" s="111"/>
      <c r="QMP256" s="111"/>
      <c r="QMQ256" s="111"/>
      <c r="QMR256" s="111"/>
      <c r="QMS256" s="111"/>
      <c r="QMT256" s="111"/>
      <c r="QMU256" s="111"/>
      <c r="QMV256" s="111"/>
      <c r="QMW256" s="111"/>
      <c r="QMX256" s="111"/>
      <c r="QMY256" s="111"/>
      <c r="QMZ256" s="111"/>
      <c r="QNA256" s="111"/>
      <c r="QNB256" s="111"/>
      <c r="QNC256" s="111"/>
      <c r="QND256" s="111"/>
      <c r="QNE256" s="111"/>
      <c r="QNF256" s="111"/>
      <c r="QNG256" s="111"/>
      <c r="QNH256" s="111"/>
      <c r="QNI256" s="111"/>
      <c r="QNJ256" s="111"/>
      <c r="QNK256" s="111"/>
      <c r="QNL256" s="111"/>
      <c r="QNM256" s="111"/>
      <c r="QNN256" s="111"/>
      <c r="QNO256" s="111"/>
      <c r="QNP256" s="111"/>
      <c r="QNQ256" s="111"/>
      <c r="QNR256" s="111"/>
      <c r="QNS256" s="111"/>
      <c r="QNT256" s="111"/>
      <c r="QNU256" s="111"/>
      <c r="QNV256" s="111"/>
      <c r="QNW256" s="111"/>
      <c r="QNX256" s="111"/>
      <c r="QNY256" s="111"/>
      <c r="QNZ256" s="111"/>
      <c r="QOA256" s="111"/>
      <c r="QOB256" s="111"/>
      <c r="QOC256" s="111"/>
      <c r="QOD256" s="111"/>
      <c r="QOE256" s="111"/>
      <c r="QOF256" s="111"/>
      <c r="QOG256" s="111"/>
      <c r="QOH256" s="111"/>
      <c r="QOI256" s="111"/>
      <c r="QOJ256" s="111"/>
      <c r="QOK256" s="111"/>
      <c r="QOL256" s="111"/>
      <c r="QOM256" s="111"/>
      <c r="QON256" s="111"/>
      <c r="QOO256" s="111"/>
      <c r="QOP256" s="111"/>
      <c r="QOQ256" s="111"/>
      <c r="QOR256" s="111"/>
      <c r="QOS256" s="111"/>
      <c r="QOT256" s="111"/>
      <c r="QOU256" s="111"/>
      <c r="QOV256" s="111"/>
      <c r="QOW256" s="111"/>
      <c r="QOX256" s="111"/>
      <c r="QOY256" s="111"/>
      <c r="QOZ256" s="111"/>
      <c r="QPA256" s="111"/>
      <c r="QPB256" s="111"/>
      <c r="QPC256" s="111"/>
      <c r="QPD256" s="111"/>
      <c r="QPE256" s="111"/>
      <c r="QPF256" s="111"/>
      <c r="QPG256" s="111"/>
      <c r="QPH256" s="111"/>
      <c r="QPI256" s="111"/>
      <c r="QPJ256" s="111"/>
      <c r="QPK256" s="111"/>
      <c r="QPL256" s="111"/>
      <c r="QPM256" s="111"/>
      <c r="QPN256" s="111"/>
      <c r="QPO256" s="111"/>
      <c r="QPP256" s="111"/>
      <c r="QPQ256" s="111"/>
      <c r="QPR256" s="111"/>
      <c r="QPS256" s="111"/>
      <c r="QPT256" s="111"/>
      <c r="QPU256" s="111"/>
      <c r="QPV256" s="111"/>
      <c r="QPW256" s="111"/>
      <c r="QPX256" s="111"/>
      <c r="QPY256" s="111"/>
      <c r="QPZ256" s="111"/>
      <c r="QQA256" s="111"/>
      <c r="QQB256" s="111"/>
      <c r="QQC256" s="111"/>
      <c r="QQD256" s="111"/>
      <c r="QQE256" s="111"/>
      <c r="QQF256" s="111"/>
      <c r="QQG256" s="111"/>
      <c r="QQH256" s="111"/>
      <c r="QQI256" s="111"/>
      <c r="QQJ256" s="111"/>
      <c r="QQK256" s="111"/>
      <c r="QQL256" s="111"/>
      <c r="QQM256" s="111"/>
      <c r="QQN256" s="111"/>
      <c r="QQO256" s="111"/>
      <c r="QQP256" s="111"/>
      <c r="QQQ256" s="111"/>
      <c r="QQR256" s="111"/>
      <c r="QQS256" s="111"/>
      <c r="QQT256" s="111"/>
      <c r="QQU256" s="111"/>
      <c r="QQV256" s="111"/>
      <c r="QQW256" s="111"/>
      <c r="QQX256" s="111"/>
      <c r="QQY256" s="111"/>
      <c r="QQZ256" s="111"/>
      <c r="QRA256" s="111"/>
      <c r="QRB256" s="111"/>
      <c r="QRC256" s="111"/>
      <c r="QRD256" s="111"/>
      <c r="QRE256" s="111"/>
      <c r="QRF256" s="111"/>
      <c r="QRG256" s="111"/>
      <c r="QRH256" s="111"/>
      <c r="QRI256" s="111"/>
      <c r="QRJ256" s="111"/>
      <c r="QRK256" s="111"/>
      <c r="QRL256" s="111"/>
      <c r="QRM256" s="111"/>
      <c r="QRN256" s="111"/>
      <c r="QRO256" s="111"/>
      <c r="QRP256" s="111"/>
      <c r="QRQ256" s="111"/>
      <c r="QRR256" s="111"/>
      <c r="QRS256" s="111"/>
      <c r="QRT256" s="111"/>
      <c r="QRU256" s="111"/>
      <c r="QRV256" s="111"/>
      <c r="QRW256" s="111"/>
      <c r="QRX256" s="111"/>
      <c r="QRY256" s="111"/>
      <c r="QRZ256" s="111"/>
      <c r="QSA256" s="111"/>
      <c r="QSB256" s="111"/>
      <c r="QSC256" s="111"/>
      <c r="QSD256" s="111"/>
      <c r="QSE256" s="111"/>
      <c r="QSF256" s="111"/>
      <c r="QSG256" s="111"/>
      <c r="QSH256" s="111"/>
      <c r="QSI256" s="111"/>
      <c r="QSJ256" s="111"/>
      <c r="QSK256" s="111"/>
      <c r="QSL256" s="111"/>
      <c r="QSM256" s="111"/>
      <c r="QSN256" s="111"/>
      <c r="QSO256" s="111"/>
      <c r="QSP256" s="111"/>
      <c r="QSQ256" s="111"/>
      <c r="QSR256" s="111"/>
      <c r="QSS256" s="111"/>
      <c r="QST256" s="111"/>
      <c r="QSU256" s="111"/>
      <c r="QSV256" s="111"/>
      <c r="QSW256" s="111"/>
      <c r="QSX256" s="111"/>
      <c r="QSY256" s="111"/>
      <c r="QSZ256" s="111"/>
      <c r="QTA256" s="111"/>
      <c r="QTB256" s="111"/>
      <c r="QTC256" s="111"/>
      <c r="QTD256" s="111"/>
      <c r="QTE256" s="111"/>
      <c r="QTF256" s="111"/>
      <c r="QTG256" s="111"/>
      <c r="QTH256" s="111"/>
      <c r="QTI256" s="111"/>
      <c r="QTJ256" s="111"/>
      <c r="QTK256" s="111"/>
      <c r="QTL256" s="111"/>
      <c r="QTM256" s="111"/>
      <c r="QTN256" s="111"/>
      <c r="QTO256" s="111"/>
      <c r="QTP256" s="111"/>
      <c r="QTQ256" s="111"/>
      <c r="QTR256" s="111"/>
      <c r="QTS256" s="111"/>
      <c r="QTT256" s="111"/>
      <c r="QTU256" s="111"/>
      <c r="QTV256" s="111"/>
      <c r="QTW256" s="111"/>
      <c r="QTX256" s="111"/>
      <c r="QTY256" s="111"/>
      <c r="QTZ256" s="111"/>
      <c r="QUA256" s="111"/>
      <c r="QUB256" s="111"/>
      <c r="QUC256" s="111"/>
      <c r="QUD256" s="111"/>
      <c r="QUE256" s="111"/>
      <c r="QUF256" s="111"/>
      <c r="QUG256" s="111"/>
      <c r="QUH256" s="111"/>
      <c r="QUI256" s="111"/>
      <c r="QUJ256" s="111"/>
      <c r="QUK256" s="111"/>
      <c r="QUL256" s="111"/>
      <c r="QUM256" s="111"/>
      <c r="QUN256" s="111"/>
      <c r="QUO256" s="111"/>
      <c r="QUP256" s="111"/>
      <c r="QUQ256" s="111"/>
      <c r="QUR256" s="111"/>
      <c r="QUS256" s="111"/>
      <c r="QUT256" s="111"/>
      <c r="QUU256" s="111"/>
      <c r="QUV256" s="111"/>
      <c r="QUW256" s="111"/>
      <c r="QUX256" s="111"/>
      <c r="QUY256" s="111"/>
      <c r="QUZ256" s="111"/>
      <c r="QVA256" s="111"/>
      <c r="QVB256" s="111"/>
      <c r="QVC256" s="111"/>
      <c r="QVD256" s="111"/>
      <c r="QVE256" s="111"/>
      <c r="QVF256" s="111"/>
      <c r="QVG256" s="111"/>
      <c r="QVH256" s="111"/>
      <c r="QVI256" s="111"/>
      <c r="QVJ256" s="111"/>
      <c r="QVK256" s="111"/>
      <c r="QVL256" s="111"/>
      <c r="QVM256" s="111"/>
      <c r="QVN256" s="111"/>
      <c r="QVO256" s="111"/>
      <c r="QVP256" s="111"/>
      <c r="QVQ256" s="111"/>
      <c r="QVR256" s="111"/>
      <c r="QVS256" s="111"/>
      <c r="QVT256" s="111"/>
      <c r="QVU256" s="111"/>
      <c r="QVV256" s="111"/>
      <c r="QVW256" s="111"/>
      <c r="QVX256" s="111"/>
      <c r="QVY256" s="111"/>
      <c r="QVZ256" s="111"/>
      <c r="QWA256" s="111"/>
      <c r="QWB256" s="111"/>
      <c r="QWC256" s="111"/>
      <c r="QWD256" s="111"/>
      <c r="QWE256" s="111"/>
      <c r="QWF256" s="111"/>
      <c r="QWG256" s="111"/>
      <c r="QWH256" s="111"/>
      <c r="QWI256" s="111"/>
      <c r="QWJ256" s="111"/>
      <c r="QWK256" s="111"/>
      <c r="QWL256" s="111"/>
      <c r="QWM256" s="111"/>
      <c r="QWN256" s="111"/>
      <c r="QWO256" s="111"/>
      <c r="QWP256" s="111"/>
      <c r="QWQ256" s="111"/>
      <c r="QWR256" s="111"/>
      <c r="QWS256" s="111"/>
      <c r="QWT256" s="111"/>
      <c r="QWU256" s="111"/>
      <c r="QWV256" s="111"/>
      <c r="QWW256" s="111"/>
      <c r="QWX256" s="111"/>
      <c r="QWY256" s="111"/>
      <c r="QWZ256" s="111"/>
      <c r="QXA256" s="111"/>
      <c r="QXB256" s="111"/>
      <c r="QXC256" s="111"/>
      <c r="QXD256" s="111"/>
      <c r="QXE256" s="111"/>
      <c r="QXF256" s="111"/>
      <c r="QXG256" s="111"/>
      <c r="QXH256" s="111"/>
      <c r="QXI256" s="111"/>
      <c r="QXJ256" s="111"/>
      <c r="QXK256" s="111"/>
      <c r="QXL256" s="111"/>
      <c r="QXM256" s="111"/>
      <c r="QXN256" s="111"/>
      <c r="QXO256" s="111"/>
      <c r="QXP256" s="111"/>
      <c r="QXQ256" s="111"/>
      <c r="QXR256" s="111"/>
      <c r="QXS256" s="111"/>
      <c r="QXT256" s="111"/>
      <c r="QXU256" s="111"/>
      <c r="QXV256" s="111"/>
      <c r="QXW256" s="111"/>
      <c r="QXX256" s="111"/>
      <c r="QXY256" s="111"/>
      <c r="QXZ256" s="111"/>
      <c r="QYA256" s="111"/>
      <c r="QYB256" s="111"/>
      <c r="QYC256" s="111"/>
      <c r="QYD256" s="111"/>
      <c r="QYE256" s="111"/>
      <c r="QYF256" s="111"/>
      <c r="QYG256" s="111"/>
      <c r="QYH256" s="111"/>
      <c r="QYI256" s="111"/>
      <c r="QYJ256" s="111"/>
      <c r="QYK256" s="111"/>
      <c r="QYL256" s="111"/>
      <c r="QYM256" s="111"/>
      <c r="QYN256" s="111"/>
      <c r="QYO256" s="111"/>
      <c r="QYP256" s="111"/>
      <c r="QYQ256" s="111"/>
      <c r="QYR256" s="111"/>
      <c r="QYS256" s="111"/>
      <c r="QYT256" s="111"/>
      <c r="QYU256" s="111"/>
      <c r="QYV256" s="111"/>
      <c r="QYW256" s="111"/>
      <c r="QYX256" s="111"/>
      <c r="QYY256" s="111"/>
      <c r="QYZ256" s="111"/>
      <c r="QZA256" s="111"/>
      <c r="QZB256" s="111"/>
      <c r="QZC256" s="111"/>
      <c r="QZD256" s="111"/>
      <c r="QZE256" s="111"/>
      <c r="QZF256" s="111"/>
      <c r="QZG256" s="111"/>
      <c r="QZH256" s="111"/>
      <c r="QZI256" s="111"/>
      <c r="QZJ256" s="111"/>
      <c r="QZK256" s="111"/>
      <c r="QZL256" s="111"/>
      <c r="QZM256" s="111"/>
      <c r="QZN256" s="111"/>
      <c r="QZO256" s="111"/>
      <c r="QZP256" s="111"/>
      <c r="QZQ256" s="111"/>
      <c r="QZR256" s="111"/>
      <c r="QZS256" s="111"/>
      <c r="QZT256" s="111"/>
      <c r="QZU256" s="111"/>
      <c r="QZV256" s="111"/>
      <c r="QZW256" s="111"/>
      <c r="QZX256" s="111"/>
      <c r="QZY256" s="111"/>
      <c r="QZZ256" s="111"/>
      <c r="RAA256" s="111"/>
      <c r="RAB256" s="111"/>
      <c r="RAC256" s="111"/>
      <c r="RAD256" s="111"/>
      <c r="RAE256" s="111"/>
      <c r="RAF256" s="111"/>
      <c r="RAG256" s="111"/>
      <c r="RAH256" s="111"/>
      <c r="RAI256" s="111"/>
      <c r="RAJ256" s="111"/>
      <c r="RAK256" s="111"/>
      <c r="RAL256" s="111"/>
      <c r="RAM256" s="111"/>
      <c r="RAN256" s="111"/>
      <c r="RAO256" s="111"/>
      <c r="RAP256" s="111"/>
      <c r="RAQ256" s="111"/>
      <c r="RAR256" s="111"/>
      <c r="RAS256" s="111"/>
      <c r="RAT256" s="111"/>
      <c r="RAU256" s="111"/>
      <c r="RAV256" s="111"/>
      <c r="RAW256" s="111"/>
      <c r="RAX256" s="111"/>
      <c r="RAY256" s="111"/>
      <c r="RAZ256" s="111"/>
      <c r="RBA256" s="111"/>
      <c r="RBB256" s="111"/>
      <c r="RBC256" s="111"/>
      <c r="RBD256" s="111"/>
      <c r="RBE256" s="111"/>
      <c r="RBF256" s="111"/>
      <c r="RBG256" s="111"/>
      <c r="RBH256" s="111"/>
      <c r="RBI256" s="111"/>
      <c r="RBJ256" s="111"/>
      <c r="RBK256" s="111"/>
      <c r="RBL256" s="111"/>
      <c r="RBM256" s="111"/>
      <c r="RBN256" s="111"/>
      <c r="RBO256" s="111"/>
      <c r="RBP256" s="111"/>
      <c r="RBQ256" s="111"/>
      <c r="RBR256" s="111"/>
      <c r="RBS256" s="111"/>
      <c r="RBT256" s="111"/>
      <c r="RBU256" s="111"/>
      <c r="RBV256" s="111"/>
      <c r="RBW256" s="111"/>
      <c r="RBX256" s="111"/>
      <c r="RBY256" s="111"/>
      <c r="RBZ256" s="111"/>
      <c r="RCA256" s="111"/>
      <c r="RCB256" s="111"/>
      <c r="RCC256" s="111"/>
      <c r="RCD256" s="111"/>
      <c r="RCE256" s="111"/>
      <c r="RCF256" s="111"/>
      <c r="RCG256" s="111"/>
      <c r="RCH256" s="111"/>
      <c r="RCI256" s="111"/>
      <c r="RCJ256" s="111"/>
      <c r="RCK256" s="111"/>
      <c r="RCL256" s="111"/>
      <c r="RCM256" s="111"/>
      <c r="RCN256" s="111"/>
      <c r="RCO256" s="111"/>
      <c r="RCP256" s="111"/>
      <c r="RCQ256" s="111"/>
      <c r="RCR256" s="111"/>
      <c r="RCS256" s="111"/>
      <c r="RCT256" s="111"/>
      <c r="RCU256" s="111"/>
      <c r="RCV256" s="111"/>
      <c r="RCW256" s="111"/>
      <c r="RCX256" s="111"/>
      <c r="RCY256" s="111"/>
      <c r="RCZ256" s="111"/>
      <c r="RDA256" s="111"/>
      <c r="RDB256" s="111"/>
      <c r="RDC256" s="111"/>
      <c r="RDD256" s="111"/>
      <c r="RDE256" s="111"/>
      <c r="RDF256" s="111"/>
      <c r="RDG256" s="111"/>
      <c r="RDH256" s="111"/>
      <c r="RDI256" s="111"/>
      <c r="RDJ256" s="111"/>
      <c r="RDK256" s="111"/>
      <c r="RDL256" s="111"/>
      <c r="RDM256" s="111"/>
      <c r="RDN256" s="111"/>
      <c r="RDO256" s="111"/>
      <c r="RDP256" s="111"/>
      <c r="RDQ256" s="111"/>
      <c r="RDR256" s="111"/>
      <c r="RDS256" s="111"/>
      <c r="RDT256" s="111"/>
      <c r="RDU256" s="111"/>
      <c r="RDV256" s="111"/>
      <c r="RDW256" s="111"/>
      <c r="RDX256" s="111"/>
      <c r="RDY256" s="111"/>
      <c r="RDZ256" s="111"/>
      <c r="REA256" s="111"/>
      <c r="REB256" s="111"/>
      <c r="REC256" s="111"/>
      <c r="RED256" s="111"/>
      <c r="REE256" s="111"/>
      <c r="REF256" s="111"/>
      <c r="REG256" s="111"/>
      <c r="REH256" s="111"/>
      <c r="REI256" s="111"/>
      <c r="REJ256" s="111"/>
      <c r="REK256" s="111"/>
      <c r="REL256" s="111"/>
      <c r="REM256" s="111"/>
      <c r="REN256" s="111"/>
      <c r="REO256" s="111"/>
      <c r="REP256" s="111"/>
      <c r="REQ256" s="111"/>
      <c r="RER256" s="111"/>
      <c r="RES256" s="111"/>
      <c r="RET256" s="111"/>
      <c r="REU256" s="111"/>
      <c r="REV256" s="111"/>
      <c r="REW256" s="111"/>
      <c r="REX256" s="111"/>
      <c r="REY256" s="111"/>
      <c r="REZ256" s="111"/>
      <c r="RFA256" s="111"/>
      <c r="RFB256" s="111"/>
      <c r="RFC256" s="111"/>
      <c r="RFD256" s="111"/>
      <c r="RFE256" s="111"/>
      <c r="RFF256" s="111"/>
      <c r="RFG256" s="111"/>
      <c r="RFH256" s="111"/>
      <c r="RFI256" s="111"/>
      <c r="RFJ256" s="111"/>
      <c r="RFK256" s="111"/>
      <c r="RFL256" s="111"/>
      <c r="RFM256" s="111"/>
      <c r="RFN256" s="111"/>
      <c r="RFO256" s="111"/>
      <c r="RFP256" s="111"/>
      <c r="RFQ256" s="111"/>
      <c r="RFR256" s="111"/>
      <c r="RFS256" s="111"/>
      <c r="RFT256" s="111"/>
      <c r="RFU256" s="111"/>
      <c r="RFV256" s="111"/>
      <c r="RFW256" s="111"/>
      <c r="RFX256" s="111"/>
      <c r="RFY256" s="111"/>
      <c r="RFZ256" s="111"/>
      <c r="RGA256" s="111"/>
      <c r="RGB256" s="111"/>
      <c r="RGC256" s="111"/>
      <c r="RGD256" s="111"/>
      <c r="RGE256" s="111"/>
      <c r="RGF256" s="111"/>
      <c r="RGG256" s="111"/>
      <c r="RGH256" s="111"/>
      <c r="RGI256" s="111"/>
      <c r="RGJ256" s="111"/>
      <c r="RGK256" s="111"/>
      <c r="RGL256" s="111"/>
      <c r="RGM256" s="111"/>
      <c r="RGN256" s="111"/>
      <c r="RGO256" s="111"/>
      <c r="RGP256" s="111"/>
      <c r="RGQ256" s="111"/>
      <c r="RGR256" s="111"/>
      <c r="RGS256" s="111"/>
      <c r="RGT256" s="111"/>
      <c r="RGU256" s="111"/>
      <c r="RGV256" s="111"/>
      <c r="RGW256" s="111"/>
      <c r="RGX256" s="111"/>
      <c r="RGY256" s="111"/>
      <c r="RGZ256" s="111"/>
      <c r="RHA256" s="111"/>
      <c r="RHB256" s="111"/>
      <c r="RHC256" s="111"/>
      <c r="RHD256" s="111"/>
      <c r="RHE256" s="111"/>
      <c r="RHF256" s="111"/>
      <c r="RHG256" s="111"/>
      <c r="RHH256" s="111"/>
      <c r="RHI256" s="111"/>
      <c r="RHJ256" s="111"/>
      <c r="RHK256" s="111"/>
      <c r="RHL256" s="111"/>
      <c r="RHM256" s="111"/>
      <c r="RHN256" s="111"/>
      <c r="RHO256" s="111"/>
      <c r="RHP256" s="111"/>
      <c r="RHQ256" s="111"/>
      <c r="RHR256" s="111"/>
      <c r="RHS256" s="111"/>
      <c r="RHT256" s="111"/>
      <c r="RHU256" s="111"/>
      <c r="RHV256" s="111"/>
      <c r="RHW256" s="111"/>
      <c r="RHX256" s="111"/>
      <c r="RHY256" s="111"/>
      <c r="RHZ256" s="111"/>
      <c r="RIA256" s="111"/>
      <c r="RIB256" s="111"/>
      <c r="RIC256" s="111"/>
      <c r="RID256" s="111"/>
      <c r="RIE256" s="111"/>
      <c r="RIF256" s="111"/>
      <c r="RIG256" s="111"/>
      <c r="RIH256" s="111"/>
      <c r="RII256" s="111"/>
      <c r="RIJ256" s="111"/>
      <c r="RIK256" s="111"/>
      <c r="RIL256" s="111"/>
      <c r="RIM256" s="111"/>
      <c r="RIN256" s="111"/>
      <c r="RIO256" s="111"/>
      <c r="RIP256" s="111"/>
      <c r="RIQ256" s="111"/>
      <c r="RIR256" s="111"/>
      <c r="RIS256" s="111"/>
      <c r="RIT256" s="111"/>
      <c r="RIU256" s="111"/>
      <c r="RIV256" s="111"/>
      <c r="RIW256" s="111"/>
      <c r="RIX256" s="111"/>
      <c r="RIY256" s="111"/>
      <c r="RIZ256" s="111"/>
      <c r="RJA256" s="111"/>
      <c r="RJB256" s="111"/>
      <c r="RJC256" s="111"/>
      <c r="RJD256" s="111"/>
      <c r="RJE256" s="111"/>
      <c r="RJF256" s="111"/>
      <c r="RJG256" s="111"/>
      <c r="RJH256" s="111"/>
      <c r="RJI256" s="111"/>
      <c r="RJJ256" s="111"/>
      <c r="RJK256" s="111"/>
      <c r="RJL256" s="111"/>
      <c r="RJM256" s="111"/>
      <c r="RJN256" s="111"/>
      <c r="RJO256" s="111"/>
      <c r="RJP256" s="111"/>
      <c r="RJQ256" s="111"/>
      <c r="RJR256" s="111"/>
      <c r="RJS256" s="111"/>
      <c r="RJT256" s="111"/>
      <c r="RJU256" s="111"/>
      <c r="RJV256" s="111"/>
      <c r="RJW256" s="111"/>
      <c r="RJX256" s="111"/>
      <c r="RJY256" s="111"/>
      <c r="RJZ256" s="111"/>
      <c r="RKA256" s="111"/>
      <c r="RKB256" s="111"/>
      <c r="RKC256" s="111"/>
      <c r="RKD256" s="111"/>
      <c r="RKE256" s="111"/>
      <c r="RKF256" s="111"/>
      <c r="RKG256" s="111"/>
      <c r="RKH256" s="111"/>
      <c r="RKI256" s="111"/>
      <c r="RKJ256" s="111"/>
      <c r="RKK256" s="111"/>
      <c r="RKL256" s="111"/>
      <c r="RKM256" s="111"/>
      <c r="RKN256" s="111"/>
      <c r="RKO256" s="111"/>
      <c r="RKP256" s="111"/>
      <c r="RKQ256" s="111"/>
      <c r="RKR256" s="111"/>
      <c r="RKS256" s="111"/>
      <c r="RKT256" s="111"/>
      <c r="RKU256" s="111"/>
      <c r="RKV256" s="111"/>
      <c r="RKW256" s="111"/>
      <c r="RKX256" s="111"/>
      <c r="RKY256" s="111"/>
      <c r="RKZ256" s="111"/>
      <c r="RLA256" s="111"/>
      <c r="RLB256" s="111"/>
      <c r="RLC256" s="111"/>
      <c r="RLD256" s="111"/>
      <c r="RLE256" s="111"/>
      <c r="RLF256" s="111"/>
      <c r="RLG256" s="111"/>
      <c r="RLH256" s="111"/>
      <c r="RLI256" s="111"/>
      <c r="RLJ256" s="111"/>
      <c r="RLK256" s="111"/>
      <c r="RLL256" s="111"/>
      <c r="RLM256" s="111"/>
      <c r="RLN256" s="111"/>
      <c r="RLO256" s="111"/>
      <c r="RLP256" s="111"/>
      <c r="RLQ256" s="111"/>
      <c r="RLR256" s="111"/>
      <c r="RLS256" s="111"/>
      <c r="RLT256" s="111"/>
      <c r="RLU256" s="111"/>
      <c r="RLV256" s="111"/>
      <c r="RLW256" s="111"/>
      <c r="RLX256" s="111"/>
      <c r="RLY256" s="111"/>
      <c r="RLZ256" s="111"/>
      <c r="RMA256" s="111"/>
      <c r="RMB256" s="111"/>
      <c r="RMC256" s="111"/>
      <c r="RMD256" s="111"/>
      <c r="RME256" s="111"/>
      <c r="RMF256" s="111"/>
      <c r="RMG256" s="111"/>
      <c r="RMH256" s="111"/>
      <c r="RMI256" s="111"/>
      <c r="RMJ256" s="111"/>
      <c r="RMK256" s="111"/>
      <c r="RML256" s="111"/>
      <c r="RMM256" s="111"/>
      <c r="RMN256" s="111"/>
      <c r="RMO256" s="111"/>
      <c r="RMP256" s="111"/>
      <c r="RMQ256" s="111"/>
      <c r="RMR256" s="111"/>
      <c r="RMS256" s="111"/>
      <c r="RMT256" s="111"/>
      <c r="RMU256" s="111"/>
      <c r="RMV256" s="111"/>
      <c r="RMW256" s="111"/>
      <c r="RMX256" s="111"/>
      <c r="RMY256" s="111"/>
      <c r="RMZ256" s="111"/>
      <c r="RNA256" s="111"/>
      <c r="RNB256" s="111"/>
      <c r="RNC256" s="111"/>
      <c r="RND256" s="111"/>
      <c r="RNE256" s="111"/>
      <c r="RNF256" s="111"/>
      <c r="RNG256" s="111"/>
      <c r="RNH256" s="111"/>
      <c r="RNI256" s="111"/>
      <c r="RNJ256" s="111"/>
      <c r="RNK256" s="111"/>
      <c r="RNL256" s="111"/>
      <c r="RNM256" s="111"/>
      <c r="RNN256" s="111"/>
      <c r="RNO256" s="111"/>
      <c r="RNP256" s="111"/>
      <c r="RNQ256" s="111"/>
      <c r="RNR256" s="111"/>
      <c r="RNS256" s="111"/>
      <c r="RNT256" s="111"/>
      <c r="RNU256" s="111"/>
      <c r="RNV256" s="111"/>
      <c r="RNW256" s="111"/>
      <c r="RNX256" s="111"/>
      <c r="RNY256" s="111"/>
      <c r="RNZ256" s="111"/>
      <c r="ROA256" s="111"/>
      <c r="ROB256" s="111"/>
      <c r="ROC256" s="111"/>
      <c r="ROD256" s="111"/>
      <c r="ROE256" s="111"/>
      <c r="ROF256" s="111"/>
      <c r="ROG256" s="111"/>
      <c r="ROH256" s="111"/>
      <c r="ROI256" s="111"/>
      <c r="ROJ256" s="111"/>
      <c r="ROK256" s="111"/>
      <c r="ROL256" s="111"/>
      <c r="ROM256" s="111"/>
      <c r="RON256" s="111"/>
      <c r="ROO256" s="111"/>
      <c r="ROP256" s="111"/>
      <c r="ROQ256" s="111"/>
      <c r="ROR256" s="111"/>
      <c r="ROS256" s="111"/>
      <c r="ROT256" s="111"/>
      <c r="ROU256" s="111"/>
      <c r="ROV256" s="111"/>
      <c r="ROW256" s="111"/>
      <c r="ROX256" s="111"/>
      <c r="ROY256" s="111"/>
      <c r="ROZ256" s="111"/>
      <c r="RPA256" s="111"/>
      <c r="RPB256" s="111"/>
      <c r="RPC256" s="111"/>
      <c r="RPD256" s="111"/>
      <c r="RPE256" s="111"/>
      <c r="RPF256" s="111"/>
      <c r="RPG256" s="111"/>
      <c r="RPH256" s="111"/>
      <c r="RPI256" s="111"/>
      <c r="RPJ256" s="111"/>
      <c r="RPK256" s="111"/>
      <c r="RPL256" s="111"/>
      <c r="RPM256" s="111"/>
      <c r="RPN256" s="111"/>
      <c r="RPO256" s="111"/>
      <c r="RPP256" s="111"/>
      <c r="RPQ256" s="111"/>
      <c r="RPR256" s="111"/>
      <c r="RPS256" s="111"/>
      <c r="RPT256" s="111"/>
      <c r="RPU256" s="111"/>
      <c r="RPV256" s="111"/>
      <c r="RPW256" s="111"/>
      <c r="RPX256" s="111"/>
      <c r="RPY256" s="111"/>
      <c r="RPZ256" s="111"/>
      <c r="RQA256" s="111"/>
      <c r="RQB256" s="111"/>
      <c r="RQC256" s="111"/>
      <c r="RQD256" s="111"/>
      <c r="RQE256" s="111"/>
      <c r="RQF256" s="111"/>
      <c r="RQG256" s="111"/>
      <c r="RQH256" s="111"/>
      <c r="RQI256" s="111"/>
      <c r="RQJ256" s="111"/>
      <c r="RQK256" s="111"/>
      <c r="RQL256" s="111"/>
      <c r="RQM256" s="111"/>
      <c r="RQN256" s="111"/>
      <c r="RQO256" s="111"/>
      <c r="RQP256" s="111"/>
      <c r="RQQ256" s="111"/>
      <c r="RQR256" s="111"/>
      <c r="RQS256" s="111"/>
      <c r="RQT256" s="111"/>
      <c r="RQU256" s="111"/>
      <c r="RQV256" s="111"/>
      <c r="RQW256" s="111"/>
      <c r="RQX256" s="111"/>
      <c r="RQY256" s="111"/>
      <c r="RQZ256" s="111"/>
      <c r="RRA256" s="111"/>
      <c r="RRB256" s="111"/>
      <c r="RRC256" s="111"/>
      <c r="RRD256" s="111"/>
      <c r="RRE256" s="111"/>
      <c r="RRF256" s="111"/>
      <c r="RRG256" s="111"/>
      <c r="RRH256" s="111"/>
      <c r="RRI256" s="111"/>
      <c r="RRJ256" s="111"/>
      <c r="RRK256" s="111"/>
      <c r="RRL256" s="111"/>
      <c r="RRM256" s="111"/>
      <c r="RRN256" s="111"/>
      <c r="RRO256" s="111"/>
      <c r="RRP256" s="111"/>
      <c r="RRQ256" s="111"/>
      <c r="RRR256" s="111"/>
      <c r="RRS256" s="111"/>
      <c r="RRT256" s="111"/>
      <c r="RRU256" s="111"/>
      <c r="RRV256" s="111"/>
      <c r="RRW256" s="111"/>
      <c r="RRX256" s="111"/>
      <c r="RRY256" s="111"/>
      <c r="RRZ256" s="111"/>
      <c r="RSA256" s="111"/>
      <c r="RSB256" s="111"/>
      <c r="RSC256" s="111"/>
      <c r="RSD256" s="111"/>
      <c r="RSE256" s="111"/>
      <c r="RSF256" s="111"/>
      <c r="RSG256" s="111"/>
      <c r="RSH256" s="111"/>
      <c r="RSI256" s="111"/>
      <c r="RSJ256" s="111"/>
      <c r="RSK256" s="111"/>
      <c r="RSL256" s="111"/>
      <c r="RSM256" s="111"/>
      <c r="RSN256" s="111"/>
      <c r="RSO256" s="111"/>
      <c r="RSP256" s="111"/>
      <c r="RSQ256" s="111"/>
      <c r="RSR256" s="111"/>
      <c r="RSS256" s="111"/>
      <c r="RST256" s="111"/>
      <c r="RSU256" s="111"/>
      <c r="RSV256" s="111"/>
      <c r="RSW256" s="111"/>
      <c r="RSX256" s="111"/>
      <c r="RSY256" s="111"/>
      <c r="RSZ256" s="111"/>
      <c r="RTA256" s="111"/>
      <c r="RTB256" s="111"/>
      <c r="RTC256" s="111"/>
      <c r="RTD256" s="111"/>
      <c r="RTE256" s="111"/>
      <c r="RTF256" s="111"/>
      <c r="RTG256" s="111"/>
      <c r="RTH256" s="111"/>
      <c r="RTI256" s="111"/>
      <c r="RTJ256" s="111"/>
      <c r="RTK256" s="111"/>
      <c r="RTL256" s="111"/>
      <c r="RTM256" s="111"/>
      <c r="RTN256" s="111"/>
      <c r="RTO256" s="111"/>
      <c r="RTP256" s="111"/>
      <c r="RTQ256" s="111"/>
      <c r="RTR256" s="111"/>
      <c r="RTS256" s="111"/>
      <c r="RTT256" s="111"/>
      <c r="RTU256" s="111"/>
      <c r="RTV256" s="111"/>
      <c r="RTW256" s="111"/>
      <c r="RTX256" s="111"/>
      <c r="RTY256" s="111"/>
      <c r="RTZ256" s="111"/>
      <c r="RUA256" s="111"/>
      <c r="RUB256" s="111"/>
      <c r="RUC256" s="111"/>
      <c r="RUD256" s="111"/>
      <c r="RUE256" s="111"/>
      <c r="RUF256" s="111"/>
      <c r="RUG256" s="111"/>
      <c r="RUH256" s="111"/>
      <c r="RUI256" s="111"/>
      <c r="RUJ256" s="111"/>
      <c r="RUK256" s="111"/>
      <c r="RUL256" s="111"/>
      <c r="RUM256" s="111"/>
      <c r="RUN256" s="111"/>
      <c r="RUO256" s="111"/>
      <c r="RUP256" s="111"/>
      <c r="RUQ256" s="111"/>
      <c r="RUR256" s="111"/>
      <c r="RUS256" s="111"/>
      <c r="RUT256" s="111"/>
      <c r="RUU256" s="111"/>
      <c r="RUV256" s="111"/>
      <c r="RUW256" s="111"/>
      <c r="RUX256" s="111"/>
      <c r="RUY256" s="111"/>
      <c r="RUZ256" s="111"/>
      <c r="RVA256" s="111"/>
      <c r="RVB256" s="111"/>
      <c r="RVC256" s="111"/>
      <c r="RVD256" s="111"/>
      <c r="RVE256" s="111"/>
      <c r="RVF256" s="111"/>
      <c r="RVG256" s="111"/>
      <c r="RVH256" s="111"/>
      <c r="RVI256" s="111"/>
      <c r="RVJ256" s="111"/>
      <c r="RVK256" s="111"/>
      <c r="RVL256" s="111"/>
      <c r="RVM256" s="111"/>
      <c r="RVN256" s="111"/>
      <c r="RVO256" s="111"/>
      <c r="RVP256" s="111"/>
      <c r="RVQ256" s="111"/>
      <c r="RVR256" s="111"/>
      <c r="RVS256" s="111"/>
      <c r="RVT256" s="111"/>
      <c r="RVU256" s="111"/>
      <c r="RVV256" s="111"/>
      <c r="RVW256" s="111"/>
      <c r="RVX256" s="111"/>
      <c r="RVY256" s="111"/>
      <c r="RVZ256" s="111"/>
      <c r="RWA256" s="111"/>
      <c r="RWB256" s="111"/>
      <c r="RWC256" s="111"/>
      <c r="RWD256" s="111"/>
      <c r="RWE256" s="111"/>
      <c r="RWF256" s="111"/>
      <c r="RWG256" s="111"/>
      <c r="RWH256" s="111"/>
      <c r="RWI256" s="111"/>
      <c r="RWJ256" s="111"/>
      <c r="RWK256" s="111"/>
      <c r="RWL256" s="111"/>
      <c r="RWM256" s="111"/>
      <c r="RWN256" s="111"/>
      <c r="RWO256" s="111"/>
      <c r="RWP256" s="111"/>
      <c r="RWQ256" s="111"/>
      <c r="RWR256" s="111"/>
      <c r="RWS256" s="111"/>
      <c r="RWT256" s="111"/>
      <c r="RWU256" s="111"/>
      <c r="RWV256" s="111"/>
      <c r="RWW256" s="111"/>
      <c r="RWX256" s="111"/>
      <c r="RWY256" s="111"/>
      <c r="RWZ256" s="111"/>
      <c r="RXA256" s="111"/>
      <c r="RXB256" s="111"/>
      <c r="RXC256" s="111"/>
      <c r="RXD256" s="111"/>
      <c r="RXE256" s="111"/>
      <c r="RXF256" s="111"/>
      <c r="RXG256" s="111"/>
      <c r="RXH256" s="111"/>
      <c r="RXI256" s="111"/>
      <c r="RXJ256" s="111"/>
      <c r="RXK256" s="111"/>
      <c r="RXL256" s="111"/>
      <c r="RXM256" s="111"/>
      <c r="RXN256" s="111"/>
      <c r="RXO256" s="111"/>
      <c r="RXP256" s="111"/>
      <c r="RXQ256" s="111"/>
      <c r="RXR256" s="111"/>
      <c r="RXS256" s="111"/>
      <c r="RXT256" s="111"/>
      <c r="RXU256" s="111"/>
      <c r="RXV256" s="111"/>
      <c r="RXW256" s="111"/>
      <c r="RXX256" s="111"/>
      <c r="RXY256" s="111"/>
      <c r="RXZ256" s="111"/>
      <c r="RYA256" s="111"/>
      <c r="RYB256" s="111"/>
      <c r="RYC256" s="111"/>
      <c r="RYD256" s="111"/>
      <c r="RYE256" s="111"/>
      <c r="RYF256" s="111"/>
      <c r="RYG256" s="111"/>
      <c r="RYH256" s="111"/>
      <c r="RYI256" s="111"/>
      <c r="RYJ256" s="111"/>
      <c r="RYK256" s="111"/>
      <c r="RYL256" s="111"/>
      <c r="RYM256" s="111"/>
      <c r="RYN256" s="111"/>
      <c r="RYO256" s="111"/>
      <c r="RYP256" s="111"/>
      <c r="RYQ256" s="111"/>
      <c r="RYR256" s="111"/>
      <c r="RYS256" s="111"/>
      <c r="RYT256" s="111"/>
      <c r="RYU256" s="111"/>
      <c r="RYV256" s="111"/>
      <c r="RYW256" s="111"/>
      <c r="RYX256" s="111"/>
      <c r="RYY256" s="111"/>
      <c r="RYZ256" s="111"/>
      <c r="RZA256" s="111"/>
      <c r="RZB256" s="111"/>
      <c r="RZC256" s="111"/>
      <c r="RZD256" s="111"/>
      <c r="RZE256" s="111"/>
      <c r="RZF256" s="111"/>
      <c r="RZG256" s="111"/>
      <c r="RZH256" s="111"/>
      <c r="RZI256" s="111"/>
      <c r="RZJ256" s="111"/>
      <c r="RZK256" s="111"/>
      <c r="RZL256" s="111"/>
      <c r="RZM256" s="111"/>
      <c r="RZN256" s="111"/>
      <c r="RZO256" s="111"/>
      <c r="RZP256" s="111"/>
      <c r="RZQ256" s="111"/>
      <c r="RZR256" s="111"/>
      <c r="RZS256" s="111"/>
      <c r="RZT256" s="111"/>
      <c r="RZU256" s="111"/>
      <c r="RZV256" s="111"/>
      <c r="RZW256" s="111"/>
      <c r="RZX256" s="111"/>
      <c r="RZY256" s="111"/>
      <c r="RZZ256" s="111"/>
      <c r="SAA256" s="111"/>
      <c r="SAB256" s="111"/>
      <c r="SAC256" s="111"/>
      <c r="SAD256" s="111"/>
      <c r="SAE256" s="111"/>
      <c r="SAF256" s="111"/>
      <c r="SAG256" s="111"/>
      <c r="SAH256" s="111"/>
      <c r="SAI256" s="111"/>
      <c r="SAJ256" s="111"/>
      <c r="SAK256" s="111"/>
      <c r="SAL256" s="111"/>
      <c r="SAM256" s="111"/>
      <c r="SAN256" s="111"/>
      <c r="SAO256" s="111"/>
      <c r="SAP256" s="111"/>
      <c r="SAQ256" s="111"/>
      <c r="SAR256" s="111"/>
      <c r="SAS256" s="111"/>
      <c r="SAT256" s="111"/>
      <c r="SAU256" s="111"/>
      <c r="SAV256" s="111"/>
      <c r="SAW256" s="111"/>
      <c r="SAX256" s="111"/>
      <c r="SAY256" s="111"/>
      <c r="SAZ256" s="111"/>
      <c r="SBA256" s="111"/>
      <c r="SBB256" s="111"/>
      <c r="SBC256" s="111"/>
      <c r="SBD256" s="111"/>
      <c r="SBE256" s="111"/>
      <c r="SBF256" s="111"/>
      <c r="SBG256" s="111"/>
      <c r="SBH256" s="111"/>
      <c r="SBI256" s="111"/>
      <c r="SBJ256" s="111"/>
      <c r="SBK256" s="111"/>
      <c r="SBL256" s="111"/>
      <c r="SBM256" s="111"/>
      <c r="SBN256" s="111"/>
      <c r="SBO256" s="111"/>
      <c r="SBP256" s="111"/>
      <c r="SBQ256" s="111"/>
      <c r="SBR256" s="111"/>
      <c r="SBS256" s="111"/>
      <c r="SBT256" s="111"/>
      <c r="SBU256" s="111"/>
      <c r="SBV256" s="111"/>
      <c r="SBW256" s="111"/>
      <c r="SBX256" s="111"/>
      <c r="SBY256" s="111"/>
      <c r="SBZ256" s="111"/>
      <c r="SCA256" s="111"/>
      <c r="SCB256" s="111"/>
      <c r="SCC256" s="111"/>
      <c r="SCD256" s="111"/>
      <c r="SCE256" s="111"/>
      <c r="SCF256" s="111"/>
      <c r="SCG256" s="111"/>
      <c r="SCH256" s="111"/>
      <c r="SCI256" s="111"/>
      <c r="SCJ256" s="111"/>
      <c r="SCK256" s="111"/>
      <c r="SCL256" s="111"/>
      <c r="SCM256" s="111"/>
      <c r="SCN256" s="111"/>
      <c r="SCO256" s="111"/>
      <c r="SCP256" s="111"/>
      <c r="SCQ256" s="111"/>
      <c r="SCR256" s="111"/>
      <c r="SCS256" s="111"/>
      <c r="SCT256" s="111"/>
      <c r="SCU256" s="111"/>
      <c r="SCV256" s="111"/>
      <c r="SCW256" s="111"/>
      <c r="SCX256" s="111"/>
      <c r="SCY256" s="111"/>
      <c r="SCZ256" s="111"/>
      <c r="SDA256" s="111"/>
      <c r="SDB256" s="111"/>
      <c r="SDC256" s="111"/>
      <c r="SDD256" s="111"/>
      <c r="SDE256" s="111"/>
      <c r="SDF256" s="111"/>
      <c r="SDG256" s="111"/>
      <c r="SDH256" s="111"/>
      <c r="SDI256" s="111"/>
      <c r="SDJ256" s="111"/>
      <c r="SDK256" s="111"/>
      <c r="SDL256" s="111"/>
      <c r="SDM256" s="111"/>
      <c r="SDN256" s="111"/>
      <c r="SDO256" s="111"/>
      <c r="SDP256" s="111"/>
      <c r="SDQ256" s="111"/>
      <c r="SDR256" s="111"/>
      <c r="SDS256" s="111"/>
      <c r="SDT256" s="111"/>
      <c r="SDU256" s="111"/>
      <c r="SDV256" s="111"/>
      <c r="SDW256" s="111"/>
      <c r="SDX256" s="111"/>
      <c r="SDY256" s="111"/>
      <c r="SDZ256" s="111"/>
      <c r="SEA256" s="111"/>
      <c r="SEB256" s="111"/>
      <c r="SEC256" s="111"/>
      <c r="SED256" s="111"/>
      <c r="SEE256" s="111"/>
      <c r="SEF256" s="111"/>
      <c r="SEG256" s="111"/>
      <c r="SEH256" s="111"/>
      <c r="SEI256" s="111"/>
      <c r="SEJ256" s="111"/>
      <c r="SEK256" s="111"/>
      <c r="SEL256" s="111"/>
      <c r="SEM256" s="111"/>
      <c r="SEN256" s="111"/>
      <c r="SEO256" s="111"/>
      <c r="SEP256" s="111"/>
      <c r="SEQ256" s="111"/>
      <c r="SER256" s="111"/>
      <c r="SES256" s="111"/>
      <c r="SET256" s="111"/>
      <c r="SEU256" s="111"/>
      <c r="SEV256" s="111"/>
      <c r="SEW256" s="111"/>
      <c r="SEX256" s="111"/>
      <c r="SEY256" s="111"/>
      <c r="SEZ256" s="111"/>
      <c r="SFA256" s="111"/>
      <c r="SFB256" s="111"/>
      <c r="SFC256" s="111"/>
      <c r="SFD256" s="111"/>
      <c r="SFE256" s="111"/>
      <c r="SFF256" s="111"/>
      <c r="SFG256" s="111"/>
      <c r="SFH256" s="111"/>
      <c r="SFI256" s="111"/>
      <c r="SFJ256" s="111"/>
      <c r="SFK256" s="111"/>
      <c r="SFL256" s="111"/>
      <c r="SFM256" s="111"/>
      <c r="SFN256" s="111"/>
      <c r="SFO256" s="111"/>
      <c r="SFP256" s="111"/>
      <c r="SFQ256" s="111"/>
      <c r="SFR256" s="111"/>
      <c r="SFS256" s="111"/>
      <c r="SFT256" s="111"/>
      <c r="SFU256" s="111"/>
      <c r="SFV256" s="111"/>
      <c r="SFW256" s="111"/>
      <c r="SFX256" s="111"/>
      <c r="SFY256" s="111"/>
      <c r="SFZ256" s="111"/>
      <c r="SGA256" s="111"/>
      <c r="SGB256" s="111"/>
      <c r="SGC256" s="111"/>
      <c r="SGD256" s="111"/>
      <c r="SGE256" s="111"/>
      <c r="SGF256" s="111"/>
      <c r="SGG256" s="111"/>
      <c r="SGH256" s="111"/>
      <c r="SGI256" s="111"/>
      <c r="SGJ256" s="111"/>
      <c r="SGK256" s="111"/>
      <c r="SGL256" s="111"/>
      <c r="SGM256" s="111"/>
      <c r="SGN256" s="111"/>
      <c r="SGO256" s="111"/>
      <c r="SGP256" s="111"/>
      <c r="SGQ256" s="111"/>
      <c r="SGR256" s="111"/>
      <c r="SGS256" s="111"/>
      <c r="SGT256" s="111"/>
      <c r="SGU256" s="111"/>
      <c r="SGV256" s="111"/>
      <c r="SGW256" s="111"/>
      <c r="SGX256" s="111"/>
      <c r="SGY256" s="111"/>
      <c r="SGZ256" s="111"/>
      <c r="SHA256" s="111"/>
      <c r="SHB256" s="111"/>
      <c r="SHC256" s="111"/>
      <c r="SHD256" s="111"/>
      <c r="SHE256" s="111"/>
      <c r="SHF256" s="111"/>
      <c r="SHG256" s="111"/>
      <c r="SHH256" s="111"/>
      <c r="SHI256" s="111"/>
      <c r="SHJ256" s="111"/>
      <c r="SHK256" s="111"/>
      <c r="SHL256" s="111"/>
      <c r="SHM256" s="111"/>
      <c r="SHN256" s="111"/>
      <c r="SHO256" s="111"/>
      <c r="SHP256" s="111"/>
      <c r="SHQ256" s="111"/>
      <c r="SHR256" s="111"/>
      <c r="SHS256" s="111"/>
      <c r="SHT256" s="111"/>
      <c r="SHU256" s="111"/>
      <c r="SHV256" s="111"/>
      <c r="SHW256" s="111"/>
      <c r="SHX256" s="111"/>
      <c r="SHY256" s="111"/>
      <c r="SHZ256" s="111"/>
      <c r="SIA256" s="111"/>
      <c r="SIB256" s="111"/>
      <c r="SIC256" s="111"/>
      <c r="SID256" s="111"/>
      <c r="SIE256" s="111"/>
      <c r="SIF256" s="111"/>
      <c r="SIG256" s="111"/>
      <c r="SIH256" s="111"/>
      <c r="SII256" s="111"/>
      <c r="SIJ256" s="111"/>
      <c r="SIK256" s="111"/>
      <c r="SIL256" s="111"/>
      <c r="SIM256" s="111"/>
      <c r="SIN256" s="111"/>
      <c r="SIO256" s="111"/>
      <c r="SIP256" s="111"/>
      <c r="SIQ256" s="111"/>
      <c r="SIR256" s="111"/>
      <c r="SIS256" s="111"/>
      <c r="SIT256" s="111"/>
      <c r="SIU256" s="111"/>
      <c r="SIV256" s="111"/>
      <c r="SIW256" s="111"/>
      <c r="SIX256" s="111"/>
      <c r="SIY256" s="111"/>
      <c r="SIZ256" s="111"/>
      <c r="SJA256" s="111"/>
      <c r="SJB256" s="111"/>
      <c r="SJC256" s="111"/>
      <c r="SJD256" s="111"/>
      <c r="SJE256" s="111"/>
      <c r="SJF256" s="111"/>
      <c r="SJG256" s="111"/>
      <c r="SJH256" s="111"/>
      <c r="SJI256" s="111"/>
      <c r="SJJ256" s="111"/>
      <c r="SJK256" s="111"/>
      <c r="SJL256" s="111"/>
      <c r="SJM256" s="111"/>
      <c r="SJN256" s="111"/>
      <c r="SJO256" s="111"/>
      <c r="SJP256" s="111"/>
      <c r="SJQ256" s="111"/>
      <c r="SJR256" s="111"/>
      <c r="SJS256" s="111"/>
      <c r="SJT256" s="111"/>
      <c r="SJU256" s="111"/>
      <c r="SJV256" s="111"/>
      <c r="SJW256" s="111"/>
      <c r="SJX256" s="111"/>
      <c r="SJY256" s="111"/>
      <c r="SJZ256" s="111"/>
      <c r="SKA256" s="111"/>
      <c r="SKB256" s="111"/>
      <c r="SKC256" s="111"/>
      <c r="SKD256" s="111"/>
      <c r="SKE256" s="111"/>
      <c r="SKF256" s="111"/>
      <c r="SKG256" s="111"/>
      <c r="SKH256" s="111"/>
      <c r="SKI256" s="111"/>
      <c r="SKJ256" s="111"/>
      <c r="SKK256" s="111"/>
      <c r="SKL256" s="111"/>
      <c r="SKM256" s="111"/>
      <c r="SKN256" s="111"/>
      <c r="SKO256" s="111"/>
      <c r="SKP256" s="111"/>
      <c r="SKQ256" s="111"/>
      <c r="SKR256" s="111"/>
      <c r="SKS256" s="111"/>
      <c r="SKT256" s="111"/>
      <c r="SKU256" s="111"/>
      <c r="SKV256" s="111"/>
      <c r="SKW256" s="111"/>
      <c r="SKX256" s="111"/>
      <c r="SKY256" s="111"/>
      <c r="SKZ256" s="111"/>
      <c r="SLA256" s="111"/>
      <c r="SLB256" s="111"/>
      <c r="SLC256" s="111"/>
      <c r="SLD256" s="111"/>
      <c r="SLE256" s="111"/>
      <c r="SLF256" s="111"/>
      <c r="SLG256" s="111"/>
      <c r="SLH256" s="111"/>
      <c r="SLI256" s="111"/>
      <c r="SLJ256" s="111"/>
      <c r="SLK256" s="111"/>
      <c r="SLL256" s="111"/>
      <c r="SLM256" s="111"/>
      <c r="SLN256" s="111"/>
      <c r="SLO256" s="111"/>
      <c r="SLP256" s="111"/>
      <c r="SLQ256" s="111"/>
      <c r="SLR256" s="111"/>
      <c r="SLS256" s="111"/>
      <c r="SLT256" s="111"/>
      <c r="SLU256" s="111"/>
      <c r="SLV256" s="111"/>
      <c r="SLW256" s="111"/>
      <c r="SLX256" s="111"/>
      <c r="SLY256" s="111"/>
      <c r="SLZ256" s="111"/>
      <c r="SMA256" s="111"/>
      <c r="SMB256" s="111"/>
      <c r="SMC256" s="111"/>
      <c r="SMD256" s="111"/>
      <c r="SME256" s="111"/>
      <c r="SMF256" s="111"/>
      <c r="SMG256" s="111"/>
      <c r="SMH256" s="111"/>
      <c r="SMI256" s="111"/>
      <c r="SMJ256" s="111"/>
      <c r="SMK256" s="111"/>
      <c r="SML256" s="111"/>
      <c r="SMM256" s="111"/>
      <c r="SMN256" s="111"/>
      <c r="SMO256" s="111"/>
      <c r="SMP256" s="111"/>
      <c r="SMQ256" s="111"/>
      <c r="SMR256" s="111"/>
      <c r="SMS256" s="111"/>
      <c r="SMT256" s="111"/>
      <c r="SMU256" s="111"/>
      <c r="SMV256" s="111"/>
      <c r="SMW256" s="111"/>
      <c r="SMX256" s="111"/>
      <c r="SMY256" s="111"/>
      <c r="SMZ256" s="111"/>
      <c r="SNA256" s="111"/>
      <c r="SNB256" s="111"/>
      <c r="SNC256" s="111"/>
      <c r="SND256" s="111"/>
      <c r="SNE256" s="111"/>
      <c r="SNF256" s="111"/>
      <c r="SNG256" s="111"/>
      <c r="SNH256" s="111"/>
      <c r="SNI256" s="111"/>
      <c r="SNJ256" s="111"/>
      <c r="SNK256" s="111"/>
      <c r="SNL256" s="111"/>
      <c r="SNM256" s="111"/>
      <c r="SNN256" s="111"/>
      <c r="SNO256" s="111"/>
      <c r="SNP256" s="111"/>
      <c r="SNQ256" s="111"/>
      <c r="SNR256" s="111"/>
      <c r="SNS256" s="111"/>
      <c r="SNT256" s="111"/>
      <c r="SNU256" s="111"/>
      <c r="SNV256" s="111"/>
      <c r="SNW256" s="111"/>
      <c r="SNX256" s="111"/>
      <c r="SNY256" s="111"/>
      <c r="SNZ256" s="111"/>
      <c r="SOA256" s="111"/>
      <c r="SOB256" s="111"/>
      <c r="SOC256" s="111"/>
      <c r="SOD256" s="111"/>
      <c r="SOE256" s="111"/>
      <c r="SOF256" s="111"/>
      <c r="SOG256" s="111"/>
      <c r="SOH256" s="111"/>
      <c r="SOI256" s="111"/>
      <c r="SOJ256" s="111"/>
      <c r="SOK256" s="111"/>
      <c r="SOL256" s="111"/>
      <c r="SOM256" s="111"/>
      <c r="SON256" s="111"/>
      <c r="SOO256" s="111"/>
      <c r="SOP256" s="111"/>
      <c r="SOQ256" s="111"/>
      <c r="SOR256" s="111"/>
      <c r="SOS256" s="111"/>
      <c r="SOT256" s="111"/>
      <c r="SOU256" s="111"/>
      <c r="SOV256" s="111"/>
      <c r="SOW256" s="111"/>
      <c r="SOX256" s="111"/>
      <c r="SOY256" s="111"/>
      <c r="SOZ256" s="111"/>
      <c r="SPA256" s="111"/>
      <c r="SPB256" s="111"/>
      <c r="SPC256" s="111"/>
      <c r="SPD256" s="111"/>
      <c r="SPE256" s="111"/>
      <c r="SPF256" s="111"/>
      <c r="SPG256" s="111"/>
      <c r="SPH256" s="111"/>
      <c r="SPI256" s="111"/>
      <c r="SPJ256" s="111"/>
      <c r="SPK256" s="111"/>
      <c r="SPL256" s="111"/>
      <c r="SPM256" s="111"/>
      <c r="SPN256" s="111"/>
      <c r="SPO256" s="111"/>
      <c r="SPP256" s="111"/>
      <c r="SPQ256" s="111"/>
      <c r="SPR256" s="111"/>
      <c r="SPS256" s="111"/>
      <c r="SPT256" s="111"/>
      <c r="SPU256" s="111"/>
      <c r="SPV256" s="111"/>
      <c r="SPW256" s="111"/>
      <c r="SPX256" s="111"/>
      <c r="SPY256" s="111"/>
      <c r="SPZ256" s="111"/>
      <c r="SQA256" s="111"/>
      <c r="SQB256" s="111"/>
      <c r="SQC256" s="111"/>
      <c r="SQD256" s="111"/>
      <c r="SQE256" s="111"/>
      <c r="SQF256" s="111"/>
      <c r="SQG256" s="111"/>
      <c r="SQH256" s="111"/>
      <c r="SQI256" s="111"/>
      <c r="SQJ256" s="111"/>
      <c r="SQK256" s="111"/>
      <c r="SQL256" s="111"/>
      <c r="SQM256" s="111"/>
      <c r="SQN256" s="111"/>
      <c r="SQO256" s="111"/>
      <c r="SQP256" s="111"/>
      <c r="SQQ256" s="111"/>
      <c r="SQR256" s="111"/>
      <c r="SQS256" s="111"/>
      <c r="SQT256" s="111"/>
      <c r="SQU256" s="111"/>
      <c r="SQV256" s="111"/>
      <c r="SQW256" s="111"/>
      <c r="SQX256" s="111"/>
      <c r="SQY256" s="111"/>
      <c r="SQZ256" s="111"/>
      <c r="SRA256" s="111"/>
      <c r="SRB256" s="111"/>
      <c r="SRC256" s="111"/>
      <c r="SRD256" s="111"/>
      <c r="SRE256" s="111"/>
      <c r="SRF256" s="111"/>
      <c r="SRG256" s="111"/>
      <c r="SRH256" s="111"/>
      <c r="SRI256" s="111"/>
      <c r="SRJ256" s="111"/>
      <c r="SRK256" s="111"/>
      <c r="SRL256" s="111"/>
      <c r="SRM256" s="111"/>
      <c r="SRN256" s="111"/>
      <c r="SRO256" s="111"/>
      <c r="SRP256" s="111"/>
      <c r="SRQ256" s="111"/>
      <c r="SRR256" s="111"/>
      <c r="SRS256" s="111"/>
      <c r="SRT256" s="111"/>
      <c r="SRU256" s="111"/>
      <c r="SRV256" s="111"/>
      <c r="SRW256" s="111"/>
      <c r="SRX256" s="111"/>
      <c r="SRY256" s="111"/>
      <c r="SRZ256" s="111"/>
      <c r="SSA256" s="111"/>
      <c r="SSB256" s="111"/>
      <c r="SSC256" s="111"/>
      <c r="SSD256" s="111"/>
      <c r="SSE256" s="111"/>
      <c r="SSF256" s="111"/>
      <c r="SSG256" s="111"/>
      <c r="SSH256" s="111"/>
      <c r="SSI256" s="111"/>
      <c r="SSJ256" s="111"/>
      <c r="SSK256" s="111"/>
      <c r="SSL256" s="111"/>
      <c r="SSM256" s="111"/>
      <c r="SSN256" s="111"/>
      <c r="SSO256" s="111"/>
      <c r="SSP256" s="111"/>
      <c r="SSQ256" s="111"/>
      <c r="SSR256" s="111"/>
      <c r="SSS256" s="111"/>
      <c r="SST256" s="111"/>
      <c r="SSU256" s="111"/>
      <c r="SSV256" s="111"/>
      <c r="SSW256" s="111"/>
      <c r="SSX256" s="111"/>
      <c r="SSY256" s="111"/>
      <c r="SSZ256" s="111"/>
      <c r="STA256" s="111"/>
      <c r="STB256" s="111"/>
      <c r="STC256" s="111"/>
      <c r="STD256" s="111"/>
      <c r="STE256" s="111"/>
      <c r="STF256" s="111"/>
      <c r="STG256" s="111"/>
      <c r="STH256" s="111"/>
      <c r="STI256" s="111"/>
      <c r="STJ256" s="111"/>
      <c r="STK256" s="111"/>
      <c r="STL256" s="111"/>
      <c r="STM256" s="111"/>
      <c r="STN256" s="111"/>
      <c r="STO256" s="111"/>
      <c r="STP256" s="111"/>
      <c r="STQ256" s="111"/>
      <c r="STR256" s="111"/>
      <c r="STS256" s="111"/>
      <c r="STT256" s="111"/>
      <c r="STU256" s="111"/>
      <c r="STV256" s="111"/>
      <c r="STW256" s="111"/>
      <c r="STX256" s="111"/>
      <c r="STY256" s="111"/>
      <c r="STZ256" s="111"/>
      <c r="SUA256" s="111"/>
      <c r="SUB256" s="111"/>
      <c r="SUC256" s="111"/>
      <c r="SUD256" s="111"/>
      <c r="SUE256" s="111"/>
      <c r="SUF256" s="111"/>
      <c r="SUG256" s="111"/>
      <c r="SUH256" s="111"/>
      <c r="SUI256" s="111"/>
      <c r="SUJ256" s="111"/>
      <c r="SUK256" s="111"/>
      <c r="SUL256" s="111"/>
      <c r="SUM256" s="111"/>
      <c r="SUN256" s="111"/>
      <c r="SUO256" s="111"/>
      <c r="SUP256" s="111"/>
      <c r="SUQ256" s="111"/>
      <c r="SUR256" s="111"/>
      <c r="SUS256" s="111"/>
      <c r="SUT256" s="111"/>
      <c r="SUU256" s="111"/>
      <c r="SUV256" s="111"/>
      <c r="SUW256" s="111"/>
      <c r="SUX256" s="111"/>
      <c r="SUY256" s="111"/>
      <c r="SUZ256" s="111"/>
      <c r="SVA256" s="111"/>
      <c r="SVB256" s="111"/>
      <c r="SVC256" s="111"/>
      <c r="SVD256" s="111"/>
      <c r="SVE256" s="111"/>
      <c r="SVF256" s="111"/>
      <c r="SVG256" s="111"/>
      <c r="SVH256" s="111"/>
      <c r="SVI256" s="111"/>
      <c r="SVJ256" s="111"/>
      <c r="SVK256" s="111"/>
      <c r="SVL256" s="111"/>
      <c r="SVM256" s="111"/>
      <c r="SVN256" s="111"/>
      <c r="SVO256" s="111"/>
      <c r="SVP256" s="111"/>
      <c r="SVQ256" s="111"/>
      <c r="SVR256" s="111"/>
      <c r="SVS256" s="111"/>
      <c r="SVT256" s="111"/>
      <c r="SVU256" s="111"/>
      <c r="SVV256" s="111"/>
      <c r="SVW256" s="111"/>
      <c r="SVX256" s="111"/>
      <c r="SVY256" s="111"/>
      <c r="SVZ256" s="111"/>
      <c r="SWA256" s="111"/>
      <c r="SWB256" s="111"/>
      <c r="SWC256" s="111"/>
      <c r="SWD256" s="111"/>
      <c r="SWE256" s="111"/>
      <c r="SWF256" s="111"/>
      <c r="SWG256" s="111"/>
      <c r="SWH256" s="111"/>
      <c r="SWI256" s="111"/>
      <c r="SWJ256" s="111"/>
      <c r="SWK256" s="111"/>
      <c r="SWL256" s="111"/>
      <c r="SWM256" s="111"/>
      <c r="SWN256" s="111"/>
      <c r="SWO256" s="111"/>
      <c r="SWP256" s="111"/>
      <c r="SWQ256" s="111"/>
      <c r="SWR256" s="111"/>
      <c r="SWS256" s="111"/>
      <c r="SWT256" s="111"/>
      <c r="SWU256" s="111"/>
      <c r="SWV256" s="111"/>
      <c r="SWW256" s="111"/>
      <c r="SWX256" s="111"/>
      <c r="SWY256" s="111"/>
      <c r="SWZ256" s="111"/>
      <c r="SXA256" s="111"/>
      <c r="SXB256" s="111"/>
      <c r="SXC256" s="111"/>
      <c r="SXD256" s="111"/>
      <c r="SXE256" s="111"/>
      <c r="SXF256" s="111"/>
      <c r="SXG256" s="111"/>
      <c r="SXH256" s="111"/>
      <c r="SXI256" s="111"/>
      <c r="SXJ256" s="111"/>
      <c r="SXK256" s="111"/>
      <c r="SXL256" s="111"/>
      <c r="SXM256" s="111"/>
      <c r="SXN256" s="111"/>
      <c r="SXO256" s="111"/>
      <c r="SXP256" s="111"/>
      <c r="SXQ256" s="111"/>
      <c r="SXR256" s="111"/>
      <c r="SXS256" s="111"/>
      <c r="SXT256" s="111"/>
      <c r="SXU256" s="111"/>
      <c r="SXV256" s="111"/>
      <c r="SXW256" s="111"/>
      <c r="SXX256" s="111"/>
      <c r="SXY256" s="111"/>
      <c r="SXZ256" s="111"/>
      <c r="SYA256" s="111"/>
      <c r="SYB256" s="111"/>
      <c r="SYC256" s="111"/>
      <c r="SYD256" s="111"/>
      <c r="SYE256" s="111"/>
      <c r="SYF256" s="111"/>
      <c r="SYG256" s="111"/>
      <c r="SYH256" s="111"/>
      <c r="SYI256" s="111"/>
      <c r="SYJ256" s="111"/>
      <c r="SYK256" s="111"/>
      <c r="SYL256" s="111"/>
      <c r="SYM256" s="111"/>
      <c r="SYN256" s="111"/>
      <c r="SYO256" s="111"/>
      <c r="SYP256" s="111"/>
      <c r="SYQ256" s="111"/>
      <c r="SYR256" s="111"/>
      <c r="SYS256" s="111"/>
      <c r="SYT256" s="111"/>
      <c r="SYU256" s="111"/>
      <c r="SYV256" s="111"/>
      <c r="SYW256" s="111"/>
      <c r="SYX256" s="111"/>
      <c r="SYY256" s="111"/>
      <c r="SYZ256" s="111"/>
      <c r="SZA256" s="111"/>
      <c r="SZB256" s="111"/>
      <c r="SZC256" s="111"/>
      <c r="SZD256" s="111"/>
      <c r="SZE256" s="111"/>
      <c r="SZF256" s="111"/>
      <c r="SZG256" s="111"/>
      <c r="SZH256" s="111"/>
      <c r="SZI256" s="111"/>
      <c r="SZJ256" s="111"/>
      <c r="SZK256" s="111"/>
      <c r="SZL256" s="111"/>
      <c r="SZM256" s="111"/>
      <c r="SZN256" s="111"/>
      <c r="SZO256" s="111"/>
      <c r="SZP256" s="111"/>
      <c r="SZQ256" s="111"/>
      <c r="SZR256" s="111"/>
      <c r="SZS256" s="111"/>
      <c r="SZT256" s="111"/>
      <c r="SZU256" s="111"/>
      <c r="SZV256" s="111"/>
      <c r="SZW256" s="111"/>
      <c r="SZX256" s="111"/>
      <c r="SZY256" s="111"/>
      <c r="SZZ256" s="111"/>
      <c r="TAA256" s="111"/>
      <c r="TAB256" s="111"/>
      <c r="TAC256" s="111"/>
      <c r="TAD256" s="111"/>
      <c r="TAE256" s="111"/>
      <c r="TAF256" s="111"/>
      <c r="TAG256" s="111"/>
      <c r="TAH256" s="111"/>
      <c r="TAI256" s="111"/>
      <c r="TAJ256" s="111"/>
      <c r="TAK256" s="111"/>
      <c r="TAL256" s="111"/>
      <c r="TAM256" s="111"/>
      <c r="TAN256" s="111"/>
      <c r="TAO256" s="111"/>
      <c r="TAP256" s="111"/>
      <c r="TAQ256" s="111"/>
      <c r="TAR256" s="111"/>
      <c r="TAS256" s="111"/>
      <c r="TAT256" s="111"/>
      <c r="TAU256" s="111"/>
      <c r="TAV256" s="111"/>
      <c r="TAW256" s="111"/>
      <c r="TAX256" s="111"/>
      <c r="TAY256" s="111"/>
      <c r="TAZ256" s="111"/>
      <c r="TBA256" s="111"/>
      <c r="TBB256" s="111"/>
      <c r="TBC256" s="111"/>
      <c r="TBD256" s="111"/>
      <c r="TBE256" s="111"/>
      <c r="TBF256" s="111"/>
      <c r="TBG256" s="111"/>
      <c r="TBH256" s="111"/>
      <c r="TBI256" s="111"/>
      <c r="TBJ256" s="111"/>
      <c r="TBK256" s="111"/>
      <c r="TBL256" s="111"/>
      <c r="TBM256" s="111"/>
      <c r="TBN256" s="111"/>
      <c r="TBO256" s="111"/>
      <c r="TBP256" s="111"/>
      <c r="TBQ256" s="111"/>
      <c r="TBR256" s="111"/>
      <c r="TBS256" s="111"/>
      <c r="TBT256" s="111"/>
      <c r="TBU256" s="111"/>
      <c r="TBV256" s="111"/>
      <c r="TBW256" s="111"/>
      <c r="TBX256" s="111"/>
      <c r="TBY256" s="111"/>
      <c r="TBZ256" s="111"/>
      <c r="TCA256" s="111"/>
      <c r="TCB256" s="111"/>
      <c r="TCC256" s="111"/>
      <c r="TCD256" s="111"/>
      <c r="TCE256" s="111"/>
      <c r="TCF256" s="111"/>
      <c r="TCG256" s="111"/>
      <c r="TCH256" s="111"/>
      <c r="TCI256" s="111"/>
      <c r="TCJ256" s="111"/>
      <c r="TCK256" s="111"/>
      <c r="TCL256" s="111"/>
      <c r="TCM256" s="111"/>
      <c r="TCN256" s="111"/>
      <c r="TCO256" s="111"/>
      <c r="TCP256" s="111"/>
      <c r="TCQ256" s="111"/>
      <c r="TCR256" s="111"/>
      <c r="TCS256" s="111"/>
      <c r="TCT256" s="111"/>
      <c r="TCU256" s="111"/>
      <c r="TCV256" s="111"/>
      <c r="TCW256" s="111"/>
      <c r="TCX256" s="111"/>
      <c r="TCY256" s="111"/>
      <c r="TCZ256" s="111"/>
      <c r="TDA256" s="111"/>
      <c r="TDB256" s="111"/>
      <c r="TDC256" s="111"/>
      <c r="TDD256" s="111"/>
      <c r="TDE256" s="111"/>
      <c r="TDF256" s="111"/>
      <c r="TDG256" s="111"/>
      <c r="TDH256" s="111"/>
      <c r="TDI256" s="111"/>
      <c r="TDJ256" s="111"/>
      <c r="TDK256" s="111"/>
      <c r="TDL256" s="111"/>
      <c r="TDM256" s="111"/>
      <c r="TDN256" s="111"/>
      <c r="TDO256" s="111"/>
      <c r="TDP256" s="111"/>
      <c r="TDQ256" s="111"/>
      <c r="TDR256" s="111"/>
      <c r="TDS256" s="111"/>
      <c r="TDT256" s="111"/>
      <c r="TDU256" s="111"/>
      <c r="TDV256" s="111"/>
      <c r="TDW256" s="111"/>
      <c r="TDX256" s="111"/>
      <c r="TDY256" s="111"/>
      <c r="TDZ256" s="111"/>
      <c r="TEA256" s="111"/>
      <c r="TEB256" s="111"/>
      <c r="TEC256" s="111"/>
      <c r="TED256" s="111"/>
      <c r="TEE256" s="111"/>
      <c r="TEF256" s="111"/>
      <c r="TEG256" s="111"/>
      <c r="TEH256" s="111"/>
      <c r="TEI256" s="111"/>
      <c r="TEJ256" s="111"/>
      <c r="TEK256" s="111"/>
      <c r="TEL256" s="111"/>
      <c r="TEM256" s="111"/>
      <c r="TEN256" s="111"/>
      <c r="TEO256" s="111"/>
      <c r="TEP256" s="111"/>
      <c r="TEQ256" s="111"/>
      <c r="TER256" s="111"/>
      <c r="TES256" s="111"/>
      <c r="TET256" s="111"/>
      <c r="TEU256" s="111"/>
      <c r="TEV256" s="111"/>
      <c r="TEW256" s="111"/>
      <c r="TEX256" s="111"/>
      <c r="TEY256" s="111"/>
      <c r="TEZ256" s="111"/>
      <c r="TFA256" s="111"/>
      <c r="TFB256" s="111"/>
      <c r="TFC256" s="111"/>
      <c r="TFD256" s="111"/>
      <c r="TFE256" s="111"/>
      <c r="TFF256" s="111"/>
      <c r="TFG256" s="111"/>
      <c r="TFH256" s="111"/>
      <c r="TFI256" s="111"/>
      <c r="TFJ256" s="111"/>
      <c r="TFK256" s="111"/>
      <c r="TFL256" s="111"/>
      <c r="TFM256" s="111"/>
      <c r="TFN256" s="111"/>
      <c r="TFO256" s="111"/>
      <c r="TFP256" s="111"/>
      <c r="TFQ256" s="111"/>
      <c r="TFR256" s="111"/>
      <c r="TFS256" s="111"/>
      <c r="TFT256" s="111"/>
      <c r="TFU256" s="111"/>
      <c r="TFV256" s="111"/>
      <c r="TFW256" s="111"/>
      <c r="TFX256" s="111"/>
      <c r="TFY256" s="111"/>
      <c r="TFZ256" s="111"/>
      <c r="TGA256" s="111"/>
      <c r="TGB256" s="111"/>
      <c r="TGC256" s="111"/>
      <c r="TGD256" s="111"/>
      <c r="TGE256" s="111"/>
      <c r="TGF256" s="111"/>
      <c r="TGG256" s="111"/>
      <c r="TGH256" s="111"/>
      <c r="TGI256" s="111"/>
      <c r="TGJ256" s="111"/>
      <c r="TGK256" s="111"/>
      <c r="TGL256" s="111"/>
      <c r="TGM256" s="111"/>
      <c r="TGN256" s="111"/>
      <c r="TGO256" s="111"/>
      <c r="TGP256" s="111"/>
      <c r="TGQ256" s="111"/>
      <c r="TGR256" s="111"/>
      <c r="TGS256" s="111"/>
      <c r="TGT256" s="111"/>
      <c r="TGU256" s="111"/>
      <c r="TGV256" s="111"/>
      <c r="TGW256" s="111"/>
      <c r="TGX256" s="111"/>
      <c r="TGY256" s="111"/>
      <c r="TGZ256" s="111"/>
      <c r="THA256" s="111"/>
      <c r="THB256" s="111"/>
      <c r="THC256" s="111"/>
      <c r="THD256" s="111"/>
      <c r="THE256" s="111"/>
      <c r="THF256" s="111"/>
      <c r="THG256" s="111"/>
      <c r="THH256" s="111"/>
      <c r="THI256" s="111"/>
      <c r="THJ256" s="111"/>
      <c r="THK256" s="111"/>
      <c r="THL256" s="111"/>
      <c r="THM256" s="111"/>
      <c r="THN256" s="111"/>
      <c r="THO256" s="111"/>
      <c r="THP256" s="111"/>
      <c r="THQ256" s="111"/>
      <c r="THR256" s="111"/>
      <c r="THS256" s="111"/>
      <c r="THT256" s="111"/>
      <c r="THU256" s="111"/>
      <c r="THV256" s="111"/>
      <c r="THW256" s="111"/>
      <c r="THX256" s="111"/>
      <c r="THY256" s="111"/>
      <c r="THZ256" s="111"/>
      <c r="TIA256" s="111"/>
      <c r="TIB256" s="111"/>
      <c r="TIC256" s="111"/>
      <c r="TID256" s="111"/>
      <c r="TIE256" s="111"/>
      <c r="TIF256" s="111"/>
      <c r="TIG256" s="111"/>
      <c r="TIH256" s="111"/>
      <c r="TII256" s="111"/>
      <c r="TIJ256" s="111"/>
      <c r="TIK256" s="111"/>
      <c r="TIL256" s="111"/>
      <c r="TIM256" s="111"/>
      <c r="TIN256" s="111"/>
      <c r="TIO256" s="111"/>
      <c r="TIP256" s="111"/>
      <c r="TIQ256" s="111"/>
      <c r="TIR256" s="111"/>
      <c r="TIS256" s="111"/>
      <c r="TIT256" s="111"/>
      <c r="TIU256" s="111"/>
      <c r="TIV256" s="111"/>
      <c r="TIW256" s="111"/>
      <c r="TIX256" s="111"/>
      <c r="TIY256" s="111"/>
      <c r="TIZ256" s="111"/>
      <c r="TJA256" s="111"/>
      <c r="TJB256" s="111"/>
      <c r="TJC256" s="111"/>
      <c r="TJD256" s="111"/>
      <c r="TJE256" s="111"/>
      <c r="TJF256" s="111"/>
      <c r="TJG256" s="111"/>
      <c r="TJH256" s="111"/>
      <c r="TJI256" s="111"/>
      <c r="TJJ256" s="111"/>
      <c r="TJK256" s="111"/>
      <c r="TJL256" s="111"/>
      <c r="TJM256" s="111"/>
      <c r="TJN256" s="111"/>
      <c r="TJO256" s="111"/>
      <c r="TJP256" s="111"/>
      <c r="TJQ256" s="111"/>
      <c r="TJR256" s="111"/>
      <c r="TJS256" s="111"/>
      <c r="TJT256" s="111"/>
      <c r="TJU256" s="111"/>
      <c r="TJV256" s="111"/>
      <c r="TJW256" s="111"/>
      <c r="TJX256" s="111"/>
      <c r="TJY256" s="111"/>
      <c r="TJZ256" s="111"/>
      <c r="TKA256" s="111"/>
      <c r="TKB256" s="111"/>
      <c r="TKC256" s="111"/>
      <c r="TKD256" s="111"/>
      <c r="TKE256" s="111"/>
      <c r="TKF256" s="111"/>
      <c r="TKG256" s="111"/>
      <c r="TKH256" s="111"/>
      <c r="TKI256" s="111"/>
      <c r="TKJ256" s="111"/>
      <c r="TKK256" s="111"/>
      <c r="TKL256" s="111"/>
      <c r="TKM256" s="111"/>
      <c r="TKN256" s="111"/>
      <c r="TKO256" s="111"/>
      <c r="TKP256" s="111"/>
      <c r="TKQ256" s="111"/>
      <c r="TKR256" s="111"/>
      <c r="TKS256" s="111"/>
      <c r="TKT256" s="111"/>
      <c r="TKU256" s="111"/>
      <c r="TKV256" s="111"/>
      <c r="TKW256" s="111"/>
      <c r="TKX256" s="111"/>
      <c r="TKY256" s="111"/>
      <c r="TKZ256" s="111"/>
      <c r="TLA256" s="111"/>
      <c r="TLB256" s="111"/>
      <c r="TLC256" s="111"/>
      <c r="TLD256" s="111"/>
      <c r="TLE256" s="111"/>
      <c r="TLF256" s="111"/>
      <c r="TLG256" s="111"/>
      <c r="TLH256" s="111"/>
      <c r="TLI256" s="111"/>
      <c r="TLJ256" s="111"/>
      <c r="TLK256" s="111"/>
      <c r="TLL256" s="111"/>
      <c r="TLM256" s="111"/>
      <c r="TLN256" s="111"/>
      <c r="TLO256" s="111"/>
      <c r="TLP256" s="111"/>
      <c r="TLQ256" s="111"/>
      <c r="TLR256" s="111"/>
      <c r="TLS256" s="111"/>
      <c r="TLT256" s="111"/>
      <c r="TLU256" s="111"/>
      <c r="TLV256" s="111"/>
      <c r="TLW256" s="111"/>
      <c r="TLX256" s="111"/>
      <c r="TLY256" s="111"/>
      <c r="TLZ256" s="111"/>
      <c r="TMA256" s="111"/>
      <c r="TMB256" s="111"/>
      <c r="TMC256" s="111"/>
      <c r="TMD256" s="111"/>
      <c r="TME256" s="111"/>
      <c r="TMF256" s="111"/>
      <c r="TMG256" s="111"/>
      <c r="TMH256" s="111"/>
      <c r="TMI256" s="111"/>
      <c r="TMJ256" s="111"/>
      <c r="TMK256" s="111"/>
      <c r="TML256" s="111"/>
      <c r="TMM256" s="111"/>
      <c r="TMN256" s="111"/>
      <c r="TMO256" s="111"/>
      <c r="TMP256" s="111"/>
      <c r="TMQ256" s="111"/>
      <c r="TMR256" s="111"/>
      <c r="TMS256" s="111"/>
      <c r="TMT256" s="111"/>
      <c r="TMU256" s="111"/>
      <c r="TMV256" s="111"/>
      <c r="TMW256" s="111"/>
      <c r="TMX256" s="111"/>
      <c r="TMY256" s="111"/>
      <c r="TMZ256" s="111"/>
      <c r="TNA256" s="111"/>
      <c r="TNB256" s="111"/>
      <c r="TNC256" s="111"/>
      <c r="TND256" s="111"/>
      <c r="TNE256" s="111"/>
      <c r="TNF256" s="111"/>
      <c r="TNG256" s="111"/>
      <c r="TNH256" s="111"/>
      <c r="TNI256" s="111"/>
      <c r="TNJ256" s="111"/>
      <c r="TNK256" s="111"/>
      <c r="TNL256" s="111"/>
      <c r="TNM256" s="111"/>
      <c r="TNN256" s="111"/>
      <c r="TNO256" s="111"/>
      <c r="TNP256" s="111"/>
      <c r="TNQ256" s="111"/>
      <c r="TNR256" s="111"/>
      <c r="TNS256" s="111"/>
      <c r="TNT256" s="111"/>
      <c r="TNU256" s="111"/>
      <c r="TNV256" s="111"/>
      <c r="TNW256" s="111"/>
      <c r="TNX256" s="111"/>
      <c r="TNY256" s="111"/>
      <c r="TNZ256" s="111"/>
      <c r="TOA256" s="111"/>
      <c r="TOB256" s="111"/>
      <c r="TOC256" s="111"/>
      <c r="TOD256" s="111"/>
      <c r="TOE256" s="111"/>
      <c r="TOF256" s="111"/>
      <c r="TOG256" s="111"/>
      <c r="TOH256" s="111"/>
      <c r="TOI256" s="111"/>
      <c r="TOJ256" s="111"/>
      <c r="TOK256" s="111"/>
      <c r="TOL256" s="111"/>
      <c r="TOM256" s="111"/>
      <c r="TON256" s="111"/>
      <c r="TOO256" s="111"/>
      <c r="TOP256" s="111"/>
      <c r="TOQ256" s="111"/>
      <c r="TOR256" s="111"/>
      <c r="TOS256" s="111"/>
      <c r="TOT256" s="111"/>
      <c r="TOU256" s="111"/>
      <c r="TOV256" s="111"/>
      <c r="TOW256" s="111"/>
      <c r="TOX256" s="111"/>
      <c r="TOY256" s="111"/>
      <c r="TOZ256" s="111"/>
      <c r="TPA256" s="111"/>
      <c r="TPB256" s="111"/>
      <c r="TPC256" s="111"/>
      <c r="TPD256" s="111"/>
      <c r="TPE256" s="111"/>
      <c r="TPF256" s="111"/>
      <c r="TPG256" s="111"/>
      <c r="TPH256" s="111"/>
      <c r="TPI256" s="111"/>
      <c r="TPJ256" s="111"/>
      <c r="TPK256" s="111"/>
      <c r="TPL256" s="111"/>
      <c r="TPM256" s="111"/>
      <c r="TPN256" s="111"/>
      <c r="TPO256" s="111"/>
      <c r="TPP256" s="111"/>
      <c r="TPQ256" s="111"/>
      <c r="TPR256" s="111"/>
      <c r="TPS256" s="111"/>
      <c r="TPT256" s="111"/>
      <c r="TPU256" s="111"/>
      <c r="TPV256" s="111"/>
      <c r="TPW256" s="111"/>
      <c r="TPX256" s="111"/>
      <c r="TPY256" s="111"/>
      <c r="TPZ256" s="111"/>
      <c r="TQA256" s="111"/>
      <c r="TQB256" s="111"/>
      <c r="TQC256" s="111"/>
      <c r="TQD256" s="111"/>
      <c r="TQE256" s="111"/>
      <c r="TQF256" s="111"/>
      <c r="TQG256" s="111"/>
      <c r="TQH256" s="111"/>
      <c r="TQI256" s="111"/>
      <c r="TQJ256" s="111"/>
      <c r="TQK256" s="111"/>
      <c r="TQL256" s="111"/>
      <c r="TQM256" s="111"/>
      <c r="TQN256" s="111"/>
      <c r="TQO256" s="111"/>
      <c r="TQP256" s="111"/>
      <c r="TQQ256" s="111"/>
      <c r="TQR256" s="111"/>
      <c r="TQS256" s="111"/>
      <c r="TQT256" s="111"/>
      <c r="TQU256" s="111"/>
      <c r="TQV256" s="111"/>
      <c r="TQW256" s="111"/>
      <c r="TQX256" s="111"/>
      <c r="TQY256" s="111"/>
      <c r="TQZ256" s="111"/>
      <c r="TRA256" s="111"/>
      <c r="TRB256" s="111"/>
      <c r="TRC256" s="111"/>
      <c r="TRD256" s="111"/>
      <c r="TRE256" s="111"/>
      <c r="TRF256" s="111"/>
      <c r="TRG256" s="111"/>
      <c r="TRH256" s="111"/>
      <c r="TRI256" s="111"/>
      <c r="TRJ256" s="111"/>
      <c r="TRK256" s="111"/>
      <c r="TRL256" s="111"/>
      <c r="TRM256" s="111"/>
      <c r="TRN256" s="111"/>
      <c r="TRO256" s="111"/>
      <c r="TRP256" s="111"/>
      <c r="TRQ256" s="111"/>
      <c r="TRR256" s="111"/>
      <c r="TRS256" s="111"/>
      <c r="TRT256" s="111"/>
      <c r="TRU256" s="111"/>
      <c r="TRV256" s="111"/>
      <c r="TRW256" s="111"/>
      <c r="TRX256" s="111"/>
      <c r="TRY256" s="111"/>
      <c r="TRZ256" s="111"/>
      <c r="TSA256" s="111"/>
      <c r="TSB256" s="111"/>
      <c r="TSC256" s="111"/>
      <c r="TSD256" s="111"/>
      <c r="TSE256" s="111"/>
      <c r="TSF256" s="111"/>
      <c r="TSG256" s="111"/>
      <c r="TSH256" s="111"/>
      <c r="TSI256" s="111"/>
      <c r="TSJ256" s="111"/>
      <c r="TSK256" s="111"/>
      <c r="TSL256" s="111"/>
      <c r="TSM256" s="111"/>
      <c r="TSN256" s="111"/>
      <c r="TSO256" s="111"/>
      <c r="TSP256" s="111"/>
      <c r="TSQ256" s="111"/>
      <c r="TSR256" s="111"/>
      <c r="TSS256" s="111"/>
      <c r="TST256" s="111"/>
      <c r="TSU256" s="111"/>
      <c r="TSV256" s="111"/>
      <c r="TSW256" s="111"/>
      <c r="TSX256" s="111"/>
      <c r="TSY256" s="111"/>
      <c r="TSZ256" s="111"/>
      <c r="TTA256" s="111"/>
      <c r="TTB256" s="111"/>
      <c r="TTC256" s="111"/>
      <c r="TTD256" s="111"/>
      <c r="TTE256" s="111"/>
      <c r="TTF256" s="111"/>
      <c r="TTG256" s="111"/>
      <c r="TTH256" s="111"/>
      <c r="TTI256" s="111"/>
      <c r="TTJ256" s="111"/>
      <c r="TTK256" s="111"/>
      <c r="TTL256" s="111"/>
      <c r="TTM256" s="111"/>
      <c r="TTN256" s="111"/>
      <c r="TTO256" s="111"/>
      <c r="TTP256" s="111"/>
      <c r="TTQ256" s="111"/>
      <c r="TTR256" s="111"/>
      <c r="TTS256" s="111"/>
      <c r="TTT256" s="111"/>
      <c r="TTU256" s="111"/>
      <c r="TTV256" s="111"/>
      <c r="TTW256" s="111"/>
      <c r="TTX256" s="111"/>
      <c r="TTY256" s="111"/>
      <c r="TTZ256" s="111"/>
      <c r="TUA256" s="111"/>
      <c r="TUB256" s="111"/>
      <c r="TUC256" s="111"/>
      <c r="TUD256" s="111"/>
      <c r="TUE256" s="111"/>
      <c r="TUF256" s="111"/>
      <c r="TUG256" s="111"/>
      <c r="TUH256" s="111"/>
      <c r="TUI256" s="111"/>
      <c r="TUJ256" s="111"/>
      <c r="TUK256" s="111"/>
      <c r="TUL256" s="111"/>
      <c r="TUM256" s="111"/>
      <c r="TUN256" s="111"/>
      <c r="TUO256" s="111"/>
      <c r="TUP256" s="111"/>
      <c r="TUQ256" s="111"/>
      <c r="TUR256" s="111"/>
      <c r="TUS256" s="111"/>
      <c r="TUT256" s="111"/>
      <c r="TUU256" s="111"/>
      <c r="TUV256" s="111"/>
      <c r="TUW256" s="111"/>
      <c r="TUX256" s="111"/>
      <c r="TUY256" s="111"/>
      <c r="TUZ256" s="111"/>
      <c r="TVA256" s="111"/>
      <c r="TVB256" s="111"/>
      <c r="TVC256" s="111"/>
      <c r="TVD256" s="111"/>
      <c r="TVE256" s="111"/>
      <c r="TVF256" s="111"/>
      <c r="TVG256" s="111"/>
      <c r="TVH256" s="111"/>
      <c r="TVI256" s="111"/>
      <c r="TVJ256" s="111"/>
      <c r="TVK256" s="111"/>
      <c r="TVL256" s="111"/>
      <c r="TVM256" s="111"/>
      <c r="TVN256" s="111"/>
      <c r="TVO256" s="111"/>
      <c r="TVP256" s="111"/>
      <c r="TVQ256" s="111"/>
      <c r="TVR256" s="111"/>
      <c r="TVS256" s="111"/>
      <c r="TVT256" s="111"/>
      <c r="TVU256" s="111"/>
      <c r="TVV256" s="111"/>
      <c r="TVW256" s="111"/>
      <c r="TVX256" s="111"/>
      <c r="TVY256" s="111"/>
      <c r="TVZ256" s="111"/>
      <c r="TWA256" s="111"/>
      <c r="TWB256" s="111"/>
      <c r="TWC256" s="111"/>
      <c r="TWD256" s="111"/>
      <c r="TWE256" s="111"/>
      <c r="TWF256" s="111"/>
      <c r="TWG256" s="111"/>
      <c r="TWH256" s="111"/>
      <c r="TWI256" s="111"/>
      <c r="TWJ256" s="111"/>
      <c r="TWK256" s="111"/>
      <c r="TWL256" s="111"/>
      <c r="TWM256" s="111"/>
      <c r="TWN256" s="111"/>
      <c r="TWO256" s="111"/>
      <c r="TWP256" s="111"/>
      <c r="TWQ256" s="111"/>
      <c r="TWR256" s="111"/>
      <c r="TWS256" s="111"/>
      <c r="TWT256" s="111"/>
      <c r="TWU256" s="111"/>
      <c r="TWV256" s="111"/>
      <c r="TWW256" s="111"/>
      <c r="TWX256" s="111"/>
      <c r="TWY256" s="111"/>
      <c r="TWZ256" s="111"/>
      <c r="TXA256" s="111"/>
      <c r="TXB256" s="111"/>
      <c r="TXC256" s="111"/>
      <c r="TXD256" s="111"/>
      <c r="TXE256" s="111"/>
      <c r="TXF256" s="111"/>
      <c r="TXG256" s="111"/>
      <c r="TXH256" s="111"/>
      <c r="TXI256" s="111"/>
      <c r="TXJ256" s="111"/>
      <c r="TXK256" s="111"/>
      <c r="TXL256" s="111"/>
      <c r="TXM256" s="111"/>
      <c r="TXN256" s="111"/>
      <c r="TXO256" s="111"/>
      <c r="TXP256" s="111"/>
      <c r="TXQ256" s="111"/>
      <c r="TXR256" s="111"/>
      <c r="TXS256" s="111"/>
      <c r="TXT256" s="111"/>
      <c r="TXU256" s="111"/>
      <c r="TXV256" s="111"/>
      <c r="TXW256" s="111"/>
      <c r="TXX256" s="111"/>
      <c r="TXY256" s="111"/>
      <c r="TXZ256" s="111"/>
      <c r="TYA256" s="111"/>
      <c r="TYB256" s="111"/>
      <c r="TYC256" s="111"/>
      <c r="TYD256" s="111"/>
      <c r="TYE256" s="111"/>
      <c r="TYF256" s="111"/>
      <c r="TYG256" s="111"/>
      <c r="TYH256" s="111"/>
      <c r="TYI256" s="111"/>
      <c r="TYJ256" s="111"/>
      <c r="TYK256" s="111"/>
      <c r="TYL256" s="111"/>
      <c r="TYM256" s="111"/>
      <c r="TYN256" s="111"/>
      <c r="TYO256" s="111"/>
      <c r="TYP256" s="111"/>
      <c r="TYQ256" s="111"/>
      <c r="TYR256" s="111"/>
      <c r="TYS256" s="111"/>
      <c r="TYT256" s="111"/>
      <c r="TYU256" s="111"/>
      <c r="TYV256" s="111"/>
      <c r="TYW256" s="111"/>
      <c r="TYX256" s="111"/>
      <c r="TYY256" s="111"/>
      <c r="TYZ256" s="111"/>
      <c r="TZA256" s="111"/>
      <c r="TZB256" s="111"/>
      <c r="TZC256" s="111"/>
      <c r="TZD256" s="111"/>
      <c r="TZE256" s="111"/>
      <c r="TZF256" s="111"/>
      <c r="TZG256" s="111"/>
      <c r="TZH256" s="111"/>
      <c r="TZI256" s="111"/>
      <c r="TZJ256" s="111"/>
      <c r="TZK256" s="111"/>
      <c r="TZL256" s="111"/>
      <c r="TZM256" s="111"/>
      <c r="TZN256" s="111"/>
      <c r="TZO256" s="111"/>
      <c r="TZP256" s="111"/>
      <c r="TZQ256" s="111"/>
      <c r="TZR256" s="111"/>
      <c r="TZS256" s="111"/>
      <c r="TZT256" s="111"/>
      <c r="TZU256" s="111"/>
      <c r="TZV256" s="111"/>
      <c r="TZW256" s="111"/>
      <c r="TZX256" s="111"/>
      <c r="TZY256" s="111"/>
      <c r="TZZ256" s="111"/>
      <c r="UAA256" s="111"/>
      <c r="UAB256" s="111"/>
      <c r="UAC256" s="111"/>
      <c r="UAD256" s="111"/>
      <c r="UAE256" s="111"/>
      <c r="UAF256" s="111"/>
      <c r="UAG256" s="111"/>
      <c r="UAH256" s="111"/>
      <c r="UAI256" s="111"/>
      <c r="UAJ256" s="111"/>
      <c r="UAK256" s="111"/>
      <c r="UAL256" s="111"/>
      <c r="UAM256" s="111"/>
      <c r="UAN256" s="111"/>
      <c r="UAO256" s="111"/>
      <c r="UAP256" s="111"/>
      <c r="UAQ256" s="111"/>
      <c r="UAR256" s="111"/>
      <c r="UAS256" s="111"/>
      <c r="UAT256" s="111"/>
      <c r="UAU256" s="111"/>
      <c r="UAV256" s="111"/>
      <c r="UAW256" s="111"/>
      <c r="UAX256" s="111"/>
      <c r="UAY256" s="111"/>
      <c r="UAZ256" s="111"/>
      <c r="UBA256" s="111"/>
      <c r="UBB256" s="111"/>
      <c r="UBC256" s="111"/>
      <c r="UBD256" s="111"/>
      <c r="UBE256" s="111"/>
      <c r="UBF256" s="111"/>
      <c r="UBG256" s="111"/>
      <c r="UBH256" s="111"/>
      <c r="UBI256" s="111"/>
      <c r="UBJ256" s="111"/>
      <c r="UBK256" s="111"/>
      <c r="UBL256" s="111"/>
      <c r="UBM256" s="111"/>
      <c r="UBN256" s="111"/>
      <c r="UBO256" s="111"/>
      <c r="UBP256" s="111"/>
      <c r="UBQ256" s="111"/>
      <c r="UBR256" s="111"/>
      <c r="UBS256" s="111"/>
      <c r="UBT256" s="111"/>
      <c r="UBU256" s="111"/>
      <c r="UBV256" s="111"/>
      <c r="UBW256" s="111"/>
      <c r="UBX256" s="111"/>
      <c r="UBY256" s="111"/>
      <c r="UBZ256" s="111"/>
      <c r="UCA256" s="111"/>
      <c r="UCB256" s="111"/>
      <c r="UCC256" s="111"/>
      <c r="UCD256" s="111"/>
      <c r="UCE256" s="111"/>
      <c r="UCF256" s="111"/>
      <c r="UCG256" s="111"/>
      <c r="UCH256" s="111"/>
      <c r="UCI256" s="111"/>
      <c r="UCJ256" s="111"/>
      <c r="UCK256" s="111"/>
      <c r="UCL256" s="111"/>
      <c r="UCM256" s="111"/>
      <c r="UCN256" s="111"/>
      <c r="UCO256" s="111"/>
      <c r="UCP256" s="111"/>
      <c r="UCQ256" s="111"/>
      <c r="UCR256" s="111"/>
      <c r="UCS256" s="111"/>
      <c r="UCT256" s="111"/>
      <c r="UCU256" s="111"/>
      <c r="UCV256" s="111"/>
      <c r="UCW256" s="111"/>
      <c r="UCX256" s="111"/>
      <c r="UCY256" s="111"/>
      <c r="UCZ256" s="111"/>
      <c r="UDA256" s="111"/>
      <c r="UDB256" s="111"/>
      <c r="UDC256" s="111"/>
      <c r="UDD256" s="111"/>
      <c r="UDE256" s="111"/>
      <c r="UDF256" s="111"/>
      <c r="UDG256" s="111"/>
      <c r="UDH256" s="111"/>
      <c r="UDI256" s="111"/>
      <c r="UDJ256" s="111"/>
      <c r="UDK256" s="111"/>
      <c r="UDL256" s="111"/>
      <c r="UDM256" s="111"/>
      <c r="UDN256" s="111"/>
      <c r="UDO256" s="111"/>
      <c r="UDP256" s="111"/>
      <c r="UDQ256" s="111"/>
      <c r="UDR256" s="111"/>
      <c r="UDS256" s="111"/>
      <c r="UDT256" s="111"/>
      <c r="UDU256" s="111"/>
      <c r="UDV256" s="111"/>
      <c r="UDW256" s="111"/>
      <c r="UDX256" s="111"/>
      <c r="UDY256" s="111"/>
      <c r="UDZ256" s="111"/>
      <c r="UEA256" s="111"/>
      <c r="UEB256" s="111"/>
      <c r="UEC256" s="111"/>
      <c r="UED256" s="111"/>
      <c r="UEE256" s="111"/>
      <c r="UEF256" s="111"/>
      <c r="UEG256" s="111"/>
      <c r="UEH256" s="111"/>
      <c r="UEI256" s="111"/>
      <c r="UEJ256" s="111"/>
      <c r="UEK256" s="111"/>
      <c r="UEL256" s="111"/>
      <c r="UEM256" s="111"/>
      <c r="UEN256" s="111"/>
      <c r="UEO256" s="111"/>
      <c r="UEP256" s="111"/>
      <c r="UEQ256" s="111"/>
      <c r="UER256" s="111"/>
      <c r="UES256" s="111"/>
      <c r="UET256" s="111"/>
      <c r="UEU256" s="111"/>
      <c r="UEV256" s="111"/>
      <c r="UEW256" s="111"/>
      <c r="UEX256" s="111"/>
      <c r="UEY256" s="111"/>
      <c r="UEZ256" s="111"/>
      <c r="UFA256" s="111"/>
      <c r="UFB256" s="111"/>
      <c r="UFC256" s="111"/>
      <c r="UFD256" s="111"/>
      <c r="UFE256" s="111"/>
      <c r="UFF256" s="111"/>
      <c r="UFG256" s="111"/>
      <c r="UFH256" s="111"/>
      <c r="UFI256" s="111"/>
      <c r="UFJ256" s="111"/>
      <c r="UFK256" s="111"/>
      <c r="UFL256" s="111"/>
      <c r="UFM256" s="111"/>
      <c r="UFN256" s="111"/>
      <c r="UFO256" s="111"/>
      <c r="UFP256" s="111"/>
      <c r="UFQ256" s="111"/>
      <c r="UFR256" s="111"/>
      <c r="UFS256" s="111"/>
      <c r="UFT256" s="111"/>
      <c r="UFU256" s="111"/>
      <c r="UFV256" s="111"/>
      <c r="UFW256" s="111"/>
      <c r="UFX256" s="111"/>
      <c r="UFY256" s="111"/>
      <c r="UFZ256" s="111"/>
      <c r="UGA256" s="111"/>
      <c r="UGB256" s="111"/>
      <c r="UGC256" s="111"/>
      <c r="UGD256" s="111"/>
      <c r="UGE256" s="111"/>
      <c r="UGF256" s="111"/>
      <c r="UGG256" s="111"/>
      <c r="UGH256" s="111"/>
      <c r="UGI256" s="111"/>
      <c r="UGJ256" s="111"/>
      <c r="UGK256" s="111"/>
      <c r="UGL256" s="111"/>
      <c r="UGM256" s="111"/>
      <c r="UGN256" s="111"/>
      <c r="UGO256" s="111"/>
      <c r="UGP256" s="111"/>
      <c r="UGQ256" s="111"/>
      <c r="UGR256" s="111"/>
      <c r="UGS256" s="111"/>
      <c r="UGT256" s="111"/>
      <c r="UGU256" s="111"/>
      <c r="UGV256" s="111"/>
      <c r="UGW256" s="111"/>
      <c r="UGX256" s="111"/>
      <c r="UGY256" s="111"/>
      <c r="UGZ256" s="111"/>
      <c r="UHA256" s="111"/>
      <c r="UHB256" s="111"/>
      <c r="UHC256" s="111"/>
      <c r="UHD256" s="111"/>
      <c r="UHE256" s="111"/>
      <c r="UHF256" s="111"/>
      <c r="UHG256" s="111"/>
      <c r="UHH256" s="111"/>
      <c r="UHI256" s="111"/>
      <c r="UHJ256" s="111"/>
      <c r="UHK256" s="111"/>
      <c r="UHL256" s="111"/>
      <c r="UHM256" s="111"/>
      <c r="UHN256" s="111"/>
      <c r="UHO256" s="111"/>
      <c r="UHP256" s="111"/>
      <c r="UHQ256" s="111"/>
      <c r="UHR256" s="111"/>
      <c r="UHS256" s="111"/>
      <c r="UHT256" s="111"/>
      <c r="UHU256" s="111"/>
      <c r="UHV256" s="111"/>
      <c r="UHW256" s="111"/>
      <c r="UHX256" s="111"/>
      <c r="UHY256" s="111"/>
      <c r="UHZ256" s="111"/>
      <c r="UIA256" s="111"/>
      <c r="UIB256" s="111"/>
      <c r="UIC256" s="111"/>
      <c r="UID256" s="111"/>
      <c r="UIE256" s="111"/>
      <c r="UIF256" s="111"/>
      <c r="UIG256" s="111"/>
      <c r="UIH256" s="111"/>
      <c r="UII256" s="111"/>
      <c r="UIJ256" s="111"/>
      <c r="UIK256" s="111"/>
      <c r="UIL256" s="111"/>
      <c r="UIM256" s="111"/>
      <c r="UIN256" s="111"/>
      <c r="UIO256" s="111"/>
      <c r="UIP256" s="111"/>
      <c r="UIQ256" s="111"/>
      <c r="UIR256" s="111"/>
      <c r="UIS256" s="111"/>
      <c r="UIT256" s="111"/>
      <c r="UIU256" s="111"/>
      <c r="UIV256" s="111"/>
      <c r="UIW256" s="111"/>
      <c r="UIX256" s="111"/>
      <c r="UIY256" s="111"/>
      <c r="UIZ256" s="111"/>
      <c r="UJA256" s="111"/>
      <c r="UJB256" s="111"/>
      <c r="UJC256" s="111"/>
      <c r="UJD256" s="111"/>
      <c r="UJE256" s="111"/>
      <c r="UJF256" s="111"/>
      <c r="UJG256" s="111"/>
      <c r="UJH256" s="111"/>
      <c r="UJI256" s="111"/>
      <c r="UJJ256" s="111"/>
      <c r="UJK256" s="111"/>
      <c r="UJL256" s="111"/>
      <c r="UJM256" s="111"/>
      <c r="UJN256" s="111"/>
      <c r="UJO256" s="111"/>
      <c r="UJP256" s="111"/>
      <c r="UJQ256" s="111"/>
      <c r="UJR256" s="111"/>
      <c r="UJS256" s="111"/>
      <c r="UJT256" s="111"/>
      <c r="UJU256" s="111"/>
      <c r="UJV256" s="111"/>
      <c r="UJW256" s="111"/>
      <c r="UJX256" s="111"/>
      <c r="UJY256" s="111"/>
      <c r="UJZ256" s="111"/>
      <c r="UKA256" s="111"/>
      <c r="UKB256" s="111"/>
      <c r="UKC256" s="111"/>
      <c r="UKD256" s="111"/>
      <c r="UKE256" s="111"/>
      <c r="UKF256" s="111"/>
      <c r="UKG256" s="111"/>
      <c r="UKH256" s="111"/>
      <c r="UKI256" s="111"/>
      <c r="UKJ256" s="111"/>
      <c r="UKK256" s="111"/>
      <c r="UKL256" s="111"/>
      <c r="UKM256" s="111"/>
      <c r="UKN256" s="111"/>
      <c r="UKO256" s="111"/>
      <c r="UKP256" s="111"/>
      <c r="UKQ256" s="111"/>
      <c r="UKR256" s="111"/>
      <c r="UKS256" s="111"/>
      <c r="UKT256" s="111"/>
      <c r="UKU256" s="111"/>
      <c r="UKV256" s="111"/>
      <c r="UKW256" s="111"/>
      <c r="UKX256" s="111"/>
      <c r="UKY256" s="111"/>
      <c r="UKZ256" s="111"/>
      <c r="ULA256" s="111"/>
      <c r="ULB256" s="111"/>
      <c r="ULC256" s="111"/>
      <c r="ULD256" s="111"/>
      <c r="ULE256" s="111"/>
      <c r="ULF256" s="111"/>
      <c r="ULG256" s="111"/>
      <c r="ULH256" s="111"/>
      <c r="ULI256" s="111"/>
      <c r="ULJ256" s="111"/>
      <c r="ULK256" s="111"/>
      <c r="ULL256" s="111"/>
      <c r="ULM256" s="111"/>
      <c r="ULN256" s="111"/>
      <c r="ULO256" s="111"/>
      <c r="ULP256" s="111"/>
      <c r="ULQ256" s="111"/>
      <c r="ULR256" s="111"/>
      <c r="ULS256" s="111"/>
      <c r="ULT256" s="111"/>
      <c r="ULU256" s="111"/>
      <c r="ULV256" s="111"/>
      <c r="ULW256" s="111"/>
      <c r="ULX256" s="111"/>
      <c r="ULY256" s="111"/>
      <c r="ULZ256" s="111"/>
      <c r="UMA256" s="111"/>
      <c r="UMB256" s="111"/>
      <c r="UMC256" s="111"/>
      <c r="UMD256" s="111"/>
      <c r="UME256" s="111"/>
      <c r="UMF256" s="111"/>
      <c r="UMG256" s="111"/>
      <c r="UMH256" s="111"/>
      <c r="UMI256" s="111"/>
      <c r="UMJ256" s="111"/>
      <c r="UMK256" s="111"/>
      <c r="UML256" s="111"/>
      <c r="UMM256" s="111"/>
      <c r="UMN256" s="111"/>
      <c r="UMO256" s="111"/>
      <c r="UMP256" s="111"/>
      <c r="UMQ256" s="111"/>
      <c r="UMR256" s="111"/>
      <c r="UMS256" s="111"/>
      <c r="UMT256" s="111"/>
      <c r="UMU256" s="111"/>
      <c r="UMV256" s="111"/>
      <c r="UMW256" s="111"/>
      <c r="UMX256" s="111"/>
      <c r="UMY256" s="111"/>
      <c r="UMZ256" s="111"/>
      <c r="UNA256" s="111"/>
      <c r="UNB256" s="111"/>
      <c r="UNC256" s="111"/>
      <c r="UND256" s="111"/>
      <c r="UNE256" s="111"/>
      <c r="UNF256" s="111"/>
      <c r="UNG256" s="111"/>
      <c r="UNH256" s="111"/>
      <c r="UNI256" s="111"/>
      <c r="UNJ256" s="111"/>
      <c r="UNK256" s="111"/>
      <c r="UNL256" s="111"/>
      <c r="UNM256" s="111"/>
      <c r="UNN256" s="111"/>
      <c r="UNO256" s="111"/>
      <c r="UNP256" s="111"/>
      <c r="UNQ256" s="111"/>
      <c r="UNR256" s="111"/>
      <c r="UNS256" s="111"/>
      <c r="UNT256" s="111"/>
      <c r="UNU256" s="111"/>
      <c r="UNV256" s="111"/>
      <c r="UNW256" s="111"/>
      <c r="UNX256" s="111"/>
      <c r="UNY256" s="111"/>
      <c r="UNZ256" s="111"/>
      <c r="UOA256" s="111"/>
      <c r="UOB256" s="111"/>
      <c r="UOC256" s="111"/>
      <c r="UOD256" s="111"/>
      <c r="UOE256" s="111"/>
      <c r="UOF256" s="111"/>
      <c r="UOG256" s="111"/>
      <c r="UOH256" s="111"/>
      <c r="UOI256" s="111"/>
      <c r="UOJ256" s="111"/>
      <c r="UOK256" s="111"/>
      <c r="UOL256" s="111"/>
      <c r="UOM256" s="111"/>
      <c r="UON256" s="111"/>
      <c r="UOO256" s="111"/>
      <c r="UOP256" s="111"/>
      <c r="UOQ256" s="111"/>
      <c r="UOR256" s="111"/>
      <c r="UOS256" s="111"/>
      <c r="UOT256" s="111"/>
      <c r="UOU256" s="111"/>
      <c r="UOV256" s="111"/>
      <c r="UOW256" s="111"/>
      <c r="UOX256" s="111"/>
      <c r="UOY256" s="111"/>
      <c r="UOZ256" s="111"/>
      <c r="UPA256" s="111"/>
      <c r="UPB256" s="111"/>
      <c r="UPC256" s="111"/>
      <c r="UPD256" s="111"/>
      <c r="UPE256" s="111"/>
      <c r="UPF256" s="111"/>
      <c r="UPG256" s="111"/>
      <c r="UPH256" s="111"/>
      <c r="UPI256" s="111"/>
      <c r="UPJ256" s="111"/>
      <c r="UPK256" s="111"/>
      <c r="UPL256" s="111"/>
      <c r="UPM256" s="111"/>
      <c r="UPN256" s="111"/>
      <c r="UPO256" s="111"/>
      <c r="UPP256" s="111"/>
      <c r="UPQ256" s="111"/>
      <c r="UPR256" s="111"/>
      <c r="UPS256" s="111"/>
      <c r="UPT256" s="111"/>
      <c r="UPU256" s="111"/>
      <c r="UPV256" s="111"/>
      <c r="UPW256" s="111"/>
      <c r="UPX256" s="111"/>
      <c r="UPY256" s="111"/>
      <c r="UPZ256" s="111"/>
      <c r="UQA256" s="111"/>
      <c r="UQB256" s="111"/>
      <c r="UQC256" s="111"/>
      <c r="UQD256" s="111"/>
      <c r="UQE256" s="111"/>
      <c r="UQF256" s="111"/>
      <c r="UQG256" s="111"/>
      <c r="UQH256" s="111"/>
      <c r="UQI256" s="111"/>
      <c r="UQJ256" s="111"/>
      <c r="UQK256" s="111"/>
      <c r="UQL256" s="111"/>
      <c r="UQM256" s="111"/>
      <c r="UQN256" s="111"/>
      <c r="UQO256" s="111"/>
      <c r="UQP256" s="111"/>
      <c r="UQQ256" s="111"/>
      <c r="UQR256" s="111"/>
      <c r="UQS256" s="111"/>
      <c r="UQT256" s="111"/>
      <c r="UQU256" s="111"/>
      <c r="UQV256" s="111"/>
      <c r="UQW256" s="111"/>
      <c r="UQX256" s="111"/>
      <c r="UQY256" s="111"/>
      <c r="UQZ256" s="111"/>
      <c r="URA256" s="111"/>
      <c r="URB256" s="111"/>
      <c r="URC256" s="111"/>
      <c r="URD256" s="111"/>
      <c r="URE256" s="111"/>
      <c r="URF256" s="111"/>
      <c r="URG256" s="111"/>
      <c r="URH256" s="111"/>
      <c r="URI256" s="111"/>
      <c r="URJ256" s="111"/>
      <c r="URK256" s="111"/>
      <c r="URL256" s="111"/>
      <c r="URM256" s="111"/>
      <c r="URN256" s="111"/>
      <c r="URO256" s="111"/>
      <c r="URP256" s="111"/>
      <c r="URQ256" s="111"/>
      <c r="URR256" s="111"/>
      <c r="URS256" s="111"/>
      <c r="URT256" s="111"/>
      <c r="URU256" s="111"/>
      <c r="URV256" s="111"/>
      <c r="URW256" s="111"/>
      <c r="URX256" s="111"/>
      <c r="URY256" s="111"/>
      <c r="URZ256" s="111"/>
      <c r="USA256" s="111"/>
      <c r="USB256" s="111"/>
      <c r="USC256" s="111"/>
      <c r="USD256" s="111"/>
      <c r="USE256" s="111"/>
      <c r="USF256" s="111"/>
      <c r="USG256" s="111"/>
      <c r="USH256" s="111"/>
      <c r="USI256" s="111"/>
      <c r="USJ256" s="111"/>
      <c r="USK256" s="111"/>
      <c r="USL256" s="111"/>
      <c r="USM256" s="111"/>
      <c r="USN256" s="111"/>
      <c r="USO256" s="111"/>
      <c r="USP256" s="111"/>
      <c r="USQ256" s="111"/>
      <c r="USR256" s="111"/>
      <c r="USS256" s="111"/>
      <c r="UST256" s="111"/>
      <c r="USU256" s="111"/>
      <c r="USV256" s="111"/>
      <c r="USW256" s="111"/>
      <c r="USX256" s="111"/>
      <c r="USY256" s="111"/>
      <c r="USZ256" s="111"/>
      <c r="UTA256" s="111"/>
      <c r="UTB256" s="111"/>
      <c r="UTC256" s="111"/>
      <c r="UTD256" s="111"/>
      <c r="UTE256" s="111"/>
      <c r="UTF256" s="111"/>
      <c r="UTG256" s="111"/>
      <c r="UTH256" s="111"/>
      <c r="UTI256" s="111"/>
      <c r="UTJ256" s="111"/>
      <c r="UTK256" s="111"/>
      <c r="UTL256" s="111"/>
      <c r="UTM256" s="111"/>
      <c r="UTN256" s="111"/>
      <c r="UTO256" s="111"/>
      <c r="UTP256" s="111"/>
      <c r="UTQ256" s="111"/>
      <c r="UTR256" s="111"/>
      <c r="UTS256" s="111"/>
      <c r="UTT256" s="111"/>
      <c r="UTU256" s="111"/>
      <c r="UTV256" s="111"/>
      <c r="UTW256" s="111"/>
      <c r="UTX256" s="111"/>
      <c r="UTY256" s="111"/>
      <c r="UTZ256" s="111"/>
      <c r="UUA256" s="111"/>
      <c r="UUB256" s="111"/>
      <c r="UUC256" s="111"/>
      <c r="UUD256" s="111"/>
      <c r="UUE256" s="111"/>
      <c r="UUF256" s="111"/>
      <c r="UUG256" s="111"/>
      <c r="UUH256" s="111"/>
      <c r="UUI256" s="111"/>
      <c r="UUJ256" s="111"/>
      <c r="UUK256" s="111"/>
      <c r="UUL256" s="111"/>
      <c r="UUM256" s="111"/>
      <c r="UUN256" s="111"/>
      <c r="UUO256" s="111"/>
      <c r="UUP256" s="111"/>
      <c r="UUQ256" s="111"/>
      <c r="UUR256" s="111"/>
      <c r="UUS256" s="111"/>
      <c r="UUT256" s="111"/>
      <c r="UUU256" s="111"/>
      <c r="UUV256" s="111"/>
      <c r="UUW256" s="111"/>
      <c r="UUX256" s="111"/>
      <c r="UUY256" s="111"/>
      <c r="UUZ256" s="111"/>
      <c r="UVA256" s="111"/>
      <c r="UVB256" s="111"/>
      <c r="UVC256" s="111"/>
      <c r="UVD256" s="111"/>
      <c r="UVE256" s="111"/>
      <c r="UVF256" s="111"/>
      <c r="UVG256" s="111"/>
      <c r="UVH256" s="111"/>
      <c r="UVI256" s="111"/>
      <c r="UVJ256" s="111"/>
      <c r="UVK256" s="111"/>
      <c r="UVL256" s="111"/>
      <c r="UVM256" s="111"/>
      <c r="UVN256" s="111"/>
      <c r="UVO256" s="111"/>
      <c r="UVP256" s="111"/>
      <c r="UVQ256" s="111"/>
      <c r="UVR256" s="111"/>
      <c r="UVS256" s="111"/>
      <c r="UVT256" s="111"/>
      <c r="UVU256" s="111"/>
      <c r="UVV256" s="111"/>
      <c r="UVW256" s="111"/>
      <c r="UVX256" s="111"/>
      <c r="UVY256" s="111"/>
      <c r="UVZ256" s="111"/>
      <c r="UWA256" s="111"/>
      <c r="UWB256" s="111"/>
      <c r="UWC256" s="111"/>
      <c r="UWD256" s="111"/>
      <c r="UWE256" s="111"/>
      <c r="UWF256" s="111"/>
      <c r="UWG256" s="111"/>
      <c r="UWH256" s="111"/>
      <c r="UWI256" s="111"/>
      <c r="UWJ256" s="111"/>
      <c r="UWK256" s="111"/>
      <c r="UWL256" s="111"/>
      <c r="UWM256" s="111"/>
      <c r="UWN256" s="111"/>
      <c r="UWO256" s="111"/>
      <c r="UWP256" s="111"/>
      <c r="UWQ256" s="111"/>
      <c r="UWR256" s="111"/>
      <c r="UWS256" s="111"/>
      <c r="UWT256" s="111"/>
      <c r="UWU256" s="111"/>
      <c r="UWV256" s="111"/>
      <c r="UWW256" s="111"/>
      <c r="UWX256" s="111"/>
      <c r="UWY256" s="111"/>
      <c r="UWZ256" s="111"/>
      <c r="UXA256" s="111"/>
      <c r="UXB256" s="111"/>
      <c r="UXC256" s="111"/>
      <c r="UXD256" s="111"/>
      <c r="UXE256" s="111"/>
      <c r="UXF256" s="111"/>
      <c r="UXG256" s="111"/>
      <c r="UXH256" s="111"/>
      <c r="UXI256" s="111"/>
      <c r="UXJ256" s="111"/>
      <c r="UXK256" s="111"/>
      <c r="UXL256" s="111"/>
      <c r="UXM256" s="111"/>
      <c r="UXN256" s="111"/>
      <c r="UXO256" s="111"/>
      <c r="UXP256" s="111"/>
      <c r="UXQ256" s="111"/>
      <c r="UXR256" s="111"/>
      <c r="UXS256" s="111"/>
      <c r="UXT256" s="111"/>
      <c r="UXU256" s="111"/>
      <c r="UXV256" s="111"/>
      <c r="UXW256" s="111"/>
      <c r="UXX256" s="111"/>
      <c r="UXY256" s="111"/>
      <c r="UXZ256" s="111"/>
      <c r="UYA256" s="111"/>
      <c r="UYB256" s="111"/>
      <c r="UYC256" s="111"/>
      <c r="UYD256" s="111"/>
      <c r="UYE256" s="111"/>
      <c r="UYF256" s="111"/>
      <c r="UYG256" s="111"/>
      <c r="UYH256" s="111"/>
      <c r="UYI256" s="111"/>
      <c r="UYJ256" s="111"/>
      <c r="UYK256" s="111"/>
      <c r="UYL256" s="111"/>
      <c r="UYM256" s="111"/>
      <c r="UYN256" s="111"/>
      <c r="UYO256" s="111"/>
      <c r="UYP256" s="111"/>
      <c r="UYQ256" s="111"/>
      <c r="UYR256" s="111"/>
      <c r="UYS256" s="111"/>
      <c r="UYT256" s="111"/>
      <c r="UYU256" s="111"/>
      <c r="UYV256" s="111"/>
      <c r="UYW256" s="111"/>
      <c r="UYX256" s="111"/>
      <c r="UYY256" s="111"/>
      <c r="UYZ256" s="111"/>
      <c r="UZA256" s="111"/>
      <c r="UZB256" s="111"/>
      <c r="UZC256" s="111"/>
      <c r="UZD256" s="111"/>
      <c r="UZE256" s="111"/>
      <c r="UZF256" s="111"/>
      <c r="UZG256" s="111"/>
      <c r="UZH256" s="111"/>
      <c r="UZI256" s="111"/>
      <c r="UZJ256" s="111"/>
      <c r="UZK256" s="111"/>
      <c r="UZL256" s="111"/>
      <c r="UZM256" s="111"/>
      <c r="UZN256" s="111"/>
      <c r="UZO256" s="111"/>
      <c r="UZP256" s="111"/>
      <c r="UZQ256" s="111"/>
      <c r="UZR256" s="111"/>
      <c r="UZS256" s="111"/>
      <c r="UZT256" s="111"/>
      <c r="UZU256" s="111"/>
      <c r="UZV256" s="111"/>
      <c r="UZW256" s="111"/>
      <c r="UZX256" s="111"/>
      <c r="UZY256" s="111"/>
      <c r="UZZ256" s="111"/>
      <c r="VAA256" s="111"/>
      <c r="VAB256" s="111"/>
      <c r="VAC256" s="111"/>
      <c r="VAD256" s="111"/>
      <c r="VAE256" s="111"/>
      <c r="VAF256" s="111"/>
      <c r="VAG256" s="111"/>
      <c r="VAH256" s="111"/>
      <c r="VAI256" s="111"/>
      <c r="VAJ256" s="111"/>
      <c r="VAK256" s="111"/>
      <c r="VAL256" s="111"/>
      <c r="VAM256" s="111"/>
      <c r="VAN256" s="111"/>
      <c r="VAO256" s="111"/>
      <c r="VAP256" s="111"/>
      <c r="VAQ256" s="111"/>
      <c r="VAR256" s="111"/>
      <c r="VAS256" s="111"/>
      <c r="VAT256" s="111"/>
      <c r="VAU256" s="111"/>
      <c r="VAV256" s="111"/>
      <c r="VAW256" s="111"/>
      <c r="VAX256" s="111"/>
      <c r="VAY256" s="111"/>
      <c r="VAZ256" s="111"/>
      <c r="VBA256" s="111"/>
      <c r="VBB256" s="111"/>
      <c r="VBC256" s="111"/>
      <c r="VBD256" s="111"/>
      <c r="VBE256" s="111"/>
      <c r="VBF256" s="111"/>
      <c r="VBG256" s="111"/>
      <c r="VBH256" s="111"/>
      <c r="VBI256" s="111"/>
      <c r="VBJ256" s="111"/>
      <c r="VBK256" s="111"/>
      <c r="VBL256" s="111"/>
      <c r="VBM256" s="111"/>
      <c r="VBN256" s="111"/>
      <c r="VBO256" s="111"/>
      <c r="VBP256" s="111"/>
      <c r="VBQ256" s="111"/>
      <c r="VBR256" s="111"/>
      <c r="VBS256" s="111"/>
      <c r="VBT256" s="111"/>
      <c r="VBU256" s="111"/>
      <c r="VBV256" s="111"/>
      <c r="VBW256" s="111"/>
      <c r="VBX256" s="111"/>
      <c r="VBY256" s="111"/>
      <c r="VBZ256" s="111"/>
      <c r="VCA256" s="111"/>
      <c r="VCB256" s="111"/>
      <c r="VCC256" s="111"/>
      <c r="VCD256" s="111"/>
      <c r="VCE256" s="111"/>
      <c r="VCF256" s="111"/>
      <c r="VCG256" s="111"/>
      <c r="VCH256" s="111"/>
      <c r="VCI256" s="111"/>
      <c r="VCJ256" s="111"/>
      <c r="VCK256" s="111"/>
      <c r="VCL256" s="111"/>
      <c r="VCM256" s="111"/>
      <c r="VCN256" s="111"/>
      <c r="VCO256" s="111"/>
      <c r="VCP256" s="111"/>
      <c r="VCQ256" s="111"/>
      <c r="VCR256" s="111"/>
      <c r="VCS256" s="111"/>
      <c r="VCT256" s="111"/>
      <c r="VCU256" s="111"/>
      <c r="VCV256" s="111"/>
      <c r="VCW256" s="111"/>
      <c r="VCX256" s="111"/>
      <c r="VCY256" s="111"/>
      <c r="VCZ256" s="111"/>
      <c r="VDA256" s="111"/>
      <c r="VDB256" s="111"/>
      <c r="VDC256" s="111"/>
      <c r="VDD256" s="111"/>
      <c r="VDE256" s="111"/>
      <c r="VDF256" s="111"/>
      <c r="VDG256" s="111"/>
      <c r="VDH256" s="111"/>
      <c r="VDI256" s="111"/>
      <c r="VDJ256" s="111"/>
      <c r="VDK256" s="111"/>
      <c r="VDL256" s="111"/>
      <c r="VDM256" s="111"/>
      <c r="VDN256" s="111"/>
      <c r="VDO256" s="111"/>
      <c r="VDP256" s="111"/>
      <c r="VDQ256" s="111"/>
      <c r="VDR256" s="111"/>
      <c r="VDS256" s="111"/>
      <c r="VDT256" s="111"/>
      <c r="VDU256" s="111"/>
      <c r="VDV256" s="111"/>
      <c r="VDW256" s="111"/>
      <c r="VDX256" s="111"/>
      <c r="VDY256" s="111"/>
      <c r="VDZ256" s="111"/>
      <c r="VEA256" s="111"/>
      <c r="VEB256" s="111"/>
      <c r="VEC256" s="111"/>
      <c r="VED256" s="111"/>
      <c r="VEE256" s="111"/>
      <c r="VEF256" s="111"/>
      <c r="VEG256" s="111"/>
      <c r="VEH256" s="111"/>
      <c r="VEI256" s="111"/>
      <c r="VEJ256" s="111"/>
      <c r="VEK256" s="111"/>
      <c r="VEL256" s="111"/>
      <c r="VEM256" s="111"/>
      <c r="VEN256" s="111"/>
      <c r="VEO256" s="111"/>
      <c r="VEP256" s="111"/>
      <c r="VEQ256" s="111"/>
      <c r="VER256" s="111"/>
      <c r="VES256" s="111"/>
      <c r="VET256" s="111"/>
      <c r="VEU256" s="111"/>
      <c r="VEV256" s="111"/>
      <c r="VEW256" s="111"/>
      <c r="VEX256" s="111"/>
      <c r="VEY256" s="111"/>
      <c r="VEZ256" s="111"/>
      <c r="VFA256" s="111"/>
      <c r="VFB256" s="111"/>
      <c r="VFC256" s="111"/>
      <c r="VFD256" s="111"/>
      <c r="VFE256" s="111"/>
      <c r="VFF256" s="111"/>
      <c r="VFG256" s="111"/>
      <c r="VFH256" s="111"/>
      <c r="VFI256" s="111"/>
      <c r="VFJ256" s="111"/>
      <c r="VFK256" s="111"/>
      <c r="VFL256" s="111"/>
      <c r="VFM256" s="111"/>
      <c r="VFN256" s="111"/>
      <c r="VFO256" s="111"/>
      <c r="VFP256" s="111"/>
      <c r="VFQ256" s="111"/>
      <c r="VFR256" s="111"/>
      <c r="VFS256" s="111"/>
      <c r="VFT256" s="111"/>
      <c r="VFU256" s="111"/>
      <c r="VFV256" s="111"/>
      <c r="VFW256" s="111"/>
      <c r="VFX256" s="111"/>
      <c r="VFY256" s="111"/>
      <c r="VFZ256" s="111"/>
      <c r="VGA256" s="111"/>
      <c r="VGB256" s="111"/>
      <c r="VGC256" s="111"/>
      <c r="VGD256" s="111"/>
      <c r="VGE256" s="111"/>
      <c r="VGF256" s="111"/>
      <c r="VGG256" s="111"/>
      <c r="VGH256" s="111"/>
      <c r="VGI256" s="111"/>
      <c r="VGJ256" s="111"/>
      <c r="VGK256" s="111"/>
      <c r="VGL256" s="111"/>
      <c r="VGM256" s="111"/>
      <c r="VGN256" s="111"/>
      <c r="VGO256" s="111"/>
      <c r="VGP256" s="111"/>
      <c r="VGQ256" s="111"/>
      <c r="VGR256" s="111"/>
      <c r="VGS256" s="111"/>
      <c r="VGT256" s="111"/>
      <c r="VGU256" s="111"/>
      <c r="VGV256" s="111"/>
      <c r="VGW256" s="111"/>
      <c r="VGX256" s="111"/>
      <c r="VGY256" s="111"/>
      <c r="VGZ256" s="111"/>
      <c r="VHA256" s="111"/>
      <c r="VHB256" s="111"/>
      <c r="VHC256" s="111"/>
      <c r="VHD256" s="111"/>
      <c r="VHE256" s="111"/>
      <c r="VHF256" s="111"/>
      <c r="VHG256" s="111"/>
      <c r="VHH256" s="111"/>
      <c r="VHI256" s="111"/>
      <c r="VHJ256" s="111"/>
      <c r="VHK256" s="111"/>
      <c r="VHL256" s="111"/>
      <c r="VHM256" s="111"/>
      <c r="VHN256" s="111"/>
      <c r="VHO256" s="111"/>
      <c r="VHP256" s="111"/>
      <c r="VHQ256" s="111"/>
      <c r="VHR256" s="111"/>
      <c r="VHS256" s="111"/>
      <c r="VHT256" s="111"/>
      <c r="VHU256" s="111"/>
      <c r="VHV256" s="111"/>
      <c r="VHW256" s="111"/>
      <c r="VHX256" s="111"/>
      <c r="VHY256" s="111"/>
      <c r="VHZ256" s="111"/>
      <c r="VIA256" s="111"/>
      <c r="VIB256" s="111"/>
      <c r="VIC256" s="111"/>
      <c r="VID256" s="111"/>
      <c r="VIE256" s="111"/>
      <c r="VIF256" s="111"/>
      <c r="VIG256" s="111"/>
      <c r="VIH256" s="111"/>
      <c r="VII256" s="111"/>
      <c r="VIJ256" s="111"/>
      <c r="VIK256" s="111"/>
      <c r="VIL256" s="111"/>
      <c r="VIM256" s="111"/>
      <c r="VIN256" s="111"/>
      <c r="VIO256" s="111"/>
      <c r="VIP256" s="111"/>
      <c r="VIQ256" s="111"/>
      <c r="VIR256" s="111"/>
      <c r="VIS256" s="111"/>
      <c r="VIT256" s="111"/>
      <c r="VIU256" s="111"/>
      <c r="VIV256" s="111"/>
      <c r="VIW256" s="111"/>
      <c r="VIX256" s="111"/>
      <c r="VIY256" s="111"/>
      <c r="VIZ256" s="111"/>
      <c r="VJA256" s="111"/>
      <c r="VJB256" s="111"/>
      <c r="VJC256" s="111"/>
      <c r="VJD256" s="111"/>
      <c r="VJE256" s="111"/>
      <c r="VJF256" s="111"/>
      <c r="VJG256" s="111"/>
      <c r="VJH256" s="111"/>
      <c r="VJI256" s="111"/>
      <c r="VJJ256" s="111"/>
      <c r="VJK256" s="111"/>
      <c r="VJL256" s="111"/>
      <c r="VJM256" s="111"/>
      <c r="VJN256" s="111"/>
      <c r="VJO256" s="111"/>
      <c r="VJP256" s="111"/>
      <c r="VJQ256" s="111"/>
      <c r="VJR256" s="111"/>
      <c r="VJS256" s="111"/>
      <c r="VJT256" s="111"/>
      <c r="VJU256" s="111"/>
      <c r="VJV256" s="111"/>
      <c r="VJW256" s="111"/>
      <c r="VJX256" s="111"/>
      <c r="VJY256" s="111"/>
      <c r="VJZ256" s="111"/>
      <c r="VKA256" s="111"/>
      <c r="VKB256" s="111"/>
      <c r="VKC256" s="111"/>
      <c r="VKD256" s="111"/>
      <c r="VKE256" s="111"/>
      <c r="VKF256" s="111"/>
      <c r="VKG256" s="111"/>
      <c r="VKH256" s="111"/>
      <c r="VKI256" s="111"/>
      <c r="VKJ256" s="111"/>
      <c r="VKK256" s="111"/>
      <c r="VKL256" s="111"/>
      <c r="VKM256" s="111"/>
      <c r="VKN256" s="111"/>
      <c r="VKO256" s="111"/>
      <c r="VKP256" s="111"/>
      <c r="VKQ256" s="111"/>
      <c r="VKR256" s="111"/>
      <c r="VKS256" s="111"/>
      <c r="VKT256" s="111"/>
      <c r="VKU256" s="111"/>
      <c r="VKV256" s="111"/>
      <c r="VKW256" s="111"/>
      <c r="VKX256" s="111"/>
      <c r="VKY256" s="111"/>
      <c r="VKZ256" s="111"/>
      <c r="VLA256" s="111"/>
      <c r="VLB256" s="111"/>
      <c r="VLC256" s="111"/>
      <c r="VLD256" s="111"/>
      <c r="VLE256" s="111"/>
      <c r="VLF256" s="111"/>
      <c r="VLG256" s="111"/>
      <c r="VLH256" s="111"/>
      <c r="VLI256" s="111"/>
      <c r="VLJ256" s="111"/>
      <c r="VLK256" s="111"/>
      <c r="VLL256" s="111"/>
      <c r="VLM256" s="111"/>
      <c r="VLN256" s="111"/>
      <c r="VLO256" s="111"/>
      <c r="VLP256" s="111"/>
      <c r="VLQ256" s="111"/>
      <c r="VLR256" s="111"/>
      <c r="VLS256" s="111"/>
      <c r="VLT256" s="111"/>
      <c r="VLU256" s="111"/>
      <c r="VLV256" s="111"/>
      <c r="VLW256" s="111"/>
      <c r="VLX256" s="111"/>
      <c r="VLY256" s="111"/>
      <c r="VLZ256" s="111"/>
      <c r="VMA256" s="111"/>
      <c r="VMB256" s="111"/>
      <c r="VMC256" s="111"/>
      <c r="VMD256" s="111"/>
      <c r="VME256" s="111"/>
      <c r="VMF256" s="111"/>
      <c r="VMG256" s="111"/>
      <c r="VMH256" s="111"/>
      <c r="VMI256" s="111"/>
      <c r="VMJ256" s="111"/>
      <c r="VMK256" s="111"/>
      <c r="VML256" s="111"/>
      <c r="VMM256" s="111"/>
      <c r="VMN256" s="111"/>
      <c r="VMO256" s="111"/>
      <c r="VMP256" s="111"/>
      <c r="VMQ256" s="111"/>
      <c r="VMR256" s="111"/>
      <c r="VMS256" s="111"/>
      <c r="VMT256" s="111"/>
      <c r="VMU256" s="111"/>
      <c r="VMV256" s="111"/>
      <c r="VMW256" s="111"/>
      <c r="VMX256" s="111"/>
      <c r="VMY256" s="111"/>
      <c r="VMZ256" s="111"/>
      <c r="VNA256" s="111"/>
      <c r="VNB256" s="111"/>
      <c r="VNC256" s="111"/>
      <c r="VND256" s="111"/>
      <c r="VNE256" s="111"/>
      <c r="VNF256" s="111"/>
      <c r="VNG256" s="111"/>
      <c r="VNH256" s="111"/>
      <c r="VNI256" s="111"/>
      <c r="VNJ256" s="111"/>
      <c r="VNK256" s="111"/>
      <c r="VNL256" s="111"/>
      <c r="VNM256" s="111"/>
      <c r="VNN256" s="111"/>
      <c r="VNO256" s="111"/>
      <c r="VNP256" s="111"/>
      <c r="VNQ256" s="111"/>
      <c r="VNR256" s="111"/>
      <c r="VNS256" s="111"/>
      <c r="VNT256" s="111"/>
      <c r="VNU256" s="111"/>
      <c r="VNV256" s="111"/>
      <c r="VNW256" s="111"/>
      <c r="VNX256" s="111"/>
      <c r="VNY256" s="111"/>
      <c r="VNZ256" s="111"/>
      <c r="VOA256" s="111"/>
      <c r="VOB256" s="111"/>
      <c r="VOC256" s="111"/>
      <c r="VOD256" s="111"/>
      <c r="VOE256" s="111"/>
      <c r="VOF256" s="111"/>
      <c r="VOG256" s="111"/>
      <c r="VOH256" s="111"/>
      <c r="VOI256" s="111"/>
      <c r="VOJ256" s="111"/>
      <c r="VOK256" s="111"/>
      <c r="VOL256" s="111"/>
      <c r="VOM256" s="111"/>
      <c r="VON256" s="111"/>
      <c r="VOO256" s="111"/>
      <c r="VOP256" s="111"/>
      <c r="VOQ256" s="111"/>
      <c r="VOR256" s="111"/>
      <c r="VOS256" s="111"/>
      <c r="VOT256" s="111"/>
      <c r="VOU256" s="111"/>
      <c r="VOV256" s="111"/>
      <c r="VOW256" s="111"/>
      <c r="VOX256" s="111"/>
      <c r="VOY256" s="111"/>
      <c r="VOZ256" s="111"/>
      <c r="VPA256" s="111"/>
      <c r="VPB256" s="111"/>
      <c r="VPC256" s="111"/>
      <c r="VPD256" s="111"/>
      <c r="VPE256" s="111"/>
      <c r="VPF256" s="111"/>
      <c r="VPG256" s="111"/>
      <c r="VPH256" s="111"/>
      <c r="VPI256" s="111"/>
      <c r="VPJ256" s="111"/>
      <c r="VPK256" s="111"/>
      <c r="VPL256" s="111"/>
      <c r="VPM256" s="111"/>
      <c r="VPN256" s="111"/>
      <c r="VPO256" s="111"/>
      <c r="VPP256" s="111"/>
      <c r="VPQ256" s="111"/>
      <c r="VPR256" s="111"/>
      <c r="VPS256" s="111"/>
      <c r="VPT256" s="111"/>
      <c r="VPU256" s="111"/>
      <c r="VPV256" s="111"/>
      <c r="VPW256" s="111"/>
      <c r="VPX256" s="111"/>
      <c r="VPY256" s="111"/>
      <c r="VPZ256" s="111"/>
      <c r="VQA256" s="111"/>
      <c r="VQB256" s="111"/>
      <c r="VQC256" s="111"/>
      <c r="VQD256" s="111"/>
      <c r="VQE256" s="111"/>
      <c r="VQF256" s="111"/>
      <c r="VQG256" s="111"/>
      <c r="VQH256" s="111"/>
      <c r="VQI256" s="111"/>
      <c r="VQJ256" s="111"/>
      <c r="VQK256" s="111"/>
      <c r="VQL256" s="111"/>
      <c r="VQM256" s="111"/>
      <c r="VQN256" s="111"/>
      <c r="VQO256" s="111"/>
      <c r="VQP256" s="111"/>
      <c r="VQQ256" s="111"/>
      <c r="VQR256" s="111"/>
      <c r="VQS256" s="111"/>
      <c r="VQT256" s="111"/>
      <c r="VQU256" s="111"/>
      <c r="VQV256" s="111"/>
      <c r="VQW256" s="111"/>
      <c r="VQX256" s="111"/>
      <c r="VQY256" s="111"/>
      <c r="VQZ256" s="111"/>
      <c r="VRA256" s="111"/>
      <c r="VRB256" s="111"/>
      <c r="VRC256" s="111"/>
      <c r="VRD256" s="111"/>
      <c r="VRE256" s="111"/>
      <c r="VRF256" s="111"/>
      <c r="VRG256" s="111"/>
      <c r="VRH256" s="111"/>
      <c r="VRI256" s="111"/>
      <c r="VRJ256" s="111"/>
      <c r="VRK256" s="111"/>
      <c r="VRL256" s="111"/>
      <c r="VRM256" s="111"/>
      <c r="VRN256" s="111"/>
      <c r="VRO256" s="111"/>
      <c r="VRP256" s="111"/>
      <c r="VRQ256" s="111"/>
      <c r="VRR256" s="111"/>
      <c r="VRS256" s="111"/>
      <c r="VRT256" s="111"/>
      <c r="VRU256" s="111"/>
      <c r="VRV256" s="111"/>
      <c r="VRW256" s="111"/>
      <c r="VRX256" s="111"/>
      <c r="VRY256" s="111"/>
      <c r="VRZ256" s="111"/>
      <c r="VSA256" s="111"/>
      <c r="VSB256" s="111"/>
      <c r="VSC256" s="111"/>
      <c r="VSD256" s="111"/>
      <c r="VSE256" s="111"/>
      <c r="VSF256" s="111"/>
      <c r="VSG256" s="111"/>
      <c r="VSH256" s="111"/>
      <c r="VSI256" s="111"/>
      <c r="VSJ256" s="111"/>
      <c r="VSK256" s="111"/>
      <c r="VSL256" s="111"/>
      <c r="VSM256" s="111"/>
      <c r="VSN256" s="111"/>
      <c r="VSO256" s="111"/>
      <c r="VSP256" s="111"/>
      <c r="VSQ256" s="111"/>
      <c r="VSR256" s="111"/>
      <c r="VSS256" s="111"/>
      <c r="VST256" s="111"/>
      <c r="VSU256" s="111"/>
      <c r="VSV256" s="111"/>
      <c r="VSW256" s="111"/>
      <c r="VSX256" s="111"/>
      <c r="VSY256" s="111"/>
      <c r="VSZ256" s="111"/>
      <c r="VTA256" s="111"/>
      <c r="VTB256" s="111"/>
      <c r="VTC256" s="111"/>
      <c r="VTD256" s="111"/>
      <c r="VTE256" s="111"/>
      <c r="VTF256" s="111"/>
      <c r="VTG256" s="111"/>
      <c r="VTH256" s="111"/>
      <c r="VTI256" s="111"/>
      <c r="VTJ256" s="111"/>
      <c r="VTK256" s="111"/>
      <c r="VTL256" s="111"/>
      <c r="VTM256" s="111"/>
      <c r="VTN256" s="111"/>
      <c r="VTO256" s="111"/>
      <c r="VTP256" s="111"/>
      <c r="VTQ256" s="111"/>
      <c r="VTR256" s="111"/>
      <c r="VTS256" s="111"/>
      <c r="VTT256" s="111"/>
      <c r="VTU256" s="111"/>
      <c r="VTV256" s="111"/>
      <c r="VTW256" s="111"/>
      <c r="VTX256" s="111"/>
      <c r="VTY256" s="111"/>
      <c r="VTZ256" s="111"/>
      <c r="VUA256" s="111"/>
      <c r="VUB256" s="111"/>
      <c r="VUC256" s="111"/>
      <c r="VUD256" s="111"/>
      <c r="VUE256" s="111"/>
      <c r="VUF256" s="111"/>
      <c r="VUG256" s="111"/>
      <c r="VUH256" s="111"/>
      <c r="VUI256" s="111"/>
      <c r="VUJ256" s="111"/>
      <c r="VUK256" s="111"/>
      <c r="VUL256" s="111"/>
      <c r="VUM256" s="111"/>
      <c r="VUN256" s="111"/>
      <c r="VUO256" s="111"/>
      <c r="VUP256" s="111"/>
      <c r="VUQ256" s="111"/>
      <c r="VUR256" s="111"/>
      <c r="VUS256" s="111"/>
      <c r="VUT256" s="111"/>
      <c r="VUU256" s="111"/>
      <c r="VUV256" s="111"/>
      <c r="VUW256" s="111"/>
      <c r="VUX256" s="111"/>
      <c r="VUY256" s="111"/>
      <c r="VUZ256" s="111"/>
      <c r="VVA256" s="111"/>
      <c r="VVB256" s="111"/>
      <c r="VVC256" s="111"/>
      <c r="VVD256" s="111"/>
      <c r="VVE256" s="111"/>
      <c r="VVF256" s="111"/>
      <c r="VVG256" s="111"/>
      <c r="VVH256" s="111"/>
      <c r="VVI256" s="111"/>
      <c r="VVJ256" s="111"/>
      <c r="VVK256" s="111"/>
      <c r="VVL256" s="111"/>
      <c r="VVM256" s="111"/>
      <c r="VVN256" s="111"/>
      <c r="VVO256" s="111"/>
      <c r="VVP256" s="111"/>
      <c r="VVQ256" s="111"/>
      <c r="VVR256" s="111"/>
      <c r="VVS256" s="111"/>
      <c r="VVT256" s="111"/>
      <c r="VVU256" s="111"/>
      <c r="VVV256" s="111"/>
      <c r="VVW256" s="111"/>
      <c r="VVX256" s="111"/>
      <c r="VVY256" s="111"/>
      <c r="VVZ256" s="111"/>
      <c r="VWA256" s="111"/>
      <c r="VWB256" s="111"/>
      <c r="VWC256" s="111"/>
      <c r="VWD256" s="111"/>
      <c r="VWE256" s="111"/>
      <c r="VWF256" s="111"/>
      <c r="VWG256" s="111"/>
      <c r="VWH256" s="111"/>
      <c r="VWI256" s="111"/>
      <c r="VWJ256" s="111"/>
      <c r="VWK256" s="111"/>
      <c r="VWL256" s="111"/>
      <c r="VWM256" s="111"/>
      <c r="VWN256" s="111"/>
      <c r="VWO256" s="111"/>
      <c r="VWP256" s="111"/>
      <c r="VWQ256" s="111"/>
      <c r="VWR256" s="111"/>
      <c r="VWS256" s="111"/>
      <c r="VWT256" s="111"/>
      <c r="VWU256" s="111"/>
      <c r="VWV256" s="111"/>
      <c r="VWW256" s="111"/>
      <c r="VWX256" s="111"/>
      <c r="VWY256" s="111"/>
      <c r="VWZ256" s="111"/>
      <c r="VXA256" s="111"/>
      <c r="VXB256" s="111"/>
      <c r="VXC256" s="111"/>
      <c r="VXD256" s="111"/>
      <c r="VXE256" s="111"/>
      <c r="VXF256" s="111"/>
      <c r="VXG256" s="111"/>
      <c r="VXH256" s="111"/>
      <c r="VXI256" s="111"/>
      <c r="VXJ256" s="111"/>
      <c r="VXK256" s="111"/>
      <c r="VXL256" s="111"/>
      <c r="VXM256" s="111"/>
      <c r="VXN256" s="111"/>
      <c r="VXO256" s="111"/>
      <c r="VXP256" s="111"/>
      <c r="VXQ256" s="111"/>
      <c r="VXR256" s="111"/>
      <c r="VXS256" s="111"/>
      <c r="VXT256" s="111"/>
      <c r="VXU256" s="111"/>
      <c r="VXV256" s="111"/>
      <c r="VXW256" s="111"/>
      <c r="VXX256" s="111"/>
      <c r="VXY256" s="111"/>
      <c r="VXZ256" s="111"/>
      <c r="VYA256" s="111"/>
      <c r="VYB256" s="111"/>
      <c r="VYC256" s="111"/>
      <c r="VYD256" s="111"/>
      <c r="VYE256" s="111"/>
      <c r="VYF256" s="111"/>
      <c r="VYG256" s="111"/>
      <c r="VYH256" s="111"/>
      <c r="VYI256" s="111"/>
      <c r="VYJ256" s="111"/>
      <c r="VYK256" s="111"/>
      <c r="VYL256" s="111"/>
      <c r="VYM256" s="111"/>
      <c r="VYN256" s="111"/>
      <c r="VYO256" s="111"/>
      <c r="VYP256" s="111"/>
      <c r="VYQ256" s="111"/>
      <c r="VYR256" s="111"/>
      <c r="VYS256" s="111"/>
      <c r="VYT256" s="111"/>
      <c r="VYU256" s="111"/>
      <c r="VYV256" s="111"/>
      <c r="VYW256" s="111"/>
      <c r="VYX256" s="111"/>
      <c r="VYY256" s="111"/>
      <c r="VYZ256" s="111"/>
      <c r="VZA256" s="111"/>
      <c r="VZB256" s="111"/>
      <c r="VZC256" s="111"/>
      <c r="VZD256" s="111"/>
      <c r="VZE256" s="111"/>
      <c r="VZF256" s="111"/>
      <c r="VZG256" s="111"/>
      <c r="VZH256" s="111"/>
      <c r="VZI256" s="111"/>
      <c r="VZJ256" s="111"/>
      <c r="VZK256" s="111"/>
      <c r="VZL256" s="111"/>
      <c r="VZM256" s="111"/>
      <c r="VZN256" s="111"/>
      <c r="VZO256" s="111"/>
      <c r="VZP256" s="111"/>
      <c r="VZQ256" s="111"/>
      <c r="VZR256" s="111"/>
      <c r="VZS256" s="111"/>
      <c r="VZT256" s="111"/>
      <c r="VZU256" s="111"/>
      <c r="VZV256" s="111"/>
      <c r="VZW256" s="111"/>
      <c r="VZX256" s="111"/>
      <c r="VZY256" s="111"/>
      <c r="VZZ256" s="111"/>
      <c r="WAA256" s="111"/>
      <c r="WAB256" s="111"/>
      <c r="WAC256" s="111"/>
      <c r="WAD256" s="111"/>
      <c r="WAE256" s="111"/>
      <c r="WAF256" s="111"/>
      <c r="WAG256" s="111"/>
      <c r="WAH256" s="111"/>
      <c r="WAI256" s="111"/>
      <c r="WAJ256" s="111"/>
      <c r="WAK256" s="111"/>
      <c r="WAL256" s="111"/>
      <c r="WAM256" s="111"/>
      <c r="WAN256" s="111"/>
      <c r="WAO256" s="111"/>
      <c r="WAP256" s="111"/>
      <c r="WAQ256" s="111"/>
      <c r="WAR256" s="111"/>
      <c r="WAS256" s="111"/>
      <c r="WAT256" s="111"/>
      <c r="WAU256" s="111"/>
      <c r="WAV256" s="111"/>
      <c r="WAW256" s="111"/>
      <c r="WAX256" s="111"/>
      <c r="WAY256" s="111"/>
      <c r="WAZ256" s="111"/>
      <c r="WBA256" s="111"/>
      <c r="WBB256" s="111"/>
      <c r="WBC256" s="111"/>
      <c r="WBD256" s="111"/>
      <c r="WBE256" s="111"/>
      <c r="WBF256" s="111"/>
      <c r="WBG256" s="111"/>
      <c r="WBH256" s="111"/>
      <c r="WBI256" s="111"/>
      <c r="WBJ256" s="111"/>
      <c r="WBK256" s="111"/>
      <c r="WBL256" s="111"/>
      <c r="WBM256" s="111"/>
      <c r="WBN256" s="111"/>
      <c r="WBO256" s="111"/>
      <c r="WBP256" s="111"/>
      <c r="WBQ256" s="111"/>
      <c r="WBR256" s="111"/>
      <c r="WBS256" s="111"/>
      <c r="WBT256" s="111"/>
      <c r="WBU256" s="111"/>
      <c r="WBV256" s="111"/>
      <c r="WBW256" s="111"/>
      <c r="WBX256" s="111"/>
      <c r="WBY256" s="111"/>
      <c r="WBZ256" s="111"/>
      <c r="WCA256" s="111"/>
      <c r="WCB256" s="111"/>
      <c r="WCC256" s="111"/>
      <c r="WCD256" s="111"/>
      <c r="WCE256" s="111"/>
      <c r="WCF256" s="111"/>
      <c r="WCG256" s="111"/>
      <c r="WCH256" s="111"/>
      <c r="WCI256" s="111"/>
      <c r="WCJ256" s="111"/>
      <c r="WCK256" s="111"/>
      <c r="WCL256" s="111"/>
      <c r="WCM256" s="111"/>
      <c r="WCN256" s="111"/>
      <c r="WCO256" s="111"/>
      <c r="WCP256" s="111"/>
      <c r="WCQ256" s="111"/>
      <c r="WCR256" s="111"/>
      <c r="WCS256" s="111"/>
      <c r="WCT256" s="111"/>
      <c r="WCU256" s="111"/>
      <c r="WCV256" s="111"/>
      <c r="WCW256" s="111"/>
      <c r="WCX256" s="111"/>
      <c r="WCY256" s="111"/>
      <c r="WCZ256" s="111"/>
      <c r="WDA256" s="111"/>
      <c r="WDB256" s="111"/>
      <c r="WDC256" s="111"/>
      <c r="WDD256" s="111"/>
      <c r="WDE256" s="111"/>
      <c r="WDF256" s="111"/>
      <c r="WDG256" s="111"/>
      <c r="WDH256" s="111"/>
      <c r="WDI256" s="111"/>
      <c r="WDJ256" s="111"/>
      <c r="WDK256" s="111"/>
      <c r="WDL256" s="111"/>
      <c r="WDM256" s="111"/>
      <c r="WDN256" s="111"/>
      <c r="WDO256" s="111"/>
      <c r="WDP256" s="111"/>
      <c r="WDQ256" s="111"/>
      <c r="WDR256" s="111"/>
      <c r="WDS256" s="111"/>
      <c r="WDT256" s="111"/>
      <c r="WDU256" s="111"/>
      <c r="WDV256" s="111"/>
      <c r="WDW256" s="111"/>
      <c r="WDX256" s="111"/>
      <c r="WDY256" s="111"/>
      <c r="WDZ256" s="111"/>
      <c r="WEA256" s="111"/>
      <c r="WEB256" s="111"/>
      <c r="WEC256" s="111"/>
      <c r="WED256" s="111"/>
      <c r="WEE256" s="111"/>
      <c r="WEF256" s="111"/>
      <c r="WEG256" s="111"/>
      <c r="WEH256" s="111"/>
      <c r="WEI256" s="111"/>
      <c r="WEJ256" s="111"/>
      <c r="WEK256" s="111"/>
      <c r="WEL256" s="111"/>
      <c r="WEM256" s="111"/>
      <c r="WEN256" s="111"/>
      <c r="WEO256" s="111"/>
      <c r="WEP256" s="111"/>
      <c r="WEQ256" s="111"/>
      <c r="WER256" s="111"/>
      <c r="WES256" s="111"/>
      <c r="WET256" s="111"/>
      <c r="WEU256" s="111"/>
      <c r="WEV256" s="111"/>
      <c r="WEW256" s="111"/>
      <c r="WEX256" s="111"/>
      <c r="WEY256" s="111"/>
      <c r="WEZ256" s="111"/>
      <c r="WFA256" s="111"/>
      <c r="WFB256" s="111"/>
      <c r="WFC256" s="111"/>
      <c r="WFD256" s="111"/>
      <c r="WFE256" s="111"/>
      <c r="WFF256" s="111"/>
      <c r="WFG256" s="111"/>
      <c r="WFH256" s="111"/>
      <c r="WFI256" s="111"/>
      <c r="WFJ256" s="111"/>
      <c r="WFK256" s="111"/>
      <c r="WFL256" s="111"/>
      <c r="WFM256" s="111"/>
      <c r="WFN256" s="111"/>
      <c r="WFO256" s="111"/>
      <c r="WFP256" s="111"/>
      <c r="WFQ256" s="111"/>
      <c r="WFR256" s="111"/>
      <c r="WFS256" s="111"/>
      <c r="WFT256" s="111"/>
      <c r="WFU256" s="111"/>
      <c r="WFV256" s="111"/>
      <c r="WFW256" s="111"/>
      <c r="WFX256" s="111"/>
      <c r="WFY256" s="111"/>
      <c r="WFZ256" s="111"/>
      <c r="WGA256" s="111"/>
      <c r="WGB256" s="111"/>
      <c r="WGC256" s="111"/>
      <c r="WGD256" s="111"/>
      <c r="WGE256" s="111"/>
      <c r="WGF256" s="111"/>
      <c r="WGG256" s="111"/>
      <c r="WGH256" s="111"/>
      <c r="WGI256" s="111"/>
      <c r="WGJ256" s="111"/>
      <c r="WGK256" s="111"/>
      <c r="WGL256" s="111"/>
      <c r="WGM256" s="111"/>
      <c r="WGN256" s="111"/>
      <c r="WGO256" s="111"/>
      <c r="WGP256" s="111"/>
      <c r="WGQ256" s="111"/>
      <c r="WGR256" s="111"/>
      <c r="WGS256" s="111"/>
      <c r="WGT256" s="111"/>
      <c r="WGU256" s="111"/>
      <c r="WGV256" s="111"/>
      <c r="WGW256" s="111"/>
      <c r="WGX256" s="111"/>
      <c r="WGY256" s="111"/>
      <c r="WGZ256" s="111"/>
      <c r="WHA256" s="111"/>
      <c r="WHB256" s="111"/>
      <c r="WHC256" s="111"/>
      <c r="WHD256" s="111"/>
      <c r="WHE256" s="111"/>
      <c r="WHF256" s="111"/>
      <c r="WHG256" s="111"/>
      <c r="WHH256" s="111"/>
      <c r="WHI256" s="111"/>
      <c r="WHJ256" s="111"/>
      <c r="WHK256" s="111"/>
      <c r="WHL256" s="111"/>
      <c r="WHM256" s="111"/>
      <c r="WHN256" s="111"/>
      <c r="WHO256" s="111"/>
      <c r="WHP256" s="111"/>
      <c r="WHQ256" s="111"/>
      <c r="WHR256" s="111"/>
      <c r="WHS256" s="111"/>
      <c r="WHT256" s="111"/>
      <c r="WHU256" s="111"/>
      <c r="WHV256" s="111"/>
      <c r="WHW256" s="111"/>
      <c r="WHX256" s="111"/>
      <c r="WHY256" s="111"/>
      <c r="WHZ256" s="111"/>
      <c r="WIA256" s="111"/>
      <c r="WIB256" s="111"/>
      <c r="WIC256" s="111"/>
      <c r="WID256" s="111"/>
      <c r="WIE256" s="111"/>
      <c r="WIF256" s="111"/>
      <c r="WIG256" s="111"/>
      <c r="WIH256" s="111"/>
      <c r="WII256" s="111"/>
      <c r="WIJ256" s="111"/>
      <c r="WIK256" s="111"/>
      <c r="WIL256" s="111"/>
      <c r="WIM256" s="111"/>
      <c r="WIN256" s="111"/>
      <c r="WIO256" s="111"/>
      <c r="WIP256" s="111"/>
      <c r="WIQ256" s="111"/>
      <c r="WIR256" s="111"/>
      <c r="WIS256" s="111"/>
      <c r="WIT256" s="111"/>
      <c r="WIU256" s="111"/>
      <c r="WIV256" s="111"/>
      <c r="WIW256" s="111"/>
      <c r="WIX256" s="111"/>
      <c r="WIY256" s="111"/>
      <c r="WIZ256" s="111"/>
      <c r="WJA256" s="111"/>
      <c r="WJB256" s="111"/>
      <c r="WJC256" s="111"/>
      <c r="WJD256" s="111"/>
      <c r="WJE256" s="111"/>
      <c r="WJF256" s="111"/>
      <c r="WJG256" s="111"/>
      <c r="WJH256" s="111"/>
      <c r="WJI256" s="111"/>
      <c r="WJJ256" s="111"/>
      <c r="WJK256" s="111"/>
      <c r="WJL256" s="111"/>
      <c r="WJM256" s="111"/>
      <c r="WJN256" s="111"/>
      <c r="WJO256" s="111"/>
      <c r="WJP256" s="111"/>
      <c r="WJQ256" s="111"/>
      <c r="WJR256" s="111"/>
      <c r="WJS256" s="111"/>
      <c r="WJT256" s="111"/>
      <c r="WJU256" s="111"/>
      <c r="WJV256" s="111"/>
      <c r="WJW256" s="111"/>
      <c r="WJX256" s="111"/>
      <c r="WJY256" s="111"/>
      <c r="WJZ256" s="111"/>
      <c r="WKA256" s="111"/>
      <c r="WKB256" s="111"/>
      <c r="WKC256" s="111"/>
      <c r="WKD256" s="111"/>
      <c r="WKE256" s="111"/>
      <c r="WKF256" s="111"/>
      <c r="WKG256" s="111"/>
      <c r="WKH256" s="111"/>
      <c r="WKI256" s="111"/>
      <c r="WKJ256" s="111"/>
      <c r="WKK256" s="111"/>
      <c r="WKL256" s="111"/>
      <c r="WKM256" s="111"/>
      <c r="WKN256" s="111"/>
      <c r="WKO256" s="111"/>
      <c r="WKP256" s="111"/>
      <c r="WKQ256" s="111"/>
      <c r="WKR256" s="111"/>
      <c r="WKS256" s="111"/>
      <c r="WKT256" s="111"/>
      <c r="WKU256" s="111"/>
      <c r="WKV256" s="111"/>
      <c r="WKW256" s="111"/>
      <c r="WKX256" s="111"/>
      <c r="WKY256" s="111"/>
      <c r="WKZ256" s="111"/>
      <c r="WLA256" s="111"/>
      <c r="WLB256" s="111"/>
      <c r="WLC256" s="111"/>
      <c r="WLD256" s="111"/>
      <c r="WLE256" s="111"/>
      <c r="WLF256" s="111"/>
      <c r="WLG256" s="111"/>
      <c r="WLH256" s="111"/>
      <c r="WLI256" s="111"/>
      <c r="WLJ256" s="111"/>
      <c r="WLK256" s="111"/>
      <c r="WLL256" s="111"/>
      <c r="WLM256" s="111"/>
      <c r="WLN256" s="111"/>
      <c r="WLO256" s="111"/>
      <c r="WLP256" s="111"/>
      <c r="WLQ256" s="111"/>
      <c r="WLR256" s="111"/>
      <c r="WLS256" s="111"/>
      <c r="WLT256" s="111"/>
      <c r="WLU256" s="111"/>
      <c r="WLV256" s="111"/>
      <c r="WLW256" s="111"/>
      <c r="WLX256" s="111"/>
      <c r="WLY256" s="111"/>
      <c r="WLZ256" s="111"/>
      <c r="WMA256" s="111"/>
      <c r="WMB256" s="111"/>
      <c r="WMC256" s="111"/>
      <c r="WMD256" s="111"/>
      <c r="WME256" s="111"/>
      <c r="WMF256" s="111"/>
      <c r="WMG256" s="111"/>
      <c r="WMH256" s="111"/>
      <c r="WMI256" s="111"/>
      <c r="WMJ256" s="111"/>
      <c r="WMK256" s="111"/>
      <c r="WML256" s="111"/>
      <c r="WMM256" s="111"/>
      <c r="WMN256" s="111"/>
      <c r="WMO256" s="111"/>
      <c r="WMP256" s="111"/>
      <c r="WMQ256" s="111"/>
      <c r="WMR256" s="111"/>
      <c r="WMS256" s="111"/>
      <c r="WMT256" s="111"/>
      <c r="WMU256" s="111"/>
      <c r="WMV256" s="111"/>
      <c r="WMW256" s="111"/>
      <c r="WMX256" s="111"/>
      <c r="WMY256" s="111"/>
      <c r="WMZ256" s="111"/>
      <c r="WNA256" s="111"/>
      <c r="WNB256" s="111"/>
      <c r="WNC256" s="111"/>
      <c r="WND256" s="111"/>
      <c r="WNE256" s="111"/>
      <c r="WNF256" s="111"/>
      <c r="WNG256" s="111"/>
      <c r="WNH256" s="111"/>
      <c r="WNI256" s="111"/>
      <c r="WNJ256" s="111"/>
      <c r="WNK256" s="111"/>
      <c r="WNL256" s="111"/>
      <c r="WNM256" s="111"/>
      <c r="WNN256" s="111"/>
      <c r="WNO256" s="111"/>
      <c r="WNP256" s="111"/>
      <c r="WNQ256" s="111"/>
      <c r="WNR256" s="111"/>
      <c r="WNS256" s="111"/>
      <c r="WNT256" s="111"/>
      <c r="WNU256" s="111"/>
      <c r="WNV256" s="111"/>
      <c r="WNW256" s="111"/>
      <c r="WNX256" s="111"/>
      <c r="WNY256" s="111"/>
      <c r="WNZ256" s="111"/>
      <c r="WOA256" s="111"/>
      <c r="WOB256" s="111"/>
      <c r="WOC256" s="111"/>
      <c r="WOD256" s="111"/>
      <c r="WOE256" s="111"/>
      <c r="WOF256" s="111"/>
      <c r="WOG256" s="111"/>
      <c r="WOH256" s="111"/>
      <c r="WOI256" s="111"/>
      <c r="WOJ256" s="111"/>
      <c r="WOK256" s="111"/>
      <c r="WOL256" s="111"/>
      <c r="WOM256" s="111"/>
      <c r="WON256" s="111"/>
      <c r="WOO256" s="111"/>
      <c r="WOP256" s="111"/>
      <c r="WOQ256" s="111"/>
      <c r="WOR256" s="111"/>
      <c r="WOS256" s="111"/>
      <c r="WOT256" s="111"/>
      <c r="WOU256" s="111"/>
      <c r="WOV256" s="111"/>
      <c r="WOW256" s="111"/>
      <c r="WOX256" s="111"/>
      <c r="WOY256" s="111"/>
      <c r="WOZ256" s="111"/>
      <c r="WPA256" s="111"/>
      <c r="WPB256" s="111"/>
      <c r="WPC256" s="111"/>
      <c r="WPD256" s="111"/>
      <c r="WPE256" s="111"/>
      <c r="WPF256" s="111"/>
      <c r="WPG256" s="111"/>
      <c r="WPH256" s="111"/>
      <c r="WPI256" s="111"/>
      <c r="WPJ256" s="111"/>
      <c r="WPK256" s="111"/>
      <c r="WPL256" s="111"/>
      <c r="WPM256" s="111"/>
      <c r="WPN256" s="111"/>
      <c r="WPO256" s="111"/>
      <c r="WPP256" s="111"/>
      <c r="WPQ256" s="111"/>
      <c r="WPR256" s="111"/>
      <c r="WPS256" s="111"/>
      <c r="WPT256" s="111"/>
      <c r="WPU256" s="111"/>
      <c r="WPV256" s="111"/>
      <c r="WPW256" s="111"/>
      <c r="WPX256" s="111"/>
      <c r="WPY256" s="111"/>
      <c r="WPZ256" s="111"/>
      <c r="WQA256" s="111"/>
      <c r="WQB256" s="111"/>
      <c r="WQC256" s="111"/>
      <c r="WQD256" s="111"/>
      <c r="WQE256" s="111"/>
      <c r="WQF256" s="111"/>
      <c r="WQG256" s="111"/>
      <c r="WQH256" s="111"/>
      <c r="WQI256" s="111"/>
      <c r="WQJ256" s="111"/>
      <c r="WQK256" s="111"/>
      <c r="WQL256" s="111"/>
      <c r="WQM256" s="111"/>
      <c r="WQN256" s="111"/>
      <c r="WQO256" s="111"/>
      <c r="WQP256" s="111"/>
      <c r="WQQ256" s="111"/>
      <c r="WQR256" s="111"/>
      <c r="WQS256" s="111"/>
      <c r="WQT256" s="111"/>
      <c r="WQU256" s="111"/>
      <c r="WQV256" s="111"/>
      <c r="WQW256" s="111"/>
      <c r="WQX256" s="111"/>
      <c r="WQY256" s="111"/>
      <c r="WQZ256" s="111"/>
      <c r="WRA256" s="111"/>
      <c r="WRB256" s="111"/>
      <c r="WRC256" s="111"/>
      <c r="WRD256" s="111"/>
      <c r="WRE256" s="111"/>
      <c r="WRF256" s="111"/>
      <c r="WRG256" s="111"/>
      <c r="WRH256" s="111"/>
      <c r="WRI256" s="111"/>
      <c r="WRJ256" s="111"/>
      <c r="WRK256" s="111"/>
      <c r="WRL256" s="111"/>
      <c r="WRM256" s="111"/>
      <c r="WRN256" s="111"/>
      <c r="WRO256" s="111"/>
      <c r="WRP256" s="111"/>
      <c r="WRQ256" s="111"/>
      <c r="WRR256" s="111"/>
      <c r="WRS256" s="111"/>
      <c r="WRT256" s="111"/>
      <c r="WRU256" s="111"/>
      <c r="WRV256" s="111"/>
      <c r="WRW256" s="111"/>
      <c r="WRX256" s="111"/>
      <c r="WRY256" s="111"/>
      <c r="WRZ256" s="111"/>
      <c r="WSA256" s="111"/>
      <c r="WSB256" s="111"/>
      <c r="WSC256" s="111"/>
      <c r="WSD256" s="111"/>
      <c r="WSE256" s="111"/>
      <c r="WSF256" s="111"/>
      <c r="WSG256" s="111"/>
      <c r="WSH256" s="111"/>
      <c r="WSI256" s="111"/>
      <c r="WSJ256" s="111"/>
      <c r="WSK256" s="111"/>
      <c r="WSL256" s="111"/>
      <c r="WSM256" s="111"/>
      <c r="WSN256" s="111"/>
      <c r="WSO256" s="111"/>
      <c r="WSP256" s="111"/>
      <c r="WSQ256" s="111"/>
      <c r="WSR256" s="111"/>
      <c r="WSS256" s="111"/>
      <c r="WST256" s="111"/>
      <c r="WSU256" s="111"/>
      <c r="WSV256" s="111"/>
      <c r="WSW256" s="111"/>
      <c r="WSX256" s="111"/>
      <c r="WSY256" s="111"/>
      <c r="WSZ256" s="111"/>
      <c r="WTA256" s="111"/>
      <c r="WTB256" s="111"/>
      <c r="WTC256" s="111"/>
      <c r="WTD256" s="111"/>
      <c r="WTE256" s="111"/>
      <c r="WTF256" s="111"/>
      <c r="WTG256" s="111"/>
      <c r="WTH256" s="111"/>
      <c r="WTI256" s="111"/>
      <c r="WTJ256" s="111"/>
      <c r="WTK256" s="111"/>
      <c r="WTL256" s="111"/>
      <c r="WTM256" s="111"/>
      <c r="WTN256" s="111"/>
      <c r="WTO256" s="111"/>
      <c r="WTP256" s="111"/>
      <c r="WTQ256" s="111"/>
      <c r="WTR256" s="111"/>
      <c r="WTS256" s="111"/>
      <c r="WTT256" s="111"/>
      <c r="WTU256" s="111"/>
      <c r="WTV256" s="111"/>
      <c r="WTW256" s="111"/>
      <c r="WTX256" s="111"/>
      <c r="WTY256" s="111"/>
      <c r="WTZ256" s="111"/>
      <c r="WUA256" s="111"/>
      <c r="WUB256" s="111"/>
      <c r="WUC256" s="111"/>
      <c r="WUD256" s="111"/>
      <c r="WUE256" s="111"/>
      <c r="WUF256" s="111"/>
      <c r="WUG256" s="111"/>
      <c r="WUH256" s="111"/>
      <c r="WUI256" s="111"/>
      <c r="WUJ256" s="111"/>
      <c r="WUK256" s="111"/>
      <c r="WUL256" s="111"/>
      <c r="WUM256" s="111"/>
      <c r="WUN256" s="111"/>
      <c r="WUO256" s="111"/>
      <c r="WUP256" s="111"/>
      <c r="WUQ256" s="111"/>
      <c r="WUR256" s="111"/>
      <c r="WUS256" s="111"/>
      <c r="WUT256" s="111"/>
      <c r="WUU256" s="111"/>
      <c r="WUV256" s="111"/>
      <c r="WUW256" s="111"/>
      <c r="WUX256" s="111"/>
      <c r="WUY256" s="111"/>
      <c r="WUZ256" s="111"/>
      <c r="WVA256" s="111"/>
      <c r="WVB256" s="111"/>
      <c r="WVC256" s="111"/>
      <c r="WVD256" s="111"/>
      <c r="WVE256" s="111"/>
      <c r="WVF256" s="111"/>
      <c r="WVG256" s="111"/>
      <c r="WVH256" s="111"/>
      <c r="WVI256" s="111"/>
      <c r="WVJ256" s="111"/>
      <c r="WVK256" s="111"/>
      <c r="WVL256" s="111"/>
      <c r="WVM256" s="111"/>
      <c r="WVN256" s="111"/>
      <c r="WVO256" s="111"/>
      <c r="WVP256" s="111"/>
      <c r="WVQ256" s="111"/>
      <c r="WVR256" s="111"/>
      <c r="WVS256" s="111"/>
      <c r="WVT256" s="111"/>
      <c r="WVU256" s="111"/>
      <c r="WVV256" s="111"/>
      <c r="WVW256" s="111"/>
      <c r="WVX256" s="111"/>
      <c r="WVY256" s="111"/>
      <c r="WVZ256" s="111"/>
      <c r="WWA256" s="111"/>
      <c r="WWB256" s="111"/>
      <c r="WWC256" s="111"/>
      <c r="WWD256" s="111"/>
      <c r="WWE256" s="111"/>
      <c r="WWF256" s="111"/>
      <c r="WWG256" s="111"/>
      <c r="WWH256" s="111"/>
      <c r="WWI256" s="111"/>
      <c r="WWJ256" s="111"/>
      <c r="WWK256" s="111"/>
      <c r="WWL256" s="111"/>
      <c r="WWM256" s="111"/>
      <c r="WWN256" s="111"/>
      <c r="WWO256" s="111"/>
      <c r="WWP256" s="111"/>
      <c r="WWQ256" s="111"/>
      <c r="WWR256" s="111"/>
      <c r="WWS256" s="111"/>
      <c r="WWT256" s="111"/>
      <c r="WWU256" s="111"/>
      <c r="WWV256" s="111"/>
      <c r="WWW256" s="111"/>
      <c r="WWX256" s="111"/>
      <c r="WWY256" s="111"/>
      <c r="WWZ256" s="111"/>
      <c r="WXA256" s="111"/>
      <c r="WXB256" s="111"/>
      <c r="WXC256" s="111"/>
      <c r="WXD256" s="111"/>
      <c r="WXE256" s="111"/>
      <c r="WXF256" s="111"/>
      <c r="WXG256" s="111"/>
      <c r="WXH256" s="111"/>
      <c r="WXI256" s="111"/>
      <c r="WXJ256" s="111"/>
      <c r="WXK256" s="111"/>
      <c r="WXL256" s="111"/>
      <c r="WXM256" s="111"/>
      <c r="WXN256" s="111"/>
      <c r="WXO256" s="111"/>
      <c r="WXP256" s="111"/>
      <c r="WXQ256" s="111"/>
      <c r="WXR256" s="111"/>
      <c r="WXS256" s="111"/>
      <c r="WXT256" s="111"/>
      <c r="WXU256" s="111"/>
      <c r="WXV256" s="111"/>
      <c r="WXW256" s="111"/>
      <c r="WXX256" s="111"/>
      <c r="WXY256" s="111"/>
      <c r="WXZ256" s="111"/>
      <c r="WYA256" s="111"/>
      <c r="WYB256" s="111"/>
      <c r="WYC256" s="111"/>
      <c r="WYD256" s="111"/>
      <c r="WYE256" s="111"/>
      <c r="WYF256" s="111"/>
      <c r="WYG256" s="111"/>
      <c r="WYH256" s="111"/>
      <c r="WYI256" s="111"/>
      <c r="WYJ256" s="111"/>
      <c r="WYK256" s="111"/>
      <c r="WYL256" s="111"/>
      <c r="WYM256" s="111"/>
      <c r="WYN256" s="111"/>
      <c r="WYO256" s="111"/>
      <c r="WYP256" s="111"/>
      <c r="WYQ256" s="111"/>
      <c r="WYR256" s="111"/>
      <c r="WYS256" s="111"/>
      <c r="WYT256" s="111"/>
      <c r="WYU256" s="111"/>
      <c r="WYV256" s="111"/>
      <c r="WYW256" s="111"/>
      <c r="WYX256" s="111"/>
      <c r="WYY256" s="111"/>
      <c r="WYZ256" s="111"/>
      <c r="WZA256" s="111"/>
      <c r="WZB256" s="111"/>
      <c r="WZC256" s="111"/>
      <c r="WZD256" s="111"/>
      <c r="WZE256" s="111"/>
      <c r="WZF256" s="111"/>
      <c r="WZG256" s="111"/>
      <c r="WZH256" s="111"/>
      <c r="WZI256" s="111"/>
      <c r="WZJ256" s="111"/>
      <c r="WZK256" s="111"/>
      <c r="WZL256" s="111"/>
      <c r="WZM256" s="111"/>
      <c r="WZN256" s="111"/>
      <c r="WZO256" s="111"/>
      <c r="WZP256" s="111"/>
      <c r="WZQ256" s="111"/>
      <c r="WZR256" s="111"/>
      <c r="WZS256" s="111"/>
      <c r="WZT256" s="111"/>
      <c r="WZU256" s="111"/>
      <c r="WZV256" s="111"/>
      <c r="WZW256" s="111"/>
      <c r="WZX256" s="111"/>
      <c r="WZY256" s="111"/>
      <c r="WZZ256" s="111"/>
      <c r="XAA256" s="111"/>
      <c r="XAB256" s="111"/>
      <c r="XAC256" s="111"/>
      <c r="XAD256" s="111"/>
      <c r="XAE256" s="111"/>
      <c r="XAF256" s="111"/>
      <c r="XAG256" s="111"/>
      <c r="XAH256" s="111"/>
      <c r="XAI256" s="111"/>
      <c r="XAJ256" s="111"/>
      <c r="XAK256" s="111"/>
      <c r="XAL256" s="111"/>
      <c r="XAM256" s="111"/>
      <c r="XAN256" s="111"/>
      <c r="XAO256" s="111"/>
      <c r="XAP256" s="111"/>
      <c r="XAQ256" s="111"/>
      <c r="XAR256" s="111"/>
      <c r="XAS256" s="111"/>
      <c r="XAT256" s="111"/>
      <c r="XAU256" s="111"/>
      <c r="XAV256" s="111"/>
      <c r="XAW256" s="111"/>
      <c r="XAX256" s="111"/>
      <c r="XAY256" s="111"/>
      <c r="XAZ256" s="111"/>
      <c r="XBA256" s="111"/>
      <c r="XBB256" s="111"/>
      <c r="XBC256" s="111"/>
      <c r="XBD256" s="111"/>
      <c r="XBE256" s="111"/>
      <c r="XBF256" s="111"/>
      <c r="XBG256" s="111"/>
      <c r="XBH256" s="111"/>
      <c r="XBI256" s="111"/>
      <c r="XBJ256" s="111"/>
      <c r="XBK256" s="111"/>
      <c r="XBL256" s="111"/>
      <c r="XBM256" s="111"/>
      <c r="XBN256" s="111"/>
      <c r="XBO256" s="111"/>
      <c r="XBP256" s="111"/>
      <c r="XBQ256" s="111"/>
      <c r="XBR256" s="111"/>
      <c r="XBS256" s="111"/>
      <c r="XBT256" s="111"/>
      <c r="XBU256" s="111"/>
      <c r="XBV256" s="111"/>
      <c r="XBW256" s="111"/>
      <c r="XBX256" s="111"/>
      <c r="XBY256" s="111"/>
      <c r="XBZ256" s="111"/>
      <c r="XCA256" s="111"/>
      <c r="XCB256" s="111"/>
      <c r="XCC256" s="111"/>
      <c r="XCD256" s="111"/>
      <c r="XCE256" s="111"/>
      <c r="XCF256" s="111"/>
      <c r="XCG256" s="111"/>
      <c r="XCH256" s="111"/>
      <c r="XCI256" s="111"/>
      <c r="XCJ256" s="111"/>
      <c r="XCK256" s="111"/>
      <c r="XCL256" s="111"/>
      <c r="XCM256" s="111"/>
      <c r="XCN256" s="111"/>
      <c r="XCO256" s="111"/>
      <c r="XCP256" s="111"/>
      <c r="XCQ256" s="111"/>
      <c r="XCR256" s="111"/>
      <c r="XCS256" s="111"/>
      <c r="XCT256" s="111"/>
      <c r="XCU256" s="111"/>
      <c r="XCV256" s="111"/>
      <c r="XCW256" s="111"/>
      <c r="XCX256" s="111"/>
      <c r="XCY256" s="111"/>
      <c r="XCZ256" s="111"/>
      <c r="XDA256" s="111"/>
      <c r="XDB256" s="111"/>
      <c r="XDC256" s="111"/>
      <c r="XDD256" s="111"/>
      <c r="XDE256" s="111"/>
      <c r="XDF256" s="111"/>
      <c r="XDG256" s="111"/>
      <c r="XDH256" s="111"/>
      <c r="XDI256" s="111"/>
      <c r="XDJ256" s="111"/>
      <c r="XDK256" s="111"/>
      <c r="XDL256" s="111"/>
      <c r="XDM256" s="111"/>
      <c r="XDN256" s="111"/>
      <c r="XDO256" s="111"/>
      <c r="XDP256" s="111"/>
      <c r="XDQ256" s="111"/>
      <c r="XDR256" s="111"/>
      <c r="XDS256" s="111"/>
      <c r="XDT256" s="111"/>
      <c r="XDU256" s="111"/>
      <c r="XDV256" s="111"/>
      <c r="XDW256" s="111"/>
      <c r="XDX256" s="111"/>
      <c r="XDY256" s="111"/>
      <c r="XDZ256" s="111"/>
      <c r="XEA256" s="111"/>
      <c r="XEB256" s="111"/>
      <c r="XEC256" s="111"/>
      <c r="XED256" s="111"/>
      <c r="XEE256" s="111"/>
      <c r="XEF256" s="111"/>
      <c r="XEG256" s="111"/>
      <c r="XEH256" s="111"/>
      <c r="XEI256" s="111"/>
      <c r="XEJ256" s="111"/>
      <c r="XEK256" s="111"/>
      <c r="XEL256" s="111"/>
      <c r="XEM256" s="111"/>
      <c r="XEN256" s="111"/>
      <c r="XEO256" s="111"/>
      <c r="XEP256" s="111"/>
      <c r="XEQ256" s="111"/>
      <c r="XER256" s="111"/>
      <c r="XES256" s="111"/>
      <c r="XET256" s="111"/>
      <c r="XEU256" s="111"/>
      <c r="XEV256" s="111"/>
      <c r="XEW256" s="111"/>
      <c r="XEX256" s="111"/>
      <c r="XEY256" s="111"/>
      <c r="XEZ256" s="111"/>
      <c r="XFA256" s="111"/>
      <c r="XFB256" s="111"/>
      <c r="XFC256" s="111"/>
      <c r="XFD256" s="111"/>
    </row>
    <row r="257" spans="1:41" ht="12" customHeight="1">
      <c r="A257" s="131"/>
      <c r="B257" s="161"/>
      <c r="C257" s="150" t="s">
        <v>196</v>
      </c>
      <c r="D257" s="135"/>
      <c r="E257" s="135"/>
      <c r="F257" s="135"/>
      <c r="G257" s="151">
        <f t="shared" ref="G257:R257" si="154">SUM(G254:G256)</f>
        <v>254.07000000000002</v>
      </c>
      <c r="H257" s="151">
        <f t="shared" si="154"/>
        <v>458</v>
      </c>
      <c r="I257" s="151">
        <f t="shared" si="154"/>
        <v>34.860000000000014</v>
      </c>
      <c r="J257" s="151">
        <f t="shared" si="154"/>
        <v>360.96</v>
      </c>
      <c r="K257" s="151">
        <f t="shared" si="154"/>
        <v>162.32</v>
      </c>
      <c r="L257" s="151">
        <f t="shared" si="154"/>
        <v>569.87</v>
      </c>
      <c r="M257" s="151">
        <f t="shared" si="154"/>
        <v>325.77999999999997</v>
      </c>
      <c r="N257" s="151">
        <f t="shared" si="154"/>
        <v>293.02</v>
      </c>
      <c r="O257" s="151">
        <f t="shared" si="154"/>
        <v>255.98999999999995</v>
      </c>
      <c r="P257" s="151">
        <f t="shared" si="154"/>
        <v>249.17</v>
      </c>
      <c r="Q257" s="151">
        <f t="shared" si="154"/>
        <v>263.57</v>
      </c>
      <c r="R257" s="151">
        <f t="shared" si="154"/>
        <v>298.16999999999996</v>
      </c>
      <c r="S257" s="249">
        <f t="shared" si="103"/>
        <v>3525.7799999999997</v>
      </c>
      <c r="T257" s="111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J257" s="218"/>
      <c r="AK257" s="218"/>
      <c r="AL257" s="250">
        <f>+SUM(AL254:AL256)</f>
        <v>0.51301937701390088</v>
      </c>
      <c r="AM257" s="250">
        <f>+SUM(AM254:AM256)</f>
        <v>3526.2930193770135</v>
      </c>
    </row>
    <row r="258" spans="1:41">
      <c r="A258" s="131"/>
      <c r="B258" s="149"/>
      <c r="C258" s="180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AJ258" s="210"/>
      <c r="AK258" s="210"/>
      <c r="AL258" s="210"/>
      <c r="AM258" s="210"/>
    </row>
    <row r="259" spans="1:41">
      <c r="B259" s="183"/>
      <c r="C259" s="170" t="s">
        <v>197</v>
      </c>
      <c r="D259" s="148"/>
      <c r="E259" s="148"/>
      <c r="F259" s="148"/>
      <c r="G259" s="151">
        <f t="shared" ref="G259:R259" si="155">G257+G251+G246+G204+G72+G66+G210</f>
        <v>425812.05</v>
      </c>
      <c r="H259" s="151">
        <f t="shared" si="155"/>
        <v>423224.38000000006</v>
      </c>
      <c r="I259" s="151">
        <f t="shared" si="155"/>
        <v>426933.20000000007</v>
      </c>
      <c r="J259" s="151">
        <f t="shared" si="155"/>
        <v>452512.97</v>
      </c>
      <c r="K259" s="151">
        <f t="shared" si="155"/>
        <v>455612.65</v>
      </c>
      <c r="L259" s="151">
        <f t="shared" si="155"/>
        <v>470137.18999999994</v>
      </c>
      <c r="M259" s="151">
        <f t="shared" si="155"/>
        <v>470610.99</v>
      </c>
      <c r="N259" s="151">
        <f t="shared" si="155"/>
        <v>449362.03</v>
      </c>
      <c r="O259" s="151">
        <f t="shared" si="155"/>
        <v>461324.39999999997</v>
      </c>
      <c r="P259" s="151">
        <f t="shared" si="155"/>
        <v>474632.91000000003</v>
      </c>
      <c r="Q259" s="151">
        <f t="shared" si="155"/>
        <v>444152.49</v>
      </c>
      <c r="R259" s="151">
        <f t="shared" si="155"/>
        <v>431484.52</v>
      </c>
      <c r="S259" s="249">
        <f>SUM(G259:R259)</f>
        <v>5385799.7799999993</v>
      </c>
      <c r="AJ259" s="151"/>
      <c r="AK259" s="151"/>
      <c r="AL259" s="151">
        <f>+AL257+AL251+AL246+AL210+AL204+AL72+AL66</f>
        <v>13451.583529942229</v>
      </c>
      <c r="AM259" s="151">
        <f>+AM257+AM251+AM246+AM210+AM204+AM72+AM66</f>
        <v>5399251.3635299429</v>
      </c>
      <c r="AO259" s="222">
        <f t="shared" ref="AO259" si="156">+AL259/S259</f>
        <v>2.4976018566256896E-3</v>
      </c>
    </row>
    <row r="260" spans="1:41">
      <c r="B260" s="183"/>
      <c r="C260" s="183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</row>
    <row r="261" spans="1:41">
      <c r="B261" s="167"/>
      <c r="C261" s="167"/>
      <c r="D261" s="148"/>
      <c r="E261" s="148"/>
      <c r="F261" s="148"/>
      <c r="G261" s="184"/>
      <c r="H261" s="184"/>
      <c r="I261" s="184"/>
      <c r="J261" s="184"/>
      <c r="K261" s="184"/>
      <c r="L261" s="184"/>
      <c r="M261" s="184"/>
      <c r="N261" s="184"/>
      <c r="O261" s="148"/>
      <c r="P261" s="148"/>
      <c r="Q261" s="148"/>
      <c r="R261" s="148"/>
      <c r="S261" s="148"/>
    </row>
    <row r="262" spans="1:41">
      <c r="B262" s="167"/>
      <c r="C262" s="167"/>
      <c r="D262" s="148"/>
      <c r="E262" s="148"/>
      <c r="F262" s="148"/>
      <c r="G262" s="185"/>
      <c r="H262" s="185"/>
      <c r="I262" s="185"/>
      <c r="J262" s="185"/>
      <c r="K262" s="185"/>
      <c r="L262" s="185"/>
      <c r="M262" s="185"/>
      <c r="N262" s="185"/>
      <c r="O262" s="148"/>
      <c r="P262" s="148"/>
      <c r="Q262" s="148"/>
      <c r="R262" s="148"/>
      <c r="S262" s="148"/>
    </row>
    <row r="263" spans="1:41">
      <c r="B263" s="167"/>
      <c r="C263" s="167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</row>
    <row r="264" spans="1:41">
      <c r="B264" s="167"/>
      <c r="C264" s="167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</row>
    <row r="265" spans="1:41">
      <c r="B265" s="167"/>
      <c r="C265" s="167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</row>
    <row r="266" spans="1:41">
      <c r="B266" s="167"/>
      <c r="C266" s="167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</row>
    <row r="267" spans="1:41">
      <c r="B267" s="167"/>
      <c r="C267" s="167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</row>
    <row r="268" spans="1:41">
      <c r="B268" s="167"/>
      <c r="C268" s="167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</row>
    <row r="269" spans="1:41">
      <c r="B269" s="167"/>
      <c r="C269" s="167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</row>
    <row r="270" spans="1:41">
      <c r="B270" s="167"/>
      <c r="C270" s="167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</row>
    <row r="271" spans="1:41">
      <c r="B271" s="167"/>
      <c r="C271" s="167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</row>
  </sheetData>
  <mergeCells count="1">
    <mergeCell ref="AG5:AG6"/>
  </mergeCells>
  <pageMargins left="0.75" right="0.75" top="1" bottom="1" header="0.5" footer="0.5"/>
  <pageSetup scale="51" fitToHeight="8" orientation="portrait" r:id="rId1"/>
  <headerFooter alignWithMargins="0">
    <oddFooter xml:space="preserve">&amp;L&amp;F - &amp;A
&amp;RPage &amp;P of &amp;N
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XFD231"/>
  <sheetViews>
    <sheetView view="pageBreakPreview" zoomScale="60" zoomScaleNormal="80" workbookViewId="0">
      <pane xSplit="3" ySplit="7" topLeftCell="D8" activePane="bottomRight" state="frozen"/>
      <selection activeCell="K29" sqref="K29"/>
      <selection pane="topRight" activeCell="K29" sqref="K29"/>
      <selection pane="bottomLeft" activeCell="K29" sqref="K29"/>
      <selection pane="bottomRight" activeCell="K29" sqref="K29"/>
    </sheetView>
  </sheetViews>
  <sheetFormatPr defaultColWidth="9.140625" defaultRowHeight="12.75" outlineLevelCol="1"/>
  <cols>
    <col min="1" max="1" width="9.140625" style="106"/>
    <col min="2" max="2" width="22.7109375" style="110" customWidth="1"/>
    <col min="3" max="3" width="29.140625" style="110" bestFit="1" customWidth="1"/>
    <col min="4" max="4" width="11.7109375" style="110" customWidth="1"/>
    <col min="5" max="5" width="12" style="106" customWidth="1"/>
    <col min="6" max="6" width="2" style="106" customWidth="1"/>
    <col min="7" max="18" width="14.42578125" style="106" hidden="1" customWidth="1" outlineLevel="1"/>
    <col min="19" max="19" width="12.140625" style="106" customWidth="1" collapsed="1"/>
    <col min="20" max="20" width="1.5703125" style="106" customWidth="1"/>
    <col min="21" max="32" width="12.85546875" style="106" hidden="1" customWidth="1" outlineLevel="1"/>
    <col min="33" max="33" width="11" style="112" bestFit="1" customWidth="1" collapsed="1"/>
    <col min="34" max="34" width="2" style="106" customWidth="1"/>
    <col min="35" max="35" width="9.140625" style="106"/>
    <col min="36" max="36" width="12.85546875" style="106" customWidth="1"/>
    <col min="37" max="37" width="8.5703125" style="106" customWidth="1"/>
    <col min="38" max="39" width="12.85546875" style="106" customWidth="1"/>
    <col min="40" max="41" width="9.140625" style="106"/>
    <col min="42" max="42" width="7" style="106" customWidth="1"/>
    <col min="43" max="16384" width="9.140625" style="106"/>
  </cols>
  <sheetData>
    <row r="1" spans="1:41" ht="12" customHeight="1">
      <c r="B1" s="107" t="s">
        <v>269</v>
      </c>
      <c r="D1" s="108"/>
      <c r="E1" s="109"/>
      <c r="F1" s="108"/>
      <c r="G1" s="110" t="s">
        <v>270</v>
      </c>
      <c r="H1" s="108"/>
      <c r="I1" s="108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</row>
    <row r="2" spans="1:41" ht="12" customHeight="1">
      <c r="B2" s="107" t="s">
        <v>271</v>
      </c>
      <c r="D2" s="186"/>
      <c r="E2" s="109"/>
      <c r="F2" s="108"/>
      <c r="G2" s="110" t="s">
        <v>272</v>
      </c>
      <c r="H2" s="108"/>
      <c r="I2" s="108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</row>
    <row r="3" spans="1:41" ht="12" customHeight="1">
      <c r="B3" s="107" t="s">
        <v>455</v>
      </c>
      <c r="D3" s="108"/>
      <c r="E3" s="109"/>
      <c r="F3" s="108"/>
      <c r="G3" s="110" t="s">
        <v>274</v>
      </c>
      <c r="H3" s="108"/>
      <c r="I3" s="108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</row>
    <row r="4" spans="1:41" ht="12" customHeight="1">
      <c r="B4" s="114" t="str">
        <f>'Clallam Regulated Price Out'!B4</f>
        <v>January 1, 2019 - December 31, 2019</v>
      </c>
      <c r="C4" s="108"/>
      <c r="D4" s="108"/>
      <c r="E4" s="109"/>
      <c r="F4" s="108"/>
      <c r="G4" s="108"/>
      <c r="H4" s="108"/>
      <c r="I4" s="108"/>
      <c r="J4" s="187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</row>
    <row r="5" spans="1:41" ht="12" customHeight="1">
      <c r="B5" s="108"/>
      <c r="C5" s="116"/>
      <c r="D5" s="117" t="s">
        <v>117</v>
      </c>
      <c r="E5" s="117" t="s">
        <v>117</v>
      </c>
      <c r="F5" s="108"/>
      <c r="G5" s="118">
        <f>+D6</f>
        <v>43466</v>
      </c>
      <c r="H5" s="118">
        <f>+G5+31</f>
        <v>43497</v>
      </c>
      <c r="I5" s="118">
        <f t="shared" ref="I5:R5" si="0">+H5+31</f>
        <v>43528</v>
      </c>
      <c r="J5" s="118">
        <f t="shared" si="0"/>
        <v>43559</v>
      </c>
      <c r="K5" s="118">
        <f t="shared" si="0"/>
        <v>43590</v>
      </c>
      <c r="L5" s="118">
        <f t="shared" si="0"/>
        <v>43621</v>
      </c>
      <c r="M5" s="118">
        <f t="shared" si="0"/>
        <v>43652</v>
      </c>
      <c r="N5" s="118">
        <f t="shared" si="0"/>
        <v>43683</v>
      </c>
      <c r="O5" s="118">
        <f t="shared" si="0"/>
        <v>43714</v>
      </c>
      <c r="P5" s="118">
        <f t="shared" si="0"/>
        <v>43745</v>
      </c>
      <c r="Q5" s="118">
        <f t="shared" si="0"/>
        <v>43776</v>
      </c>
      <c r="R5" s="118">
        <f t="shared" si="0"/>
        <v>43807</v>
      </c>
      <c r="S5" s="118" t="s">
        <v>118</v>
      </c>
      <c r="T5" s="111"/>
      <c r="U5" s="119">
        <f>+G5</f>
        <v>43466</v>
      </c>
      <c r="V5" s="119">
        <f t="shared" ref="V5:AF5" si="1">+H5</f>
        <v>43497</v>
      </c>
      <c r="W5" s="119">
        <f t="shared" si="1"/>
        <v>43528</v>
      </c>
      <c r="X5" s="119">
        <f t="shared" si="1"/>
        <v>43559</v>
      </c>
      <c r="Y5" s="119">
        <f t="shared" si="1"/>
        <v>43590</v>
      </c>
      <c r="Z5" s="119">
        <f t="shared" si="1"/>
        <v>43621</v>
      </c>
      <c r="AA5" s="119">
        <f t="shared" si="1"/>
        <v>43652</v>
      </c>
      <c r="AB5" s="119">
        <f t="shared" si="1"/>
        <v>43683</v>
      </c>
      <c r="AC5" s="119">
        <f t="shared" si="1"/>
        <v>43714</v>
      </c>
      <c r="AD5" s="119">
        <f t="shared" si="1"/>
        <v>43745</v>
      </c>
      <c r="AE5" s="119">
        <f t="shared" si="1"/>
        <v>43776</v>
      </c>
      <c r="AF5" s="119">
        <f t="shared" si="1"/>
        <v>43807</v>
      </c>
      <c r="AG5" s="244" t="s">
        <v>276</v>
      </c>
      <c r="AI5" s="210"/>
      <c r="AJ5" s="211" t="s">
        <v>204</v>
      </c>
      <c r="AK5" s="212">
        <f>+'Rate Sheet'!J5</f>
        <v>2.7873913448189401E-3</v>
      </c>
      <c r="AL5" s="210"/>
      <c r="AM5" s="210"/>
    </row>
    <row r="6" spans="1:41" ht="12" customHeight="1">
      <c r="B6" s="120" t="s">
        <v>119</v>
      </c>
      <c r="C6" s="116" t="s">
        <v>120</v>
      </c>
      <c r="D6" s="121">
        <f>'Clallam Regulated Price Out'!D6</f>
        <v>43466</v>
      </c>
      <c r="E6" s="121" t="s">
        <v>275</v>
      </c>
      <c r="F6" s="116"/>
      <c r="G6" s="122" t="s">
        <v>121</v>
      </c>
      <c r="H6" s="122" t="s">
        <v>121</v>
      </c>
      <c r="I6" s="122" t="s">
        <v>121</v>
      </c>
      <c r="J6" s="122" t="s">
        <v>121</v>
      </c>
      <c r="K6" s="122" t="s">
        <v>121</v>
      </c>
      <c r="L6" s="122" t="s">
        <v>121</v>
      </c>
      <c r="M6" s="122" t="s">
        <v>121</v>
      </c>
      <c r="N6" s="122" t="s">
        <v>121</v>
      </c>
      <c r="O6" s="122" t="s">
        <v>121</v>
      </c>
      <c r="P6" s="122" t="s">
        <v>121</v>
      </c>
      <c r="Q6" s="122" t="s">
        <v>121</v>
      </c>
      <c r="R6" s="122" t="s">
        <v>121</v>
      </c>
      <c r="S6" s="122" t="s">
        <v>121</v>
      </c>
      <c r="T6" s="111"/>
      <c r="U6" s="123" t="s">
        <v>122</v>
      </c>
      <c r="V6" s="123" t="s">
        <v>122</v>
      </c>
      <c r="W6" s="123" t="s">
        <v>122</v>
      </c>
      <c r="X6" s="123" t="s">
        <v>122</v>
      </c>
      <c r="Y6" s="123" t="s">
        <v>122</v>
      </c>
      <c r="Z6" s="123" t="s">
        <v>122</v>
      </c>
      <c r="AA6" s="123" t="s">
        <v>122</v>
      </c>
      <c r="AB6" s="123" t="s">
        <v>122</v>
      </c>
      <c r="AC6" s="123" t="s">
        <v>122</v>
      </c>
      <c r="AD6" s="123" t="s">
        <v>122</v>
      </c>
      <c r="AE6" s="123" t="s">
        <v>122</v>
      </c>
      <c r="AF6" s="123" t="s">
        <v>122</v>
      </c>
      <c r="AG6" s="244"/>
      <c r="AJ6" s="210"/>
      <c r="AK6" s="210"/>
      <c r="AL6" s="210"/>
      <c r="AM6" s="210"/>
    </row>
    <row r="7" spans="1:41" ht="38.25">
      <c r="D7" s="106"/>
      <c r="AJ7" s="245" t="s">
        <v>200</v>
      </c>
      <c r="AK7" s="245" t="s">
        <v>201</v>
      </c>
      <c r="AL7" s="245" t="s">
        <v>202</v>
      </c>
      <c r="AM7" s="245" t="s">
        <v>203</v>
      </c>
    </row>
    <row r="8" spans="1:41" s="111" customFormat="1" ht="7.5" customHeight="1">
      <c r="C8" s="108"/>
      <c r="D8" s="108"/>
      <c r="E8" s="109"/>
      <c r="F8" s="108"/>
      <c r="G8" s="108"/>
      <c r="H8" s="108"/>
      <c r="I8" s="108"/>
      <c r="AG8" s="112"/>
      <c r="AJ8" s="213"/>
      <c r="AK8" s="213"/>
      <c r="AL8" s="213"/>
      <c r="AM8" s="213"/>
    </row>
    <row r="9" spans="1:41" s="111" customFormat="1" ht="7.5" customHeight="1">
      <c r="B9" s="146"/>
      <c r="C9" s="146"/>
      <c r="D9" s="146"/>
      <c r="E9" s="188"/>
      <c r="F9" s="189"/>
      <c r="G9" s="189"/>
      <c r="H9" s="162"/>
      <c r="I9" s="162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3"/>
      <c r="AH9" s="146"/>
      <c r="AI9" s="146"/>
      <c r="AJ9" s="223"/>
      <c r="AK9" s="223"/>
      <c r="AL9" s="223"/>
      <c r="AM9" s="223"/>
    </row>
    <row r="10" spans="1:41" s="111" customFormat="1" ht="12" customHeight="1">
      <c r="A10" s="125" t="s">
        <v>277</v>
      </c>
      <c r="B10" s="154" t="s">
        <v>123</v>
      </c>
      <c r="C10" s="154" t="s">
        <v>123</v>
      </c>
      <c r="D10" s="154"/>
      <c r="E10" s="188"/>
      <c r="F10" s="189"/>
      <c r="G10" s="189"/>
      <c r="H10" s="162"/>
      <c r="I10" s="162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3"/>
      <c r="AH10" s="146"/>
      <c r="AI10" s="146"/>
      <c r="AJ10" s="223"/>
      <c r="AK10" s="223"/>
      <c r="AL10" s="223"/>
      <c r="AM10" s="223"/>
    </row>
    <row r="11" spans="1:41" s="111" customFormat="1" ht="12" customHeight="1">
      <c r="B11" s="154"/>
      <c r="C11" s="154"/>
      <c r="D11" s="154"/>
      <c r="E11" s="188"/>
      <c r="F11" s="189"/>
      <c r="G11" s="189"/>
      <c r="H11" s="162"/>
      <c r="I11" s="162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3"/>
      <c r="AH11" s="146"/>
      <c r="AI11" s="146"/>
      <c r="AJ11" s="223"/>
      <c r="AK11" s="223"/>
      <c r="AL11" s="223"/>
      <c r="AM11" s="223"/>
    </row>
    <row r="12" spans="1:41" s="111" customFormat="1" ht="12" customHeight="1">
      <c r="A12" s="190"/>
      <c r="B12" s="159" t="s">
        <v>124</v>
      </c>
      <c r="C12" s="159" t="s">
        <v>124</v>
      </c>
      <c r="D12" s="159"/>
      <c r="E12" s="135"/>
      <c r="F12" s="135"/>
      <c r="G12" s="136"/>
      <c r="H12" s="136"/>
      <c r="I12" s="136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46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43"/>
      <c r="AH12" s="146"/>
      <c r="AI12" s="146"/>
      <c r="AJ12" s="223"/>
      <c r="AK12" s="223"/>
      <c r="AL12" s="223"/>
      <c r="AM12" s="223"/>
    </row>
    <row r="13" spans="1:41" s="108" customFormat="1" ht="12" customHeight="1">
      <c r="A13" s="191">
        <v>100</v>
      </c>
      <c r="B13" s="133" t="s">
        <v>129</v>
      </c>
      <c r="C13" s="133" t="s">
        <v>456</v>
      </c>
      <c r="D13" s="134">
        <f>IFERROR(VLOOKUP(B13,'[31]Jefferson Rates'!$F$2:$H$500, 3, FALSE),0)</f>
        <v>36.380000000000003</v>
      </c>
      <c r="E13" s="135">
        <f>+D13/2</f>
        <v>18.190000000000001</v>
      </c>
      <c r="F13" s="135" t="s">
        <v>14</v>
      </c>
      <c r="G13" s="136">
        <f>IFERROR(VLOOKUP('Jefferson Regulated Price Out'!$B13,'[31]Jefferson Revenue'!$B:$O,3,FALSE),0)</f>
        <v>271.8</v>
      </c>
      <c r="H13" s="136">
        <f>IFERROR(VLOOKUP('Jefferson Regulated Price Out'!$B13,'[31]Jefferson Revenue'!$B:$O,4,FALSE),0)</f>
        <v>272.85000000000002</v>
      </c>
      <c r="I13" s="136">
        <f>IFERROR(VLOOKUP('Jefferson Regulated Price Out'!$B13,'[31]Jefferson Revenue'!$B:$O,5,FALSE),0)</f>
        <v>272.85000000000002</v>
      </c>
      <c r="J13" s="136">
        <f>IFERROR(VLOOKUP('Jefferson Regulated Price Out'!$B13,'[31]Jefferson Revenue'!$B:$O,6,FALSE),0)</f>
        <v>306.95999999999998</v>
      </c>
      <c r="K13" s="136">
        <f>IFERROR(VLOOKUP('Jefferson Regulated Price Out'!$B13,'[31]Jefferson Revenue'!$B:$O,7,FALSE),0)</f>
        <v>320.58999999999997</v>
      </c>
      <c r="L13" s="136">
        <f>IFERROR(VLOOKUP('Jefferson Regulated Price Out'!$B13,'[31]Jefferson Revenue'!$B:$O,8,FALSE),0)</f>
        <v>313.77999999999997</v>
      </c>
      <c r="M13" s="136">
        <f>IFERROR(VLOOKUP('Jefferson Regulated Price Out'!$B13,'[31]Jefferson Revenue'!$B:$O,9,FALSE),0)</f>
        <v>341.08</v>
      </c>
      <c r="N13" s="136">
        <f>IFERROR(VLOOKUP('Jefferson Regulated Price Out'!$B13,'[31]Jefferson Revenue'!$B:$O,10,FALSE),0)</f>
        <v>345.61</v>
      </c>
      <c r="O13" s="136">
        <f>IFERROR(VLOOKUP('Jefferson Regulated Price Out'!$B13,'[31]Jefferson Revenue'!$B:$O,11,FALSE),0)</f>
        <v>354.71000000000004</v>
      </c>
      <c r="P13" s="136">
        <f>IFERROR(VLOOKUP('Jefferson Regulated Price Out'!$B13,'[31]Jefferson Revenue'!$B:$O,12,FALSE),0)</f>
        <v>345.61</v>
      </c>
      <c r="Q13" s="136">
        <f>IFERROR(VLOOKUP('Jefferson Regulated Price Out'!$B13,'[31]Jefferson Revenue'!$B:$O,13,FALSE),0)</f>
        <v>363.8</v>
      </c>
      <c r="R13" s="136">
        <f>IFERROR(VLOOKUP($B13,'[31]Jefferson Revenue'!$B:$O,14,0),0)</f>
        <v>0</v>
      </c>
      <c r="S13" s="136">
        <f>SUM(G13:R13)</f>
        <v>3509.6400000000003</v>
      </c>
      <c r="T13" s="162"/>
      <c r="U13" s="136">
        <f>IFERROR(G13/$E13,0)</f>
        <v>14.942275975810885</v>
      </c>
      <c r="V13" s="136">
        <f t="shared" ref="V13:AF13" si="2">IFERROR(H13/$E13,0)</f>
        <v>15</v>
      </c>
      <c r="W13" s="136">
        <f t="shared" si="2"/>
        <v>15</v>
      </c>
      <c r="X13" s="136">
        <f t="shared" si="2"/>
        <v>16.875206157229243</v>
      </c>
      <c r="Y13" s="136">
        <f t="shared" si="2"/>
        <v>17.624518966465089</v>
      </c>
      <c r="Z13" s="136">
        <f t="shared" si="2"/>
        <v>17.25013743815283</v>
      </c>
      <c r="AA13" s="136">
        <f t="shared" si="2"/>
        <v>18.750962067069818</v>
      </c>
      <c r="AB13" s="136">
        <f>IFERROR(N13/$E13,0)</f>
        <v>19</v>
      </c>
      <c r="AC13" s="136">
        <f t="shared" si="2"/>
        <v>19.500274876305664</v>
      </c>
      <c r="AD13" s="136">
        <f t="shared" si="2"/>
        <v>19</v>
      </c>
      <c r="AE13" s="136">
        <f t="shared" si="2"/>
        <v>20</v>
      </c>
      <c r="AF13" s="136">
        <f t="shared" si="2"/>
        <v>0</v>
      </c>
      <c r="AG13" s="138">
        <f>AVERAGE(U13:AE13)</f>
        <v>17.540306861912139</v>
      </c>
      <c r="AH13" s="162"/>
      <c r="AI13" s="192"/>
      <c r="AJ13" s="214">
        <f>+E13*(1+$AK$5)</f>
        <v>18.240702648562255</v>
      </c>
      <c r="AK13" s="224">
        <f>+AJ13-E13</f>
        <v>5.0702648562253927E-2</v>
      </c>
      <c r="AL13" s="225">
        <f>+AK13*AG13*12</f>
        <v>10.672080173923467</v>
      </c>
      <c r="AM13" s="226">
        <f>+S13+AL13</f>
        <v>3520.3120801739237</v>
      </c>
      <c r="AN13" s="241">
        <f>+AK13/E13</f>
        <v>2.7873913448187974E-3</v>
      </c>
      <c r="AO13" s="241">
        <f>+AL13/S13</f>
        <v>3.0407905579841426E-3</v>
      </c>
    </row>
    <row r="14" spans="1:41" s="108" customFormat="1" ht="12" customHeight="1">
      <c r="A14" s="191">
        <v>100</v>
      </c>
      <c r="B14" s="133" t="s">
        <v>129</v>
      </c>
      <c r="C14" s="133" t="s">
        <v>278</v>
      </c>
      <c r="D14" s="134">
        <f>IFERROR(VLOOKUP(B14,'[31]Jefferson Rates'!$F$2:$H$500, 3, FALSE),0)</f>
        <v>36.380000000000003</v>
      </c>
      <c r="E14" s="135">
        <f>+D14/2</f>
        <v>18.190000000000001</v>
      </c>
      <c r="F14" s="135" t="s">
        <v>14</v>
      </c>
      <c r="G14" s="136">
        <f>IFERROR(VLOOKUP('Jefferson Regulated Price Out'!$C14,'[31]Jefferson Revenue'!$C:$O,2,FALSE),0)</f>
        <v>0</v>
      </c>
      <c r="H14" s="136">
        <f>IFERROR(VLOOKUP('Jefferson Regulated Price Out'!$C14,'[31]Jefferson Revenue'!$C:$O,3,FALSE),0)</f>
        <v>0</v>
      </c>
      <c r="I14" s="136">
        <f>IFERROR(VLOOKUP('Jefferson Regulated Price Out'!$C14,'[31]Jefferson Revenue'!$C:$O,4,FALSE),0)</f>
        <v>0</v>
      </c>
      <c r="J14" s="136">
        <f>IFERROR(VLOOKUP('Jefferson Regulated Price Out'!$C14,'[31]Jefferson Revenue'!$C:$O,5,FALSE),0)</f>
        <v>0</v>
      </c>
      <c r="K14" s="136">
        <f>IFERROR(VLOOKUP('Jefferson Regulated Price Out'!$C14,'[31]Jefferson Revenue'!$C:$O,6,FALSE),0)</f>
        <v>0</v>
      </c>
      <c r="L14" s="136">
        <f>IFERROR(VLOOKUP('Jefferson Regulated Price Out'!$C14,'[31]Jefferson Revenue'!$C:$O,7,FALSE),0)</f>
        <v>0</v>
      </c>
      <c r="M14" s="136">
        <f>IFERROR(VLOOKUP('Jefferson Regulated Price Out'!$C14,'[31]Jefferson Revenue'!$C:$O,8,FALSE),0)</f>
        <v>0</v>
      </c>
      <c r="N14" s="136">
        <f>IFERROR(VLOOKUP('Jefferson Regulated Price Out'!$C14,'[31]Jefferson Revenue'!$C:$O,9,FALSE),0)</f>
        <v>0</v>
      </c>
      <c r="O14" s="136">
        <f>IFERROR(VLOOKUP('Jefferson Regulated Price Out'!$C14,'[31]Jefferson Revenue'!$C:$O,10,FALSE),0)</f>
        <v>0</v>
      </c>
      <c r="P14" s="136">
        <f>IFERROR(VLOOKUP('Jefferson Regulated Price Out'!$C14,'[31]Jefferson Revenue'!$C:$O,11,FALSE),0)</f>
        <v>0</v>
      </c>
      <c r="Q14" s="136">
        <f>IFERROR(VLOOKUP('Jefferson Regulated Price Out'!$C14,'[31]Jefferson Revenue'!$C:$O,12,FALSE),0)</f>
        <v>0</v>
      </c>
      <c r="R14" s="136">
        <f>IFERROR(VLOOKUP('Jefferson Regulated Price Out'!$C14,'[31]Jefferson Revenue'!$C:$O,13,FALSE),0)</f>
        <v>352.43</v>
      </c>
      <c r="S14" s="136">
        <f>SUM(G14:R14)</f>
        <v>352.43</v>
      </c>
      <c r="T14" s="162"/>
      <c r="U14" s="136">
        <f t="shared" ref="U14:U58" si="3">IFERROR(G14/$E14,0)</f>
        <v>0</v>
      </c>
      <c r="V14" s="136">
        <f t="shared" ref="V14:V58" si="4">IFERROR(H14/$E14,0)</f>
        <v>0</v>
      </c>
      <c r="W14" s="136">
        <f t="shared" ref="W14:W58" si="5">IFERROR(I14/$E14,0)</f>
        <v>0</v>
      </c>
      <c r="X14" s="136">
        <f t="shared" ref="X14:X58" si="6">IFERROR(J14/$E14,0)</f>
        <v>0</v>
      </c>
      <c r="Y14" s="136">
        <f t="shared" ref="Y14:Y58" si="7">IFERROR(K14/$E14,0)</f>
        <v>0</v>
      </c>
      <c r="Z14" s="136">
        <f t="shared" ref="Z14:Z58" si="8">IFERROR(L14/$E14,0)</f>
        <v>0</v>
      </c>
      <c r="AA14" s="136">
        <f t="shared" ref="AA14:AA58" si="9">IFERROR(M14/$E14,0)</f>
        <v>0</v>
      </c>
      <c r="AB14" s="136">
        <f t="shared" ref="AB14:AB58" si="10">IFERROR(N14/$E14,0)</f>
        <v>0</v>
      </c>
      <c r="AC14" s="136">
        <f t="shared" ref="AC14:AC58" si="11">IFERROR(O14/$E14,0)</f>
        <v>0</v>
      </c>
      <c r="AD14" s="136">
        <f t="shared" ref="AD14:AD58" si="12">IFERROR(P14/$E14,0)</f>
        <v>0</v>
      </c>
      <c r="AE14" s="136">
        <f t="shared" ref="AE14:AE58" si="13">IFERROR(Q14/$E14,0)</f>
        <v>0</v>
      </c>
      <c r="AF14" s="136">
        <f t="shared" ref="AF14:AF58" si="14">IFERROR(R14/$E14,0)</f>
        <v>19.374931280923583</v>
      </c>
      <c r="AG14" s="138">
        <f t="shared" ref="AG14:AG58" si="15">AVERAGE(U14:AE14)</f>
        <v>0</v>
      </c>
      <c r="AH14" s="162"/>
      <c r="AI14" s="192"/>
      <c r="AJ14" s="214">
        <f t="shared" ref="AJ14:AJ58" si="16">+E14*(1+$AK$5)</f>
        <v>18.240702648562255</v>
      </c>
      <c r="AK14" s="224">
        <f t="shared" ref="AK14:AK58" si="17">+AJ14-E14</f>
        <v>5.0702648562253927E-2</v>
      </c>
      <c r="AL14" s="225">
        <f t="shared" ref="AL14:AL58" si="18">+AK14*AG14*12</f>
        <v>0</v>
      </c>
      <c r="AM14" s="226">
        <f t="shared" ref="AM14:AM58" si="19">+S14+AL14</f>
        <v>352.43</v>
      </c>
      <c r="AN14" s="241">
        <f t="shared" ref="AN14:AN58" si="20">+AK14/E14</f>
        <v>2.7873913448187974E-3</v>
      </c>
      <c r="AO14" s="241">
        <f t="shared" ref="AO14:AO58" si="21">+AL14/S14</f>
        <v>0</v>
      </c>
    </row>
    <row r="15" spans="1:41" s="108" customFormat="1" ht="12" customHeight="1">
      <c r="A15" s="191">
        <v>100</v>
      </c>
      <c r="B15" s="140" t="s">
        <v>130</v>
      </c>
      <c r="C15" s="132" t="s">
        <v>457</v>
      </c>
      <c r="D15" s="134">
        <f>IFERROR(VLOOKUP(B15,'[31]Jefferson Rates'!$F$2:$H$500, 3, FALSE),0)</f>
        <v>47.08</v>
      </c>
      <c r="E15" s="135">
        <f t="shared" ref="E15:E33" si="22">+D15/2</f>
        <v>23.54</v>
      </c>
      <c r="F15" s="135" t="s">
        <v>14</v>
      </c>
      <c r="G15" s="136">
        <f>IFERROR(VLOOKUP('Jefferson Regulated Price Out'!$B15,'[31]Jefferson Revenue'!$B:$O,3,FALSE),0)</f>
        <v>15868.54</v>
      </c>
      <c r="H15" s="136">
        <f>IFERROR(VLOOKUP('Jefferson Regulated Price Out'!$B15,'[31]Jefferson Revenue'!$B:$O,4,FALSE),0)</f>
        <v>12660.61</v>
      </c>
      <c r="I15" s="136">
        <f>IFERROR(VLOOKUP('Jefferson Regulated Price Out'!$B15,'[31]Jefferson Revenue'!$B:$O,5,FALSE),0)</f>
        <v>12419.310000000001</v>
      </c>
      <c r="J15" s="136">
        <f>IFERROR(VLOOKUP('Jefferson Regulated Price Out'!$B15,'[31]Jefferson Revenue'!$B:$O,6,FALSE),0)</f>
        <v>108.81</v>
      </c>
      <c r="K15" s="136">
        <f>IFERROR(VLOOKUP('Jefferson Regulated Price Out'!$B15,'[31]Jefferson Revenue'!$B:$O,7,FALSE),0)</f>
        <v>179.38</v>
      </c>
      <c r="L15" s="136">
        <f>IFERROR(VLOOKUP('Jefferson Regulated Price Out'!$B15,'[31]Jefferson Revenue'!$B:$O,8,FALSE),0)</f>
        <v>126.35</v>
      </c>
      <c r="M15" s="136">
        <f>IFERROR(VLOOKUP('Jefferson Regulated Price Out'!$B15,'[31]Jefferson Revenue'!$B:$O,9,FALSE),0)</f>
        <v>107.35</v>
      </c>
      <c r="N15" s="136">
        <f>IFERROR(VLOOKUP('Jefferson Regulated Price Out'!$B15,'[31]Jefferson Revenue'!$B:$O,10,FALSE),0)</f>
        <v>94.16</v>
      </c>
      <c r="O15" s="136">
        <f>IFERROR(VLOOKUP('Jefferson Regulated Price Out'!$B15,'[31]Jefferson Revenue'!$B:$O,11,FALSE),0)</f>
        <v>141.25</v>
      </c>
      <c r="P15" s="136">
        <f>IFERROR(VLOOKUP('Jefferson Regulated Price Out'!$B15,'[31]Jefferson Revenue'!$B:$O,12,FALSE),0)</f>
        <v>58.85</v>
      </c>
      <c r="Q15" s="136">
        <f>IFERROR(VLOOKUP('Jefferson Regulated Price Out'!$B15,'[31]Jefferson Revenue'!$B:$O,13,FALSE),0)</f>
        <v>41.19</v>
      </c>
      <c r="R15" s="136">
        <f>IFERROR(VLOOKUP($B15,'[31]Jefferson Revenue'!$B:$O,14,0),0)</f>
        <v>-17.649999999999995</v>
      </c>
      <c r="S15" s="136">
        <f t="shared" ref="S15:S78" si="23">SUM(G15:R15)</f>
        <v>41788.15</v>
      </c>
      <c r="T15" s="162"/>
      <c r="U15" s="136">
        <f t="shared" si="3"/>
        <v>674.10960067969415</v>
      </c>
      <c r="V15" s="136">
        <f t="shared" si="4"/>
        <v>537.83389974511476</v>
      </c>
      <c r="W15" s="136">
        <f t="shared" si="5"/>
        <v>527.58326253186078</v>
      </c>
      <c r="X15" s="136">
        <f t="shared" si="6"/>
        <v>4.6223449447748512</v>
      </c>
      <c r="Y15" s="136">
        <f t="shared" si="7"/>
        <v>7.6202209005947328</v>
      </c>
      <c r="Z15" s="136">
        <f t="shared" si="8"/>
        <v>5.3674596431605774</v>
      </c>
      <c r="AA15" s="136">
        <f t="shared" si="9"/>
        <v>4.5603228547153778</v>
      </c>
      <c r="AB15" s="136">
        <f t="shared" si="10"/>
        <v>4</v>
      </c>
      <c r="AC15" s="136">
        <f t="shared" si="11"/>
        <v>6.0004248088360237</v>
      </c>
      <c r="AD15" s="136">
        <f t="shared" si="12"/>
        <v>2.5</v>
      </c>
      <c r="AE15" s="136">
        <f t="shared" si="13"/>
        <v>1.7497875955819882</v>
      </c>
      <c r="AF15" s="136">
        <f t="shared" si="14"/>
        <v>-0.74978759558198793</v>
      </c>
      <c r="AG15" s="138">
        <f t="shared" si="15"/>
        <v>161.44975670039392</v>
      </c>
      <c r="AH15" s="162"/>
      <c r="AI15" s="192"/>
      <c r="AJ15" s="214">
        <f t="shared" si="16"/>
        <v>23.605615192257034</v>
      </c>
      <c r="AK15" s="224">
        <f t="shared" si="17"/>
        <v>6.5615192257034494E-2</v>
      </c>
      <c r="AL15" s="225">
        <f t="shared" si="18"/>
        <v>127.12268190897348</v>
      </c>
      <c r="AM15" s="226">
        <f t="shared" si="19"/>
        <v>41915.272681908973</v>
      </c>
      <c r="AN15" s="241">
        <f t="shared" si="20"/>
        <v>2.7873913448187978E-3</v>
      </c>
      <c r="AO15" s="241">
        <f t="shared" si="21"/>
        <v>3.0420748922594916E-3</v>
      </c>
    </row>
    <row r="16" spans="1:41" s="108" customFormat="1" ht="12" customHeight="1">
      <c r="A16" s="191">
        <v>100</v>
      </c>
      <c r="B16" s="140" t="s">
        <v>131</v>
      </c>
      <c r="C16" s="132" t="s">
        <v>458</v>
      </c>
      <c r="D16" s="134">
        <f>IFERROR(VLOOKUP(B16,'[31]Jefferson Rates'!$F$2:$H$500, 3, FALSE),0)</f>
        <v>69.7</v>
      </c>
      <c r="E16" s="135">
        <f t="shared" si="22"/>
        <v>34.85</v>
      </c>
      <c r="F16" s="135" t="s">
        <v>14</v>
      </c>
      <c r="G16" s="136">
        <f>IFERROR(VLOOKUP('Jefferson Regulated Price Out'!$B16,'[31]Jefferson Revenue'!$B:$O,3,FALSE),0)</f>
        <v>1182.9100000000001</v>
      </c>
      <c r="H16" s="136">
        <f>IFERROR(VLOOKUP('Jefferson Regulated Price Out'!$B16,'[31]Jefferson Revenue'!$B:$O,4,FALSE),0)</f>
        <v>1158.77</v>
      </c>
      <c r="I16" s="136">
        <f>IFERROR(VLOOKUP('Jefferson Regulated Price Out'!$B16,'[31]Jefferson Revenue'!$B:$O,5,FALSE),0)</f>
        <v>1080.3399999999999</v>
      </c>
      <c r="J16" s="136">
        <f>IFERROR(VLOOKUP('Jefferson Regulated Price Out'!$B16,'[31]Jefferson Revenue'!$B:$O,6,FALSE),0)</f>
        <v>139.4</v>
      </c>
      <c r="K16" s="136">
        <f>IFERROR(VLOOKUP('Jefferson Regulated Price Out'!$B16,'[31]Jefferson Revenue'!$B:$O,7,FALSE),0)</f>
        <v>139.4</v>
      </c>
      <c r="L16" s="136">
        <f>IFERROR(VLOOKUP('Jefferson Regulated Price Out'!$B16,'[31]Jefferson Revenue'!$B:$O,8,FALSE),0)</f>
        <v>78.42</v>
      </c>
      <c r="M16" s="136">
        <f>IFERROR(VLOOKUP('Jefferson Regulated Price Out'!$B16,'[31]Jefferson Revenue'!$B:$O,9,FALSE),0)</f>
        <v>113.25999999999999</v>
      </c>
      <c r="N16" s="136">
        <f>IFERROR(VLOOKUP('Jefferson Regulated Price Out'!$B16,'[31]Jefferson Revenue'!$B:$O,10,FALSE),0)</f>
        <v>139.4</v>
      </c>
      <c r="O16" s="136">
        <f>IFERROR(VLOOKUP('Jefferson Regulated Price Out'!$B16,'[31]Jefferson Revenue'!$B:$O,11,FALSE),0)</f>
        <v>139.4</v>
      </c>
      <c r="P16" s="136">
        <f>IFERROR(VLOOKUP('Jefferson Regulated Price Out'!$B16,'[31]Jefferson Revenue'!$B:$O,12,FALSE),0)</f>
        <v>139.4</v>
      </c>
      <c r="Q16" s="136">
        <f>IFERROR(VLOOKUP('Jefferson Regulated Price Out'!$B16,'[31]Jefferson Revenue'!$B:$O,13,FALSE),0)</f>
        <v>139.4</v>
      </c>
      <c r="R16" s="136">
        <f>IFERROR(VLOOKUP($B16,'[31]Jefferson Revenue'!$B:$O,14,0),0)</f>
        <v>111.98</v>
      </c>
      <c r="S16" s="136">
        <f t="shared" si="23"/>
        <v>4562.08</v>
      </c>
      <c r="T16" s="162"/>
      <c r="U16" s="136">
        <f t="shared" si="3"/>
        <v>33.942898134863704</v>
      </c>
      <c r="V16" s="136">
        <f t="shared" si="4"/>
        <v>33.250215208034433</v>
      </c>
      <c r="W16" s="136">
        <f t="shared" si="5"/>
        <v>30.999713055954086</v>
      </c>
      <c r="X16" s="136">
        <f t="shared" si="6"/>
        <v>4</v>
      </c>
      <c r="Y16" s="136">
        <f t="shared" si="7"/>
        <v>4</v>
      </c>
      <c r="Z16" s="136">
        <f t="shared" si="8"/>
        <v>2.2502152080344331</v>
      </c>
      <c r="AA16" s="136">
        <f t="shared" si="9"/>
        <v>3.2499282639885219</v>
      </c>
      <c r="AB16" s="136">
        <f t="shared" si="10"/>
        <v>4</v>
      </c>
      <c r="AC16" s="136">
        <f t="shared" si="11"/>
        <v>4</v>
      </c>
      <c r="AD16" s="136">
        <f t="shared" si="12"/>
        <v>4</v>
      </c>
      <c r="AE16" s="136">
        <f t="shared" si="13"/>
        <v>4</v>
      </c>
      <c r="AF16" s="136">
        <f t="shared" si="14"/>
        <v>3.2131994261119083</v>
      </c>
      <c r="AG16" s="138">
        <f t="shared" si="15"/>
        <v>11.608451806443197</v>
      </c>
      <c r="AH16" s="162"/>
      <c r="AI16" s="192"/>
      <c r="AJ16" s="214">
        <f t="shared" si="16"/>
        <v>34.947140588366942</v>
      </c>
      <c r="AK16" s="224">
        <f t="shared" si="17"/>
        <v>9.7140588366940506E-2</v>
      </c>
      <c r="AL16" s="225">
        <f t="shared" si="18"/>
        <v>13.531822062085986</v>
      </c>
      <c r="AM16" s="226">
        <f t="shared" si="19"/>
        <v>4575.6118220620856</v>
      </c>
      <c r="AN16" s="241">
        <f t="shared" si="20"/>
        <v>2.7873913448189526E-3</v>
      </c>
      <c r="AO16" s="241">
        <f t="shared" si="21"/>
        <v>2.9661518566281141E-3</v>
      </c>
    </row>
    <row r="17" spans="1:41" s="108" customFormat="1" ht="12" customHeight="1">
      <c r="A17" s="191">
        <v>100</v>
      </c>
      <c r="B17" s="140" t="s">
        <v>132</v>
      </c>
      <c r="C17" s="132" t="s">
        <v>459</v>
      </c>
      <c r="D17" s="134">
        <f>IFERROR(VLOOKUP(B17,'[31]Jefferson Rates'!$F$2:$H$500, 3, FALSE),0)</f>
        <v>93.88</v>
      </c>
      <c r="E17" s="135">
        <f t="shared" si="22"/>
        <v>46.94</v>
      </c>
      <c r="F17" s="135" t="s">
        <v>14</v>
      </c>
      <c r="G17" s="136">
        <f>IFERROR(VLOOKUP('Jefferson Regulated Price Out'!$B17,'[31]Jefferson Revenue'!$B:$O,3,FALSE),0)</f>
        <v>46.67</v>
      </c>
      <c r="H17" s="136">
        <f>IFERROR(VLOOKUP('Jefferson Regulated Price Out'!$B17,'[31]Jefferson Revenue'!$B:$O,4,FALSE),0)</f>
        <v>46.94</v>
      </c>
      <c r="I17" s="136">
        <f>IFERROR(VLOOKUP('Jefferson Regulated Price Out'!$B17,'[31]Jefferson Revenue'!$B:$O,5,FALSE),0)</f>
        <v>46.94</v>
      </c>
      <c r="J17" s="136">
        <f>IFERROR(VLOOKUP('Jefferson Regulated Price Out'!$B17,'[31]Jefferson Revenue'!$B:$O,6,FALSE),0)</f>
        <v>0</v>
      </c>
      <c r="K17" s="136">
        <f>IFERROR(VLOOKUP('Jefferson Regulated Price Out'!$B17,'[31]Jefferson Revenue'!$B:$O,7,FALSE),0)</f>
        <v>0</v>
      </c>
      <c r="L17" s="136">
        <f>IFERROR(VLOOKUP('Jefferson Regulated Price Out'!$B17,'[31]Jefferson Revenue'!$B:$O,8,FALSE),0)</f>
        <v>0</v>
      </c>
      <c r="M17" s="136">
        <f>IFERROR(VLOOKUP('Jefferson Regulated Price Out'!$B17,'[31]Jefferson Revenue'!$B:$O,9,FALSE),0)</f>
        <v>0</v>
      </c>
      <c r="N17" s="136">
        <f>IFERROR(VLOOKUP('Jefferson Regulated Price Out'!$B17,'[31]Jefferson Revenue'!$B:$O,10,FALSE),0)</f>
        <v>0</v>
      </c>
      <c r="O17" s="136">
        <f>IFERROR(VLOOKUP('Jefferson Regulated Price Out'!$B17,'[31]Jefferson Revenue'!$B:$O,11,FALSE),0)</f>
        <v>0</v>
      </c>
      <c r="P17" s="136">
        <f>IFERROR(VLOOKUP('Jefferson Regulated Price Out'!$B17,'[31]Jefferson Revenue'!$B:$O,12,FALSE),0)</f>
        <v>0</v>
      </c>
      <c r="Q17" s="136">
        <f>IFERROR(VLOOKUP('Jefferson Regulated Price Out'!$B17,'[31]Jefferson Revenue'!$B:$O,13,FALSE),0)</f>
        <v>0</v>
      </c>
      <c r="R17" s="136">
        <f>IFERROR(VLOOKUP($B17,'[31]Jefferson Revenue'!$B:$O,14,0),0)</f>
        <v>0</v>
      </c>
      <c r="S17" s="136">
        <f t="shared" si="23"/>
        <v>140.55000000000001</v>
      </c>
      <c r="T17" s="162"/>
      <c r="U17" s="136">
        <f t="shared" si="3"/>
        <v>0.99424797613975291</v>
      </c>
      <c r="V17" s="136">
        <f t="shared" si="4"/>
        <v>1</v>
      </c>
      <c r="W17" s="136">
        <f t="shared" si="5"/>
        <v>1</v>
      </c>
      <c r="X17" s="136">
        <f t="shared" si="6"/>
        <v>0</v>
      </c>
      <c r="Y17" s="136">
        <f t="shared" si="7"/>
        <v>0</v>
      </c>
      <c r="Z17" s="136">
        <f t="shared" si="8"/>
        <v>0</v>
      </c>
      <c r="AA17" s="136">
        <f t="shared" si="9"/>
        <v>0</v>
      </c>
      <c r="AB17" s="136">
        <f t="shared" si="10"/>
        <v>0</v>
      </c>
      <c r="AC17" s="136">
        <f t="shared" si="11"/>
        <v>0</v>
      </c>
      <c r="AD17" s="136">
        <f t="shared" si="12"/>
        <v>0</v>
      </c>
      <c r="AE17" s="136">
        <f t="shared" si="13"/>
        <v>0</v>
      </c>
      <c r="AF17" s="136">
        <f t="shared" si="14"/>
        <v>0</v>
      </c>
      <c r="AG17" s="138">
        <f t="shared" si="15"/>
        <v>0.27220436146725024</v>
      </c>
      <c r="AH17" s="162"/>
      <c r="AI17" s="192"/>
      <c r="AJ17" s="214">
        <f t="shared" si="16"/>
        <v>47.070840149725797</v>
      </c>
      <c r="AK17" s="224">
        <f t="shared" si="17"/>
        <v>0.13084014972579894</v>
      </c>
      <c r="AL17" s="225">
        <f t="shared" si="18"/>
        <v>0.42738311292468623</v>
      </c>
      <c r="AM17" s="226">
        <f t="shared" si="19"/>
        <v>140.97738311292468</v>
      </c>
      <c r="AN17" s="241">
        <f t="shared" si="20"/>
        <v>2.7873913448188954E-3</v>
      </c>
      <c r="AO17" s="241">
        <f t="shared" si="21"/>
        <v>3.0407905579842489E-3</v>
      </c>
    </row>
    <row r="18" spans="1:41" s="108" customFormat="1" ht="12" customHeight="1">
      <c r="A18" s="191">
        <v>100</v>
      </c>
      <c r="B18" s="140" t="s">
        <v>133</v>
      </c>
      <c r="C18" s="132" t="s">
        <v>460</v>
      </c>
      <c r="D18" s="134">
        <f>IFERROR(VLOOKUP(B18,'[31]Jefferson Rates'!$F$2:$H$500, 3, FALSE),0)</f>
        <v>118.06</v>
      </c>
      <c r="E18" s="135">
        <f t="shared" si="22"/>
        <v>59.03</v>
      </c>
      <c r="F18" s="135" t="s">
        <v>14</v>
      </c>
      <c r="G18" s="136">
        <f>IFERROR(VLOOKUP('Jefferson Regulated Price Out'!$B18,'[31]Jefferson Revenue'!$B:$O,3,FALSE),0)</f>
        <v>58.69</v>
      </c>
      <c r="H18" s="136">
        <f>IFERROR(VLOOKUP('Jefferson Regulated Price Out'!$B18,'[31]Jefferson Revenue'!$B:$O,4,FALSE),0)</f>
        <v>59.03</v>
      </c>
      <c r="I18" s="136">
        <f>IFERROR(VLOOKUP('Jefferson Regulated Price Out'!$B18,'[31]Jefferson Revenue'!$B:$O,5,FALSE),0)</f>
        <v>59.03</v>
      </c>
      <c r="J18" s="136">
        <f>IFERROR(VLOOKUP('Jefferson Regulated Price Out'!$B18,'[31]Jefferson Revenue'!$B:$O,6,FALSE),0)</f>
        <v>59.03</v>
      </c>
      <c r="K18" s="136">
        <f>IFERROR(VLOOKUP('Jefferson Regulated Price Out'!$B18,'[31]Jefferson Revenue'!$B:$O,7,FALSE),0)</f>
        <v>59.03</v>
      </c>
      <c r="L18" s="136">
        <f>IFERROR(VLOOKUP('Jefferson Regulated Price Out'!$B18,'[31]Jefferson Revenue'!$B:$O,8,FALSE),0)</f>
        <v>59.03</v>
      </c>
      <c r="M18" s="136">
        <f>IFERROR(VLOOKUP('Jefferson Regulated Price Out'!$B18,'[31]Jefferson Revenue'!$B:$O,9,FALSE),0)</f>
        <v>59.03</v>
      </c>
      <c r="N18" s="136">
        <f>IFERROR(VLOOKUP('Jefferson Regulated Price Out'!$B18,'[31]Jefferson Revenue'!$B:$O,10,FALSE),0)</f>
        <v>59.03</v>
      </c>
      <c r="O18" s="136">
        <f>IFERROR(VLOOKUP('Jefferson Regulated Price Out'!$B18,'[31]Jefferson Revenue'!$B:$O,11,FALSE),0)</f>
        <v>0</v>
      </c>
      <c r="P18" s="136">
        <f>IFERROR(VLOOKUP('Jefferson Regulated Price Out'!$B18,'[31]Jefferson Revenue'!$B:$O,12,FALSE),0)</f>
        <v>0</v>
      </c>
      <c r="Q18" s="136">
        <f>IFERROR(VLOOKUP('Jefferson Regulated Price Out'!$B18,'[31]Jefferson Revenue'!$B:$O,13,FALSE),0)</f>
        <v>0</v>
      </c>
      <c r="R18" s="136">
        <f>IFERROR(VLOOKUP($B18,'[31]Jefferson Revenue'!$B:$O,14,0),0)</f>
        <v>0</v>
      </c>
      <c r="S18" s="136">
        <f t="shared" si="23"/>
        <v>471.9</v>
      </c>
      <c r="T18" s="162"/>
      <c r="U18" s="136">
        <f t="shared" si="3"/>
        <v>0.99424021683889541</v>
      </c>
      <c r="V18" s="136">
        <f t="shared" si="4"/>
        <v>1</v>
      </c>
      <c r="W18" s="136">
        <f t="shared" si="5"/>
        <v>1</v>
      </c>
      <c r="X18" s="136">
        <f t="shared" si="6"/>
        <v>1</v>
      </c>
      <c r="Y18" s="136">
        <f t="shared" si="7"/>
        <v>1</v>
      </c>
      <c r="Z18" s="136">
        <f t="shared" si="8"/>
        <v>1</v>
      </c>
      <c r="AA18" s="136">
        <f t="shared" si="9"/>
        <v>1</v>
      </c>
      <c r="AB18" s="136">
        <f t="shared" si="10"/>
        <v>1</v>
      </c>
      <c r="AC18" s="136">
        <f t="shared" si="11"/>
        <v>0</v>
      </c>
      <c r="AD18" s="136">
        <f t="shared" si="12"/>
        <v>0</v>
      </c>
      <c r="AE18" s="136">
        <f t="shared" si="13"/>
        <v>0</v>
      </c>
      <c r="AF18" s="136">
        <f t="shared" si="14"/>
        <v>0</v>
      </c>
      <c r="AG18" s="138">
        <f t="shared" si="15"/>
        <v>0.72674911062171776</v>
      </c>
      <c r="AH18" s="162"/>
      <c r="AI18" s="192"/>
      <c r="AJ18" s="214">
        <f t="shared" si="16"/>
        <v>59.194539711084659</v>
      </c>
      <c r="AK18" s="224">
        <f t="shared" si="17"/>
        <v>0.16453971108465737</v>
      </c>
      <c r="AL18" s="225">
        <f t="shared" si="18"/>
        <v>1.4349490643127496</v>
      </c>
      <c r="AM18" s="226">
        <f t="shared" si="19"/>
        <v>473.33494906431275</v>
      </c>
      <c r="AN18" s="241">
        <f t="shared" si="20"/>
        <v>2.7873913448188611E-3</v>
      </c>
      <c r="AO18" s="241">
        <f t="shared" si="21"/>
        <v>3.040790557984212E-3</v>
      </c>
    </row>
    <row r="19" spans="1:41" s="108" customFormat="1" ht="12" customHeight="1">
      <c r="A19" s="191">
        <v>100</v>
      </c>
      <c r="B19" s="140" t="s">
        <v>134</v>
      </c>
      <c r="C19" s="132" t="s">
        <v>461</v>
      </c>
      <c r="D19" s="134">
        <f>IFERROR(VLOOKUP(B19,'[31]Jefferson Rates'!$F$2:$H$500, 3, FALSE),0)</f>
        <v>51.4</v>
      </c>
      <c r="E19" s="135">
        <f t="shared" si="22"/>
        <v>25.7</v>
      </c>
      <c r="F19" s="135" t="s">
        <v>14</v>
      </c>
      <c r="G19" s="136">
        <f>IFERROR(VLOOKUP('Jefferson Regulated Price Out'!$B19,'[31]Jefferson Revenue'!$B:$O,3,FALSE),0)</f>
        <v>23325.57</v>
      </c>
      <c r="H19" s="136">
        <f>IFERROR(VLOOKUP('Jefferson Regulated Price Out'!$B19,'[31]Jefferson Revenue'!$B:$O,4,FALSE),0)</f>
        <v>26546.63</v>
      </c>
      <c r="I19" s="136">
        <f>IFERROR(VLOOKUP('Jefferson Regulated Price Out'!$B19,'[31]Jefferson Revenue'!$B:$O,5,FALSE),0)</f>
        <v>26765.14</v>
      </c>
      <c r="J19" s="136">
        <f>IFERROR(VLOOKUP('Jefferson Regulated Price Out'!$B19,'[31]Jefferson Revenue'!$B:$O,6,FALSE),0)</f>
        <v>39908.060000000005</v>
      </c>
      <c r="K19" s="136">
        <f>IFERROR(VLOOKUP('Jefferson Regulated Price Out'!$B19,'[31]Jefferson Revenue'!$B:$O,7,FALSE),0)</f>
        <v>40432.15</v>
      </c>
      <c r="L19" s="136">
        <f>IFERROR(VLOOKUP('Jefferson Regulated Price Out'!$B19,'[31]Jefferson Revenue'!$B:$O,8,FALSE),0)</f>
        <v>40708.880000000005</v>
      </c>
      <c r="M19" s="136">
        <f>IFERROR(VLOOKUP('Jefferson Regulated Price Out'!$B19,'[31]Jefferson Revenue'!$B:$O,9,FALSE),0)</f>
        <v>40705.050000000003</v>
      </c>
      <c r="N19" s="136">
        <f>IFERROR(VLOOKUP('Jefferson Regulated Price Out'!$B19,'[31]Jefferson Revenue'!$B:$O,10,FALSE),0)</f>
        <v>40504.380000000005</v>
      </c>
      <c r="O19" s="136">
        <f>IFERROR(VLOOKUP('Jefferson Regulated Price Out'!$B19,'[31]Jefferson Revenue'!$B:$O,11,FALSE),0)</f>
        <v>40806.43</v>
      </c>
      <c r="P19" s="136">
        <f>IFERROR(VLOOKUP('Jefferson Regulated Price Out'!$B19,'[31]Jefferson Revenue'!$B:$O,12,FALSE),0)</f>
        <v>39113.919999999998</v>
      </c>
      <c r="Q19" s="136">
        <f>IFERROR(VLOOKUP('Jefferson Regulated Price Out'!$B19,'[31]Jefferson Revenue'!$B:$O,13,FALSE),0)</f>
        <v>38957.47</v>
      </c>
      <c r="R19" s="136">
        <f>IFERROR(VLOOKUP($B19,'[31]Jefferson Revenue'!$B:$O,14,0),0)</f>
        <v>37518.200000000004</v>
      </c>
      <c r="S19" s="136">
        <f t="shared" si="23"/>
        <v>435291.87999999995</v>
      </c>
      <c r="T19" s="162"/>
      <c r="U19" s="136">
        <f t="shared" si="3"/>
        <v>907.60972762645918</v>
      </c>
      <c r="V19" s="136">
        <f t="shared" si="4"/>
        <v>1032.9428015564204</v>
      </c>
      <c r="W19" s="136">
        <f t="shared" si="5"/>
        <v>1041.4451361867705</v>
      </c>
      <c r="X19" s="136">
        <f t="shared" si="6"/>
        <v>1552.8428015564205</v>
      </c>
      <c r="Y19" s="136">
        <f t="shared" si="7"/>
        <v>1573.2354085603113</v>
      </c>
      <c r="Z19" s="136">
        <f t="shared" si="8"/>
        <v>1584.0031128404671</v>
      </c>
      <c r="AA19" s="136">
        <f t="shared" si="9"/>
        <v>1583.8540856031129</v>
      </c>
      <c r="AB19" s="136">
        <f t="shared" si="10"/>
        <v>1576.0459143968874</v>
      </c>
      <c r="AC19" s="136">
        <f t="shared" si="11"/>
        <v>1587.7988326848249</v>
      </c>
      <c r="AD19" s="136">
        <f t="shared" si="12"/>
        <v>1521.9424124513619</v>
      </c>
      <c r="AE19" s="136">
        <f t="shared" si="13"/>
        <v>1515.8548638132297</v>
      </c>
      <c r="AF19" s="136">
        <f t="shared" si="14"/>
        <v>1459.8521400778213</v>
      </c>
      <c r="AG19" s="138">
        <f t="shared" si="15"/>
        <v>1407.0522815705697</v>
      </c>
      <c r="AH19" s="162"/>
      <c r="AI19" s="192"/>
      <c r="AJ19" s="214">
        <f t="shared" si="16"/>
        <v>25.771635957561845</v>
      </c>
      <c r="AK19" s="224">
        <f t="shared" si="17"/>
        <v>7.1635957561845487E-2</v>
      </c>
      <c r="AL19" s="225">
        <f t="shared" si="18"/>
        <v>1209.5464503586463</v>
      </c>
      <c r="AM19" s="226">
        <f t="shared" si="19"/>
        <v>436501.42645035859</v>
      </c>
      <c r="AN19" s="241">
        <f t="shared" si="20"/>
        <v>2.7873913448188906E-3</v>
      </c>
      <c r="AO19" s="241">
        <f t="shared" si="21"/>
        <v>2.7787020753951269E-3</v>
      </c>
    </row>
    <row r="20" spans="1:41" s="108" customFormat="1" ht="12" customHeight="1">
      <c r="A20" s="191">
        <v>100</v>
      </c>
      <c r="B20" s="140" t="s">
        <v>284</v>
      </c>
      <c r="C20" s="132" t="s">
        <v>462</v>
      </c>
      <c r="D20" s="134">
        <f>IFERROR(VLOOKUP(B20,'[31]Jefferson Rates'!$F$2:$H$500, 3, FALSE),0)</f>
        <v>66.2</v>
      </c>
      <c r="E20" s="135">
        <f t="shared" si="22"/>
        <v>33.1</v>
      </c>
      <c r="F20" s="135" t="s">
        <v>14</v>
      </c>
      <c r="G20" s="136">
        <f>IFERROR(VLOOKUP('Jefferson Regulated Price Out'!$B20,'[31]Jefferson Revenue'!$B:$O,3,FALSE),0)</f>
        <v>12835.39</v>
      </c>
      <c r="H20" s="136">
        <f>IFERROR(VLOOKUP('Jefferson Regulated Price Out'!$B20,'[31]Jefferson Revenue'!$B:$O,4,FALSE),0)</f>
        <v>13417.93</v>
      </c>
      <c r="I20" s="136">
        <f>IFERROR(VLOOKUP('Jefferson Regulated Price Out'!$B20,'[31]Jefferson Revenue'!$B:$O,5,FALSE),0)</f>
        <v>13657.95</v>
      </c>
      <c r="J20" s="136">
        <f>IFERROR(VLOOKUP('Jefferson Regulated Price Out'!$B20,'[31]Jefferson Revenue'!$B:$O,6,FALSE),0)</f>
        <v>15373.82</v>
      </c>
      <c r="K20" s="136">
        <f>IFERROR(VLOOKUP('Jefferson Regulated Price Out'!$B20,'[31]Jefferson Revenue'!$B:$O,7,FALSE),0)</f>
        <v>15953.15</v>
      </c>
      <c r="L20" s="136">
        <f>IFERROR(VLOOKUP('Jefferson Regulated Price Out'!$B20,'[31]Jefferson Revenue'!$B:$O,8,FALSE),0)</f>
        <v>17146.55</v>
      </c>
      <c r="M20" s="136">
        <f>IFERROR(VLOOKUP('Jefferson Regulated Price Out'!$B20,'[31]Jefferson Revenue'!$B:$O,9,FALSE),0)</f>
        <v>17363.7</v>
      </c>
      <c r="N20" s="136">
        <f>IFERROR(VLOOKUP('Jefferson Regulated Price Out'!$B20,'[31]Jefferson Revenue'!$B:$O,10,FALSE),0)</f>
        <v>17914.66</v>
      </c>
      <c r="O20" s="136">
        <f>IFERROR(VLOOKUP('Jefferson Regulated Price Out'!$B20,'[31]Jefferson Revenue'!$B:$O,11,FALSE),0)</f>
        <v>18353.29</v>
      </c>
      <c r="P20" s="136">
        <f>IFERROR(VLOOKUP('Jefferson Regulated Price Out'!$B20,'[31]Jefferson Revenue'!$B:$O,12,FALSE),0)</f>
        <v>18301.989999999998</v>
      </c>
      <c r="Q20" s="136">
        <f>IFERROR(VLOOKUP('Jefferson Regulated Price Out'!$B20,'[31]Jefferson Revenue'!$B:$O,13,FALSE),0)</f>
        <v>18384.73</v>
      </c>
      <c r="R20" s="136">
        <f>IFERROR(VLOOKUP($B20,'[31]Jefferson Revenue'!$B:$O,14,0),0)</f>
        <v>18133.09</v>
      </c>
      <c r="S20" s="136">
        <f t="shared" si="23"/>
        <v>196836.25</v>
      </c>
      <c r="T20" s="162"/>
      <c r="U20" s="136">
        <f t="shared" si="3"/>
        <v>387.77613293051354</v>
      </c>
      <c r="V20" s="136">
        <f t="shared" si="4"/>
        <v>405.37552870090633</v>
      </c>
      <c r="W20" s="136">
        <f t="shared" si="5"/>
        <v>412.62688821752266</v>
      </c>
      <c r="X20" s="136">
        <f t="shared" si="6"/>
        <v>464.46586102719033</v>
      </c>
      <c r="Y20" s="136">
        <f t="shared" si="7"/>
        <v>481.96827794561932</v>
      </c>
      <c r="Z20" s="136">
        <f t="shared" si="8"/>
        <v>518.02265861027183</v>
      </c>
      <c r="AA20" s="136">
        <f t="shared" si="9"/>
        <v>524.58308157099702</v>
      </c>
      <c r="AB20" s="136">
        <f t="shared" si="10"/>
        <v>541.22839879154071</v>
      </c>
      <c r="AC20" s="136">
        <f t="shared" si="11"/>
        <v>554.48006042296072</v>
      </c>
      <c r="AD20" s="136">
        <f t="shared" si="12"/>
        <v>552.93021148036246</v>
      </c>
      <c r="AE20" s="136">
        <f t="shared" si="13"/>
        <v>555.42990936555884</v>
      </c>
      <c r="AF20" s="136">
        <f t="shared" si="14"/>
        <v>547.82749244712988</v>
      </c>
      <c r="AG20" s="138">
        <f t="shared" si="15"/>
        <v>490.8079099148585</v>
      </c>
      <c r="AH20" s="162"/>
      <c r="AI20" s="192"/>
      <c r="AJ20" s="214">
        <f t="shared" si="16"/>
        <v>33.192262653513509</v>
      </c>
      <c r="AK20" s="224">
        <f t="shared" si="17"/>
        <v>9.2262653513508042E-2</v>
      </c>
      <c r="AL20" s="225">
        <f t="shared" si="18"/>
        <v>543.39888160996384</v>
      </c>
      <c r="AM20" s="226">
        <f t="shared" si="19"/>
        <v>197379.64888160996</v>
      </c>
      <c r="AN20" s="241">
        <f t="shared" si="20"/>
        <v>2.7873913448189739E-3</v>
      </c>
      <c r="AO20" s="241">
        <f t="shared" si="21"/>
        <v>2.7606646723353236E-3</v>
      </c>
    </row>
    <row r="21" spans="1:41" s="108" customFormat="1" ht="12" customHeight="1">
      <c r="A21" s="191">
        <v>100</v>
      </c>
      <c r="B21" s="140" t="s">
        <v>136</v>
      </c>
      <c r="C21" s="132" t="s">
        <v>463</v>
      </c>
      <c r="D21" s="134">
        <f>IFERROR(VLOOKUP(B21,'[31]Jefferson Rates'!$F$2:$H$500, 3, FALSE),0)</f>
        <v>86.22</v>
      </c>
      <c r="E21" s="135">
        <f>+D21/2</f>
        <v>43.11</v>
      </c>
      <c r="F21" s="135" t="s">
        <v>14</v>
      </c>
      <c r="G21" s="136">
        <f>IFERROR(VLOOKUP('Jefferson Regulated Price Out'!$B21,'[31]Jefferson Revenue'!$B:$O,3,FALSE),0)</f>
        <v>3535.12</v>
      </c>
      <c r="H21" s="136">
        <f>IFERROR(VLOOKUP('Jefferson Regulated Price Out'!$B21,'[31]Jefferson Revenue'!$B:$O,4,FALSE),0)</f>
        <v>3750.58</v>
      </c>
      <c r="I21" s="136">
        <f>IFERROR(VLOOKUP('Jefferson Regulated Price Out'!$B21,'[31]Jefferson Revenue'!$B:$O,5,FALSE),0)</f>
        <v>3718.2599999999998</v>
      </c>
      <c r="J21" s="136">
        <f>IFERROR(VLOOKUP('Jefferson Regulated Price Out'!$B21,'[31]Jefferson Revenue'!$B:$O,6,FALSE),0)</f>
        <v>4111.62</v>
      </c>
      <c r="K21" s="136">
        <f>IFERROR(VLOOKUP('Jefferson Regulated Price Out'!$B21,'[31]Jefferson Revenue'!$B:$O,7,FALSE),0)</f>
        <v>4197.84</v>
      </c>
      <c r="L21" s="136">
        <f>IFERROR(VLOOKUP('Jefferson Regulated Price Out'!$B21,'[31]Jefferson Revenue'!$B:$O,8,FALSE),0)</f>
        <v>3926.26</v>
      </c>
      <c r="M21" s="136">
        <f>IFERROR(VLOOKUP('Jefferson Regulated Price Out'!$B21,'[31]Jefferson Revenue'!$B:$O,9,FALSE),0)</f>
        <v>4638.97</v>
      </c>
      <c r="N21" s="136">
        <f>IFERROR(VLOOKUP('Jefferson Regulated Price Out'!$B21,'[31]Jefferson Revenue'!$B:$O,10,FALSE),0)</f>
        <v>4596.6099999999997</v>
      </c>
      <c r="O21" s="136">
        <f>IFERROR(VLOOKUP('Jefferson Regulated Price Out'!$B21,'[31]Jefferson Revenue'!$B:$O,11,FALSE),0)</f>
        <v>4634.5599999999995</v>
      </c>
      <c r="P21" s="136">
        <f>IFERROR(VLOOKUP('Jefferson Regulated Price Out'!$B21,'[31]Jefferson Revenue'!$B:$O,12,FALSE),0)</f>
        <v>4591.22</v>
      </c>
      <c r="Q21" s="136">
        <f>IFERROR(VLOOKUP('Jefferson Regulated Price Out'!$B21,'[31]Jefferson Revenue'!$B:$O,13,FALSE),0)</f>
        <v>4612.7800000000007</v>
      </c>
      <c r="R21" s="136">
        <f>IFERROR(VLOOKUP($B21,'[31]Jefferson Revenue'!$B:$O,14,0),0)</f>
        <v>4467.28</v>
      </c>
      <c r="S21" s="136">
        <f t="shared" si="23"/>
        <v>50781.1</v>
      </c>
      <c r="T21" s="162"/>
      <c r="U21" s="136">
        <f t="shared" si="3"/>
        <v>82.002319647413586</v>
      </c>
      <c r="V21" s="136">
        <f t="shared" si="4"/>
        <v>87.00023196474136</v>
      </c>
      <c r="W21" s="136">
        <f t="shared" si="5"/>
        <v>86.250521920668049</v>
      </c>
      <c r="X21" s="136">
        <f t="shared" si="6"/>
        <v>95.375086986778015</v>
      </c>
      <c r="Y21" s="136">
        <f t="shared" si="7"/>
        <v>97.375086986778015</v>
      </c>
      <c r="Z21" s="136">
        <f t="shared" si="8"/>
        <v>91.075388540941788</v>
      </c>
      <c r="AA21" s="136">
        <f t="shared" si="9"/>
        <v>107.6077476223614</v>
      </c>
      <c r="AB21" s="136">
        <f t="shared" si="10"/>
        <v>106.62514497796334</v>
      </c>
      <c r="AC21" s="136">
        <f t="shared" si="11"/>
        <v>107.50545117142194</v>
      </c>
      <c r="AD21" s="136">
        <f t="shared" si="12"/>
        <v>106.50011598237069</v>
      </c>
      <c r="AE21" s="136">
        <f t="shared" si="13"/>
        <v>107.00023196474137</v>
      </c>
      <c r="AF21" s="136">
        <f t="shared" si="14"/>
        <v>103.62514497796334</v>
      </c>
      <c r="AG21" s="138">
        <f t="shared" si="15"/>
        <v>97.665211615107225</v>
      </c>
      <c r="AH21" s="162"/>
      <c r="AI21" s="192"/>
      <c r="AJ21" s="214">
        <f t="shared" si="16"/>
        <v>43.230164440875143</v>
      </c>
      <c r="AK21" s="224">
        <f t="shared" si="17"/>
        <v>0.12016444087514344</v>
      </c>
      <c r="AL21" s="225">
        <f t="shared" si="18"/>
        <v>140.83062656018308</v>
      </c>
      <c r="AM21" s="226">
        <f t="shared" si="19"/>
        <v>50921.930626560184</v>
      </c>
      <c r="AN21" s="241">
        <f t="shared" si="20"/>
        <v>2.7873913448189153E-3</v>
      </c>
      <c r="AO21" s="241">
        <f t="shared" si="21"/>
        <v>2.7732882225903551E-3</v>
      </c>
    </row>
    <row r="22" spans="1:41" s="108" customFormat="1" ht="12" customHeight="1">
      <c r="A22" s="191">
        <v>100</v>
      </c>
      <c r="B22" s="140" t="s">
        <v>285</v>
      </c>
      <c r="C22" s="132" t="s">
        <v>464</v>
      </c>
      <c r="D22" s="134">
        <f>IFERROR(VLOOKUP(B22,'[31]Jefferson Rates'!$F$2:$H$500, 3, FALSE),0)</f>
        <v>132.4</v>
      </c>
      <c r="E22" s="135">
        <f t="shared" si="22"/>
        <v>66.2</v>
      </c>
      <c r="F22" s="135" t="s">
        <v>14</v>
      </c>
      <c r="G22" s="136">
        <f>IFERROR(VLOOKUP('Jefferson Regulated Price Out'!$B22,'[31]Jefferson Revenue'!$B:$O,3,FALSE),0)</f>
        <v>280.02999999999997</v>
      </c>
      <c r="H22" s="136">
        <f>IFERROR(VLOOKUP('Jefferson Regulated Price Out'!$B22,'[31]Jefferson Revenue'!$B:$O,4,FALSE),0)</f>
        <v>215.63</v>
      </c>
      <c r="I22" s="136">
        <f>IFERROR(VLOOKUP('Jefferson Regulated Price Out'!$B22,'[31]Jefferson Revenue'!$B:$O,5,FALSE),0)</f>
        <v>264.8</v>
      </c>
      <c r="J22" s="136">
        <f>IFERROR(VLOOKUP('Jefferson Regulated Price Out'!$B22,'[31]Jefferson Revenue'!$B:$O,6,FALSE),0)</f>
        <v>331</v>
      </c>
      <c r="K22" s="136">
        <f>IFERROR(VLOOKUP('Jefferson Regulated Price Out'!$B22,'[31]Jefferson Revenue'!$B:$O,7,FALSE),0)</f>
        <v>331</v>
      </c>
      <c r="L22" s="136">
        <f>IFERROR(VLOOKUP('Jefferson Regulated Price Out'!$B22,'[31]Jefferson Revenue'!$B:$O,8,FALSE),0)</f>
        <v>331</v>
      </c>
      <c r="M22" s="136">
        <f>IFERROR(VLOOKUP('Jefferson Regulated Price Out'!$B22,'[31]Jefferson Revenue'!$B:$O,9,FALSE),0)</f>
        <v>331</v>
      </c>
      <c r="N22" s="136">
        <f>IFERROR(VLOOKUP('Jefferson Regulated Price Out'!$B22,'[31]Jefferson Revenue'!$B:$O,10,FALSE),0)</f>
        <v>331</v>
      </c>
      <c r="O22" s="136">
        <f>IFERROR(VLOOKUP('Jefferson Regulated Price Out'!$B22,'[31]Jefferson Revenue'!$B:$O,11,FALSE),0)</f>
        <v>397.2</v>
      </c>
      <c r="P22" s="136">
        <f>IFERROR(VLOOKUP('Jefferson Regulated Price Out'!$B22,'[31]Jefferson Revenue'!$B:$O,12,FALSE),0)</f>
        <v>463.4</v>
      </c>
      <c r="Q22" s="136">
        <f>IFERROR(VLOOKUP('Jefferson Regulated Price Out'!$B22,'[31]Jefferson Revenue'!$B:$O,13,FALSE),0)</f>
        <v>281.34999999999997</v>
      </c>
      <c r="R22" s="136">
        <f>IFERROR(VLOOKUP($B22,'[31]Jefferson Revenue'!$B:$O,14,0),0)</f>
        <v>397.2</v>
      </c>
      <c r="S22" s="136">
        <f t="shared" si="23"/>
        <v>3954.6099999999997</v>
      </c>
      <c r="T22" s="162"/>
      <c r="U22" s="136">
        <f t="shared" si="3"/>
        <v>4.2300604229607242</v>
      </c>
      <c r="V22" s="136">
        <f t="shared" si="4"/>
        <v>3.2572507552870089</v>
      </c>
      <c r="W22" s="136">
        <f t="shared" si="5"/>
        <v>4</v>
      </c>
      <c r="X22" s="136">
        <f t="shared" si="6"/>
        <v>5</v>
      </c>
      <c r="Y22" s="136">
        <f t="shared" si="7"/>
        <v>5</v>
      </c>
      <c r="Z22" s="136">
        <f t="shared" si="8"/>
        <v>5</v>
      </c>
      <c r="AA22" s="136">
        <f t="shared" si="9"/>
        <v>5</v>
      </c>
      <c r="AB22" s="136">
        <f t="shared" si="10"/>
        <v>5</v>
      </c>
      <c r="AC22" s="136">
        <f t="shared" si="11"/>
        <v>6</v>
      </c>
      <c r="AD22" s="136">
        <f t="shared" si="12"/>
        <v>6.9999999999999991</v>
      </c>
      <c r="AE22" s="136">
        <f t="shared" si="13"/>
        <v>4.2499999999999991</v>
      </c>
      <c r="AF22" s="136">
        <f t="shared" si="14"/>
        <v>6</v>
      </c>
      <c r="AG22" s="138">
        <f t="shared" si="15"/>
        <v>4.8852101071134308</v>
      </c>
      <c r="AH22" s="162"/>
      <c r="AI22" s="192"/>
      <c r="AJ22" s="214">
        <f t="shared" si="16"/>
        <v>66.384525307027019</v>
      </c>
      <c r="AK22" s="224">
        <f t="shared" si="17"/>
        <v>0.18452530702701608</v>
      </c>
      <c r="AL22" s="225">
        <f t="shared" si="18"/>
        <v>10.817338738879055</v>
      </c>
      <c r="AM22" s="226">
        <f t="shared" si="19"/>
        <v>3965.4273387388789</v>
      </c>
      <c r="AN22" s="241">
        <f t="shared" si="20"/>
        <v>2.7873913448189739E-3</v>
      </c>
      <c r="AO22" s="241">
        <f t="shared" si="21"/>
        <v>2.7353743451007952E-3</v>
      </c>
    </row>
    <row r="23" spans="1:41" s="108" customFormat="1" ht="12" customHeight="1">
      <c r="A23" s="191">
        <v>100</v>
      </c>
      <c r="B23" s="140" t="s">
        <v>125</v>
      </c>
      <c r="C23" s="132" t="s">
        <v>465</v>
      </c>
      <c r="D23" s="134">
        <f>IFERROR(VLOOKUP(B23,'[31]Jefferson Rates'!$F$2:$H$500, 3, FALSE),0)</f>
        <v>27.56</v>
      </c>
      <c r="E23" s="135">
        <f t="shared" si="22"/>
        <v>13.78</v>
      </c>
      <c r="F23" s="135" t="s">
        <v>14</v>
      </c>
      <c r="G23" s="136">
        <f>IFERROR(VLOOKUP('Jefferson Regulated Price Out'!$B23,'[31]Jefferson Revenue'!$B:$O,3,FALSE),0)</f>
        <v>5014.420000000001</v>
      </c>
      <c r="H23" s="136">
        <f>IFERROR(VLOOKUP('Jefferson Regulated Price Out'!$B23,'[31]Jefferson Revenue'!$B:$O,4,FALSE),0)</f>
        <v>3703.7100000000005</v>
      </c>
      <c r="I23" s="136">
        <f>IFERROR(VLOOKUP('Jefferson Regulated Price Out'!$B23,'[31]Jefferson Revenue'!$B:$O,5,FALSE),0)</f>
        <v>3820.5</v>
      </c>
      <c r="J23" s="136">
        <f>IFERROR(VLOOKUP('Jefferson Regulated Price Out'!$B23,'[31]Jefferson Revenue'!$B:$O,6,FALSE),0)</f>
        <v>206.45999999999998</v>
      </c>
      <c r="K23" s="136">
        <f>IFERROR(VLOOKUP('Jefferson Regulated Price Out'!$B23,'[31]Jefferson Revenue'!$B:$O,7,FALSE),0)</f>
        <v>151.57999999999998</v>
      </c>
      <c r="L23" s="136">
        <f>IFERROR(VLOOKUP('Jefferson Regulated Price Out'!$B23,'[31]Jefferson Revenue'!$B:$O,8,FALSE),0)</f>
        <v>110.24</v>
      </c>
      <c r="M23" s="136">
        <f>IFERROR(VLOOKUP('Jefferson Regulated Price Out'!$B23,'[31]Jefferson Revenue'!$B:$O,9,FALSE),0)</f>
        <v>153.28</v>
      </c>
      <c r="N23" s="136">
        <f>IFERROR(VLOOKUP('Jefferson Regulated Price Out'!$B23,'[31]Jefferson Revenue'!$B:$O,10,FALSE),0)</f>
        <v>110.24</v>
      </c>
      <c r="O23" s="136">
        <f>IFERROR(VLOOKUP('Jefferson Regulated Price Out'!$B23,'[31]Jefferson Revenue'!$B:$O,11,FALSE),0)</f>
        <v>117.13</v>
      </c>
      <c r="P23" s="136">
        <f>IFERROR(VLOOKUP('Jefferson Regulated Price Out'!$B23,'[31]Jefferson Revenue'!$B:$O,12,FALSE),0)</f>
        <v>124.02</v>
      </c>
      <c r="Q23" s="136">
        <f>IFERROR(VLOOKUP('Jefferson Regulated Price Out'!$B23,'[31]Jefferson Revenue'!$B:$O,13,FALSE),0)</f>
        <v>124.02</v>
      </c>
      <c r="R23" s="136">
        <f>IFERROR(VLOOKUP($B23,'[31]Jefferson Revenue'!$B:$O,14,0),0)</f>
        <v>124.02</v>
      </c>
      <c r="S23" s="136">
        <f t="shared" si="23"/>
        <v>13759.62</v>
      </c>
      <c r="T23" s="162"/>
      <c r="U23" s="136">
        <f t="shared" si="3"/>
        <v>363.8911465892599</v>
      </c>
      <c r="V23" s="136">
        <f t="shared" si="4"/>
        <v>268.77431059506534</v>
      </c>
      <c r="W23" s="136">
        <f t="shared" si="5"/>
        <v>277.24963715529753</v>
      </c>
      <c r="X23" s="136">
        <f t="shared" si="6"/>
        <v>14.982583454281567</v>
      </c>
      <c r="Y23" s="136">
        <f t="shared" si="7"/>
        <v>11</v>
      </c>
      <c r="Z23" s="136">
        <f t="shared" si="8"/>
        <v>8</v>
      </c>
      <c r="AA23" s="136">
        <f t="shared" si="9"/>
        <v>11.123367198838897</v>
      </c>
      <c r="AB23" s="136">
        <f t="shared" si="10"/>
        <v>8</v>
      </c>
      <c r="AC23" s="136">
        <f t="shared" si="11"/>
        <v>8.5</v>
      </c>
      <c r="AD23" s="136">
        <f t="shared" si="12"/>
        <v>9</v>
      </c>
      <c r="AE23" s="136">
        <f t="shared" si="13"/>
        <v>9</v>
      </c>
      <c r="AF23" s="136">
        <f t="shared" si="14"/>
        <v>9</v>
      </c>
      <c r="AG23" s="138">
        <f t="shared" si="15"/>
        <v>89.956458635703925</v>
      </c>
      <c r="AH23" s="162"/>
      <c r="AI23" s="192"/>
      <c r="AJ23" s="214">
        <f t="shared" si="16"/>
        <v>13.818410252731603</v>
      </c>
      <c r="AK23" s="224">
        <f t="shared" si="17"/>
        <v>3.8410252731603478E-2</v>
      </c>
      <c r="AL23" s="225">
        <f t="shared" si="18"/>
        <v>41.463003732449067</v>
      </c>
      <c r="AM23" s="226">
        <f t="shared" si="19"/>
        <v>13801.08300373245</v>
      </c>
      <c r="AN23" s="241">
        <f t="shared" si="20"/>
        <v>2.7873913448188303E-3</v>
      </c>
      <c r="AO23" s="241">
        <f t="shared" si="21"/>
        <v>3.0133829082815561E-3</v>
      </c>
    </row>
    <row r="24" spans="1:41" s="108" customFormat="1" ht="12" customHeight="1">
      <c r="A24" s="191">
        <v>100</v>
      </c>
      <c r="B24" s="140" t="s">
        <v>126</v>
      </c>
      <c r="C24" s="132" t="s">
        <v>466</v>
      </c>
      <c r="D24" s="134">
        <f>IFERROR(VLOOKUP(B24,'[31]Jefferson Rates'!$F$2:$H$500, 3, FALSE),0)</f>
        <v>55.12</v>
      </c>
      <c r="E24" s="135">
        <f>+D24/2</f>
        <v>27.56</v>
      </c>
      <c r="F24" s="135" t="s">
        <v>14</v>
      </c>
      <c r="G24" s="136">
        <f>IFERROR(VLOOKUP('Jefferson Regulated Price Out'!$B24,'[31]Jefferson Revenue'!$B:$O,3,FALSE),0)</f>
        <v>27.44</v>
      </c>
      <c r="H24" s="136">
        <f>IFERROR(VLOOKUP('Jefferson Regulated Price Out'!$B24,'[31]Jefferson Revenue'!$B:$O,4,FALSE),0)</f>
        <v>27.56</v>
      </c>
      <c r="I24" s="136">
        <f>IFERROR(VLOOKUP('Jefferson Regulated Price Out'!$B24,'[31]Jefferson Revenue'!$B:$O,5,FALSE),0)</f>
        <v>13.78</v>
      </c>
      <c r="J24" s="136">
        <f>IFERROR(VLOOKUP('Jefferson Regulated Price Out'!$B24,'[31]Jefferson Revenue'!$B:$O,6,FALSE),0)</f>
        <v>6.89</v>
      </c>
      <c r="K24" s="136">
        <f>IFERROR(VLOOKUP('Jefferson Regulated Price Out'!$B24,'[31]Jefferson Revenue'!$B:$O,7,FALSE),0)</f>
        <v>6.89</v>
      </c>
      <c r="L24" s="136">
        <f>IFERROR(VLOOKUP('Jefferson Regulated Price Out'!$B24,'[31]Jefferson Revenue'!$B:$O,8,FALSE),0)</f>
        <v>0</v>
      </c>
      <c r="M24" s="136">
        <f>IFERROR(VLOOKUP('Jefferson Regulated Price Out'!$B24,'[31]Jefferson Revenue'!$B:$O,9,FALSE),0)</f>
        <v>0</v>
      </c>
      <c r="N24" s="136">
        <f>IFERROR(VLOOKUP('Jefferson Regulated Price Out'!$B24,'[31]Jefferson Revenue'!$B:$O,10,FALSE),0)</f>
        <v>0</v>
      </c>
      <c r="O24" s="136">
        <f>IFERROR(VLOOKUP('Jefferson Regulated Price Out'!$B24,'[31]Jefferson Revenue'!$B:$O,11,FALSE),0)</f>
        <v>0</v>
      </c>
      <c r="P24" s="136">
        <f>IFERROR(VLOOKUP('Jefferson Regulated Price Out'!$B24,'[31]Jefferson Revenue'!$B:$O,12,FALSE),0)</f>
        <v>0</v>
      </c>
      <c r="Q24" s="136">
        <f>IFERROR(VLOOKUP('Jefferson Regulated Price Out'!$B24,'[31]Jefferson Revenue'!$B:$O,13,FALSE),0)</f>
        <v>0</v>
      </c>
      <c r="R24" s="136">
        <f>IFERROR(VLOOKUP($B24,'[31]Jefferson Revenue'!$B:$O,14,0),0)</f>
        <v>0</v>
      </c>
      <c r="S24" s="136">
        <f t="shared" si="23"/>
        <v>82.56</v>
      </c>
      <c r="T24" s="162"/>
      <c r="U24" s="136">
        <f t="shared" si="3"/>
        <v>0.99564586357039198</v>
      </c>
      <c r="V24" s="136">
        <f t="shared" si="4"/>
        <v>1</v>
      </c>
      <c r="W24" s="136">
        <f t="shared" si="5"/>
        <v>0.5</v>
      </c>
      <c r="X24" s="136">
        <f t="shared" si="6"/>
        <v>0.25</v>
      </c>
      <c r="Y24" s="136">
        <f t="shared" si="7"/>
        <v>0.25</v>
      </c>
      <c r="Z24" s="136">
        <f t="shared" si="8"/>
        <v>0</v>
      </c>
      <c r="AA24" s="136">
        <f t="shared" si="9"/>
        <v>0</v>
      </c>
      <c r="AB24" s="136">
        <f t="shared" si="10"/>
        <v>0</v>
      </c>
      <c r="AC24" s="136">
        <f t="shared" si="11"/>
        <v>0</v>
      </c>
      <c r="AD24" s="136">
        <f t="shared" si="12"/>
        <v>0</v>
      </c>
      <c r="AE24" s="136">
        <f t="shared" si="13"/>
        <v>0</v>
      </c>
      <c r="AF24" s="136">
        <f t="shared" si="14"/>
        <v>0</v>
      </c>
      <c r="AG24" s="138">
        <f t="shared" si="15"/>
        <v>0.27233144214276289</v>
      </c>
      <c r="AH24" s="162"/>
      <c r="AI24" s="192"/>
      <c r="AJ24" s="214">
        <f t="shared" si="16"/>
        <v>27.636820505463206</v>
      </c>
      <c r="AK24" s="224">
        <f t="shared" si="17"/>
        <v>7.6820505463206956E-2</v>
      </c>
      <c r="AL24" s="225">
        <f t="shared" si="18"/>
        <v>0.25104766846717375</v>
      </c>
      <c r="AM24" s="226">
        <f t="shared" si="19"/>
        <v>82.811047668467182</v>
      </c>
      <c r="AN24" s="241">
        <f t="shared" si="20"/>
        <v>2.7873913448188303E-3</v>
      </c>
      <c r="AO24" s="241">
        <f t="shared" si="21"/>
        <v>3.0407905579841782E-3</v>
      </c>
    </row>
    <row r="25" spans="1:41" s="108" customFormat="1" ht="12" customHeight="1">
      <c r="A25" s="191">
        <v>100</v>
      </c>
      <c r="B25" s="140" t="s">
        <v>127</v>
      </c>
      <c r="C25" s="132" t="s">
        <v>467</v>
      </c>
      <c r="D25" s="134">
        <f>IFERROR(VLOOKUP(B25,'[31]Jefferson Rates'!$F$2:$H$500, 3, FALSE),0)</f>
        <v>30.28</v>
      </c>
      <c r="E25" s="135">
        <f t="shared" si="22"/>
        <v>15.14</v>
      </c>
      <c r="F25" s="135" t="s">
        <v>14</v>
      </c>
      <c r="G25" s="136">
        <f>IFERROR(VLOOKUP('Jefferson Regulated Price Out'!$B25,'[31]Jefferson Revenue'!$B:$O,3,FALSE),0)</f>
        <v>7246.0599999999995</v>
      </c>
      <c r="H25" s="136">
        <f>IFERROR(VLOOKUP('Jefferson Regulated Price Out'!$B25,'[31]Jefferson Revenue'!$B:$O,4,FALSE),0)</f>
        <v>8520.0400000000009</v>
      </c>
      <c r="I25" s="136">
        <f>IFERROR(VLOOKUP('Jefferson Regulated Price Out'!$B25,'[31]Jefferson Revenue'!$B:$O,5,FALSE),0)</f>
        <v>8622.4800000000014</v>
      </c>
      <c r="J25" s="136">
        <f>IFERROR(VLOOKUP('Jefferson Regulated Price Out'!$B25,'[31]Jefferson Revenue'!$B:$O,6,FALSE),0)</f>
        <v>12666.89</v>
      </c>
      <c r="K25" s="136">
        <f>IFERROR(VLOOKUP('Jefferson Regulated Price Out'!$B25,'[31]Jefferson Revenue'!$B:$O,7,FALSE),0)</f>
        <v>12939.02</v>
      </c>
      <c r="L25" s="136">
        <f>IFERROR(VLOOKUP('Jefferson Regulated Price Out'!$B25,'[31]Jefferson Revenue'!$B:$O,8,FALSE),0)</f>
        <v>12992.54</v>
      </c>
      <c r="M25" s="136">
        <f>IFERROR(VLOOKUP('Jefferson Regulated Price Out'!$B25,'[31]Jefferson Revenue'!$B:$O,9,FALSE),0)</f>
        <v>13196.93</v>
      </c>
      <c r="N25" s="136">
        <f>IFERROR(VLOOKUP('Jefferson Regulated Price Out'!$B25,'[31]Jefferson Revenue'!$B:$O,10,FALSE),0)</f>
        <v>12957.95</v>
      </c>
      <c r="O25" s="136">
        <f>IFERROR(VLOOKUP('Jefferson Regulated Price Out'!$B25,'[31]Jefferson Revenue'!$B:$O,11,FALSE),0)</f>
        <v>13048.79</v>
      </c>
      <c r="P25" s="136">
        <f>IFERROR(VLOOKUP('Jefferson Regulated Price Out'!$B25,'[31]Jefferson Revenue'!$B:$O,12,FALSE),0)</f>
        <v>12713.17</v>
      </c>
      <c r="Q25" s="136">
        <f>IFERROR(VLOOKUP('Jefferson Regulated Price Out'!$B25,'[31]Jefferson Revenue'!$B:$O,13,FALSE),0)</f>
        <v>12902.42</v>
      </c>
      <c r="R25" s="136">
        <f>IFERROR(VLOOKUP($B25,'[31]Jefferson Revenue'!$B:$O,14,0),0)</f>
        <v>12784.7</v>
      </c>
      <c r="S25" s="136">
        <f t="shared" si="23"/>
        <v>140590.99000000002</v>
      </c>
      <c r="T25" s="162"/>
      <c r="U25" s="136">
        <f t="shared" si="3"/>
        <v>478.60369881109636</v>
      </c>
      <c r="V25" s="136">
        <f t="shared" si="4"/>
        <v>562.75033025099083</v>
      </c>
      <c r="W25" s="136">
        <f t="shared" si="5"/>
        <v>569.51651254953777</v>
      </c>
      <c r="X25" s="136">
        <f t="shared" si="6"/>
        <v>836.65059445178326</v>
      </c>
      <c r="Y25" s="136">
        <f t="shared" si="7"/>
        <v>854.62483487450459</v>
      </c>
      <c r="Z25" s="136">
        <f t="shared" si="8"/>
        <v>858.15984147952452</v>
      </c>
      <c r="AA25" s="136">
        <f t="shared" si="9"/>
        <v>871.6598414795244</v>
      </c>
      <c r="AB25" s="136">
        <f t="shared" si="10"/>
        <v>855.87516512549541</v>
      </c>
      <c r="AC25" s="136">
        <f t="shared" si="11"/>
        <v>861.87516512549541</v>
      </c>
      <c r="AD25" s="136">
        <f t="shared" si="12"/>
        <v>839.70739762219284</v>
      </c>
      <c r="AE25" s="136">
        <f t="shared" si="13"/>
        <v>852.20739762219284</v>
      </c>
      <c r="AF25" s="136">
        <f t="shared" si="14"/>
        <v>844.43196829590488</v>
      </c>
      <c r="AG25" s="138">
        <f t="shared" si="15"/>
        <v>767.42097994475807</v>
      </c>
      <c r="AH25" s="162"/>
      <c r="AI25" s="192"/>
      <c r="AJ25" s="214">
        <f t="shared" si="16"/>
        <v>15.182201104960559</v>
      </c>
      <c r="AK25" s="224">
        <f t="shared" si="17"/>
        <v>4.2201104960557956E-2</v>
      </c>
      <c r="AL25" s="225">
        <f t="shared" si="18"/>
        <v>388.63215988299578</v>
      </c>
      <c r="AM25" s="226">
        <f t="shared" si="19"/>
        <v>140979.622159883</v>
      </c>
      <c r="AN25" s="241">
        <f t="shared" si="20"/>
        <v>2.7873913448188872E-3</v>
      </c>
      <c r="AO25" s="241">
        <f t="shared" si="21"/>
        <v>2.7642750071181356E-3</v>
      </c>
    </row>
    <row r="26" spans="1:41" s="108" customFormat="1" ht="12" customHeight="1">
      <c r="A26" s="191">
        <v>100</v>
      </c>
      <c r="B26" s="140" t="s">
        <v>281</v>
      </c>
      <c r="C26" s="132" t="s">
        <v>468</v>
      </c>
      <c r="D26" s="134">
        <f>IFERROR(VLOOKUP(B26,'[31]Jefferson Rates'!$F$2:$H$500, 3, FALSE),0)</f>
        <v>36.86</v>
      </c>
      <c r="E26" s="135">
        <f t="shared" si="22"/>
        <v>18.43</v>
      </c>
      <c r="F26" s="135" t="s">
        <v>14</v>
      </c>
      <c r="G26" s="136">
        <f>IFERROR(VLOOKUP('Jefferson Regulated Price Out'!$B26,'[31]Jefferson Revenue'!$B:$O,3,FALSE),0)</f>
        <v>5022.3099999999995</v>
      </c>
      <c r="H26" s="136">
        <f>IFERROR(VLOOKUP('Jefferson Regulated Price Out'!$B26,'[31]Jefferson Revenue'!$B:$O,4,FALSE),0)</f>
        <v>4999.3100000000004</v>
      </c>
      <c r="I26" s="136">
        <f>IFERROR(VLOOKUP('Jefferson Regulated Price Out'!$B26,'[31]Jefferson Revenue'!$B:$O,5,FALSE),0)</f>
        <v>5271.2</v>
      </c>
      <c r="J26" s="136">
        <f>IFERROR(VLOOKUP('Jefferson Regulated Price Out'!$B26,'[31]Jefferson Revenue'!$B:$O,6,FALSE),0)</f>
        <v>5653.44</v>
      </c>
      <c r="K26" s="136">
        <f>IFERROR(VLOOKUP('Jefferson Regulated Price Out'!$B26,'[31]Jefferson Revenue'!$B:$O,7,FALSE),0)</f>
        <v>5948.37</v>
      </c>
      <c r="L26" s="136">
        <f>IFERROR(VLOOKUP('Jefferson Regulated Price Out'!$B26,'[31]Jefferson Revenue'!$B:$O,8,FALSE),0)</f>
        <v>6141.84</v>
      </c>
      <c r="M26" s="136">
        <f>IFERROR(VLOOKUP('Jefferson Regulated Price Out'!$B26,'[31]Jefferson Revenue'!$B:$O,9,FALSE),0)</f>
        <v>6367.35</v>
      </c>
      <c r="N26" s="136">
        <f>IFERROR(VLOOKUP('Jefferson Regulated Price Out'!$B26,'[31]Jefferson Revenue'!$B:$O,10,FALSE),0)</f>
        <v>6763.83</v>
      </c>
      <c r="O26" s="136">
        <f>IFERROR(VLOOKUP('Jefferson Regulated Price Out'!$B26,'[31]Jefferson Revenue'!$B:$O,11,FALSE),0)</f>
        <v>7090.78</v>
      </c>
      <c r="P26" s="136">
        <f>IFERROR(VLOOKUP('Jefferson Regulated Price Out'!$B26,'[31]Jefferson Revenue'!$B:$O,12,FALSE),0)</f>
        <v>6876.1600000000008</v>
      </c>
      <c r="Q26" s="136">
        <f>IFERROR(VLOOKUP('Jefferson Regulated Price Out'!$B26,'[31]Jefferson Revenue'!$B:$O,13,FALSE),0)</f>
        <v>7203.2800000000007</v>
      </c>
      <c r="R26" s="136">
        <f>IFERROR(VLOOKUP($B26,'[31]Jefferson Revenue'!$B:$O,14,0),0)</f>
        <v>6938.92</v>
      </c>
      <c r="S26" s="136">
        <f t="shared" si="23"/>
        <v>74276.790000000008</v>
      </c>
      <c r="T26" s="162"/>
      <c r="U26" s="136">
        <f t="shared" si="3"/>
        <v>272.50732501356481</v>
      </c>
      <c r="V26" s="136">
        <f t="shared" si="4"/>
        <v>271.25935973955512</v>
      </c>
      <c r="W26" s="136">
        <f t="shared" si="5"/>
        <v>286.01193705914272</v>
      </c>
      <c r="X26" s="136">
        <f t="shared" si="6"/>
        <v>306.7520347259902</v>
      </c>
      <c r="Y26" s="136">
        <f t="shared" si="7"/>
        <v>322.75474769397721</v>
      </c>
      <c r="Z26" s="136">
        <f t="shared" si="8"/>
        <v>333.25230602278896</v>
      </c>
      <c r="AA26" s="136">
        <f t="shared" si="9"/>
        <v>345.48833423765603</v>
      </c>
      <c r="AB26" s="136">
        <f t="shared" si="10"/>
        <v>367.0010851871948</v>
      </c>
      <c r="AC26" s="136">
        <f t="shared" si="11"/>
        <v>384.74118285404234</v>
      </c>
      <c r="AD26" s="136">
        <f t="shared" si="12"/>
        <v>373.09603906673908</v>
      </c>
      <c r="AE26" s="136">
        <f t="shared" si="13"/>
        <v>390.84536082474233</v>
      </c>
      <c r="AF26" s="136">
        <f t="shared" si="14"/>
        <v>376.5013564839935</v>
      </c>
      <c r="AG26" s="138">
        <f t="shared" si="15"/>
        <v>332.15542840230859</v>
      </c>
      <c r="AH26" s="162"/>
      <c r="AI26" s="192"/>
      <c r="AJ26" s="214">
        <f t="shared" si="16"/>
        <v>18.48137162248501</v>
      </c>
      <c r="AK26" s="224">
        <f t="shared" si="17"/>
        <v>5.1371622485010704E-2</v>
      </c>
      <c r="AL26" s="225">
        <f t="shared" si="18"/>
        <v>204.76035929076477</v>
      </c>
      <c r="AM26" s="226">
        <f t="shared" si="19"/>
        <v>74481.550359290777</v>
      </c>
      <c r="AN26" s="241">
        <f t="shared" si="20"/>
        <v>2.7873913448188121E-3</v>
      </c>
      <c r="AO26" s="241">
        <f t="shared" si="21"/>
        <v>2.7567206295636194E-3</v>
      </c>
    </row>
    <row r="27" spans="1:41" s="108" customFormat="1" ht="12" customHeight="1">
      <c r="A27" s="191">
        <v>100</v>
      </c>
      <c r="B27" s="140" t="s">
        <v>128</v>
      </c>
      <c r="C27" s="132" t="s">
        <v>469</v>
      </c>
      <c r="D27" s="134">
        <f>IFERROR(VLOOKUP(B27,'[31]Jefferson Rates'!$F$2:$H$500, 3, FALSE),0)</f>
        <v>48.74</v>
      </c>
      <c r="E27" s="135">
        <f>+D27/2</f>
        <v>24.37</v>
      </c>
      <c r="F27" s="135" t="s">
        <v>14</v>
      </c>
      <c r="G27" s="136">
        <f>IFERROR(VLOOKUP('Jefferson Regulated Price Out'!$B27,'[31]Jefferson Revenue'!$B:$O,3,FALSE),0)</f>
        <v>927.43999999999994</v>
      </c>
      <c r="H27" s="136">
        <f>IFERROR(VLOOKUP('Jefferson Regulated Price Out'!$B27,'[31]Jefferson Revenue'!$B:$O,4,FALSE),0)</f>
        <v>956.53</v>
      </c>
      <c r="I27" s="136">
        <f>IFERROR(VLOOKUP('Jefferson Regulated Price Out'!$B27,'[31]Jefferson Revenue'!$B:$O,5,FALSE),0)</f>
        <v>1088.1400000000001</v>
      </c>
      <c r="J27" s="136">
        <f>IFERROR(VLOOKUP('Jefferson Regulated Price Out'!$B27,'[31]Jefferson Revenue'!$B:$O,6,FALSE),0)</f>
        <v>1157.58</v>
      </c>
      <c r="K27" s="136">
        <f>IFERROR(VLOOKUP('Jefferson Regulated Price Out'!$B27,'[31]Jefferson Revenue'!$B:$O,7,FALSE),0)</f>
        <v>1169.77</v>
      </c>
      <c r="L27" s="136">
        <f>IFERROR(VLOOKUP('Jefferson Regulated Price Out'!$B27,'[31]Jefferson Revenue'!$B:$O,8,FALSE),0)</f>
        <v>1145.4000000000001</v>
      </c>
      <c r="M27" s="136">
        <f>IFERROR(VLOOKUP('Jefferson Regulated Price Out'!$B27,'[31]Jefferson Revenue'!$B:$O,9,FALSE),0)</f>
        <v>1218.5100000000002</v>
      </c>
      <c r="N27" s="136">
        <f>IFERROR(VLOOKUP('Jefferson Regulated Price Out'!$B27,'[31]Jefferson Revenue'!$B:$O,10,FALSE),0)</f>
        <v>1242.8799999999999</v>
      </c>
      <c r="O27" s="136">
        <f>IFERROR(VLOOKUP('Jefferson Regulated Price Out'!$B27,'[31]Jefferson Revenue'!$B:$O,11,FALSE),0)</f>
        <v>1303.8</v>
      </c>
      <c r="P27" s="136">
        <f>IFERROR(VLOOKUP('Jefferson Regulated Price Out'!$B27,'[31]Jefferson Revenue'!$B:$O,12,FALSE),0)</f>
        <v>1273.3399999999999</v>
      </c>
      <c r="Q27" s="136">
        <f>IFERROR(VLOOKUP('Jefferson Regulated Price Out'!$B27,'[31]Jefferson Revenue'!$B:$O,13,FALSE),0)</f>
        <v>1309.8899999999999</v>
      </c>
      <c r="R27" s="136">
        <f>IFERROR(VLOOKUP($B27,'[31]Jefferson Revenue'!$B:$O,14,0),0)</f>
        <v>1425.66</v>
      </c>
      <c r="S27" s="136">
        <f t="shared" si="23"/>
        <v>14218.939999999997</v>
      </c>
      <c r="T27" s="162"/>
      <c r="U27" s="136">
        <f t="shared" si="3"/>
        <v>38.056627000410337</v>
      </c>
      <c r="V27" s="136">
        <f t="shared" si="4"/>
        <v>39.250307755437007</v>
      </c>
      <c r="W27" s="136">
        <f t="shared" si="5"/>
        <v>44.650800164136236</v>
      </c>
      <c r="X27" s="136">
        <f t="shared" si="6"/>
        <v>47.500205170291338</v>
      </c>
      <c r="Y27" s="136">
        <f t="shared" si="7"/>
        <v>48.000410340582683</v>
      </c>
      <c r="Z27" s="136">
        <f t="shared" si="8"/>
        <v>47.000410340582683</v>
      </c>
      <c r="AA27" s="136">
        <f t="shared" si="9"/>
        <v>50.00041034058269</v>
      </c>
      <c r="AB27" s="136">
        <f t="shared" si="10"/>
        <v>51.000410340582675</v>
      </c>
      <c r="AC27" s="136">
        <f t="shared" si="11"/>
        <v>53.500205170291338</v>
      </c>
      <c r="AD27" s="136">
        <f t="shared" si="12"/>
        <v>52.250307755437007</v>
      </c>
      <c r="AE27" s="136">
        <f t="shared" si="13"/>
        <v>53.750102585145662</v>
      </c>
      <c r="AF27" s="136">
        <f t="shared" si="14"/>
        <v>58.500615510874027</v>
      </c>
      <c r="AG27" s="138">
        <f t="shared" si="15"/>
        <v>47.723654269407234</v>
      </c>
      <c r="AH27" s="162"/>
      <c r="AI27" s="192"/>
      <c r="AJ27" s="214">
        <f t="shared" si="16"/>
        <v>24.437928727073238</v>
      </c>
      <c r="AK27" s="224">
        <f t="shared" si="17"/>
        <v>6.7928727073237383E-2</v>
      </c>
      <c r="AL27" s="225">
        <f t="shared" si="18"/>
        <v>38.901685029649244</v>
      </c>
      <c r="AM27" s="226">
        <f t="shared" si="19"/>
        <v>14257.841685029645</v>
      </c>
      <c r="AN27" s="241">
        <f t="shared" si="20"/>
        <v>2.7873913448189323E-3</v>
      </c>
      <c r="AO27" s="241">
        <f t="shared" si="21"/>
        <v>2.7359061244825039E-3</v>
      </c>
    </row>
    <row r="28" spans="1:41" s="108" customFormat="1" ht="12" customHeight="1">
      <c r="A28" s="191">
        <v>100</v>
      </c>
      <c r="B28" s="140" t="s">
        <v>137</v>
      </c>
      <c r="C28" s="132" t="s">
        <v>470</v>
      </c>
      <c r="D28" s="134">
        <f>IFERROR(VLOOKUP(B28,'[31]Jefferson Rates'!$F$2:$H$500, 3, FALSE),0)</f>
        <v>16.760000000000002</v>
      </c>
      <c r="E28" s="135">
        <f t="shared" si="22"/>
        <v>8.3800000000000008</v>
      </c>
      <c r="F28" s="135" t="s">
        <v>14</v>
      </c>
      <c r="G28" s="136">
        <f>IFERROR(VLOOKUP('Jefferson Regulated Price Out'!$B28,'[31]Jefferson Revenue'!$B:$O,3,FALSE),0)</f>
        <v>520.22</v>
      </c>
      <c r="H28" s="136">
        <f>IFERROR(VLOOKUP('Jefferson Regulated Price Out'!$B28,'[31]Jefferson Revenue'!$B:$O,4,FALSE),0)</f>
        <v>406.43</v>
      </c>
      <c r="I28" s="136">
        <f>IFERROR(VLOOKUP('Jefferson Regulated Price Out'!$B28,'[31]Jefferson Revenue'!$B:$O,5,FALSE),0)</f>
        <v>406.43</v>
      </c>
      <c r="J28" s="136">
        <f>IFERROR(VLOOKUP('Jefferson Regulated Price Out'!$B28,'[31]Jefferson Revenue'!$B:$O,6,FALSE),0)</f>
        <v>29.33</v>
      </c>
      <c r="K28" s="136">
        <f>IFERROR(VLOOKUP('Jefferson Regulated Price Out'!$B28,'[31]Jefferson Revenue'!$B:$O,7,FALSE),0)</f>
        <v>29.33</v>
      </c>
      <c r="L28" s="136">
        <f>IFERROR(VLOOKUP('Jefferson Regulated Price Out'!$B28,'[31]Jefferson Revenue'!$B:$O,8,FALSE),0)</f>
        <v>16.760000000000002</v>
      </c>
      <c r="M28" s="136">
        <f>IFERROR(VLOOKUP('Jefferson Regulated Price Out'!$B28,'[31]Jefferson Revenue'!$B:$O,9,FALSE),0)</f>
        <v>8.3800000000000008</v>
      </c>
      <c r="N28" s="136">
        <f>IFERROR(VLOOKUP('Jefferson Regulated Price Out'!$B28,'[31]Jefferson Revenue'!$B:$O,10,FALSE),0)</f>
        <v>16.760000000000002</v>
      </c>
      <c r="O28" s="136">
        <f>IFERROR(VLOOKUP('Jefferson Regulated Price Out'!$B28,'[31]Jefferson Revenue'!$B:$O,11,FALSE),0)</f>
        <v>16.760000000000002</v>
      </c>
      <c r="P28" s="136">
        <f>IFERROR(VLOOKUP('Jefferson Regulated Price Out'!$B28,'[31]Jefferson Revenue'!$B:$O,12,FALSE),0)</f>
        <v>16.760000000000002</v>
      </c>
      <c r="Q28" s="136">
        <f>IFERROR(VLOOKUP('Jefferson Regulated Price Out'!$B28,'[31]Jefferson Revenue'!$B:$O,13,FALSE),0)</f>
        <v>16.760000000000002</v>
      </c>
      <c r="R28" s="136">
        <f>IFERROR(VLOOKUP($B28,'[31]Jefferson Revenue'!$B:$O,14,0),0)</f>
        <v>16.760000000000002</v>
      </c>
      <c r="S28" s="136">
        <f t="shared" si="23"/>
        <v>1500.68</v>
      </c>
      <c r="T28" s="162"/>
      <c r="U28" s="136">
        <f t="shared" si="3"/>
        <v>62.078758949880665</v>
      </c>
      <c r="V28" s="136">
        <f t="shared" si="4"/>
        <v>48.499999999999993</v>
      </c>
      <c r="W28" s="136">
        <f t="shared" si="5"/>
        <v>48.499999999999993</v>
      </c>
      <c r="X28" s="136">
        <f t="shared" si="6"/>
        <v>3.4999999999999996</v>
      </c>
      <c r="Y28" s="136">
        <f t="shared" si="7"/>
        <v>3.4999999999999996</v>
      </c>
      <c r="Z28" s="136">
        <f t="shared" si="8"/>
        <v>2</v>
      </c>
      <c r="AA28" s="136">
        <f t="shared" si="9"/>
        <v>1</v>
      </c>
      <c r="AB28" s="136">
        <f t="shared" si="10"/>
        <v>2</v>
      </c>
      <c r="AC28" s="136">
        <f t="shared" si="11"/>
        <v>2</v>
      </c>
      <c r="AD28" s="136">
        <f t="shared" si="12"/>
        <v>2</v>
      </c>
      <c r="AE28" s="136">
        <f t="shared" si="13"/>
        <v>2</v>
      </c>
      <c r="AF28" s="136">
        <f t="shared" si="14"/>
        <v>2</v>
      </c>
      <c r="AG28" s="138">
        <f t="shared" si="15"/>
        <v>16.098068995443697</v>
      </c>
      <c r="AH28" s="162"/>
      <c r="AI28" s="192"/>
      <c r="AJ28" s="214">
        <f t="shared" si="16"/>
        <v>8.4033583394695821</v>
      </c>
      <c r="AK28" s="224">
        <f t="shared" si="17"/>
        <v>2.3358339469581324E-2</v>
      </c>
      <c r="AL28" s="225">
        <f t="shared" si="18"/>
        <v>4.5122899248037909</v>
      </c>
      <c r="AM28" s="226">
        <f t="shared" si="19"/>
        <v>1505.1922899248038</v>
      </c>
      <c r="AN28" s="241">
        <f t="shared" si="20"/>
        <v>2.7873913448187735E-3</v>
      </c>
      <c r="AO28" s="241">
        <f t="shared" si="21"/>
        <v>3.0068301868511546E-3</v>
      </c>
    </row>
    <row r="29" spans="1:41" s="108" customFormat="1" ht="12" customHeight="1">
      <c r="A29" s="191">
        <v>100</v>
      </c>
      <c r="B29" s="133" t="s">
        <v>138</v>
      </c>
      <c r="C29" s="133" t="s">
        <v>471</v>
      </c>
      <c r="D29" s="134">
        <f>IFERROR(VLOOKUP(B29,'[31]Jefferson Rates'!$F$2:$H$500, 3, FALSE),0)</f>
        <v>19</v>
      </c>
      <c r="E29" s="135">
        <f t="shared" si="22"/>
        <v>9.5</v>
      </c>
      <c r="F29" s="135" t="s">
        <v>14</v>
      </c>
      <c r="G29" s="136">
        <f>IFERROR(VLOOKUP('Jefferson Regulated Price Out'!$B29,'[31]Jefferson Revenue'!$B:$O,3,FALSE),0)</f>
        <v>800.5</v>
      </c>
      <c r="H29" s="136">
        <f>IFERROR(VLOOKUP('Jefferson Regulated Price Out'!$B29,'[31]Jefferson Revenue'!$B:$O,4,FALSE),0)</f>
        <v>902.5</v>
      </c>
      <c r="I29" s="136">
        <f>IFERROR(VLOOKUP('Jefferson Regulated Price Out'!$B29,'[31]Jefferson Revenue'!$B:$O,5,FALSE),0)</f>
        <v>921.5</v>
      </c>
      <c r="J29" s="136">
        <f>IFERROR(VLOOKUP('Jefferson Regulated Price Out'!$B29,'[31]Jefferson Revenue'!$B:$O,6,FALSE),0)</f>
        <v>1401.25</v>
      </c>
      <c r="K29" s="136">
        <f>IFERROR(VLOOKUP('Jefferson Regulated Price Out'!$B29,'[31]Jefferson Revenue'!$B:$O,7,FALSE),0)</f>
        <v>1477.25</v>
      </c>
      <c r="L29" s="136">
        <f>IFERROR(VLOOKUP('Jefferson Regulated Price Out'!$B29,'[31]Jefferson Revenue'!$B:$O,8,FALSE),0)</f>
        <v>1406</v>
      </c>
      <c r="M29" s="136">
        <f>IFERROR(VLOOKUP('Jefferson Regulated Price Out'!$B29,'[31]Jefferson Revenue'!$B:$O,9,FALSE),0)</f>
        <v>1444</v>
      </c>
      <c r="N29" s="136">
        <f>IFERROR(VLOOKUP('Jefferson Regulated Price Out'!$B29,'[31]Jefferson Revenue'!$B:$O,10,FALSE),0)</f>
        <v>0</v>
      </c>
      <c r="O29" s="136">
        <f>IFERROR(VLOOKUP('Jefferson Regulated Price Out'!$B29,'[31]Jefferson Revenue'!$B:$O,11,FALSE),0)</f>
        <v>0</v>
      </c>
      <c r="P29" s="136">
        <f>IFERROR(VLOOKUP('Jefferson Regulated Price Out'!$B29,'[31]Jefferson Revenue'!$B:$O,12,FALSE),0)</f>
        <v>0</v>
      </c>
      <c r="Q29" s="136">
        <f>IFERROR(VLOOKUP('Jefferson Regulated Price Out'!$B29,'[31]Jefferson Revenue'!$B:$O,13,FALSE),0)</f>
        <v>0</v>
      </c>
      <c r="R29" s="136">
        <f>IFERROR(VLOOKUP($B29,'[31]Jefferson Revenue'!$B:$O,14,0),0)</f>
        <v>0</v>
      </c>
      <c r="S29" s="136">
        <f t="shared" si="23"/>
        <v>8353</v>
      </c>
      <c r="T29" s="162"/>
      <c r="U29" s="136">
        <f t="shared" si="3"/>
        <v>84.263157894736835</v>
      </c>
      <c r="V29" s="136">
        <f t="shared" si="4"/>
        <v>95</v>
      </c>
      <c r="W29" s="136">
        <f t="shared" si="5"/>
        <v>97</v>
      </c>
      <c r="X29" s="136">
        <f t="shared" si="6"/>
        <v>147.5</v>
      </c>
      <c r="Y29" s="136">
        <f t="shared" si="7"/>
        <v>155.5</v>
      </c>
      <c r="Z29" s="136">
        <f t="shared" si="8"/>
        <v>148</v>
      </c>
      <c r="AA29" s="136">
        <f t="shared" si="9"/>
        <v>152</v>
      </c>
      <c r="AB29" s="136">
        <f t="shared" si="10"/>
        <v>0</v>
      </c>
      <c r="AC29" s="136">
        <f t="shared" si="11"/>
        <v>0</v>
      </c>
      <c r="AD29" s="136">
        <f t="shared" si="12"/>
        <v>0</v>
      </c>
      <c r="AE29" s="136">
        <f t="shared" si="13"/>
        <v>0</v>
      </c>
      <c r="AF29" s="136">
        <f t="shared" si="14"/>
        <v>0</v>
      </c>
      <c r="AG29" s="138">
        <f t="shared" si="15"/>
        <v>79.933014354066984</v>
      </c>
      <c r="AH29" s="162"/>
      <c r="AI29" s="192"/>
      <c r="AJ29" s="214">
        <f t="shared" si="16"/>
        <v>9.526480217775779</v>
      </c>
      <c r="AK29" s="224">
        <f t="shared" si="17"/>
        <v>2.6480217775779025E-2</v>
      </c>
      <c r="AL29" s="225">
        <f t="shared" si="18"/>
        <v>25.399723530841975</v>
      </c>
      <c r="AM29" s="226">
        <f t="shared" si="19"/>
        <v>8378.3997235308416</v>
      </c>
      <c r="AN29" s="241">
        <f t="shared" si="20"/>
        <v>2.7873913448188447E-3</v>
      </c>
      <c r="AO29" s="241">
        <f t="shared" si="21"/>
        <v>3.0407905579841943E-3</v>
      </c>
    </row>
    <row r="30" spans="1:41" s="108" customFormat="1" ht="12" customHeight="1">
      <c r="A30" s="191">
        <v>100</v>
      </c>
      <c r="B30" s="133" t="s">
        <v>138</v>
      </c>
      <c r="C30" s="133" t="s">
        <v>279</v>
      </c>
      <c r="D30" s="134">
        <f>IFERROR(VLOOKUP(B30,'[31]Jefferson Rates'!$F$2:$H$500, 3, FALSE),0)</f>
        <v>19</v>
      </c>
      <c r="E30" s="141">
        <f t="shared" si="22"/>
        <v>9.5</v>
      </c>
      <c r="F30" s="135"/>
      <c r="G30" s="136">
        <f>IFERROR(VLOOKUP('Jefferson Regulated Price Out'!$C30,'[31]Jefferson Revenue'!$C:$O,2,FALSE),0)</f>
        <v>0</v>
      </c>
      <c r="H30" s="136">
        <f>IFERROR(VLOOKUP('Jefferson Regulated Price Out'!$C30,'[31]Jefferson Revenue'!$C:$O,3,FALSE),0)</f>
        <v>0</v>
      </c>
      <c r="I30" s="136">
        <f>IFERROR(VLOOKUP('Jefferson Regulated Price Out'!$C30,'[31]Jefferson Revenue'!$C:$O,4,FALSE),0)</f>
        <v>0</v>
      </c>
      <c r="J30" s="136">
        <f>IFERROR(VLOOKUP('Jefferson Regulated Price Out'!$C30,'[31]Jefferson Revenue'!$C:$O,5,FALSE),0)</f>
        <v>0</v>
      </c>
      <c r="K30" s="136">
        <f>IFERROR(VLOOKUP('Jefferson Regulated Price Out'!$C30,'[31]Jefferson Revenue'!$C:$O,6,FALSE),0)</f>
        <v>0</v>
      </c>
      <c r="L30" s="136">
        <f>IFERROR(VLOOKUP('Jefferson Regulated Price Out'!$C30,'[31]Jefferson Revenue'!$C:$O,7,FALSE),0)</f>
        <v>0</v>
      </c>
      <c r="M30" s="136">
        <f>IFERROR(VLOOKUP('Jefferson Regulated Price Out'!$C30,'[31]Jefferson Revenue'!$C:$O,8,FALSE),0)</f>
        <v>0</v>
      </c>
      <c r="N30" s="136">
        <f>IFERROR(VLOOKUP('Jefferson Regulated Price Out'!$C30,'[31]Jefferson Revenue'!$C:$O,9,FALSE),0)</f>
        <v>1377.5</v>
      </c>
      <c r="O30" s="136">
        <f>IFERROR(VLOOKUP('Jefferson Regulated Price Out'!$C30,'[31]Jefferson Revenue'!$C:$O,10,FALSE),0)</f>
        <v>1377.5</v>
      </c>
      <c r="P30" s="136">
        <f>IFERROR(VLOOKUP('Jefferson Regulated Price Out'!$C30,'[31]Jefferson Revenue'!$C:$O,11,FALSE),0)</f>
        <v>0</v>
      </c>
      <c r="Q30" s="136">
        <f>IFERROR(VLOOKUP('Jefferson Regulated Price Out'!$C30,'[31]Jefferson Revenue'!$C:$O,12,FALSE),0)</f>
        <v>0</v>
      </c>
      <c r="R30" s="136">
        <f>IFERROR(VLOOKUP('Jefferson Regulated Price Out'!$C30,'[31]Jefferson Revenue'!$C:$O,13,FALSE),0)</f>
        <v>0</v>
      </c>
      <c r="S30" s="136">
        <f t="shared" ref="S30:S31" si="24">SUM(G30:R30)</f>
        <v>2755</v>
      </c>
      <c r="T30" s="162"/>
      <c r="U30" s="136">
        <f t="shared" si="3"/>
        <v>0</v>
      </c>
      <c r="V30" s="136">
        <f t="shared" si="4"/>
        <v>0</v>
      </c>
      <c r="W30" s="136">
        <f t="shared" si="5"/>
        <v>0</v>
      </c>
      <c r="X30" s="136">
        <f t="shared" si="6"/>
        <v>0</v>
      </c>
      <c r="Y30" s="136">
        <f t="shared" si="7"/>
        <v>0</v>
      </c>
      <c r="Z30" s="136">
        <f t="shared" si="8"/>
        <v>0</v>
      </c>
      <c r="AA30" s="136">
        <f t="shared" si="9"/>
        <v>0</v>
      </c>
      <c r="AB30" s="136">
        <f t="shared" si="10"/>
        <v>145</v>
      </c>
      <c r="AC30" s="136">
        <f t="shared" si="11"/>
        <v>145</v>
      </c>
      <c r="AD30" s="136">
        <f t="shared" si="12"/>
        <v>0</v>
      </c>
      <c r="AE30" s="136">
        <f t="shared" si="13"/>
        <v>0</v>
      </c>
      <c r="AF30" s="136">
        <f t="shared" si="14"/>
        <v>0</v>
      </c>
      <c r="AG30" s="138">
        <f t="shared" si="15"/>
        <v>26.363636363636363</v>
      </c>
      <c r="AH30" s="162"/>
      <c r="AI30" s="192"/>
      <c r="AJ30" s="214">
        <f t="shared" si="16"/>
        <v>9.526480217775779</v>
      </c>
      <c r="AK30" s="224">
        <f t="shared" si="17"/>
        <v>2.6480217775779025E-2</v>
      </c>
      <c r="AL30" s="225">
        <f t="shared" si="18"/>
        <v>8.3773779872464544</v>
      </c>
      <c r="AM30" s="226">
        <f t="shared" si="19"/>
        <v>2763.3773779872463</v>
      </c>
      <c r="AN30" s="241">
        <f t="shared" si="20"/>
        <v>2.7873913448188447E-3</v>
      </c>
      <c r="AO30" s="241">
        <f t="shared" si="21"/>
        <v>3.0407905579841938E-3</v>
      </c>
    </row>
    <row r="31" spans="1:41" s="108" customFormat="1" ht="12" customHeight="1">
      <c r="A31" s="191">
        <v>100</v>
      </c>
      <c r="B31" s="133" t="s">
        <v>138</v>
      </c>
      <c r="C31" s="133" t="s">
        <v>280</v>
      </c>
      <c r="D31" s="134">
        <f>IFERROR(VLOOKUP(B31,'[31]Jefferson Rates'!$F$2:$H$500, 3, FALSE),0)</f>
        <v>19</v>
      </c>
      <c r="E31" s="135">
        <f t="shared" si="22"/>
        <v>9.5</v>
      </c>
      <c r="F31" s="135" t="s">
        <v>14</v>
      </c>
      <c r="G31" s="136">
        <f>IFERROR(VLOOKUP('Jefferson Regulated Price Out'!$C31,'[31]Jefferson Revenue'!$C:$O,2,FALSE),0)</f>
        <v>0</v>
      </c>
      <c r="H31" s="136">
        <f>IFERROR(VLOOKUP('Jefferson Regulated Price Out'!$C31,'[31]Jefferson Revenue'!$C:$O,3,FALSE),0)</f>
        <v>0</v>
      </c>
      <c r="I31" s="136">
        <f>IFERROR(VLOOKUP('Jefferson Regulated Price Out'!$C31,'[31]Jefferson Revenue'!$C:$O,4,FALSE),0)</f>
        <v>0</v>
      </c>
      <c r="J31" s="136">
        <f>IFERROR(VLOOKUP('Jefferson Regulated Price Out'!$C31,'[31]Jefferson Revenue'!$C:$O,5,FALSE),0)</f>
        <v>0</v>
      </c>
      <c r="K31" s="136">
        <f>IFERROR(VLOOKUP('Jefferson Regulated Price Out'!$C31,'[31]Jefferson Revenue'!$C:$O,6,FALSE),0)</f>
        <v>0</v>
      </c>
      <c r="L31" s="136">
        <f>IFERROR(VLOOKUP('Jefferson Regulated Price Out'!$C31,'[31]Jefferson Revenue'!$C:$O,7,FALSE),0)</f>
        <v>0</v>
      </c>
      <c r="M31" s="136">
        <f>IFERROR(VLOOKUP('Jefferson Regulated Price Out'!$C31,'[31]Jefferson Revenue'!$C:$O,8,FALSE),0)</f>
        <v>0</v>
      </c>
      <c r="N31" s="136">
        <f>IFERROR(VLOOKUP('Jefferson Regulated Price Out'!$C31,'[31]Jefferson Revenue'!$C:$O,9,FALSE),0)</f>
        <v>0</v>
      </c>
      <c r="O31" s="136">
        <f>IFERROR(VLOOKUP('Jefferson Regulated Price Out'!$C31,'[31]Jefferson Revenue'!$C:$O,10,FALSE),0)</f>
        <v>38</v>
      </c>
      <c r="P31" s="136">
        <f>IFERROR(VLOOKUP('Jefferson Regulated Price Out'!$C31,'[31]Jefferson Revenue'!$C:$O,11,FALSE),0)</f>
        <v>1372.75</v>
      </c>
      <c r="Q31" s="136">
        <f>IFERROR(VLOOKUP('Jefferson Regulated Price Out'!$C31,'[31]Jefferson Revenue'!$C:$O,12,FALSE),0)</f>
        <v>1391.91</v>
      </c>
      <c r="R31" s="136">
        <f>IFERROR(VLOOKUP('Jefferson Regulated Price Out'!$C31,'[31]Jefferson Revenue'!$C:$O,13,FALSE),0)</f>
        <v>1368</v>
      </c>
      <c r="S31" s="136">
        <f t="shared" si="24"/>
        <v>4170.66</v>
      </c>
      <c r="T31" s="162"/>
      <c r="U31" s="136">
        <f t="shared" si="3"/>
        <v>0</v>
      </c>
      <c r="V31" s="136">
        <f t="shared" si="4"/>
        <v>0</v>
      </c>
      <c r="W31" s="136">
        <f t="shared" si="5"/>
        <v>0</v>
      </c>
      <c r="X31" s="136">
        <f t="shared" si="6"/>
        <v>0</v>
      </c>
      <c r="Y31" s="136">
        <f t="shared" si="7"/>
        <v>0</v>
      </c>
      <c r="Z31" s="136">
        <f t="shared" si="8"/>
        <v>0</v>
      </c>
      <c r="AA31" s="136">
        <f t="shared" si="9"/>
        <v>0</v>
      </c>
      <c r="AB31" s="136">
        <f t="shared" si="10"/>
        <v>0</v>
      </c>
      <c r="AC31" s="136">
        <f t="shared" si="11"/>
        <v>4</v>
      </c>
      <c r="AD31" s="136">
        <f t="shared" si="12"/>
        <v>144.5</v>
      </c>
      <c r="AE31" s="136">
        <f t="shared" si="13"/>
        <v>146.51684210526318</v>
      </c>
      <c r="AF31" s="136">
        <f t="shared" si="14"/>
        <v>144</v>
      </c>
      <c r="AG31" s="138">
        <f t="shared" si="15"/>
        <v>26.81971291866029</v>
      </c>
      <c r="AH31" s="162"/>
      <c r="AI31" s="192"/>
      <c r="AJ31" s="214">
        <f t="shared" si="16"/>
        <v>9.526480217775779</v>
      </c>
      <c r="AK31" s="224">
        <f t="shared" si="17"/>
        <v>2.6480217775779025E-2</v>
      </c>
      <c r="AL31" s="225">
        <f t="shared" si="18"/>
        <v>8.5223020652399839</v>
      </c>
      <c r="AM31" s="226">
        <f t="shared" si="19"/>
        <v>4179.18230206524</v>
      </c>
      <c r="AN31" s="241">
        <f t="shared" si="20"/>
        <v>2.7873913448188447E-3</v>
      </c>
      <c r="AO31" s="241">
        <f t="shared" si="21"/>
        <v>2.0433941067456913E-3</v>
      </c>
    </row>
    <row r="32" spans="1:41" s="108" customFormat="1" ht="12" customHeight="1">
      <c r="A32" s="191">
        <v>100</v>
      </c>
      <c r="B32" s="140" t="s">
        <v>283</v>
      </c>
      <c r="C32" s="132" t="s">
        <v>472</v>
      </c>
      <c r="D32" s="134">
        <f>IFERROR(VLOOKUP(B32,'[31]Jefferson Rates'!$F$2:$H$500, 3, FALSE),0)</f>
        <v>24.92</v>
      </c>
      <c r="E32" s="135">
        <f t="shared" si="22"/>
        <v>12.46</v>
      </c>
      <c r="F32" s="135" t="s">
        <v>14</v>
      </c>
      <c r="G32" s="136">
        <f>IFERROR(VLOOKUP('Jefferson Regulated Price Out'!$B32,'[31]Jefferson Revenue'!$B:$O,3,FALSE),0)</f>
        <v>347.64</v>
      </c>
      <c r="H32" s="136">
        <f>IFERROR(VLOOKUP('Jefferson Regulated Price Out'!$B32,'[31]Jefferson Revenue'!$B:$O,4,FALSE),0)</f>
        <v>342.65</v>
      </c>
      <c r="I32" s="136">
        <f>IFERROR(VLOOKUP('Jefferson Regulated Price Out'!$B32,'[31]Jefferson Revenue'!$B:$O,5,FALSE),0)</f>
        <v>355.10999999999996</v>
      </c>
      <c r="J32" s="136">
        <f>IFERROR(VLOOKUP('Jefferson Regulated Price Out'!$B32,'[31]Jefferson Revenue'!$B:$O,6,FALSE),0)</f>
        <v>361.34</v>
      </c>
      <c r="K32" s="136">
        <f>IFERROR(VLOOKUP('Jefferson Regulated Price Out'!$B32,'[31]Jefferson Revenue'!$B:$O,7,FALSE),0)</f>
        <v>386.26</v>
      </c>
      <c r="L32" s="136">
        <f>IFERROR(VLOOKUP('Jefferson Regulated Price Out'!$B32,'[31]Jefferson Revenue'!$B:$O,8,FALSE),0)</f>
        <v>299.04000000000002</v>
      </c>
      <c r="M32" s="136">
        <f>IFERROR(VLOOKUP('Jefferson Regulated Price Out'!$B32,'[31]Jefferson Revenue'!$B:$O,9,FALSE),0)</f>
        <v>299.04000000000002</v>
      </c>
      <c r="N32" s="136">
        <f>IFERROR(VLOOKUP('Jefferson Regulated Price Out'!$B32,'[31]Jefferson Revenue'!$B:$O,10,FALSE),0)</f>
        <v>280.35000000000002</v>
      </c>
      <c r="O32" s="136">
        <f>IFERROR(VLOOKUP('Jefferson Regulated Price Out'!$B32,'[31]Jefferson Revenue'!$B:$O,11,FALSE),0)</f>
        <v>292.81</v>
      </c>
      <c r="P32" s="136">
        <f>IFERROR(VLOOKUP('Jefferson Regulated Price Out'!$B32,'[31]Jefferson Revenue'!$B:$O,12,FALSE),0)</f>
        <v>299.04000000000002</v>
      </c>
      <c r="Q32" s="136">
        <f>IFERROR(VLOOKUP('Jefferson Regulated Price Out'!$B32,'[31]Jefferson Revenue'!$B:$O,13,FALSE),0)</f>
        <v>311.5</v>
      </c>
      <c r="R32" s="136">
        <f>IFERROR(VLOOKUP($B32,'[31]Jefferson Revenue'!$B:$O,14,0),0)</f>
        <v>348.88</v>
      </c>
      <c r="S32" s="136">
        <f t="shared" si="23"/>
        <v>3923.66</v>
      </c>
      <c r="T32" s="162"/>
      <c r="U32" s="136">
        <f t="shared" si="3"/>
        <v>27.900481540930976</v>
      </c>
      <c r="V32" s="136">
        <f t="shared" si="4"/>
        <v>27.499999999999996</v>
      </c>
      <c r="W32" s="136">
        <f t="shared" si="5"/>
        <v>28.499999999999993</v>
      </c>
      <c r="X32" s="136">
        <f t="shared" si="6"/>
        <v>28.999999999999996</v>
      </c>
      <c r="Y32" s="136">
        <f t="shared" si="7"/>
        <v>30.999999999999996</v>
      </c>
      <c r="Z32" s="136">
        <f t="shared" si="8"/>
        <v>24</v>
      </c>
      <c r="AA32" s="136">
        <f t="shared" si="9"/>
        <v>24</v>
      </c>
      <c r="AB32" s="136">
        <f t="shared" si="10"/>
        <v>22.5</v>
      </c>
      <c r="AC32" s="136">
        <f t="shared" si="11"/>
        <v>23.5</v>
      </c>
      <c r="AD32" s="136">
        <f t="shared" si="12"/>
        <v>24</v>
      </c>
      <c r="AE32" s="136">
        <f t="shared" si="13"/>
        <v>25</v>
      </c>
      <c r="AF32" s="136">
        <f t="shared" si="14"/>
        <v>27.999999999999996</v>
      </c>
      <c r="AG32" s="138">
        <f t="shared" si="15"/>
        <v>26.081861958266451</v>
      </c>
      <c r="AH32" s="162"/>
      <c r="AI32" s="192"/>
      <c r="AJ32" s="214">
        <f t="shared" si="16"/>
        <v>12.494730896156444</v>
      </c>
      <c r="AK32" s="224">
        <f t="shared" si="17"/>
        <v>3.4730896156442981E-2</v>
      </c>
      <c r="AL32" s="225">
        <f t="shared" si="18"/>
        <v>10.870157270870791</v>
      </c>
      <c r="AM32" s="226">
        <f t="shared" si="19"/>
        <v>3934.5301572708709</v>
      </c>
      <c r="AN32" s="241">
        <f t="shared" si="20"/>
        <v>2.7873913448188585E-3</v>
      </c>
      <c r="AO32" s="241">
        <f t="shared" si="21"/>
        <v>2.7704126430095348E-3</v>
      </c>
    </row>
    <row r="33" spans="1:41" s="108" customFormat="1" ht="12" customHeight="1">
      <c r="A33" s="191">
        <v>100</v>
      </c>
      <c r="B33" s="140" t="s">
        <v>139</v>
      </c>
      <c r="C33" s="132" t="s">
        <v>473</v>
      </c>
      <c r="D33" s="134">
        <f>IFERROR(VLOOKUP(B33,'[31]Jefferson Rates'!$F$2:$H$500, 3, FALSE),0)</f>
        <v>32.56</v>
      </c>
      <c r="E33" s="135">
        <f t="shared" si="22"/>
        <v>16.28</v>
      </c>
      <c r="F33" s="135" t="s">
        <v>14</v>
      </c>
      <c r="G33" s="136">
        <f>IFERROR(VLOOKUP('Jefferson Regulated Price Out'!$B33,'[31]Jefferson Revenue'!$B:$O,3,FALSE),0)</f>
        <v>81.069999999999993</v>
      </c>
      <c r="H33" s="136">
        <f>IFERROR(VLOOKUP('Jefferson Regulated Price Out'!$B33,'[31]Jefferson Revenue'!$B:$O,4,FALSE),0)</f>
        <v>105.82</v>
      </c>
      <c r="I33" s="136">
        <f>IFERROR(VLOOKUP('Jefferson Regulated Price Out'!$B33,'[31]Jefferson Revenue'!$B:$O,5,FALSE),0)</f>
        <v>105.82</v>
      </c>
      <c r="J33" s="136">
        <f>IFERROR(VLOOKUP('Jefferson Regulated Price Out'!$B33,'[31]Jefferson Revenue'!$B:$O,6,FALSE),0)</f>
        <v>81.400000000000006</v>
      </c>
      <c r="K33" s="136">
        <f>IFERROR(VLOOKUP('Jefferson Regulated Price Out'!$B33,'[31]Jefferson Revenue'!$B:$O,7,FALSE),0)</f>
        <v>81.400000000000006</v>
      </c>
      <c r="L33" s="136">
        <f>IFERROR(VLOOKUP('Jefferson Regulated Price Out'!$B33,'[31]Jefferson Revenue'!$B:$O,8,FALSE),0)</f>
        <v>105.82</v>
      </c>
      <c r="M33" s="136">
        <f>IFERROR(VLOOKUP('Jefferson Regulated Price Out'!$B33,'[31]Jefferson Revenue'!$B:$O,9,FALSE),0)</f>
        <v>73.259999999999991</v>
      </c>
      <c r="N33" s="136">
        <f>IFERROR(VLOOKUP('Jefferson Regulated Price Out'!$B33,'[31]Jefferson Revenue'!$B:$O,10,FALSE),0)</f>
        <v>81.400000000000006</v>
      </c>
      <c r="O33" s="136">
        <f>IFERROR(VLOOKUP('Jefferson Regulated Price Out'!$B33,'[31]Jefferson Revenue'!$B:$O,11,FALSE),0)</f>
        <v>81.400000000000006</v>
      </c>
      <c r="P33" s="136">
        <f>IFERROR(VLOOKUP('Jefferson Regulated Price Out'!$B33,'[31]Jefferson Revenue'!$B:$O,12,FALSE),0)</f>
        <v>89.54</v>
      </c>
      <c r="Q33" s="136">
        <f>IFERROR(VLOOKUP('Jefferson Regulated Price Out'!$B33,'[31]Jefferson Revenue'!$B:$O,13,FALSE),0)</f>
        <v>89.54</v>
      </c>
      <c r="R33" s="136">
        <f>IFERROR(VLOOKUP($B33,'[31]Jefferson Revenue'!$B:$O,14,0),0)</f>
        <v>130.24</v>
      </c>
      <c r="S33" s="136">
        <f t="shared" si="23"/>
        <v>1106.7099999999998</v>
      </c>
      <c r="T33" s="162"/>
      <c r="U33" s="136">
        <f t="shared" si="3"/>
        <v>4.9797297297297289</v>
      </c>
      <c r="V33" s="136">
        <f t="shared" si="4"/>
        <v>6.4999999999999991</v>
      </c>
      <c r="W33" s="136">
        <f t="shared" si="5"/>
        <v>6.4999999999999991</v>
      </c>
      <c r="X33" s="136">
        <f t="shared" si="6"/>
        <v>5</v>
      </c>
      <c r="Y33" s="136">
        <f t="shared" si="7"/>
        <v>5</v>
      </c>
      <c r="Z33" s="136">
        <f t="shared" si="8"/>
        <v>6.4999999999999991</v>
      </c>
      <c r="AA33" s="136">
        <f t="shared" si="9"/>
        <v>4.4999999999999991</v>
      </c>
      <c r="AB33" s="136">
        <f t="shared" si="10"/>
        <v>5</v>
      </c>
      <c r="AC33" s="136">
        <f t="shared" si="11"/>
        <v>5</v>
      </c>
      <c r="AD33" s="136">
        <f t="shared" si="12"/>
        <v>5.5</v>
      </c>
      <c r="AE33" s="136">
        <f t="shared" si="13"/>
        <v>5.5</v>
      </c>
      <c r="AF33" s="136">
        <f t="shared" si="14"/>
        <v>8</v>
      </c>
      <c r="AG33" s="138">
        <f t="shared" si="15"/>
        <v>5.4527027027027026</v>
      </c>
      <c r="AH33" s="162"/>
      <c r="AI33" s="192"/>
      <c r="AJ33" s="214">
        <f t="shared" si="16"/>
        <v>16.325378731093654</v>
      </c>
      <c r="AK33" s="224">
        <f t="shared" si="17"/>
        <v>4.5378731093652647E-2</v>
      </c>
      <c r="AL33" s="225">
        <f t="shared" si="18"/>
        <v>2.9692407561549472</v>
      </c>
      <c r="AM33" s="226">
        <f t="shared" si="19"/>
        <v>1109.6792407561547</v>
      </c>
      <c r="AN33" s="241">
        <f t="shared" si="20"/>
        <v>2.7873913448189583E-3</v>
      </c>
      <c r="AO33" s="241">
        <f t="shared" si="21"/>
        <v>2.6829438210144913E-3</v>
      </c>
    </row>
    <row r="34" spans="1:41" s="108" customFormat="1" ht="12" customHeight="1">
      <c r="A34" s="191">
        <v>100</v>
      </c>
      <c r="B34" s="140" t="s">
        <v>141</v>
      </c>
      <c r="C34" s="132" t="s">
        <v>474</v>
      </c>
      <c r="D34" s="134">
        <f>IFERROR(VLOOKUP(B34,'[31]Jefferson Rates'!$F$2:$H$500, 3, FALSE),0)</f>
        <v>8.3800000000000008</v>
      </c>
      <c r="E34" s="135">
        <v>8.3000000000000007</v>
      </c>
      <c r="F34" s="135" t="s">
        <v>14</v>
      </c>
      <c r="G34" s="136">
        <f>IFERROR(VLOOKUP('Jefferson Regulated Price Out'!$B34,'[31]Jefferson Revenue'!$B:$O,3,FALSE),0)</f>
        <v>0</v>
      </c>
      <c r="H34" s="136">
        <f>IFERROR(VLOOKUP('Jefferson Regulated Price Out'!$B34,'[31]Jefferson Revenue'!$B:$O,4,FALSE),0)</f>
        <v>8.3800000000000008</v>
      </c>
      <c r="I34" s="136">
        <f>IFERROR(VLOOKUP('Jefferson Regulated Price Out'!$B34,'[31]Jefferson Revenue'!$B:$O,5,FALSE),0)</f>
        <v>8.3800000000000008</v>
      </c>
      <c r="J34" s="136">
        <f>IFERROR(VLOOKUP('Jefferson Regulated Price Out'!$B34,'[31]Jefferson Revenue'!$B:$O,6,FALSE),0)</f>
        <v>8.3800000000000008</v>
      </c>
      <c r="K34" s="136">
        <f>IFERROR(VLOOKUP('Jefferson Regulated Price Out'!$B34,'[31]Jefferson Revenue'!$B:$O,7,FALSE),0)</f>
        <v>8.3800000000000008</v>
      </c>
      <c r="L34" s="136">
        <f>IFERROR(VLOOKUP('Jefferson Regulated Price Out'!$B34,'[31]Jefferson Revenue'!$B:$O,8,FALSE),0)</f>
        <v>8.3800000000000008</v>
      </c>
      <c r="M34" s="136">
        <f>IFERROR(VLOOKUP('Jefferson Regulated Price Out'!$B34,'[31]Jefferson Revenue'!$B:$O,9,FALSE),0)</f>
        <v>16.760000000000002</v>
      </c>
      <c r="N34" s="136">
        <f>IFERROR(VLOOKUP('Jefferson Regulated Price Out'!$B34,'[31]Jefferson Revenue'!$B:$O,10,FALSE),0)</f>
        <v>25.14</v>
      </c>
      <c r="O34" s="136">
        <f>IFERROR(VLOOKUP('Jefferson Regulated Price Out'!$B34,'[31]Jefferson Revenue'!$B:$O,11,FALSE),0)</f>
        <v>8.3800000000000008</v>
      </c>
      <c r="P34" s="136">
        <f>IFERROR(VLOOKUP('Jefferson Regulated Price Out'!$B34,'[31]Jefferson Revenue'!$B:$O,12,FALSE),0)</f>
        <v>16.760000000000002</v>
      </c>
      <c r="Q34" s="136">
        <f>IFERROR(VLOOKUP('Jefferson Regulated Price Out'!$B34,'[31]Jefferson Revenue'!$B:$O,13,FALSE),0)</f>
        <v>16.760000000000002</v>
      </c>
      <c r="R34" s="136">
        <f>IFERROR(VLOOKUP($B34,'[31]Jefferson Revenue'!$B:$O,14,0),0)</f>
        <v>0</v>
      </c>
      <c r="S34" s="136">
        <f t="shared" si="23"/>
        <v>125.70000000000002</v>
      </c>
      <c r="T34" s="162"/>
      <c r="U34" s="136">
        <f t="shared" si="3"/>
        <v>0</v>
      </c>
      <c r="V34" s="136">
        <f t="shared" si="4"/>
        <v>1.0096385542168675</v>
      </c>
      <c r="W34" s="136">
        <f t="shared" si="5"/>
        <v>1.0096385542168675</v>
      </c>
      <c r="X34" s="136">
        <f t="shared" si="6"/>
        <v>1.0096385542168675</v>
      </c>
      <c r="Y34" s="136">
        <f t="shared" si="7"/>
        <v>1.0096385542168675</v>
      </c>
      <c r="Z34" s="136">
        <f t="shared" si="8"/>
        <v>1.0096385542168675</v>
      </c>
      <c r="AA34" s="136">
        <f t="shared" si="9"/>
        <v>2.0192771084337351</v>
      </c>
      <c r="AB34" s="136">
        <f t="shared" si="10"/>
        <v>3.0289156626506024</v>
      </c>
      <c r="AC34" s="136">
        <f t="shared" si="11"/>
        <v>1.0096385542168675</v>
      </c>
      <c r="AD34" s="136">
        <f t="shared" si="12"/>
        <v>2.0192771084337351</v>
      </c>
      <c r="AE34" s="136">
        <f t="shared" si="13"/>
        <v>2.0192771084337351</v>
      </c>
      <c r="AF34" s="136">
        <f t="shared" si="14"/>
        <v>0</v>
      </c>
      <c r="AG34" s="138">
        <f t="shared" si="15"/>
        <v>1.3767798466593648</v>
      </c>
      <c r="AH34" s="162"/>
      <c r="AI34" s="192"/>
      <c r="AJ34" s="214">
        <f t="shared" si="16"/>
        <v>8.3231353481619976</v>
      </c>
      <c r="AK34" s="224">
        <f t="shared" si="17"/>
        <v>2.3135348161996916E-2</v>
      </c>
      <c r="AL34" s="225">
        <f t="shared" si="18"/>
        <v>0.38222737313862154</v>
      </c>
      <c r="AM34" s="226">
        <f t="shared" si="19"/>
        <v>126.08222737313864</v>
      </c>
      <c r="AN34" s="241">
        <f t="shared" si="20"/>
        <v>2.7873913448189054E-3</v>
      </c>
      <c r="AO34" s="241">
        <f t="shared" si="21"/>
        <v>3.0407905579842602E-3</v>
      </c>
    </row>
    <row r="35" spans="1:41" s="108" customFormat="1" ht="12" customHeight="1">
      <c r="A35" s="191">
        <v>100</v>
      </c>
      <c r="B35" s="140" t="s">
        <v>140</v>
      </c>
      <c r="C35" s="132" t="s">
        <v>475</v>
      </c>
      <c r="D35" s="134">
        <f>IFERROR(VLOOKUP(B35,'[31]Jefferson Rates'!$F$2:$H$500, 3, FALSE),0)</f>
        <v>7.73</v>
      </c>
      <c r="E35" s="135">
        <v>7.73</v>
      </c>
      <c r="F35" s="135" t="s">
        <v>14</v>
      </c>
      <c r="G35" s="136">
        <f>IFERROR(VLOOKUP('Jefferson Regulated Price Out'!$B35,'[31]Jefferson Revenue'!$B:$O,3,FALSE),0)</f>
        <v>1638.81</v>
      </c>
      <c r="H35" s="136">
        <f>IFERROR(VLOOKUP('Jefferson Regulated Price Out'!$B35,'[31]Jefferson Revenue'!$B:$O,4,FALSE),0)</f>
        <v>163.07999999999998</v>
      </c>
      <c r="I35" s="136">
        <f>IFERROR(VLOOKUP('Jefferson Regulated Price Out'!$B35,'[31]Jefferson Revenue'!$B:$O,5,FALSE),0)</f>
        <v>1113.1199999999999</v>
      </c>
      <c r="J35" s="136">
        <f>IFERROR(VLOOKUP('Jefferson Regulated Price Out'!$B35,'[31]Jefferson Revenue'!$B:$O,6,FALSE),0)</f>
        <v>1012.63</v>
      </c>
      <c r="K35" s="136">
        <f>IFERROR(VLOOKUP('Jefferson Regulated Price Out'!$B35,'[31]Jefferson Revenue'!$B:$O,7,FALSE),0)</f>
        <v>1345.02</v>
      </c>
      <c r="L35" s="136">
        <f>IFERROR(VLOOKUP('Jefferson Regulated Price Out'!$B35,'[31]Jefferson Revenue'!$B:$O,8,FALSE),0)</f>
        <v>1345.02</v>
      </c>
      <c r="M35" s="136">
        <f>IFERROR(VLOOKUP('Jefferson Regulated Price Out'!$B35,'[31]Jefferson Revenue'!$B:$O,9,FALSE),0)</f>
        <v>2404.0300000000002</v>
      </c>
      <c r="N35" s="136">
        <f>IFERROR(VLOOKUP('Jefferson Regulated Price Out'!$B35,'[31]Jefferson Revenue'!$B:$O,10,FALSE),0)</f>
        <v>1781.1200000000001</v>
      </c>
      <c r="O35" s="136">
        <f>IFERROR(VLOOKUP('Jefferson Regulated Price Out'!$B35,'[31]Jefferson Revenue'!$B:$O,11,FALSE),0)</f>
        <v>1097.6600000000001</v>
      </c>
      <c r="P35" s="136">
        <f>IFERROR(VLOOKUP('Jefferson Regulated Price Out'!$B35,'[31]Jefferson Revenue'!$B:$O,12,FALSE),0)</f>
        <v>943.06000000000006</v>
      </c>
      <c r="Q35" s="136">
        <f>IFERROR(VLOOKUP('Jefferson Regulated Price Out'!$B35,'[31]Jefferson Revenue'!$B:$O,13,FALSE),0)</f>
        <v>641.59</v>
      </c>
      <c r="R35" s="136">
        <f>IFERROR(VLOOKUP($B35,'[31]Jefferson Revenue'!$B:$O,14,0),0)</f>
        <v>1020.36</v>
      </c>
      <c r="S35" s="136">
        <f t="shared" si="23"/>
        <v>14505.500000000002</v>
      </c>
      <c r="T35" s="162"/>
      <c r="U35" s="136">
        <f t="shared" si="3"/>
        <v>212.006468305304</v>
      </c>
      <c r="V35" s="136">
        <f t="shared" si="4"/>
        <v>21.097024579560152</v>
      </c>
      <c r="W35" s="136">
        <f t="shared" si="5"/>
        <v>143.99999999999997</v>
      </c>
      <c r="X35" s="136">
        <f t="shared" si="6"/>
        <v>131</v>
      </c>
      <c r="Y35" s="136">
        <f t="shared" si="7"/>
        <v>174</v>
      </c>
      <c r="Z35" s="136">
        <f t="shared" si="8"/>
        <v>174</v>
      </c>
      <c r="AA35" s="136">
        <f t="shared" si="9"/>
        <v>311</v>
      </c>
      <c r="AB35" s="136">
        <f t="shared" si="10"/>
        <v>230.41655886157827</v>
      </c>
      <c r="AC35" s="136">
        <f t="shared" si="11"/>
        <v>142</v>
      </c>
      <c r="AD35" s="136">
        <f t="shared" si="12"/>
        <v>122</v>
      </c>
      <c r="AE35" s="136">
        <f t="shared" si="13"/>
        <v>83</v>
      </c>
      <c r="AF35" s="136">
        <f t="shared" si="14"/>
        <v>132</v>
      </c>
      <c r="AG35" s="138">
        <f t="shared" si="15"/>
        <v>158.59273197694932</v>
      </c>
      <c r="AH35" s="162"/>
      <c r="AI35" s="192"/>
      <c r="AJ35" s="214">
        <f t="shared" si="16"/>
        <v>7.75154653509545</v>
      </c>
      <c r="AK35" s="224">
        <f t="shared" si="17"/>
        <v>2.154653509544957E-2</v>
      </c>
      <c r="AL35" s="225">
        <f t="shared" si="18"/>
        <v>41.005486385094791</v>
      </c>
      <c r="AM35" s="226">
        <f t="shared" si="19"/>
        <v>14546.505486385096</v>
      </c>
      <c r="AN35" s="241">
        <f t="shared" si="20"/>
        <v>2.7873913448188316E-3</v>
      </c>
      <c r="AO35" s="241">
        <f t="shared" si="21"/>
        <v>2.8268923087859631E-3</v>
      </c>
    </row>
    <row r="36" spans="1:41" s="108" customFormat="1" ht="12" customHeight="1">
      <c r="A36" s="191">
        <v>55</v>
      </c>
      <c r="B36" s="140" t="s">
        <v>151</v>
      </c>
      <c r="C36" s="132" t="s">
        <v>476</v>
      </c>
      <c r="D36" s="134">
        <f>IFERROR(VLOOKUP(B36,'[31]Jefferson Rates'!$F$2:$H$500, 3, FALSE),0)</f>
        <v>7.28</v>
      </c>
      <c r="E36" s="135">
        <v>7.28</v>
      </c>
      <c r="F36" s="135" t="s">
        <v>14</v>
      </c>
      <c r="G36" s="136">
        <f>IFERROR(VLOOKUP('Jefferson Regulated Price Out'!$B36,'[31]Jefferson Revenue'!$B:$O,3,FALSE),0)</f>
        <v>94.64</v>
      </c>
      <c r="H36" s="136">
        <f>IFERROR(VLOOKUP('Jefferson Regulated Price Out'!$B36,'[31]Jefferson Revenue'!$B:$O,4,FALSE),0)</f>
        <v>21.84</v>
      </c>
      <c r="I36" s="136">
        <f>IFERROR(VLOOKUP('Jefferson Regulated Price Out'!$B36,'[31]Jefferson Revenue'!$B:$O,5,FALSE),0)</f>
        <v>50.96</v>
      </c>
      <c r="J36" s="136">
        <f>IFERROR(VLOOKUP('Jefferson Regulated Price Out'!$B36,'[31]Jefferson Revenue'!$B:$O,6,FALSE),0)</f>
        <v>21.84</v>
      </c>
      <c r="K36" s="136">
        <f>IFERROR(VLOOKUP('Jefferson Regulated Price Out'!$B36,'[31]Jefferson Revenue'!$B:$O,7,FALSE),0)</f>
        <v>43.68</v>
      </c>
      <c r="L36" s="136">
        <f>IFERROR(VLOOKUP('Jefferson Regulated Price Out'!$B36,'[31]Jefferson Revenue'!$B:$O,8,FALSE),0)</f>
        <v>87.36</v>
      </c>
      <c r="M36" s="136">
        <f>IFERROR(VLOOKUP('Jefferson Regulated Price Out'!$B36,'[31]Jefferson Revenue'!$B:$O,9,FALSE),0)</f>
        <v>342.16</v>
      </c>
      <c r="N36" s="136">
        <f>IFERROR(VLOOKUP('Jefferson Regulated Price Out'!$B36,'[31]Jefferson Revenue'!$B:$O,10,FALSE),0)</f>
        <v>116.48</v>
      </c>
      <c r="O36" s="136">
        <f>IFERROR(VLOOKUP('Jefferson Regulated Price Out'!$B36,'[31]Jefferson Revenue'!$B:$O,11,FALSE),0)</f>
        <v>160.16</v>
      </c>
      <c r="P36" s="136">
        <f>IFERROR(VLOOKUP('Jefferson Regulated Price Out'!$B36,'[31]Jefferson Revenue'!$B:$O,12,FALSE),0)</f>
        <v>123.76</v>
      </c>
      <c r="Q36" s="136">
        <f>IFERROR(VLOOKUP('Jefferson Regulated Price Out'!$B36,'[31]Jefferson Revenue'!$B:$O,13,FALSE),0)</f>
        <v>94.64</v>
      </c>
      <c r="R36" s="136">
        <f>IFERROR(VLOOKUP($B36,'[31]Jefferson Revenue'!$B:$O,14,0),0)</f>
        <v>167.44</v>
      </c>
      <c r="S36" s="136">
        <f t="shared" si="23"/>
        <v>1324.9600000000003</v>
      </c>
      <c r="T36" s="162"/>
      <c r="U36" s="136">
        <f t="shared" si="3"/>
        <v>13</v>
      </c>
      <c r="V36" s="136">
        <f t="shared" si="4"/>
        <v>3</v>
      </c>
      <c r="W36" s="136">
        <f t="shared" si="5"/>
        <v>7</v>
      </c>
      <c r="X36" s="136">
        <f t="shared" si="6"/>
        <v>3</v>
      </c>
      <c r="Y36" s="136">
        <f t="shared" si="7"/>
        <v>6</v>
      </c>
      <c r="Z36" s="136">
        <f t="shared" si="8"/>
        <v>12</v>
      </c>
      <c r="AA36" s="136">
        <f t="shared" si="9"/>
        <v>47</v>
      </c>
      <c r="AB36" s="136">
        <f t="shared" si="10"/>
        <v>16</v>
      </c>
      <c r="AC36" s="136">
        <f t="shared" si="11"/>
        <v>22</v>
      </c>
      <c r="AD36" s="136">
        <f t="shared" si="12"/>
        <v>17</v>
      </c>
      <c r="AE36" s="136">
        <f t="shared" si="13"/>
        <v>13</v>
      </c>
      <c r="AF36" s="136">
        <f t="shared" si="14"/>
        <v>23</v>
      </c>
      <c r="AG36" s="138">
        <f t="shared" si="15"/>
        <v>14.454545454545455</v>
      </c>
      <c r="AH36" s="162"/>
      <c r="AI36" s="192"/>
      <c r="AJ36" s="214">
        <f t="shared" si="16"/>
        <v>7.3002922089902818</v>
      </c>
      <c r="AK36" s="224">
        <f t="shared" si="17"/>
        <v>2.0292208990281502E-2</v>
      </c>
      <c r="AL36" s="225">
        <f t="shared" si="18"/>
        <v>3.5197758866779187</v>
      </c>
      <c r="AM36" s="226">
        <f t="shared" si="19"/>
        <v>1328.4797758866782</v>
      </c>
      <c r="AN36" s="241">
        <f t="shared" si="20"/>
        <v>2.7873913448188876E-3</v>
      </c>
      <c r="AO36" s="241">
        <f t="shared" si="21"/>
        <v>2.6565148281290892E-3</v>
      </c>
    </row>
    <row r="37" spans="1:41" s="108" customFormat="1" ht="12" customHeight="1">
      <c r="A37" s="191">
        <v>80</v>
      </c>
      <c r="B37" s="140" t="s">
        <v>286</v>
      </c>
      <c r="C37" s="132" t="s">
        <v>477</v>
      </c>
      <c r="D37" s="145">
        <f>IFERROR(VLOOKUP(B37,'[31]Jefferson Rates'!$F$2:$H$500, 3, FALSE),0)</f>
        <v>1.52</v>
      </c>
      <c r="E37" s="135">
        <v>1.65</v>
      </c>
      <c r="F37" s="135" t="s">
        <v>14</v>
      </c>
      <c r="G37" s="136">
        <f>IFERROR(VLOOKUP('Jefferson Regulated Price Out'!$B37,'[31]Jefferson Revenue'!$B:$O,3,FALSE),0)</f>
        <v>4.5599999999999996</v>
      </c>
      <c r="H37" s="136">
        <f>IFERROR(VLOOKUP('Jefferson Regulated Price Out'!$B37,'[31]Jefferson Revenue'!$B:$O,4,FALSE),0)</f>
        <v>4.5599999999999996</v>
      </c>
      <c r="I37" s="136">
        <f>IFERROR(VLOOKUP('Jefferson Regulated Price Out'!$B37,'[31]Jefferson Revenue'!$B:$O,5,FALSE),0)</f>
        <v>4.5599999999999996</v>
      </c>
      <c r="J37" s="136">
        <f>IFERROR(VLOOKUP('Jefferson Regulated Price Out'!$B37,'[31]Jefferson Revenue'!$B:$O,6,FALSE),0)</f>
        <v>3.8</v>
      </c>
      <c r="K37" s="136">
        <f>IFERROR(VLOOKUP('Jefferson Regulated Price Out'!$B37,'[31]Jefferson Revenue'!$B:$O,7,FALSE),0)</f>
        <v>3.8</v>
      </c>
      <c r="L37" s="136">
        <f>IFERROR(VLOOKUP('Jefferson Regulated Price Out'!$B37,'[31]Jefferson Revenue'!$B:$O,8,FALSE),0)</f>
        <v>3.8</v>
      </c>
      <c r="M37" s="136">
        <f>IFERROR(VLOOKUP('Jefferson Regulated Price Out'!$B37,'[31]Jefferson Revenue'!$B:$O,9,FALSE),0)</f>
        <v>3.8</v>
      </c>
      <c r="N37" s="136">
        <f>IFERROR(VLOOKUP('Jefferson Regulated Price Out'!$B37,'[31]Jefferson Revenue'!$B:$O,10,FALSE),0)</f>
        <v>3.8</v>
      </c>
      <c r="O37" s="136">
        <f>IFERROR(VLOOKUP('Jefferson Regulated Price Out'!$B37,'[31]Jefferson Revenue'!$B:$O,11,FALSE),0)</f>
        <v>3.8</v>
      </c>
      <c r="P37" s="136">
        <f>IFERROR(VLOOKUP('Jefferson Regulated Price Out'!$B37,'[31]Jefferson Revenue'!$B:$O,12,FALSE),0)</f>
        <v>3.04</v>
      </c>
      <c r="Q37" s="136">
        <f>IFERROR(VLOOKUP('Jefferson Regulated Price Out'!$B37,'[31]Jefferson Revenue'!$B:$O,13,FALSE),0)</f>
        <v>3.04</v>
      </c>
      <c r="R37" s="136">
        <f>IFERROR(VLOOKUP($B37,'[31]Jefferson Revenue'!$B:$O,14,0),0)</f>
        <v>3.04</v>
      </c>
      <c r="S37" s="136">
        <f t="shared" si="23"/>
        <v>45.599999999999994</v>
      </c>
      <c r="T37" s="162"/>
      <c r="U37" s="136">
        <f t="shared" si="3"/>
        <v>2.7636363636363637</v>
      </c>
      <c r="V37" s="136">
        <f t="shared" si="4"/>
        <v>2.7636363636363637</v>
      </c>
      <c r="W37" s="136">
        <f t="shared" si="5"/>
        <v>2.7636363636363637</v>
      </c>
      <c r="X37" s="136">
        <f t="shared" si="6"/>
        <v>2.3030303030303032</v>
      </c>
      <c r="Y37" s="136">
        <f t="shared" si="7"/>
        <v>2.3030303030303032</v>
      </c>
      <c r="Z37" s="136">
        <f t="shared" si="8"/>
        <v>2.3030303030303032</v>
      </c>
      <c r="AA37" s="136">
        <f t="shared" si="9"/>
        <v>2.3030303030303032</v>
      </c>
      <c r="AB37" s="136">
        <f t="shared" si="10"/>
        <v>2.3030303030303032</v>
      </c>
      <c r="AC37" s="136">
        <f t="shared" si="11"/>
        <v>2.3030303030303032</v>
      </c>
      <c r="AD37" s="136">
        <f t="shared" si="12"/>
        <v>1.8424242424242425</v>
      </c>
      <c r="AE37" s="136">
        <f t="shared" si="13"/>
        <v>1.8424242424242425</v>
      </c>
      <c r="AF37" s="136">
        <f t="shared" si="14"/>
        <v>1.8424242424242425</v>
      </c>
      <c r="AG37" s="138">
        <f t="shared" si="15"/>
        <v>2.3449035812672183</v>
      </c>
      <c r="AH37" s="162"/>
      <c r="AI37" s="192"/>
      <c r="AJ37" s="214">
        <f t="shared" si="16"/>
        <v>1.654599195718951</v>
      </c>
      <c r="AK37" s="224">
        <f t="shared" si="17"/>
        <v>4.5991957189510657E-3</v>
      </c>
      <c r="AL37" s="225">
        <f t="shared" si="18"/>
        <v>0.12941604614780655</v>
      </c>
      <c r="AM37" s="226">
        <f t="shared" si="19"/>
        <v>45.729416046147804</v>
      </c>
      <c r="AN37" s="241">
        <f t="shared" si="20"/>
        <v>2.7873913448188277E-3</v>
      </c>
      <c r="AO37" s="241">
        <f t="shared" si="21"/>
        <v>2.8380711874518984E-3</v>
      </c>
    </row>
    <row r="38" spans="1:41" s="108" customFormat="1" ht="12" customHeight="1">
      <c r="A38" s="191">
        <v>80</v>
      </c>
      <c r="B38" s="140" t="s">
        <v>288</v>
      </c>
      <c r="C38" s="132" t="s">
        <v>478</v>
      </c>
      <c r="D38" s="134">
        <f>IFERROR(VLOOKUP(B38,'[31]Jefferson Rates'!$F$2:$H$500, 3, FALSE),0)</f>
        <v>3.3</v>
      </c>
      <c r="E38" s="135">
        <f t="shared" ref="E38:E41" si="25">+D38/2</f>
        <v>1.65</v>
      </c>
      <c r="F38" s="135" t="s">
        <v>14</v>
      </c>
      <c r="G38" s="136">
        <f>IFERROR(VLOOKUP('Jefferson Regulated Price Out'!$B38,'[31]Jefferson Revenue'!$B:$O,3,FALSE),0)</f>
        <v>21.45</v>
      </c>
      <c r="H38" s="136">
        <f>IFERROR(VLOOKUP('Jefferson Regulated Price Out'!$B38,'[31]Jefferson Revenue'!$B:$O,4,FALSE),0)</f>
        <v>19.8</v>
      </c>
      <c r="I38" s="136">
        <f>IFERROR(VLOOKUP('Jefferson Regulated Price Out'!$B38,'[31]Jefferson Revenue'!$B:$O,5,FALSE),0)</f>
        <v>19.8</v>
      </c>
      <c r="J38" s="136">
        <f>IFERROR(VLOOKUP('Jefferson Regulated Price Out'!$B38,'[31]Jefferson Revenue'!$B:$O,6,FALSE),0)</f>
        <v>19.8</v>
      </c>
      <c r="K38" s="136">
        <f>IFERROR(VLOOKUP('Jefferson Regulated Price Out'!$B38,'[31]Jefferson Revenue'!$B:$O,7,FALSE),0)</f>
        <v>19.8</v>
      </c>
      <c r="L38" s="136">
        <f>IFERROR(VLOOKUP('Jefferson Regulated Price Out'!$B38,'[31]Jefferson Revenue'!$B:$O,8,FALSE),0)</f>
        <v>19.8</v>
      </c>
      <c r="M38" s="136">
        <f>IFERROR(VLOOKUP('Jefferson Regulated Price Out'!$B38,'[31]Jefferson Revenue'!$B:$O,9,FALSE),0)</f>
        <v>19.8</v>
      </c>
      <c r="N38" s="136">
        <f>IFERROR(VLOOKUP('Jefferson Regulated Price Out'!$B38,'[31]Jefferson Revenue'!$B:$O,10,FALSE),0)</f>
        <v>19.8</v>
      </c>
      <c r="O38" s="136">
        <f>IFERROR(VLOOKUP('Jefferson Regulated Price Out'!$B38,'[31]Jefferson Revenue'!$B:$O,11,FALSE),0)</f>
        <v>19.8</v>
      </c>
      <c r="P38" s="136">
        <f>IFERROR(VLOOKUP('Jefferson Regulated Price Out'!$B38,'[31]Jefferson Revenue'!$B:$O,12,FALSE),0)</f>
        <v>19.8</v>
      </c>
      <c r="Q38" s="136">
        <f>IFERROR(VLOOKUP('Jefferson Regulated Price Out'!$B38,'[31]Jefferson Revenue'!$B:$O,13,FALSE),0)</f>
        <v>19.8</v>
      </c>
      <c r="R38" s="136">
        <f>IFERROR(VLOOKUP($B38,'[31]Jefferson Revenue'!$B:$O,14,0),0)</f>
        <v>19.8</v>
      </c>
      <c r="S38" s="136">
        <f t="shared" si="23"/>
        <v>239.25000000000006</v>
      </c>
      <c r="T38" s="162"/>
      <c r="U38" s="136">
        <f t="shared" si="3"/>
        <v>13</v>
      </c>
      <c r="V38" s="136">
        <f t="shared" si="4"/>
        <v>12.000000000000002</v>
      </c>
      <c r="W38" s="136">
        <f t="shared" si="5"/>
        <v>12.000000000000002</v>
      </c>
      <c r="X38" s="136">
        <f t="shared" si="6"/>
        <v>12.000000000000002</v>
      </c>
      <c r="Y38" s="136">
        <f t="shared" si="7"/>
        <v>12.000000000000002</v>
      </c>
      <c r="Z38" s="136">
        <f t="shared" si="8"/>
        <v>12.000000000000002</v>
      </c>
      <c r="AA38" s="136">
        <f t="shared" si="9"/>
        <v>12.000000000000002</v>
      </c>
      <c r="AB38" s="136">
        <f t="shared" si="10"/>
        <v>12.000000000000002</v>
      </c>
      <c r="AC38" s="136">
        <f t="shared" si="11"/>
        <v>12.000000000000002</v>
      </c>
      <c r="AD38" s="136">
        <f t="shared" si="12"/>
        <v>12.000000000000002</v>
      </c>
      <c r="AE38" s="136">
        <f t="shared" si="13"/>
        <v>12.000000000000002</v>
      </c>
      <c r="AF38" s="136">
        <f t="shared" si="14"/>
        <v>12.000000000000002</v>
      </c>
      <c r="AG38" s="138">
        <f t="shared" si="15"/>
        <v>12.090909090909092</v>
      </c>
      <c r="AH38" s="162"/>
      <c r="AI38" s="192"/>
      <c r="AJ38" s="214">
        <f t="shared" si="16"/>
        <v>1.654599195718951</v>
      </c>
      <c r="AK38" s="224">
        <f t="shared" si="17"/>
        <v>4.5991957189510657E-3</v>
      </c>
      <c r="AL38" s="225">
        <f t="shared" si="18"/>
        <v>0.6673014879496274</v>
      </c>
      <c r="AM38" s="226">
        <f t="shared" si="19"/>
        <v>239.91730148794969</v>
      </c>
      <c r="AN38" s="241">
        <f t="shared" si="20"/>
        <v>2.7873913448188277E-3</v>
      </c>
      <c r="AO38" s="241">
        <f t="shared" si="21"/>
        <v>2.7891389255992778E-3</v>
      </c>
    </row>
    <row r="39" spans="1:41" s="108" customFormat="1" ht="12" customHeight="1">
      <c r="A39" s="191"/>
      <c r="B39" s="140" t="s">
        <v>143</v>
      </c>
      <c r="C39" s="132" t="s">
        <v>479</v>
      </c>
      <c r="D39" s="134">
        <f>IFERROR(VLOOKUP(B39,'[31]Jefferson Rates'!$F$2:$H$500, 3, FALSE),0)</f>
        <v>4.97</v>
      </c>
      <c r="E39" s="135">
        <f t="shared" si="25"/>
        <v>2.4849999999999999</v>
      </c>
      <c r="F39" s="135" t="s">
        <v>14</v>
      </c>
      <c r="G39" s="136">
        <f>IFERROR(VLOOKUP('Jefferson Regulated Price Out'!$B39,'[31]Jefferson Revenue'!$B:$O,3,FALSE),0)</f>
        <v>9.94</v>
      </c>
      <c r="H39" s="136">
        <f>IFERROR(VLOOKUP('Jefferson Regulated Price Out'!$B39,'[31]Jefferson Revenue'!$B:$O,4,FALSE),0)</f>
        <v>9.94</v>
      </c>
      <c r="I39" s="136">
        <f>IFERROR(VLOOKUP('Jefferson Regulated Price Out'!$B39,'[31]Jefferson Revenue'!$B:$O,5,FALSE),0)</f>
        <v>9.94</v>
      </c>
      <c r="J39" s="136">
        <f>IFERROR(VLOOKUP('Jefferson Regulated Price Out'!$B39,'[31]Jefferson Revenue'!$B:$O,6,FALSE),0)</f>
        <v>9.94</v>
      </c>
      <c r="K39" s="136">
        <f>IFERROR(VLOOKUP('Jefferson Regulated Price Out'!$B39,'[31]Jefferson Revenue'!$B:$O,7,FALSE),0)</f>
        <v>9.94</v>
      </c>
      <c r="L39" s="136">
        <f>IFERROR(VLOOKUP('Jefferson Regulated Price Out'!$B39,'[31]Jefferson Revenue'!$B:$O,8,FALSE),0)</f>
        <v>9.94</v>
      </c>
      <c r="M39" s="136">
        <f>IFERROR(VLOOKUP('Jefferson Regulated Price Out'!$B39,'[31]Jefferson Revenue'!$B:$O,9,FALSE),0)</f>
        <v>9.94</v>
      </c>
      <c r="N39" s="136">
        <f>IFERROR(VLOOKUP('Jefferson Regulated Price Out'!$B39,'[31]Jefferson Revenue'!$B:$O,10,FALSE),0)</f>
        <v>7.46</v>
      </c>
      <c r="O39" s="136">
        <f>IFERROR(VLOOKUP('Jefferson Regulated Price Out'!$B39,'[31]Jefferson Revenue'!$B:$O,11,FALSE),0)</f>
        <v>7.45</v>
      </c>
      <c r="P39" s="136">
        <f>IFERROR(VLOOKUP('Jefferson Regulated Price Out'!$B39,'[31]Jefferson Revenue'!$B:$O,12,FALSE),0)</f>
        <v>7.46</v>
      </c>
      <c r="Q39" s="136">
        <f>IFERROR(VLOOKUP('Jefferson Regulated Price Out'!$B39,'[31]Jefferson Revenue'!$B:$O,13,FALSE),0)</f>
        <v>7.45</v>
      </c>
      <c r="R39" s="136">
        <f>IFERROR(VLOOKUP($B39,'[31]Jefferson Revenue'!$B:$O,14,0),0)</f>
        <v>7.46</v>
      </c>
      <c r="S39" s="136">
        <f t="shared" si="23"/>
        <v>106.85999999999999</v>
      </c>
      <c r="T39" s="162"/>
      <c r="U39" s="136">
        <f t="shared" si="3"/>
        <v>4</v>
      </c>
      <c r="V39" s="136">
        <f t="shared" si="4"/>
        <v>4</v>
      </c>
      <c r="W39" s="136">
        <f t="shared" si="5"/>
        <v>4</v>
      </c>
      <c r="X39" s="136">
        <f t="shared" si="6"/>
        <v>4</v>
      </c>
      <c r="Y39" s="136">
        <f t="shared" si="7"/>
        <v>4</v>
      </c>
      <c r="Z39" s="136">
        <f t="shared" si="8"/>
        <v>4</v>
      </c>
      <c r="AA39" s="136">
        <f t="shared" si="9"/>
        <v>4</v>
      </c>
      <c r="AB39" s="136">
        <f t="shared" si="10"/>
        <v>3.0020120724346078</v>
      </c>
      <c r="AC39" s="136">
        <f t="shared" si="11"/>
        <v>2.9979879275653927</v>
      </c>
      <c r="AD39" s="136">
        <f t="shared" si="12"/>
        <v>3.0020120724346078</v>
      </c>
      <c r="AE39" s="136">
        <f t="shared" si="13"/>
        <v>2.9979879275653927</v>
      </c>
      <c r="AF39" s="136">
        <f t="shared" si="14"/>
        <v>3.0020120724346078</v>
      </c>
      <c r="AG39" s="138">
        <f t="shared" si="15"/>
        <v>3.6363636363636362</v>
      </c>
      <c r="AH39" s="162"/>
      <c r="AI39" s="192"/>
      <c r="AJ39" s="214">
        <f t="shared" si="16"/>
        <v>2.491926667491875</v>
      </c>
      <c r="AK39" s="224">
        <f t="shared" si="17"/>
        <v>6.9266674918750937E-3</v>
      </c>
      <c r="AL39" s="225">
        <f t="shared" si="18"/>
        <v>0.30225458146364043</v>
      </c>
      <c r="AM39" s="226">
        <f t="shared" si="19"/>
        <v>107.16225458146363</v>
      </c>
      <c r="AN39" s="241">
        <f t="shared" si="20"/>
        <v>2.7873913448189513E-3</v>
      </c>
      <c r="AO39" s="241">
        <f t="shared" si="21"/>
        <v>2.8285100267980579E-3</v>
      </c>
    </row>
    <row r="40" spans="1:41" s="108" customFormat="1" ht="12" customHeight="1">
      <c r="A40" s="191"/>
      <c r="B40" s="140" t="s">
        <v>148</v>
      </c>
      <c r="C40" s="133" t="s">
        <v>480</v>
      </c>
      <c r="D40" s="145">
        <f>IFERROR(VLOOKUP(B40,'[31]Jefferson Rates'!$F$2:$H$500, 3, FALSE),0)</f>
        <v>9.94</v>
      </c>
      <c r="E40" s="135">
        <v>5.38</v>
      </c>
      <c r="F40" s="135"/>
      <c r="G40" s="136">
        <f>IFERROR(VLOOKUP('Jefferson Regulated Price Out'!$B40,'[31]Jefferson Revenue'!$B:$O,3,FALSE),0)</f>
        <v>4.97</v>
      </c>
      <c r="H40" s="136">
        <f>IFERROR(VLOOKUP('Jefferson Regulated Price Out'!$B40,'[31]Jefferson Revenue'!$B:$O,4,FALSE),0)</f>
        <v>4.97</v>
      </c>
      <c r="I40" s="136">
        <f>IFERROR(VLOOKUP('Jefferson Regulated Price Out'!$B40,'[31]Jefferson Revenue'!$B:$O,5,FALSE),0)</f>
        <v>4.97</v>
      </c>
      <c r="J40" s="136">
        <f>IFERROR(VLOOKUP('Jefferson Regulated Price Out'!$B40,'[31]Jefferson Revenue'!$B:$O,6,FALSE),0)</f>
        <v>4.97</v>
      </c>
      <c r="K40" s="136">
        <f>IFERROR(VLOOKUP('Jefferson Regulated Price Out'!$B40,'[31]Jefferson Revenue'!$B:$O,7,FALSE),0)</f>
        <v>4.97</v>
      </c>
      <c r="L40" s="136">
        <f>IFERROR(VLOOKUP('Jefferson Regulated Price Out'!$B40,'[31]Jefferson Revenue'!$B:$O,8,FALSE),0)</f>
        <v>4.97</v>
      </c>
      <c r="M40" s="136">
        <f>IFERROR(VLOOKUP('Jefferson Regulated Price Out'!$B40,'[31]Jefferson Revenue'!$B:$O,9,FALSE),0)</f>
        <v>4.97</v>
      </c>
      <c r="N40" s="136">
        <f>IFERROR(VLOOKUP('Jefferson Regulated Price Out'!$B40,'[31]Jefferson Revenue'!$B:$O,10,FALSE),0)</f>
        <v>4.97</v>
      </c>
      <c r="O40" s="136">
        <f>IFERROR(VLOOKUP('Jefferson Regulated Price Out'!$B40,'[31]Jefferson Revenue'!$B:$O,11,FALSE),0)</f>
        <v>4.97</v>
      </c>
      <c r="P40" s="136">
        <f>IFERROR(VLOOKUP('Jefferson Regulated Price Out'!$B40,'[31]Jefferson Revenue'!$B:$O,12,FALSE),0)</f>
        <v>9.94</v>
      </c>
      <c r="Q40" s="136">
        <f>IFERROR(VLOOKUP('Jefferson Regulated Price Out'!$B40,'[31]Jefferson Revenue'!$B:$O,13,FALSE),0)</f>
        <v>9.94</v>
      </c>
      <c r="R40" s="136">
        <f>IFERROR(VLOOKUP($B40,'[31]Jefferson Revenue'!$B:$O,14,0),0)</f>
        <v>9.94</v>
      </c>
      <c r="S40" s="136">
        <f t="shared" si="23"/>
        <v>74.55</v>
      </c>
      <c r="T40" s="162"/>
      <c r="U40" s="136">
        <f t="shared" si="3"/>
        <v>0.92379182156133821</v>
      </c>
      <c r="V40" s="136">
        <f t="shared" si="4"/>
        <v>0.92379182156133821</v>
      </c>
      <c r="W40" s="136">
        <f t="shared" si="5"/>
        <v>0.92379182156133821</v>
      </c>
      <c r="X40" s="136">
        <f t="shared" si="6"/>
        <v>0.92379182156133821</v>
      </c>
      <c r="Y40" s="136">
        <f t="shared" si="7"/>
        <v>0.92379182156133821</v>
      </c>
      <c r="Z40" s="136">
        <f t="shared" si="8"/>
        <v>0.92379182156133821</v>
      </c>
      <c r="AA40" s="136">
        <f t="shared" si="9"/>
        <v>0.92379182156133821</v>
      </c>
      <c r="AB40" s="136">
        <f t="shared" si="10"/>
        <v>0.92379182156133821</v>
      </c>
      <c r="AC40" s="136">
        <f t="shared" si="11"/>
        <v>0.92379182156133821</v>
      </c>
      <c r="AD40" s="136">
        <f t="shared" si="12"/>
        <v>1.8475836431226764</v>
      </c>
      <c r="AE40" s="136">
        <f t="shared" si="13"/>
        <v>1.8475836431226764</v>
      </c>
      <c r="AF40" s="136">
        <f t="shared" si="14"/>
        <v>1.8475836431226764</v>
      </c>
      <c r="AG40" s="138">
        <f t="shared" si="15"/>
        <v>1.091753970936127</v>
      </c>
      <c r="AH40" s="162"/>
      <c r="AI40" s="192"/>
      <c r="AJ40" s="214">
        <f t="shared" si="16"/>
        <v>5.3949961654351251</v>
      </c>
      <c r="AK40" s="224">
        <f t="shared" si="17"/>
        <v>1.4996165435125164E-2</v>
      </c>
      <c r="AL40" s="225">
        <f t="shared" si="18"/>
        <v>0.19646547795135588</v>
      </c>
      <c r="AM40" s="226">
        <f t="shared" si="19"/>
        <v>74.746465477951347</v>
      </c>
      <c r="AN40" s="241">
        <f t="shared" si="20"/>
        <v>2.7873913448188039E-3</v>
      </c>
      <c r="AO40" s="241">
        <f t="shared" si="21"/>
        <v>2.635351816919596E-3</v>
      </c>
    </row>
    <row r="41" spans="1:41" s="108" customFormat="1" ht="12" customHeight="1">
      <c r="A41" s="191">
        <v>80</v>
      </c>
      <c r="B41" s="140" t="s">
        <v>144</v>
      </c>
      <c r="C41" s="132" t="s">
        <v>481</v>
      </c>
      <c r="D41" s="134">
        <f>IFERROR(VLOOKUP(B41,'[31]Jefferson Rates'!$F$2:$H$500, 3, FALSE),0)</f>
        <v>10.76</v>
      </c>
      <c r="E41" s="135">
        <f t="shared" si="25"/>
        <v>5.38</v>
      </c>
      <c r="F41" s="135" t="s">
        <v>14</v>
      </c>
      <c r="G41" s="136">
        <f>IFERROR(VLOOKUP('Jefferson Regulated Price Out'!$B41,'[31]Jefferson Revenue'!$B:$O,3,FALSE),0)</f>
        <v>34.97</v>
      </c>
      <c r="H41" s="136">
        <f>IFERROR(VLOOKUP('Jefferson Regulated Price Out'!$B41,'[31]Jefferson Revenue'!$B:$O,4,FALSE),0)</f>
        <v>32.28</v>
      </c>
      <c r="I41" s="136">
        <f>IFERROR(VLOOKUP('Jefferson Regulated Price Out'!$B41,'[31]Jefferson Revenue'!$B:$O,5,FALSE),0)</f>
        <v>43.04</v>
      </c>
      <c r="J41" s="136">
        <f>IFERROR(VLOOKUP('Jefferson Regulated Price Out'!$B41,'[31]Jefferson Revenue'!$B:$O,6,FALSE),0)</f>
        <v>26.9</v>
      </c>
      <c r="K41" s="136">
        <f>IFERROR(VLOOKUP('Jefferson Regulated Price Out'!$B41,'[31]Jefferson Revenue'!$B:$O,7,FALSE),0)</f>
        <v>26.9</v>
      </c>
      <c r="L41" s="136">
        <f>IFERROR(VLOOKUP('Jefferson Regulated Price Out'!$B41,'[31]Jefferson Revenue'!$B:$O,8,FALSE),0)</f>
        <v>26.9</v>
      </c>
      <c r="M41" s="136">
        <f>IFERROR(VLOOKUP('Jefferson Regulated Price Out'!$B41,'[31]Jefferson Revenue'!$B:$O,9,FALSE),0)</f>
        <v>26.9</v>
      </c>
      <c r="N41" s="136">
        <f>IFERROR(VLOOKUP('Jefferson Regulated Price Out'!$B41,'[31]Jefferson Revenue'!$B:$O,10,FALSE),0)</f>
        <v>19.61</v>
      </c>
      <c r="O41" s="136">
        <f>IFERROR(VLOOKUP('Jefferson Regulated Price Out'!$B41,'[31]Jefferson Revenue'!$B:$O,11,FALSE),0)</f>
        <v>19.61</v>
      </c>
      <c r="P41" s="136">
        <f>IFERROR(VLOOKUP('Jefferson Regulated Price Out'!$B41,'[31]Jefferson Revenue'!$B:$O,12,FALSE),0)</f>
        <v>16.14</v>
      </c>
      <c r="Q41" s="136">
        <f>IFERROR(VLOOKUP('Jefferson Regulated Price Out'!$B41,'[31]Jefferson Revenue'!$B:$O,13,FALSE),0)</f>
        <v>16.14</v>
      </c>
      <c r="R41" s="136">
        <f>IFERROR(VLOOKUP($B41,'[31]Jefferson Revenue'!$B:$O,14,0),0)</f>
        <v>16.14</v>
      </c>
      <c r="S41" s="136">
        <f t="shared" si="23"/>
        <v>305.52999999999997</v>
      </c>
      <c r="T41" s="162"/>
      <c r="U41" s="136">
        <f t="shared" si="3"/>
        <v>6.5</v>
      </c>
      <c r="V41" s="136">
        <f t="shared" si="4"/>
        <v>6</v>
      </c>
      <c r="W41" s="136">
        <f t="shared" si="5"/>
        <v>8</v>
      </c>
      <c r="X41" s="136">
        <f t="shared" si="6"/>
        <v>5</v>
      </c>
      <c r="Y41" s="136">
        <f t="shared" si="7"/>
        <v>5</v>
      </c>
      <c r="Z41" s="136">
        <f t="shared" si="8"/>
        <v>5</v>
      </c>
      <c r="AA41" s="136">
        <f t="shared" si="9"/>
        <v>5</v>
      </c>
      <c r="AB41" s="136">
        <f t="shared" si="10"/>
        <v>3.6449814126394053</v>
      </c>
      <c r="AC41" s="136">
        <f t="shared" si="11"/>
        <v>3.6449814126394053</v>
      </c>
      <c r="AD41" s="136">
        <f t="shared" si="12"/>
        <v>3</v>
      </c>
      <c r="AE41" s="136">
        <f t="shared" si="13"/>
        <v>3</v>
      </c>
      <c r="AF41" s="136">
        <f t="shared" si="14"/>
        <v>3</v>
      </c>
      <c r="AG41" s="138">
        <f t="shared" si="15"/>
        <v>4.8899966204798915</v>
      </c>
      <c r="AH41" s="162"/>
      <c r="AI41" s="192"/>
      <c r="AJ41" s="214">
        <f t="shared" si="16"/>
        <v>5.3949961654351251</v>
      </c>
      <c r="AK41" s="224">
        <f t="shared" si="17"/>
        <v>1.4996165435125164E-2</v>
      </c>
      <c r="AL41" s="225">
        <f t="shared" si="18"/>
        <v>0.87997437957503299</v>
      </c>
      <c r="AM41" s="226">
        <f t="shared" si="19"/>
        <v>306.40997437957503</v>
      </c>
      <c r="AN41" s="241">
        <f t="shared" si="20"/>
        <v>2.7873913448188039E-3</v>
      </c>
      <c r="AO41" s="241">
        <f t="shared" si="21"/>
        <v>2.8801570371977648E-3</v>
      </c>
    </row>
    <row r="42" spans="1:41" s="108" customFormat="1" ht="12" customHeight="1">
      <c r="A42" s="191">
        <v>80</v>
      </c>
      <c r="B42" s="140" t="s">
        <v>290</v>
      </c>
      <c r="C42" s="133" t="s">
        <v>482</v>
      </c>
      <c r="D42" s="145">
        <f>IFERROR(VLOOKUP(B42,'[31]Jefferson Rates'!$F$2:$H$500, 3, FALSE),0)</f>
        <v>0</v>
      </c>
      <c r="E42" s="135">
        <v>1.65</v>
      </c>
      <c r="F42" s="135" t="s">
        <v>14</v>
      </c>
      <c r="G42" s="136">
        <f>IFERROR(VLOOKUP('Jefferson Regulated Price Out'!$B42,'[31]Jefferson Revenue'!$B:$O,3,FALSE),0)</f>
        <v>9.66</v>
      </c>
      <c r="H42" s="136">
        <f>IFERROR(VLOOKUP('Jefferson Regulated Price Out'!$B42,'[31]Jefferson Revenue'!$B:$O,4,FALSE),0)</f>
        <v>9.66</v>
      </c>
      <c r="I42" s="136">
        <f>IFERROR(VLOOKUP('Jefferson Regulated Price Out'!$B42,'[31]Jefferson Revenue'!$B:$O,5,FALSE),0)</f>
        <v>9.66</v>
      </c>
      <c r="J42" s="136">
        <f>IFERROR(VLOOKUP('Jefferson Regulated Price Out'!$B42,'[31]Jefferson Revenue'!$B:$O,6,FALSE),0)</f>
        <v>9.66</v>
      </c>
      <c r="K42" s="136">
        <f>IFERROR(VLOOKUP('Jefferson Regulated Price Out'!$B42,'[31]Jefferson Revenue'!$B:$O,7,FALSE),0)</f>
        <v>9.66</v>
      </c>
      <c r="L42" s="136">
        <f>IFERROR(VLOOKUP('Jefferson Regulated Price Out'!$B42,'[31]Jefferson Revenue'!$B:$O,8,FALSE),0)</f>
        <v>9.66</v>
      </c>
      <c r="M42" s="136">
        <f>IFERROR(VLOOKUP('Jefferson Regulated Price Out'!$B42,'[31]Jefferson Revenue'!$B:$O,9,FALSE),0)</f>
        <v>9.66</v>
      </c>
      <c r="N42" s="136">
        <f>IFERROR(VLOOKUP('Jefferson Regulated Price Out'!$B42,'[31]Jefferson Revenue'!$B:$O,10,FALSE),0)</f>
        <v>9.66</v>
      </c>
      <c r="O42" s="136">
        <f>IFERROR(VLOOKUP('Jefferson Regulated Price Out'!$B42,'[31]Jefferson Revenue'!$B:$O,11,FALSE),0)</f>
        <v>9.66</v>
      </c>
      <c r="P42" s="136">
        <f>IFERROR(VLOOKUP('Jefferson Regulated Price Out'!$B42,'[31]Jefferson Revenue'!$B:$O,12,FALSE),0)</f>
        <v>11.27</v>
      </c>
      <c r="Q42" s="136">
        <f>IFERROR(VLOOKUP('Jefferson Regulated Price Out'!$B42,'[31]Jefferson Revenue'!$B:$O,13,FALSE),0)</f>
        <v>11.27</v>
      </c>
      <c r="R42" s="136">
        <f>IFERROR(VLOOKUP($B42,'[31]Jefferson Revenue'!$B:$O,14,0),0)</f>
        <v>9.66</v>
      </c>
      <c r="S42" s="136">
        <f t="shared" si="23"/>
        <v>119.13999999999997</v>
      </c>
      <c r="T42" s="162"/>
      <c r="U42" s="136">
        <f t="shared" si="3"/>
        <v>5.8545454545454554</v>
      </c>
      <c r="V42" s="136">
        <f t="shared" si="4"/>
        <v>5.8545454545454554</v>
      </c>
      <c r="W42" s="136">
        <f t="shared" si="5"/>
        <v>5.8545454545454554</v>
      </c>
      <c r="X42" s="136">
        <f t="shared" si="6"/>
        <v>5.8545454545454554</v>
      </c>
      <c r="Y42" s="136">
        <f t="shared" si="7"/>
        <v>5.8545454545454554</v>
      </c>
      <c r="Z42" s="136">
        <f t="shared" si="8"/>
        <v>5.8545454545454554</v>
      </c>
      <c r="AA42" s="136">
        <f t="shared" si="9"/>
        <v>5.8545454545454554</v>
      </c>
      <c r="AB42" s="136">
        <f t="shared" si="10"/>
        <v>5.8545454545454554</v>
      </c>
      <c r="AC42" s="136">
        <f t="shared" si="11"/>
        <v>5.8545454545454554</v>
      </c>
      <c r="AD42" s="136">
        <f t="shared" si="12"/>
        <v>6.8303030303030301</v>
      </c>
      <c r="AE42" s="136">
        <f t="shared" si="13"/>
        <v>6.8303030303030301</v>
      </c>
      <c r="AF42" s="136">
        <f t="shared" si="14"/>
        <v>5.8545454545454554</v>
      </c>
      <c r="AG42" s="138">
        <f t="shared" si="15"/>
        <v>6.0319559228650146</v>
      </c>
      <c r="AH42" s="162"/>
      <c r="AI42" s="192"/>
      <c r="AJ42" s="214">
        <f t="shared" si="16"/>
        <v>1.654599195718951</v>
      </c>
      <c r="AK42" s="224">
        <f t="shared" si="17"/>
        <v>4.5991957189510657E-3</v>
      </c>
      <c r="AL42" s="225">
        <f t="shared" si="18"/>
        <v>0.33290575028810759</v>
      </c>
      <c r="AM42" s="226">
        <f t="shared" si="19"/>
        <v>119.47290575028808</v>
      </c>
      <c r="AN42" s="241">
        <f t="shared" si="20"/>
        <v>2.7873913448188277E-3</v>
      </c>
      <c r="AO42" s="241">
        <f t="shared" si="21"/>
        <v>2.7942399722016759E-3</v>
      </c>
    </row>
    <row r="43" spans="1:41" s="108" customFormat="1" ht="12" customHeight="1">
      <c r="A43" s="191">
        <v>80</v>
      </c>
      <c r="B43" s="140" t="s">
        <v>291</v>
      </c>
      <c r="C43" s="133" t="s">
        <v>483</v>
      </c>
      <c r="D43" s="145">
        <f>IFERROR(VLOOKUP(B43,'[31]Jefferson Rates'!$F$2:$H$500, 3, FALSE),0)</f>
        <v>0</v>
      </c>
      <c r="E43" s="135">
        <v>0.83</v>
      </c>
      <c r="F43" s="135" t="s">
        <v>14</v>
      </c>
      <c r="G43" s="136">
        <f>IFERROR(VLOOKUP('Jefferson Regulated Price Out'!$B43,'[31]Jefferson Revenue'!$B:$O,3,FALSE),0)</f>
        <v>1.62</v>
      </c>
      <c r="H43" s="136">
        <f>IFERROR(VLOOKUP('Jefferson Regulated Price Out'!$B43,'[31]Jefferson Revenue'!$B:$O,4,FALSE),0)</f>
        <v>1.62</v>
      </c>
      <c r="I43" s="136">
        <f>IFERROR(VLOOKUP('Jefferson Regulated Price Out'!$B43,'[31]Jefferson Revenue'!$B:$O,5,FALSE),0)</f>
        <v>1.62</v>
      </c>
      <c r="J43" s="136">
        <f>IFERROR(VLOOKUP('Jefferson Regulated Price Out'!$B43,'[31]Jefferson Revenue'!$B:$O,6,FALSE),0)</f>
        <v>1.62</v>
      </c>
      <c r="K43" s="136">
        <f>IFERROR(VLOOKUP('Jefferson Regulated Price Out'!$B43,'[31]Jefferson Revenue'!$B:$O,7,FALSE),0)</f>
        <v>1.62</v>
      </c>
      <c r="L43" s="136">
        <f>IFERROR(VLOOKUP('Jefferson Regulated Price Out'!$B43,'[31]Jefferson Revenue'!$B:$O,8,FALSE),0)</f>
        <v>1.62</v>
      </c>
      <c r="M43" s="136">
        <f>IFERROR(VLOOKUP('Jefferson Regulated Price Out'!$B43,'[31]Jefferson Revenue'!$B:$O,9,FALSE),0)</f>
        <v>1.62</v>
      </c>
      <c r="N43" s="136">
        <f>IFERROR(VLOOKUP('Jefferson Regulated Price Out'!$B43,'[31]Jefferson Revenue'!$B:$O,10,FALSE),0)</f>
        <v>1.62</v>
      </c>
      <c r="O43" s="136">
        <f>IFERROR(VLOOKUP('Jefferson Regulated Price Out'!$B43,'[31]Jefferson Revenue'!$B:$O,11,FALSE),0)</f>
        <v>1.62</v>
      </c>
      <c r="P43" s="136">
        <f>IFERROR(VLOOKUP('Jefferson Regulated Price Out'!$B43,'[31]Jefferson Revenue'!$B:$O,12,FALSE),0)</f>
        <v>2.4300000000000002</v>
      </c>
      <c r="Q43" s="136">
        <f>IFERROR(VLOOKUP('Jefferson Regulated Price Out'!$B43,'[31]Jefferson Revenue'!$B:$O,13,FALSE),0)</f>
        <v>2.4300000000000002</v>
      </c>
      <c r="R43" s="136">
        <f>IFERROR(VLOOKUP($B43,'[31]Jefferson Revenue'!$B:$O,14,0),0)</f>
        <v>2.4300000000000002</v>
      </c>
      <c r="S43" s="136">
        <f t="shared" si="23"/>
        <v>21.870000000000005</v>
      </c>
      <c r="T43" s="162"/>
      <c r="U43" s="136">
        <f t="shared" si="3"/>
        <v>1.9518072289156629</v>
      </c>
      <c r="V43" s="136">
        <f t="shared" si="4"/>
        <v>1.9518072289156629</v>
      </c>
      <c r="W43" s="136">
        <f t="shared" si="5"/>
        <v>1.9518072289156629</v>
      </c>
      <c r="X43" s="136">
        <f t="shared" si="6"/>
        <v>1.9518072289156629</v>
      </c>
      <c r="Y43" s="136">
        <f t="shared" si="7"/>
        <v>1.9518072289156629</v>
      </c>
      <c r="Z43" s="136">
        <f t="shared" si="8"/>
        <v>1.9518072289156629</v>
      </c>
      <c r="AA43" s="136">
        <f t="shared" si="9"/>
        <v>1.9518072289156629</v>
      </c>
      <c r="AB43" s="136">
        <f t="shared" si="10"/>
        <v>1.9518072289156629</v>
      </c>
      <c r="AC43" s="136">
        <f t="shared" si="11"/>
        <v>1.9518072289156629</v>
      </c>
      <c r="AD43" s="136">
        <f t="shared" si="12"/>
        <v>2.9277108433734944</v>
      </c>
      <c r="AE43" s="136">
        <f t="shared" si="13"/>
        <v>2.9277108433734944</v>
      </c>
      <c r="AF43" s="136">
        <f t="shared" si="14"/>
        <v>2.9277108433734944</v>
      </c>
      <c r="AG43" s="138">
        <f t="shared" si="15"/>
        <v>2.129244249726177</v>
      </c>
      <c r="AH43" s="162"/>
      <c r="AI43" s="192"/>
      <c r="AJ43" s="214">
        <f t="shared" si="16"/>
        <v>0.83231353481619963</v>
      </c>
      <c r="AK43" s="224">
        <f t="shared" si="17"/>
        <v>2.3135348161996694E-3</v>
      </c>
      <c r="AL43" s="225">
        <f t="shared" si="18"/>
        <v>5.9112968447213442E-2</v>
      </c>
      <c r="AM43" s="226">
        <f t="shared" si="19"/>
        <v>21.929112968447217</v>
      </c>
      <c r="AN43" s="241">
        <f t="shared" si="20"/>
        <v>2.7873913448188789E-3</v>
      </c>
      <c r="AO43" s="241">
        <f t="shared" si="21"/>
        <v>2.7029249404304265E-3</v>
      </c>
    </row>
    <row r="44" spans="1:41" s="108" customFormat="1" ht="12" customHeight="1">
      <c r="A44" s="191">
        <v>205</v>
      </c>
      <c r="B44" s="140" t="s">
        <v>293</v>
      </c>
      <c r="C44" s="133" t="s">
        <v>294</v>
      </c>
      <c r="D44" s="134">
        <f>IFERROR(VLOOKUP(B44,'[31]Jefferson Rates'!$F$2:$H$500, 3, FALSE),0)</f>
        <v>2.42</v>
      </c>
      <c r="E44" s="141">
        <f t="shared" ref="E44:E46" si="26">+D44/2</f>
        <v>1.21</v>
      </c>
      <c r="F44" s="135"/>
      <c r="G44" s="136">
        <f>IFERROR(VLOOKUP('Jefferson Regulated Price Out'!$B44,'[31]Jefferson Revenue'!$B:$O,3,FALSE),0)</f>
        <v>0</v>
      </c>
      <c r="H44" s="136">
        <f>IFERROR(VLOOKUP('Jefferson Regulated Price Out'!$B44,'[31]Jefferson Revenue'!$B:$O,4,FALSE),0)</f>
        <v>0</v>
      </c>
      <c r="I44" s="136">
        <f>IFERROR(VLOOKUP('Jefferson Regulated Price Out'!$B44,'[31]Jefferson Revenue'!$B:$O,5,FALSE),0)</f>
        <v>0</v>
      </c>
      <c r="J44" s="136">
        <f>IFERROR(VLOOKUP('Jefferson Regulated Price Out'!$B44,'[31]Jefferson Revenue'!$B:$O,6,FALSE),0)</f>
        <v>2.42</v>
      </c>
      <c r="K44" s="136">
        <f>IFERROR(VLOOKUP('Jefferson Regulated Price Out'!$B44,'[31]Jefferson Revenue'!$B:$O,7,FALSE),0)</f>
        <v>0</v>
      </c>
      <c r="L44" s="136">
        <f>IFERROR(VLOOKUP('Jefferson Regulated Price Out'!$B44,'[31]Jefferson Revenue'!$B:$O,8,FALSE),0)</f>
        <v>2.42</v>
      </c>
      <c r="M44" s="136">
        <f>IFERROR(VLOOKUP('Jefferson Regulated Price Out'!$B44,'[31]Jefferson Revenue'!$B:$O,9,FALSE),0)</f>
        <v>0</v>
      </c>
      <c r="N44" s="136">
        <f>IFERROR(VLOOKUP('Jefferson Regulated Price Out'!$B44,'[31]Jefferson Revenue'!$B:$O,10,FALSE),0)</f>
        <v>2.42</v>
      </c>
      <c r="O44" s="136">
        <f>IFERROR(VLOOKUP('Jefferson Regulated Price Out'!$B44,'[31]Jefferson Revenue'!$B:$O,11,FALSE),0)</f>
        <v>0</v>
      </c>
      <c r="P44" s="136">
        <f>IFERROR(VLOOKUP('Jefferson Regulated Price Out'!$B44,'[31]Jefferson Revenue'!$B:$O,12,FALSE),0)</f>
        <v>2.42</v>
      </c>
      <c r="Q44" s="136">
        <f>IFERROR(VLOOKUP('Jefferson Regulated Price Out'!$B44,'[31]Jefferson Revenue'!$B:$O,13,FALSE),0)</f>
        <v>0</v>
      </c>
      <c r="R44" s="136">
        <f>IFERROR(VLOOKUP($B44,'[31]Jefferson Revenue'!$B:$O,14,0),0)</f>
        <v>2.42</v>
      </c>
      <c r="S44" s="136">
        <f t="shared" si="23"/>
        <v>12.1</v>
      </c>
      <c r="T44" s="162"/>
      <c r="U44" s="136">
        <f t="shared" si="3"/>
        <v>0</v>
      </c>
      <c r="V44" s="136">
        <f t="shared" si="4"/>
        <v>0</v>
      </c>
      <c r="W44" s="136">
        <f t="shared" si="5"/>
        <v>0</v>
      </c>
      <c r="X44" s="136">
        <f t="shared" si="6"/>
        <v>2</v>
      </c>
      <c r="Y44" s="136">
        <f t="shared" si="7"/>
        <v>0</v>
      </c>
      <c r="Z44" s="136">
        <f t="shared" si="8"/>
        <v>2</v>
      </c>
      <c r="AA44" s="136">
        <f t="shared" si="9"/>
        <v>0</v>
      </c>
      <c r="AB44" s="136">
        <f t="shared" si="10"/>
        <v>2</v>
      </c>
      <c r="AC44" s="136">
        <f t="shared" si="11"/>
        <v>0</v>
      </c>
      <c r="AD44" s="136">
        <f t="shared" si="12"/>
        <v>2</v>
      </c>
      <c r="AE44" s="136">
        <f t="shared" si="13"/>
        <v>0</v>
      </c>
      <c r="AF44" s="136">
        <f t="shared" si="14"/>
        <v>2</v>
      </c>
      <c r="AG44" s="138">
        <f t="shared" si="15"/>
        <v>0.72727272727272729</v>
      </c>
      <c r="AH44" s="162"/>
      <c r="AI44" s="192"/>
      <c r="AJ44" s="214">
        <f t="shared" si="16"/>
        <v>1.2133727435272308</v>
      </c>
      <c r="AK44" s="224">
        <f t="shared" si="17"/>
        <v>3.3727435272308259E-3</v>
      </c>
      <c r="AL44" s="225">
        <f t="shared" si="18"/>
        <v>2.9434852601287205E-2</v>
      </c>
      <c r="AM44" s="226">
        <f t="shared" si="19"/>
        <v>12.129434852601287</v>
      </c>
      <c r="AN44" s="241">
        <f t="shared" si="20"/>
        <v>2.7873913448188646E-3</v>
      </c>
      <c r="AO44" s="241">
        <f t="shared" si="21"/>
        <v>2.4326324463873725E-3</v>
      </c>
    </row>
    <row r="45" spans="1:41" s="108" customFormat="1" ht="12" customHeight="1">
      <c r="A45" s="191">
        <v>205</v>
      </c>
      <c r="B45" s="140" t="s">
        <v>295</v>
      </c>
      <c r="C45" s="133" t="s">
        <v>296</v>
      </c>
      <c r="D45" s="134">
        <f>IFERROR(VLOOKUP(B45,'[31]Jefferson Rates'!$F$2:$H$500, 3, FALSE),0)</f>
        <v>1.1200000000000001</v>
      </c>
      <c r="E45" s="141">
        <f t="shared" si="26"/>
        <v>0.56000000000000005</v>
      </c>
      <c r="F45" s="135"/>
      <c r="G45" s="136">
        <f>IFERROR(VLOOKUP('Jefferson Regulated Price Out'!$B45,'[31]Jefferson Revenue'!$B:$O,3,FALSE),0)</f>
        <v>0</v>
      </c>
      <c r="H45" s="136">
        <f>IFERROR(VLOOKUP('Jefferson Regulated Price Out'!$B45,'[31]Jefferson Revenue'!$B:$O,4,FALSE),0)</f>
        <v>0</v>
      </c>
      <c r="I45" s="136">
        <f>IFERROR(VLOOKUP('Jefferson Regulated Price Out'!$B45,'[31]Jefferson Revenue'!$B:$O,5,FALSE),0)</f>
        <v>0</v>
      </c>
      <c r="J45" s="136">
        <f>IFERROR(VLOOKUP('Jefferson Regulated Price Out'!$B45,'[31]Jefferson Revenue'!$B:$O,6,FALSE),0)</f>
        <v>1.1200000000000001</v>
      </c>
      <c r="K45" s="136">
        <f>IFERROR(VLOOKUP('Jefferson Regulated Price Out'!$B45,'[31]Jefferson Revenue'!$B:$O,7,FALSE),0)</f>
        <v>0</v>
      </c>
      <c r="L45" s="136">
        <f>IFERROR(VLOOKUP('Jefferson Regulated Price Out'!$B45,'[31]Jefferson Revenue'!$B:$O,8,FALSE),0)</f>
        <v>2.2400000000000002</v>
      </c>
      <c r="M45" s="136">
        <f>IFERROR(VLOOKUP('Jefferson Regulated Price Out'!$B45,'[31]Jefferson Revenue'!$B:$O,9,FALSE),0)</f>
        <v>0</v>
      </c>
      <c r="N45" s="136">
        <f>IFERROR(VLOOKUP('Jefferson Regulated Price Out'!$B45,'[31]Jefferson Revenue'!$B:$O,10,FALSE),0)</f>
        <v>2.2400000000000002</v>
      </c>
      <c r="O45" s="136">
        <f>IFERROR(VLOOKUP('Jefferson Regulated Price Out'!$B45,'[31]Jefferson Revenue'!$B:$O,11,FALSE),0)</f>
        <v>0</v>
      </c>
      <c r="P45" s="136">
        <f>IFERROR(VLOOKUP('Jefferson Regulated Price Out'!$B45,'[31]Jefferson Revenue'!$B:$O,12,FALSE),0)</f>
        <v>2.2400000000000002</v>
      </c>
      <c r="Q45" s="136">
        <f>IFERROR(VLOOKUP('Jefferson Regulated Price Out'!$B45,'[31]Jefferson Revenue'!$B:$O,13,FALSE),0)</f>
        <v>0</v>
      </c>
      <c r="R45" s="136">
        <f>IFERROR(VLOOKUP($B45,'[31]Jefferson Revenue'!$B:$O,14,0),0)</f>
        <v>2.2400000000000002</v>
      </c>
      <c r="S45" s="136">
        <f t="shared" si="23"/>
        <v>10.080000000000002</v>
      </c>
      <c r="T45" s="162"/>
      <c r="U45" s="136">
        <f t="shared" si="3"/>
        <v>0</v>
      </c>
      <c r="V45" s="136">
        <f t="shared" si="4"/>
        <v>0</v>
      </c>
      <c r="W45" s="136">
        <f t="shared" si="5"/>
        <v>0</v>
      </c>
      <c r="X45" s="136">
        <f t="shared" si="6"/>
        <v>2</v>
      </c>
      <c r="Y45" s="136">
        <f t="shared" si="7"/>
        <v>0</v>
      </c>
      <c r="Z45" s="136">
        <f t="shared" si="8"/>
        <v>4</v>
      </c>
      <c r="AA45" s="136">
        <f t="shared" si="9"/>
        <v>0</v>
      </c>
      <c r="AB45" s="136">
        <f t="shared" si="10"/>
        <v>4</v>
      </c>
      <c r="AC45" s="136">
        <f t="shared" si="11"/>
        <v>0</v>
      </c>
      <c r="AD45" s="136">
        <f t="shared" si="12"/>
        <v>4</v>
      </c>
      <c r="AE45" s="136">
        <f t="shared" si="13"/>
        <v>0</v>
      </c>
      <c r="AF45" s="136">
        <f t="shared" si="14"/>
        <v>4</v>
      </c>
      <c r="AG45" s="138">
        <f t="shared" si="15"/>
        <v>1.2727272727272727</v>
      </c>
      <c r="AH45" s="162"/>
      <c r="AI45" s="192"/>
      <c r="AJ45" s="214">
        <f t="shared" si="16"/>
        <v>0.56156093915309857</v>
      </c>
      <c r="AK45" s="224">
        <f t="shared" si="17"/>
        <v>1.5609391530985173E-3</v>
      </c>
      <c r="AL45" s="225">
        <f t="shared" si="18"/>
        <v>2.3839797974595536E-2</v>
      </c>
      <c r="AM45" s="226">
        <f t="shared" si="19"/>
        <v>10.103839797974597</v>
      </c>
      <c r="AN45" s="241">
        <f t="shared" si="20"/>
        <v>2.7873913448187805E-3</v>
      </c>
      <c r="AO45" s="241">
        <f t="shared" si="21"/>
        <v>2.3650593228765407E-3</v>
      </c>
    </row>
    <row r="46" spans="1:41" s="108" customFormat="1" ht="12" customHeight="1">
      <c r="A46" s="191">
        <v>205</v>
      </c>
      <c r="B46" s="140" t="s">
        <v>297</v>
      </c>
      <c r="C46" s="133" t="s">
        <v>298</v>
      </c>
      <c r="D46" s="134">
        <f>IFERROR(VLOOKUP(B46,'[31]Jefferson Rates'!$F$2:$H$500, 3, FALSE),0)</f>
        <v>4.8499999999999996</v>
      </c>
      <c r="E46" s="141">
        <f t="shared" si="26"/>
        <v>2.4249999999999998</v>
      </c>
      <c r="F46" s="135"/>
      <c r="G46" s="136">
        <f>IFERROR(VLOOKUP('Jefferson Regulated Price Out'!$B46,'[31]Jefferson Revenue'!$B:$O,3,FALSE),0)</f>
        <v>0</v>
      </c>
      <c r="H46" s="136">
        <f>IFERROR(VLOOKUP('Jefferson Regulated Price Out'!$B46,'[31]Jefferson Revenue'!$B:$O,4,FALSE),0)</f>
        <v>0</v>
      </c>
      <c r="I46" s="136">
        <f>IFERROR(VLOOKUP('Jefferson Regulated Price Out'!$B46,'[31]Jefferson Revenue'!$B:$O,5,FALSE),0)</f>
        <v>0</v>
      </c>
      <c r="J46" s="136">
        <f>IFERROR(VLOOKUP('Jefferson Regulated Price Out'!$B46,'[31]Jefferson Revenue'!$B:$O,6,FALSE),0)</f>
        <v>0</v>
      </c>
      <c r="K46" s="136">
        <f>IFERROR(VLOOKUP('Jefferson Regulated Price Out'!$B46,'[31]Jefferson Revenue'!$B:$O,7,FALSE),0)</f>
        <v>0</v>
      </c>
      <c r="L46" s="136">
        <f>IFERROR(VLOOKUP('Jefferson Regulated Price Out'!$B46,'[31]Jefferson Revenue'!$B:$O,8,FALSE),0)</f>
        <v>8.26</v>
      </c>
      <c r="M46" s="136">
        <f>IFERROR(VLOOKUP('Jefferson Regulated Price Out'!$B46,'[31]Jefferson Revenue'!$B:$O,9,FALSE),0)</f>
        <v>0</v>
      </c>
      <c r="N46" s="136">
        <f>IFERROR(VLOOKUP('Jefferson Regulated Price Out'!$B46,'[31]Jefferson Revenue'!$B:$O,10,FALSE),0)</f>
        <v>9.6999999999999993</v>
      </c>
      <c r="O46" s="136">
        <f>IFERROR(VLOOKUP('Jefferson Regulated Price Out'!$B46,'[31]Jefferson Revenue'!$B:$O,11,FALSE),0)</f>
        <v>0</v>
      </c>
      <c r="P46" s="136">
        <f>IFERROR(VLOOKUP('Jefferson Regulated Price Out'!$B46,'[31]Jefferson Revenue'!$B:$O,12,FALSE),0)</f>
        <v>9.6999999999999993</v>
      </c>
      <c r="Q46" s="136">
        <f>IFERROR(VLOOKUP('Jefferson Regulated Price Out'!$B46,'[31]Jefferson Revenue'!$B:$O,13,FALSE),0)</f>
        <v>0</v>
      </c>
      <c r="R46" s="136">
        <f>IFERROR(VLOOKUP($B46,'[31]Jefferson Revenue'!$B:$O,14,0),0)</f>
        <v>9.6999999999999993</v>
      </c>
      <c r="S46" s="136">
        <f t="shared" si="23"/>
        <v>37.36</v>
      </c>
      <c r="T46" s="162"/>
      <c r="U46" s="136">
        <f t="shared" si="3"/>
        <v>0</v>
      </c>
      <c r="V46" s="136">
        <f t="shared" si="4"/>
        <v>0</v>
      </c>
      <c r="W46" s="136">
        <f t="shared" si="5"/>
        <v>0</v>
      </c>
      <c r="X46" s="136">
        <f t="shared" si="6"/>
        <v>0</v>
      </c>
      <c r="Y46" s="136">
        <f t="shared" si="7"/>
        <v>0</v>
      </c>
      <c r="Z46" s="136">
        <f t="shared" si="8"/>
        <v>3.4061855670103096</v>
      </c>
      <c r="AA46" s="136">
        <f t="shared" si="9"/>
        <v>0</v>
      </c>
      <c r="AB46" s="136">
        <f t="shared" si="10"/>
        <v>4</v>
      </c>
      <c r="AC46" s="136">
        <f t="shared" si="11"/>
        <v>0</v>
      </c>
      <c r="AD46" s="136">
        <f t="shared" si="12"/>
        <v>4</v>
      </c>
      <c r="AE46" s="136">
        <f t="shared" si="13"/>
        <v>0</v>
      </c>
      <c r="AF46" s="136">
        <f t="shared" si="14"/>
        <v>4</v>
      </c>
      <c r="AG46" s="138">
        <f t="shared" si="15"/>
        <v>1.0369259606373009</v>
      </c>
      <c r="AH46" s="162"/>
      <c r="AI46" s="192"/>
      <c r="AJ46" s="214">
        <f t="shared" si="16"/>
        <v>2.4317594240111857</v>
      </c>
      <c r="AK46" s="224">
        <f t="shared" si="17"/>
        <v>6.7594240111858994E-3</v>
      </c>
      <c r="AL46" s="225">
        <f t="shared" si="18"/>
        <v>8.4108266833845313E-2</v>
      </c>
      <c r="AM46" s="226">
        <f t="shared" si="19"/>
        <v>37.444108266833844</v>
      </c>
      <c r="AN46" s="241">
        <f t="shared" si="20"/>
        <v>2.7873913448189279E-3</v>
      </c>
      <c r="AO46" s="241">
        <f t="shared" si="21"/>
        <v>2.2512919388074227E-3</v>
      </c>
    </row>
    <row r="47" spans="1:41" s="108" customFormat="1" ht="12" customHeight="1">
      <c r="A47" s="191">
        <v>51</v>
      </c>
      <c r="B47" s="140" t="s">
        <v>292</v>
      </c>
      <c r="C47" s="132" t="s">
        <v>484</v>
      </c>
      <c r="D47" s="134">
        <f>IFERROR(VLOOKUP(B47,'[31]Jefferson Rates'!$F$2:$H$500, 3, FALSE),0)</f>
        <v>20.45</v>
      </c>
      <c r="E47" s="135">
        <v>20.45</v>
      </c>
      <c r="F47" s="135" t="s">
        <v>14</v>
      </c>
      <c r="G47" s="136">
        <f>IFERROR(VLOOKUP('Jefferson Regulated Price Out'!$B47,'[31]Jefferson Revenue'!$B:$O,3,FALSE),0)</f>
        <v>102.25</v>
      </c>
      <c r="H47" s="136">
        <f>IFERROR(VLOOKUP('Jefferson Regulated Price Out'!$B47,'[31]Jefferson Revenue'!$B:$O,4,FALSE),0)</f>
        <v>81.8</v>
      </c>
      <c r="I47" s="136">
        <f>IFERROR(VLOOKUP('Jefferson Regulated Price Out'!$B47,'[31]Jefferson Revenue'!$B:$O,5,FALSE),0)</f>
        <v>368.1</v>
      </c>
      <c r="J47" s="136">
        <f>IFERROR(VLOOKUP('Jefferson Regulated Price Out'!$B47,'[31]Jefferson Revenue'!$B:$O,6,FALSE),0)</f>
        <v>265.85000000000002</v>
      </c>
      <c r="K47" s="136">
        <f>IFERROR(VLOOKUP('Jefferson Regulated Price Out'!$B47,'[31]Jefferson Revenue'!$B:$O,7,FALSE),0)</f>
        <v>552.15000000000009</v>
      </c>
      <c r="L47" s="136">
        <f>IFERROR(VLOOKUP('Jefferson Regulated Price Out'!$B47,'[31]Jefferson Revenue'!$B:$O,8,FALSE),0)</f>
        <v>163.6</v>
      </c>
      <c r="M47" s="136">
        <f>IFERROR(VLOOKUP('Jefferson Regulated Price Out'!$B47,'[31]Jefferson Revenue'!$B:$O,9,FALSE),0)</f>
        <v>122.7</v>
      </c>
      <c r="N47" s="136">
        <f>IFERROR(VLOOKUP('Jefferson Regulated Price Out'!$B47,'[31]Jefferson Revenue'!$B:$O,10,FALSE),0)</f>
        <v>40.9</v>
      </c>
      <c r="O47" s="136">
        <f>IFERROR(VLOOKUP('Jefferson Regulated Price Out'!$B47,'[31]Jefferson Revenue'!$B:$O,11,FALSE),0)</f>
        <v>204.5</v>
      </c>
      <c r="P47" s="136">
        <f>IFERROR(VLOOKUP('Jefferson Regulated Price Out'!$B47,'[31]Jefferson Revenue'!$B:$O,12,FALSE),0)</f>
        <v>61.35</v>
      </c>
      <c r="Q47" s="136">
        <f>IFERROR(VLOOKUP('Jefferson Regulated Price Out'!$B47,'[31]Jefferson Revenue'!$B:$O,13,FALSE),0)</f>
        <v>81.8</v>
      </c>
      <c r="R47" s="136">
        <f>IFERROR(VLOOKUP($B47,'[31]Jefferson Revenue'!$B:$O,14,0),0)</f>
        <v>20.45</v>
      </c>
      <c r="S47" s="136">
        <f t="shared" si="23"/>
        <v>2065.4499999999998</v>
      </c>
      <c r="T47" s="162"/>
      <c r="U47" s="136">
        <f t="shared" si="3"/>
        <v>5</v>
      </c>
      <c r="V47" s="136">
        <f t="shared" si="4"/>
        <v>4</v>
      </c>
      <c r="W47" s="136">
        <f t="shared" si="5"/>
        <v>18</v>
      </c>
      <c r="X47" s="136">
        <f t="shared" si="6"/>
        <v>13.000000000000002</v>
      </c>
      <c r="Y47" s="136">
        <f t="shared" si="7"/>
        <v>27.000000000000007</v>
      </c>
      <c r="Z47" s="136">
        <f t="shared" si="8"/>
        <v>8</v>
      </c>
      <c r="AA47" s="136">
        <f t="shared" si="9"/>
        <v>6</v>
      </c>
      <c r="AB47" s="136">
        <f t="shared" si="10"/>
        <v>2</v>
      </c>
      <c r="AC47" s="136">
        <f t="shared" si="11"/>
        <v>10</v>
      </c>
      <c r="AD47" s="136">
        <f t="shared" si="12"/>
        <v>3</v>
      </c>
      <c r="AE47" s="136">
        <f t="shared" si="13"/>
        <v>4</v>
      </c>
      <c r="AF47" s="136">
        <f t="shared" si="14"/>
        <v>1</v>
      </c>
      <c r="AG47" s="138">
        <f t="shared" si="15"/>
        <v>9.0909090909090917</v>
      </c>
      <c r="AH47" s="162"/>
      <c r="AI47" s="192"/>
      <c r="AJ47" s="214">
        <f t="shared" si="16"/>
        <v>20.507002153001544</v>
      </c>
      <c r="AK47" s="224">
        <f t="shared" si="17"/>
        <v>5.7002153001544542E-2</v>
      </c>
      <c r="AL47" s="225">
        <f t="shared" si="18"/>
        <v>6.2184166910775867</v>
      </c>
      <c r="AM47" s="226">
        <f t="shared" si="19"/>
        <v>2071.6684166910773</v>
      </c>
      <c r="AN47" s="241">
        <f t="shared" si="20"/>
        <v>2.7873913448188043E-3</v>
      </c>
      <c r="AO47" s="241">
        <f t="shared" si="21"/>
        <v>3.0106837207763862E-3</v>
      </c>
    </row>
    <row r="48" spans="1:41" s="108" customFormat="1" ht="12" customHeight="1">
      <c r="A48" s="191">
        <v>51</v>
      </c>
      <c r="B48" s="140" t="s">
        <v>149</v>
      </c>
      <c r="C48" s="132" t="s">
        <v>485</v>
      </c>
      <c r="D48" s="134">
        <f>IFERROR(VLOOKUP(B48,'[31]Jefferson Rates'!$F$2:$H$500, 3, FALSE),0)</f>
        <v>10.220000000000001</v>
      </c>
      <c r="E48" s="135">
        <v>10.220000000000001</v>
      </c>
      <c r="F48" s="135" t="s">
        <v>14</v>
      </c>
      <c r="G48" s="136">
        <f>IFERROR(VLOOKUP('Jefferson Regulated Price Out'!$B48,'[31]Jefferson Revenue'!$B:$O,3,FALSE),0)</f>
        <v>173.74</v>
      </c>
      <c r="H48" s="136">
        <f>IFERROR(VLOOKUP('Jefferson Regulated Price Out'!$B48,'[31]Jefferson Revenue'!$B:$O,4,FALSE),0)</f>
        <v>10.220000000000001</v>
      </c>
      <c r="I48" s="136">
        <f>IFERROR(VLOOKUP('Jefferson Regulated Price Out'!$B48,'[31]Jefferson Revenue'!$B:$O,5,FALSE),0)</f>
        <v>153.30000000000001</v>
      </c>
      <c r="J48" s="136">
        <f>IFERROR(VLOOKUP('Jefferson Regulated Price Out'!$B48,'[31]Jefferson Revenue'!$B:$O,6,FALSE),0)</f>
        <v>71.540000000000006</v>
      </c>
      <c r="K48" s="136">
        <f>IFERROR(VLOOKUP('Jefferson Regulated Price Out'!$B48,'[31]Jefferson Revenue'!$B:$O,7,FALSE),0)</f>
        <v>81.760000000000005</v>
      </c>
      <c r="L48" s="136">
        <f>IFERROR(VLOOKUP('Jefferson Regulated Price Out'!$B48,'[31]Jefferson Revenue'!$B:$O,8,FALSE),0)</f>
        <v>40.880000000000003</v>
      </c>
      <c r="M48" s="136">
        <f>IFERROR(VLOOKUP('Jefferson Regulated Price Out'!$B48,'[31]Jefferson Revenue'!$B:$O,9,FALSE),0)</f>
        <v>194.18</v>
      </c>
      <c r="N48" s="136">
        <f>IFERROR(VLOOKUP('Jefferson Regulated Price Out'!$B48,'[31]Jefferson Revenue'!$B:$O,10,FALSE),0)</f>
        <v>61.320000000000007</v>
      </c>
      <c r="O48" s="136">
        <f>IFERROR(VLOOKUP('Jefferson Regulated Price Out'!$B48,'[31]Jefferson Revenue'!$B:$O,11,FALSE),0)</f>
        <v>163.52000000000001</v>
      </c>
      <c r="P48" s="136">
        <f>IFERROR(VLOOKUP('Jefferson Regulated Price Out'!$B48,'[31]Jefferson Revenue'!$B:$O,12,FALSE),0)</f>
        <v>20.440000000000001</v>
      </c>
      <c r="Q48" s="136">
        <f>IFERROR(VLOOKUP('Jefferson Regulated Price Out'!$B48,'[31]Jefferson Revenue'!$B:$O,13,FALSE),0)</f>
        <v>143.08000000000001</v>
      </c>
      <c r="R48" s="136">
        <f>IFERROR(VLOOKUP($B48,'[31]Jefferson Revenue'!$B:$O,14,0),0)</f>
        <v>20.440000000000001</v>
      </c>
      <c r="S48" s="136">
        <f t="shared" si="23"/>
        <v>1134.4200000000003</v>
      </c>
      <c r="T48" s="162"/>
      <c r="U48" s="136">
        <f t="shared" si="3"/>
        <v>17</v>
      </c>
      <c r="V48" s="136">
        <f t="shared" si="4"/>
        <v>1</v>
      </c>
      <c r="W48" s="136">
        <f t="shared" si="5"/>
        <v>15</v>
      </c>
      <c r="X48" s="136">
        <f t="shared" si="6"/>
        <v>7</v>
      </c>
      <c r="Y48" s="136">
        <f t="shared" si="7"/>
        <v>8</v>
      </c>
      <c r="Z48" s="136">
        <f t="shared" si="8"/>
        <v>4</v>
      </c>
      <c r="AA48" s="136">
        <f t="shared" si="9"/>
        <v>19</v>
      </c>
      <c r="AB48" s="136">
        <f t="shared" si="10"/>
        <v>6</v>
      </c>
      <c r="AC48" s="136">
        <f t="shared" si="11"/>
        <v>16</v>
      </c>
      <c r="AD48" s="136">
        <f t="shared" si="12"/>
        <v>2</v>
      </c>
      <c r="AE48" s="136">
        <f t="shared" si="13"/>
        <v>14</v>
      </c>
      <c r="AF48" s="136">
        <f t="shared" si="14"/>
        <v>2</v>
      </c>
      <c r="AG48" s="138">
        <f t="shared" si="15"/>
        <v>9.9090909090909083</v>
      </c>
      <c r="AH48" s="162"/>
      <c r="AI48" s="192"/>
      <c r="AJ48" s="214">
        <f t="shared" si="16"/>
        <v>10.24848713954405</v>
      </c>
      <c r="AK48" s="224">
        <f t="shared" si="17"/>
        <v>2.8487139544049356E-2</v>
      </c>
      <c r="AL48" s="225">
        <f t="shared" si="18"/>
        <v>3.3873798657833234</v>
      </c>
      <c r="AM48" s="226">
        <f t="shared" si="19"/>
        <v>1137.8073798657836</v>
      </c>
      <c r="AN48" s="241">
        <f t="shared" si="20"/>
        <v>2.7873913448189193E-3</v>
      </c>
      <c r="AO48" s="241">
        <f t="shared" si="21"/>
        <v>2.986001538921495E-3</v>
      </c>
    </row>
    <row r="49" spans="1:41" s="108" customFormat="1" ht="12" customHeight="1">
      <c r="A49" s="191">
        <v>100</v>
      </c>
      <c r="B49" s="140" t="s">
        <v>486</v>
      </c>
      <c r="C49" s="132" t="s">
        <v>487</v>
      </c>
      <c r="D49" s="134">
        <f>IFERROR(VLOOKUP(B49,'[31]Jefferson Rates'!$F$2:$H$500, 3, FALSE),0)</f>
        <v>8.3800000000000008</v>
      </c>
      <c r="E49" s="135">
        <v>8.3800000000000008</v>
      </c>
      <c r="F49" s="135" t="s">
        <v>14</v>
      </c>
      <c r="G49" s="136">
        <f>IFERROR(VLOOKUP('Jefferson Regulated Price Out'!$B49,'[31]Jefferson Revenue'!$B:$O,3,FALSE),0)</f>
        <v>16.760000000000002</v>
      </c>
      <c r="H49" s="136">
        <f>IFERROR(VLOOKUP('Jefferson Regulated Price Out'!$B49,'[31]Jefferson Revenue'!$B:$O,4,FALSE),0)</f>
        <v>8.3800000000000008</v>
      </c>
      <c r="I49" s="136">
        <f>IFERROR(VLOOKUP('Jefferson Regulated Price Out'!$B49,'[31]Jefferson Revenue'!$B:$O,5,FALSE),0)</f>
        <v>0</v>
      </c>
      <c r="J49" s="136">
        <f>IFERROR(VLOOKUP('Jefferson Regulated Price Out'!$B49,'[31]Jefferson Revenue'!$B:$O,6,FALSE),0)</f>
        <v>0</v>
      </c>
      <c r="K49" s="136">
        <f>IFERROR(VLOOKUP('Jefferson Regulated Price Out'!$B49,'[31]Jefferson Revenue'!$B:$O,7,FALSE),0)</f>
        <v>8.3800000000000008</v>
      </c>
      <c r="L49" s="136">
        <f>IFERROR(VLOOKUP('Jefferson Regulated Price Out'!$B49,'[31]Jefferson Revenue'!$B:$O,8,FALSE),0)</f>
        <v>0</v>
      </c>
      <c r="M49" s="136">
        <f>IFERROR(VLOOKUP('Jefferson Regulated Price Out'!$B49,'[31]Jefferson Revenue'!$B:$O,9,FALSE),0)</f>
        <v>16.760000000000002</v>
      </c>
      <c r="N49" s="136">
        <f>IFERROR(VLOOKUP('Jefferson Regulated Price Out'!$B49,'[31]Jefferson Revenue'!$B:$O,10,FALSE),0)</f>
        <v>8.3800000000000008</v>
      </c>
      <c r="O49" s="136">
        <f>IFERROR(VLOOKUP('Jefferson Regulated Price Out'!$B49,'[31]Jefferson Revenue'!$B:$O,11,FALSE),0)</f>
        <v>16.760000000000002</v>
      </c>
      <c r="P49" s="136">
        <f>IFERROR(VLOOKUP('Jefferson Regulated Price Out'!$B49,'[31]Jefferson Revenue'!$B:$O,12,FALSE),0)</f>
        <v>8.3800000000000008</v>
      </c>
      <c r="Q49" s="136">
        <f>IFERROR(VLOOKUP('Jefferson Regulated Price Out'!$B49,'[31]Jefferson Revenue'!$B:$O,13,FALSE),0)</f>
        <v>0</v>
      </c>
      <c r="R49" s="136">
        <f>IFERROR(VLOOKUP($B49,'[31]Jefferson Revenue'!$B:$O,14,0),0)</f>
        <v>0</v>
      </c>
      <c r="S49" s="136">
        <f t="shared" si="23"/>
        <v>83.8</v>
      </c>
      <c r="T49" s="162"/>
      <c r="U49" s="136">
        <f t="shared" si="3"/>
        <v>2</v>
      </c>
      <c r="V49" s="136">
        <f t="shared" si="4"/>
        <v>1</v>
      </c>
      <c r="W49" s="136">
        <f t="shared" si="5"/>
        <v>0</v>
      </c>
      <c r="X49" s="136">
        <f t="shared" si="6"/>
        <v>0</v>
      </c>
      <c r="Y49" s="136">
        <f t="shared" si="7"/>
        <v>1</v>
      </c>
      <c r="Z49" s="136">
        <f t="shared" si="8"/>
        <v>0</v>
      </c>
      <c r="AA49" s="136">
        <f t="shared" si="9"/>
        <v>2</v>
      </c>
      <c r="AB49" s="136">
        <f t="shared" si="10"/>
        <v>1</v>
      </c>
      <c r="AC49" s="136">
        <f t="shared" si="11"/>
        <v>2</v>
      </c>
      <c r="AD49" s="136">
        <f t="shared" si="12"/>
        <v>1</v>
      </c>
      <c r="AE49" s="136">
        <f t="shared" si="13"/>
        <v>0</v>
      </c>
      <c r="AF49" s="136">
        <f t="shared" si="14"/>
        <v>0</v>
      </c>
      <c r="AG49" s="138">
        <f t="shared" si="15"/>
        <v>0.90909090909090906</v>
      </c>
      <c r="AH49" s="162"/>
      <c r="AI49" s="192"/>
      <c r="AJ49" s="214">
        <f t="shared" si="16"/>
        <v>8.4033583394695821</v>
      </c>
      <c r="AK49" s="224">
        <f t="shared" si="17"/>
        <v>2.3358339469581324E-2</v>
      </c>
      <c r="AL49" s="225">
        <f t="shared" si="18"/>
        <v>0.254818248759069</v>
      </c>
      <c r="AM49" s="226">
        <f t="shared" si="19"/>
        <v>84.054818248759062</v>
      </c>
      <c r="AN49" s="241">
        <f t="shared" si="20"/>
        <v>2.7873913448187735E-3</v>
      </c>
      <c r="AO49" s="241">
        <f t="shared" si="21"/>
        <v>3.0407905579841171E-3</v>
      </c>
    </row>
    <row r="50" spans="1:41" s="108" customFormat="1" ht="12" customHeight="1">
      <c r="A50" s="191">
        <v>100</v>
      </c>
      <c r="B50" s="140" t="s">
        <v>300</v>
      </c>
      <c r="C50" s="132" t="s">
        <v>488</v>
      </c>
      <c r="D50" s="134">
        <f>IFERROR(VLOOKUP(B50,'[31]Jefferson Rates'!$F$2:$H$500, 3, FALSE),0)</f>
        <v>8.3800000000000008</v>
      </c>
      <c r="E50" s="135">
        <v>8.3800000000000008</v>
      </c>
      <c r="F50" s="135" t="s">
        <v>14</v>
      </c>
      <c r="G50" s="136">
        <f>IFERROR(VLOOKUP('Jefferson Regulated Price Out'!$B50,'[31]Jefferson Revenue'!$B:$O,3,FALSE),0)</f>
        <v>67.040000000000006</v>
      </c>
      <c r="H50" s="136">
        <f>IFERROR(VLOOKUP('Jefferson Regulated Price Out'!$B50,'[31]Jefferson Revenue'!$B:$O,4,FALSE),0)</f>
        <v>0</v>
      </c>
      <c r="I50" s="136">
        <f>IFERROR(VLOOKUP('Jefferson Regulated Price Out'!$B50,'[31]Jefferson Revenue'!$B:$O,5,FALSE),0)</f>
        <v>25.14</v>
      </c>
      <c r="J50" s="136">
        <f>IFERROR(VLOOKUP('Jefferson Regulated Price Out'!$B50,'[31]Jefferson Revenue'!$B:$O,6,FALSE),0)</f>
        <v>50.28</v>
      </c>
      <c r="K50" s="136">
        <f>IFERROR(VLOOKUP('Jefferson Regulated Price Out'!$B50,'[31]Jefferson Revenue'!$B:$O,7,FALSE),0)</f>
        <v>83.8</v>
      </c>
      <c r="L50" s="136">
        <f>IFERROR(VLOOKUP('Jefferson Regulated Price Out'!$B50,'[31]Jefferson Revenue'!$B:$O,8,FALSE),0)</f>
        <v>75.42</v>
      </c>
      <c r="M50" s="136">
        <f>IFERROR(VLOOKUP('Jefferson Regulated Price Out'!$B50,'[31]Jefferson Revenue'!$B:$O,9,FALSE),0)</f>
        <v>83.8</v>
      </c>
      <c r="N50" s="136">
        <f>IFERROR(VLOOKUP('Jefferson Regulated Price Out'!$B50,'[31]Jefferson Revenue'!$B:$O,10,FALSE),0)</f>
        <v>92.18</v>
      </c>
      <c r="O50" s="136">
        <f>IFERROR(VLOOKUP('Jefferson Regulated Price Out'!$B50,'[31]Jefferson Revenue'!$B:$O,11,FALSE),0)</f>
        <v>33.520000000000003</v>
      </c>
      <c r="P50" s="136">
        <f>IFERROR(VLOOKUP('Jefferson Regulated Price Out'!$B50,'[31]Jefferson Revenue'!$B:$O,12,FALSE),0)</f>
        <v>58.66</v>
      </c>
      <c r="Q50" s="136">
        <f>IFERROR(VLOOKUP('Jefferson Regulated Price Out'!$B50,'[31]Jefferson Revenue'!$B:$O,13,FALSE),0)</f>
        <v>50.28</v>
      </c>
      <c r="R50" s="136">
        <f>IFERROR(VLOOKUP($B50,'[31]Jefferson Revenue'!$B:$O,14,0),0)</f>
        <v>58.66</v>
      </c>
      <c r="S50" s="136">
        <f t="shared" si="23"/>
        <v>678.78</v>
      </c>
      <c r="T50" s="162"/>
      <c r="U50" s="136">
        <f t="shared" si="3"/>
        <v>8</v>
      </c>
      <c r="V50" s="136">
        <f t="shared" si="4"/>
        <v>0</v>
      </c>
      <c r="W50" s="136">
        <f t="shared" si="5"/>
        <v>3</v>
      </c>
      <c r="X50" s="136">
        <f t="shared" si="6"/>
        <v>6</v>
      </c>
      <c r="Y50" s="136">
        <f t="shared" si="7"/>
        <v>9.9999999999999982</v>
      </c>
      <c r="Z50" s="136">
        <f t="shared" si="8"/>
        <v>9</v>
      </c>
      <c r="AA50" s="136">
        <f t="shared" si="9"/>
        <v>9.9999999999999982</v>
      </c>
      <c r="AB50" s="136">
        <f t="shared" si="10"/>
        <v>11</v>
      </c>
      <c r="AC50" s="136">
        <f t="shared" si="11"/>
        <v>4</v>
      </c>
      <c r="AD50" s="136">
        <f t="shared" si="12"/>
        <v>6.9999999999999991</v>
      </c>
      <c r="AE50" s="136">
        <f t="shared" si="13"/>
        <v>6</v>
      </c>
      <c r="AF50" s="136">
        <f t="shared" si="14"/>
        <v>6.9999999999999991</v>
      </c>
      <c r="AG50" s="138">
        <f t="shared" si="15"/>
        <v>6.7272727272727275</v>
      </c>
      <c r="AH50" s="162"/>
      <c r="AI50" s="192"/>
      <c r="AJ50" s="214">
        <f t="shared" si="16"/>
        <v>8.4033583394695821</v>
      </c>
      <c r="AK50" s="224">
        <f t="shared" si="17"/>
        <v>2.3358339469581324E-2</v>
      </c>
      <c r="AL50" s="225">
        <f t="shared" si="18"/>
        <v>1.8856550408171104</v>
      </c>
      <c r="AM50" s="226">
        <f t="shared" si="19"/>
        <v>680.66565504081711</v>
      </c>
      <c r="AN50" s="241">
        <f t="shared" si="20"/>
        <v>2.7873913448187735E-3</v>
      </c>
      <c r="AO50" s="241">
        <f t="shared" si="21"/>
        <v>2.7780061887756127E-3</v>
      </c>
    </row>
    <row r="51" spans="1:41" s="108" customFormat="1" ht="12" customHeight="1">
      <c r="A51" s="191">
        <v>100</v>
      </c>
      <c r="B51" s="140" t="s">
        <v>301</v>
      </c>
      <c r="C51" s="132" t="s">
        <v>489</v>
      </c>
      <c r="D51" s="134">
        <f>IFERROR(VLOOKUP(B51,'[31]Jefferson Rates'!$F$2:$H$500, 3, FALSE),0)</f>
        <v>8.3800000000000008</v>
      </c>
      <c r="E51" s="135">
        <v>8.3800000000000008</v>
      </c>
      <c r="F51" s="135" t="s">
        <v>14</v>
      </c>
      <c r="G51" s="136">
        <f>IFERROR(VLOOKUP('Jefferson Regulated Price Out'!$B51,'[31]Jefferson Revenue'!$B:$O,3,FALSE),0)</f>
        <v>33.520000000000003</v>
      </c>
      <c r="H51" s="136">
        <f>IFERROR(VLOOKUP('Jefferson Regulated Price Out'!$B51,'[31]Jefferson Revenue'!$B:$O,4,FALSE),0)</f>
        <v>0</v>
      </c>
      <c r="I51" s="136">
        <f>IFERROR(VLOOKUP('Jefferson Regulated Price Out'!$B51,'[31]Jefferson Revenue'!$B:$O,5,FALSE),0)</f>
        <v>8.3800000000000008</v>
      </c>
      <c r="J51" s="136">
        <f>IFERROR(VLOOKUP('Jefferson Regulated Price Out'!$B51,'[31]Jefferson Revenue'!$B:$O,6,FALSE),0)</f>
        <v>16.760000000000002</v>
      </c>
      <c r="K51" s="136">
        <f>IFERROR(VLOOKUP('Jefferson Regulated Price Out'!$B51,'[31]Jefferson Revenue'!$B:$O,7,FALSE),0)</f>
        <v>41.9</v>
      </c>
      <c r="L51" s="136">
        <f>IFERROR(VLOOKUP('Jefferson Regulated Price Out'!$B51,'[31]Jefferson Revenue'!$B:$O,8,FALSE),0)</f>
        <v>67.040000000000006</v>
      </c>
      <c r="M51" s="136">
        <f>IFERROR(VLOOKUP('Jefferson Regulated Price Out'!$B51,'[31]Jefferson Revenue'!$B:$O,9,FALSE),0)</f>
        <v>75.42</v>
      </c>
      <c r="N51" s="136">
        <f>IFERROR(VLOOKUP('Jefferson Regulated Price Out'!$B51,'[31]Jefferson Revenue'!$B:$O,10,FALSE),0)</f>
        <v>58.66</v>
      </c>
      <c r="O51" s="136">
        <f>IFERROR(VLOOKUP('Jefferson Regulated Price Out'!$B51,'[31]Jefferson Revenue'!$B:$O,11,FALSE),0)</f>
        <v>50.28</v>
      </c>
      <c r="P51" s="136">
        <f>IFERROR(VLOOKUP('Jefferson Regulated Price Out'!$B51,'[31]Jefferson Revenue'!$B:$O,12,FALSE),0)</f>
        <v>75.42</v>
      </c>
      <c r="Q51" s="136">
        <f>IFERROR(VLOOKUP('Jefferson Regulated Price Out'!$B51,'[31]Jefferson Revenue'!$B:$O,13,FALSE),0)</f>
        <v>41.9</v>
      </c>
      <c r="R51" s="136">
        <f>IFERROR(VLOOKUP($B51,'[31]Jefferson Revenue'!$B:$O,14,0),0)</f>
        <v>50.28</v>
      </c>
      <c r="S51" s="136">
        <f t="shared" si="23"/>
        <v>519.56000000000006</v>
      </c>
      <c r="T51" s="162"/>
      <c r="U51" s="136">
        <f t="shared" si="3"/>
        <v>4</v>
      </c>
      <c r="V51" s="136">
        <f t="shared" si="4"/>
        <v>0</v>
      </c>
      <c r="W51" s="136">
        <f t="shared" si="5"/>
        <v>1</v>
      </c>
      <c r="X51" s="136">
        <f t="shared" si="6"/>
        <v>2</v>
      </c>
      <c r="Y51" s="136">
        <f t="shared" si="7"/>
        <v>4.9999999999999991</v>
      </c>
      <c r="Z51" s="136">
        <f t="shared" si="8"/>
        <v>8</v>
      </c>
      <c r="AA51" s="136">
        <f t="shared" si="9"/>
        <v>9</v>
      </c>
      <c r="AB51" s="136">
        <f t="shared" si="10"/>
        <v>6.9999999999999991</v>
      </c>
      <c r="AC51" s="136">
        <f t="shared" si="11"/>
        <v>6</v>
      </c>
      <c r="AD51" s="136">
        <f t="shared" si="12"/>
        <v>9</v>
      </c>
      <c r="AE51" s="136">
        <f t="shared" si="13"/>
        <v>4.9999999999999991</v>
      </c>
      <c r="AF51" s="136">
        <f t="shared" si="14"/>
        <v>6</v>
      </c>
      <c r="AG51" s="138">
        <f t="shared" si="15"/>
        <v>5.0909090909090908</v>
      </c>
      <c r="AH51" s="162"/>
      <c r="AI51" s="192"/>
      <c r="AJ51" s="214">
        <f t="shared" si="16"/>
        <v>8.4033583394695821</v>
      </c>
      <c r="AK51" s="224">
        <f t="shared" si="17"/>
        <v>2.3358339469581324E-2</v>
      </c>
      <c r="AL51" s="225">
        <f t="shared" si="18"/>
        <v>1.4269821930507864</v>
      </c>
      <c r="AM51" s="226">
        <f t="shared" si="19"/>
        <v>520.98698219305084</v>
      </c>
      <c r="AN51" s="241">
        <f t="shared" si="20"/>
        <v>2.7873913448187735E-3</v>
      </c>
      <c r="AO51" s="241">
        <f t="shared" si="21"/>
        <v>2.7465205039856537E-3</v>
      </c>
    </row>
    <row r="52" spans="1:41" s="108" customFormat="1" ht="12" customHeight="1">
      <c r="A52" s="191">
        <v>100</v>
      </c>
      <c r="B52" s="140" t="s">
        <v>302</v>
      </c>
      <c r="C52" s="132" t="s">
        <v>490</v>
      </c>
      <c r="D52" s="134">
        <f>IFERROR(VLOOKUP(B52,'[31]Jefferson Rates'!$F$2:$H$500, 3, FALSE),0)</f>
        <v>8.3800000000000008</v>
      </c>
      <c r="E52" s="135">
        <v>8.3800000000000008</v>
      </c>
      <c r="F52" s="135" t="s">
        <v>14</v>
      </c>
      <c r="G52" s="136">
        <f>IFERROR(VLOOKUP('Jefferson Regulated Price Out'!$B52,'[31]Jefferson Revenue'!$B:$O,3,FALSE),0)</f>
        <v>8.3800000000000008</v>
      </c>
      <c r="H52" s="136">
        <f>IFERROR(VLOOKUP('Jefferson Regulated Price Out'!$B52,'[31]Jefferson Revenue'!$B:$O,4,FALSE),0)</f>
        <v>0</v>
      </c>
      <c r="I52" s="136">
        <f>IFERROR(VLOOKUP('Jefferson Regulated Price Out'!$B52,'[31]Jefferson Revenue'!$B:$O,5,FALSE),0)</f>
        <v>0</v>
      </c>
      <c r="J52" s="136">
        <f>IFERROR(VLOOKUP('Jefferson Regulated Price Out'!$B52,'[31]Jefferson Revenue'!$B:$O,6,FALSE),0)</f>
        <v>8.3800000000000008</v>
      </c>
      <c r="K52" s="136">
        <f>IFERROR(VLOOKUP('Jefferson Regulated Price Out'!$B52,'[31]Jefferson Revenue'!$B:$O,7,FALSE),0)</f>
        <v>25.14</v>
      </c>
      <c r="L52" s="136">
        <f>IFERROR(VLOOKUP('Jefferson Regulated Price Out'!$B52,'[31]Jefferson Revenue'!$B:$O,8,FALSE),0)</f>
        <v>8.3800000000000008</v>
      </c>
      <c r="M52" s="136">
        <f>IFERROR(VLOOKUP('Jefferson Regulated Price Out'!$B52,'[31]Jefferson Revenue'!$B:$O,9,FALSE),0)</f>
        <v>0</v>
      </c>
      <c r="N52" s="136">
        <f>IFERROR(VLOOKUP('Jefferson Regulated Price Out'!$B52,'[31]Jefferson Revenue'!$B:$O,10,FALSE),0)</f>
        <v>0</v>
      </c>
      <c r="O52" s="136">
        <f>IFERROR(VLOOKUP('Jefferson Regulated Price Out'!$B52,'[31]Jefferson Revenue'!$B:$O,11,FALSE),0)</f>
        <v>8.3800000000000008</v>
      </c>
      <c r="P52" s="136">
        <f>IFERROR(VLOOKUP('Jefferson Regulated Price Out'!$B52,'[31]Jefferson Revenue'!$B:$O,12,FALSE),0)</f>
        <v>0</v>
      </c>
      <c r="Q52" s="136">
        <f>IFERROR(VLOOKUP('Jefferson Regulated Price Out'!$B52,'[31]Jefferson Revenue'!$B:$O,13,FALSE),0)</f>
        <v>16.760000000000002</v>
      </c>
      <c r="R52" s="136">
        <f>IFERROR(VLOOKUP($B52,'[31]Jefferson Revenue'!$B:$O,14,0),0)</f>
        <v>0</v>
      </c>
      <c r="S52" s="136">
        <f t="shared" si="23"/>
        <v>75.420000000000016</v>
      </c>
      <c r="T52" s="162"/>
      <c r="U52" s="136">
        <f t="shared" si="3"/>
        <v>1</v>
      </c>
      <c r="V52" s="136">
        <f t="shared" si="4"/>
        <v>0</v>
      </c>
      <c r="W52" s="136">
        <f t="shared" si="5"/>
        <v>0</v>
      </c>
      <c r="X52" s="136">
        <f t="shared" si="6"/>
        <v>1</v>
      </c>
      <c r="Y52" s="136">
        <f t="shared" si="7"/>
        <v>3</v>
      </c>
      <c r="Z52" s="136">
        <f t="shared" si="8"/>
        <v>1</v>
      </c>
      <c r="AA52" s="136">
        <f t="shared" si="9"/>
        <v>0</v>
      </c>
      <c r="AB52" s="136">
        <f t="shared" si="10"/>
        <v>0</v>
      </c>
      <c r="AC52" s="136">
        <f t="shared" si="11"/>
        <v>1</v>
      </c>
      <c r="AD52" s="136">
        <f t="shared" si="12"/>
        <v>0</v>
      </c>
      <c r="AE52" s="136">
        <f t="shared" si="13"/>
        <v>2</v>
      </c>
      <c r="AF52" s="136">
        <f t="shared" si="14"/>
        <v>0</v>
      </c>
      <c r="AG52" s="138">
        <f t="shared" si="15"/>
        <v>0.81818181818181823</v>
      </c>
      <c r="AH52" s="162"/>
      <c r="AI52" s="192"/>
      <c r="AJ52" s="214">
        <f t="shared" si="16"/>
        <v>8.4033583394695821</v>
      </c>
      <c r="AK52" s="224">
        <f t="shared" si="17"/>
        <v>2.3358339469581324E-2</v>
      </c>
      <c r="AL52" s="225">
        <f t="shared" si="18"/>
        <v>0.22933642388316211</v>
      </c>
      <c r="AM52" s="226">
        <f t="shared" si="19"/>
        <v>75.649336423883184</v>
      </c>
      <c r="AN52" s="241">
        <f t="shared" si="20"/>
        <v>2.7873913448187735E-3</v>
      </c>
      <c r="AO52" s="241">
        <f t="shared" si="21"/>
        <v>3.0407905579841166E-3</v>
      </c>
    </row>
    <row r="53" spans="1:41" s="108" customFormat="1" ht="12" customHeight="1">
      <c r="A53" s="191">
        <v>70</v>
      </c>
      <c r="B53" s="140" t="s">
        <v>152</v>
      </c>
      <c r="C53" s="132" t="s">
        <v>491</v>
      </c>
      <c r="D53" s="134">
        <f>IFERROR(VLOOKUP(B53,'[31]Jefferson Rates'!$F$2:$H$500, 3, FALSE),0)</f>
        <v>6.15</v>
      </c>
      <c r="E53" s="135">
        <v>6.15</v>
      </c>
      <c r="F53" s="135"/>
      <c r="G53" s="136">
        <f>IFERROR(VLOOKUP('Jefferson Regulated Price Out'!$B53,'[31]Jefferson Revenue'!$B:$O,3,FALSE),0)</f>
        <v>0</v>
      </c>
      <c r="H53" s="136">
        <f>IFERROR(VLOOKUP('Jefferson Regulated Price Out'!$B53,'[31]Jefferson Revenue'!$B:$O,4,FALSE),0)</f>
        <v>0</v>
      </c>
      <c r="I53" s="136">
        <f>IFERROR(VLOOKUP('Jefferson Regulated Price Out'!$B53,'[31]Jefferson Revenue'!$B:$O,5,FALSE),0)</f>
        <v>0</v>
      </c>
      <c r="J53" s="136">
        <f>IFERROR(VLOOKUP('Jefferson Regulated Price Out'!$B53,'[31]Jefferson Revenue'!$B:$O,6,FALSE),0)</f>
        <v>0</v>
      </c>
      <c r="K53" s="136">
        <f>IFERROR(VLOOKUP('Jefferson Regulated Price Out'!$B53,'[31]Jefferson Revenue'!$B:$O,7,FALSE),0)</f>
        <v>0</v>
      </c>
      <c r="L53" s="136">
        <f>IFERROR(VLOOKUP('Jefferson Regulated Price Out'!$B53,'[31]Jefferson Revenue'!$B:$O,8,FALSE),0)</f>
        <v>24.6</v>
      </c>
      <c r="M53" s="136">
        <f>IFERROR(VLOOKUP('Jefferson Regulated Price Out'!$B53,'[31]Jefferson Revenue'!$B:$O,9,FALSE),0)</f>
        <v>6.15</v>
      </c>
      <c r="N53" s="136">
        <f>IFERROR(VLOOKUP('Jefferson Regulated Price Out'!$B53,'[31]Jefferson Revenue'!$B:$O,10,FALSE),0)</f>
        <v>0</v>
      </c>
      <c r="O53" s="136">
        <f>IFERROR(VLOOKUP('Jefferson Regulated Price Out'!$B53,'[31]Jefferson Revenue'!$B:$O,11,FALSE),0)</f>
        <v>0</v>
      </c>
      <c r="P53" s="136">
        <f>IFERROR(VLOOKUP('Jefferson Regulated Price Out'!$B53,'[31]Jefferson Revenue'!$B:$O,12,FALSE),0)</f>
        <v>0</v>
      </c>
      <c r="Q53" s="136">
        <f>IFERROR(VLOOKUP('Jefferson Regulated Price Out'!$B53,'[31]Jefferson Revenue'!$B:$O,13,FALSE),0)</f>
        <v>0</v>
      </c>
      <c r="R53" s="136">
        <f>IFERROR(VLOOKUP($B53,'[31]Jefferson Revenue'!$B:$O,14,0),0)</f>
        <v>0</v>
      </c>
      <c r="S53" s="136">
        <f t="shared" si="23"/>
        <v>30.75</v>
      </c>
      <c r="T53" s="162"/>
      <c r="U53" s="136">
        <f t="shared" si="3"/>
        <v>0</v>
      </c>
      <c r="V53" s="136">
        <f t="shared" si="4"/>
        <v>0</v>
      </c>
      <c r="W53" s="136">
        <f t="shared" si="5"/>
        <v>0</v>
      </c>
      <c r="X53" s="136">
        <f t="shared" si="6"/>
        <v>0</v>
      </c>
      <c r="Y53" s="136">
        <f t="shared" si="7"/>
        <v>0</v>
      </c>
      <c r="Z53" s="136">
        <f t="shared" si="8"/>
        <v>4</v>
      </c>
      <c r="AA53" s="136">
        <f t="shared" si="9"/>
        <v>1</v>
      </c>
      <c r="AB53" s="136">
        <f t="shared" si="10"/>
        <v>0</v>
      </c>
      <c r="AC53" s="136">
        <f t="shared" si="11"/>
        <v>0</v>
      </c>
      <c r="AD53" s="136">
        <f t="shared" si="12"/>
        <v>0</v>
      </c>
      <c r="AE53" s="136">
        <f t="shared" si="13"/>
        <v>0</v>
      </c>
      <c r="AF53" s="136">
        <f t="shared" si="14"/>
        <v>0</v>
      </c>
      <c r="AG53" s="138">
        <f t="shared" si="15"/>
        <v>0.45454545454545453</v>
      </c>
      <c r="AH53" s="162"/>
      <c r="AI53" s="192"/>
      <c r="AJ53" s="214">
        <f t="shared" si="16"/>
        <v>6.1671424567706365</v>
      </c>
      <c r="AK53" s="224">
        <f t="shared" si="17"/>
        <v>1.7142456770636194E-2</v>
      </c>
      <c r="AL53" s="225">
        <f t="shared" si="18"/>
        <v>9.3504309658015594E-2</v>
      </c>
      <c r="AM53" s="226">
        <f t="shared" si="19"/>
        <v>30.843504309658016</v>
      </c>
      <c r="AN53" s="241">
        <f t="shared" si="20"/>
        <v>2.7873913448188932E-3</v>
      </c>
      <c r="AO53" s="241">
        <f t="shared" si="21"/>
        <v>3.0407905579842472E-3</v>
      </c>
    </row>
    <row r="54" spans="1:41" s="108" customFormat="1" ht="12" customHeight="1">
      <c r="A54" s="191"/>
      <c r="B54" s="140" t="s">
        <v>492</v>
      </c>
      <c r="C54" s="132" t="s">
        <v>493</v>
      </c>
      <c r="D54" s="134">
        <f>IFERROR(VLOOKUP(B54,'[31]Jefferson Rates'!$F$2:$H$500, 3, FALSE),0)</f>
        <v>0</v>
      </c>
      <c r="E54" s="135"/>
      <c r="F54" s="135"/>
      <c r="G54" s="136">
        <f>IFERROR(VLOOKUP('Jefferson Regulated Price Out'!$B54,'[31]Jefferson Revenue'!$B:$O,3,FALSE),0)</f>
        <v>0</v>
      </c>
      <c r="H54" s="136">
        <f>IFERROR(VLOOKUP('Jefferson Regulated Price Out'!$B54,'[31]Jefferson Revenue'!$B:$O,4,FALSE),0)</f>
        <v>2.2400000000000002</v>
      </c>
      <c r="I54" s="136">
        <f>IFERROR(VLOOKUP('Jefferson Regulated Price Out'!$B54,'[31]Jefferson Revenue'!$B:$O,5,FALSE),0)</f>
        <v>0</v>
      </c>
      <c r="J54" s="136">
        <f>IFERROR(VLOOKUP('Jefferson Regulated Price Out'!$B54,'[31]Jefferson Revenue'!$B:$O,6,FALSE),0)</f>
        <v>0</v>
      </c>
      <c r="K54" s="136">
        <f>IFERROR(VLOOKUP('Jefferson Regulated Price Out'!$B54,'[31]Jefferson Revenue'!$B:$O,7,FALSE),0)</f>
        <v>0</v>
      </c>
      <c r="L54" s="136">
        <f>IFERROR(VLOOKUP('Jefferson Regulated Price Out'!$B54,'[31]Jefferson Revenue'!$B:$O,8,FALSE),0)</f>
        <v>0</v>
      </c>
      <c r="M54" s="136">
        <f>IFERROR(VLOOKUP('Jefferson Regulated Price Out'!$B54,'[31]Jefferson Revenue'!$B:$O,9,FALSE),0)</f>
        <v>0</v>
      </c>
      <c r="N54" s="136">
        <f>IFERROR(VLOOKUP('Jefferson Regulated Price Out'!$B54,'[31]Jefferson Revenue'!$B:$O,10,FALSE),0)</f>
        <v>0</v>
      </c>
      <c r="O54" s="136">
        <f>IFERROR(VLOOKUP('Jefferson Regulated Price Out'!$B54,'[31]Jefferson Revenue'!$B:$O,11,FALSE),0)</f>
        <v>0</v>
      </c>
      <c r="P54" s="136">
        <f>IFERROR(VLOOKUP('Jefferson Regulated Price Out'!$B54,'[31]Jefferson Revenue'!$B:$O,12,FALSE),0)</f>
        <v>0</v>
      </c>
      <c r="Q54" s="136">
        <f>IFERROR(VLOOKUP('Jefferson Regulated Price Out'!$B54,'[31]Jefferson Revenue'!$B:$O,13,FALSE),0)</f>
        <v>0</v>
      </c>
      <c r="R54" s="136">
        <f>IFERROR(VLOOKUP($B54,'[31]Jefferson Revenue'!$B:$O,14,0),0)</f>
        <v>0</v>
      </c>
      <c r="S54" s="136">
        <f t="shared" si="23"/>
        <v>2.2400000000000002</v>
      </c>
      <c r="T54" s="162"/>
      <c r="U54" s="136">
        <f t="shared" si="3"/>
        <v>0</v>
      </c>
      <c r="V54" s="136">
        <f t="shared" si="4"/>
        <v>0</v>
      </c>
      <c r="W54" s="136">
        <f t="shared" si="5"/>
        <v>0</v>
      </c>
      <c r="X54" s="136">
        <f t="shared" si="6"/>
        <v>0</v>
      </c>
      <c r="Y54" s="136">
        <f t="shared" si="7"/>
        <v>0</v>
      </c>
      <c r="Z54" s="136">
        <f t="shared" si="8"/>
        <v>0</v>
      </c>
      <c r="AA54" s="136">
        <f t="shared" si="9"/>
        <v>0</v>
      </c>
      <c r="AB54" s="136">
        <f t="shared" si="10"/>
        <v>0</v>
      </c>
      <c r="AC54" s="136">
        <f t="shared" si="11"/>
        <v>0</v>
      </c>
      <c r="AD54" s="136">
        <f t="shared" si="12"/>
        <v>0</v>
      </c>
      <c r="AE54" s="136">
        <f t="shared" si="13"/>
        <v>0</v>
      </c>
      <c r="AF54" s="136">
        <f t="shared" si="14"/>
        <v>0</v>
      </c>
      <c r="AG54" s="138">
        <f t="shared" si="15"/>
        <v>0</v>
      </c>
      <c r="AH54" s="162"/>
      <c r="AI54" s="192"/>
      <c r="AJ54" s="214">
        <f t="shared" si="16"/>
        <v>0</v>
      </c>
      <c r="AK54" s="224">
        <f t="shared" si="17"/>
        <v>0</v>
      </c>
      <c r="AL54" s="225">
        <f t="shared" si="18"/>
        <v>0</v>
      </c>
      <c r="AM54" s="226">
        <f t="shared" si="19"/>
        <v>2.2400000000000002</v>
      </c>
      <c r="AN54" s="241" t="e">
        <f t="shared" si="20"/>
        <v>#DIV/0!</v>
      </c>
      <c r="AO54" s="241">
        <f t="shared" si="21"/>
        <v>0</v>
      </c>
    </row>
    <row r="55" spans="1:41" s="108" customFormat="1" ht="12" customHeight="1">
      <c r="A55" s="191">
        <v>80</v>
      </c>
      <c r="B55" s="140" t="s">
        <v>287</v>
      </c>
      <c r="C55" s="132" t="s">
        <v>494</v>
      </c>
      <c r="D55" s="145">
        <f>IFERROR(VLOOKUP(B55,'[31]Jefferson Rates'!$F$2:$H$500, 3, FALSE),0)</f>
        <v>0.76</v>
      </c>
      <c r="E55" s="135">
        <v>1.65</v>
      </c>
      <c r="F55" s="135" t="s">
        <v>14</v>
      </c>
      <c r="G55" s="136">
        <f>IFERROR(VLOOKUP('Jefferson Regulated Price Out'!$B55,'[31]Jefferson Revenue'!$B:$O,3,FALSE),0)</f>
        <v>0.38</v>
      </c>
      <c r="H55" s="136">
        <f>IFERROR(VLOOKUP('Jefferson Regulated Price Out'!$B55,'[31]Jefferson Revenue'!$B:$O,4,FALSE),0)</f>
        <v>0.38</v>
      </c>
      <c r="I55" s="136">
        <f>IFERROR(VLOOKUP('Jefferson Regulated Price Out'!$B55,'[31]Jefferson Revenue'!$B:$O,5,FALSE),0)</f>
        <v>0.38</v>
      </c>
      <c r="J55" s="136">
        <f>IFERROR(VLOOKUP('Jefferson Regulated Price Out'!$B55,'[31]Jefferson Revenue'!$B:$O,6,FALSE),0)</f>
        <v>0.38</v>
      </c>
      <c r="K55" s="136">
        <f>IFERROR(VLOOKUP('Jefferson Regulated Price Out'!$B55,'[31]Jefferson Revenue'!$B:$O,7,FALSE),0)</f>
        <v>0.38</v>
      </c>
      <c r="L55" s="136">
        <f>IFERROR(VLOOKUP('Jefferson Regulated Price Out'!$B55,'[31]Jefferson Revenue'!$B:$O,8,FALSE),0)</f>
        <v>0.38</v>
      </c>
      <c r="M55" s="136">
        <f>IFERROR(VLOOKUP('Jefferson Regulated Price Out'!$B55,'[31]Jefferson Revenue'!$B:$O,9,FALSE),0)</f>
        <v>0.38</v>
      </c>
      <c r="N55" s="136">
        <f>IFERROR(VLOOKUP('Jefferson Regulated Price Out'!$B55,'[31]Jefferson Revenue'!$B:$O,10,FALSE),0)</f>
        <v>0.38</v>
      </c>
      <c r="O55" s="136">
        <f>IFERROR(VLOOKUP('Jefferson Regulated Price Out'!$B55,'[31]Jefferson Revenue'!$B:$O,11,FALSE),0)</f>
        <v>0.38</v>
      </c>
      <c r="P55" s="136">
        <f>IFERROR(VLOOKUP('Jefferson Regulated Price Out'!$B55,'[31]Jefferson Revenue'!$B:$O,12,FALSE),0)</f>
        <v>0.19</v>
      </c>
      <c r="Q55" s="136">
        <f>IFERROR(VLOOKUP('Jefferson Regulated Price Out'!$B55,'[31]Jefferson Revenue'!$B:$O,13,FALSE),0)</f>
        <v>0.19</v>
      </c>
      <c r="R55" s="136">
        <f>IFERROR(VLOOKUP($B55,'[31]Jefferson Revenue'!$B:$O,14,0),0)</f>
        <v>0</v>
      </c>
      <c r="S55" s="136">
        <f t="shared" si="23"/>
        <v>3.7999999999999994</v>
      </c>
      <c r="T55" s="162"/>
      <c r="U55" s="136">
        <f t="shared" si="3"/>
        <v>0.23030303030303031</v>
      </c>
      <c r="V55" s="136">
        <f t="shared" si="4"/>
        <v>0.23030303030303031</v>
      </c>
      <c r="W55" s="136">
        <f t="shared" si="5"/>
        <v>0.23030303030303031</v>
      </c>
      <c r="X55" s="136">
        <f t="shared" si="6"/>
        <v>0.23030303030303031</v>
      </c>
      <c r="Y55" s="136">
        <f t="shared" si="7"/>
        <v>0.23030303030303031</v>
      </c>
      <c r="Z55" s="136">
        <f t="shared" si="8"/>
        <v>0.23030303030303031</v>
      </c>
      <c r="AA55" s="136">
        <f t="shared" si="9"/>
        <v>0.23030303030303031</v>
      </c>
      <c r="AB55" s="136">
        <f t="shared" si="10"/>
        <v>0.23030303030303031</v>
      </c>
      <c r="AC55" s="136">
        <f t="shared" si="11"/>
        <v>0.23030303030303031</v>
      </c>
      <c r="AD55" s="136">
        <f t="shared" si="12"/>
        <v>0.11515151515151516</v>
      </c>
      <c r="AE55" s="136">
        <f t="shared" si="13"/>
        <v>0.11515151515151516</v>
      </c>
      <c r="AF55" s="136">
        <f t="shared" si="14"/>
        <v>0</v>
      </c>
      <c r="AG55" s="138">
        <f t="shared" si="15"/>
        <v>0.20936639118457301</v>
      </c>
      <c r="AH55" s="162"/>
      <c r="AI55" s="192"/>
      <c r="AJ55" s="214">
        <f t="shared" si="16"/>
        <v>1.654599195718951</v>
      </c>
      <c r="AK55" s="224">
        <f t="shared" si="17"/>
        <v>4.5991957189510657E-3</v>
      </c>
      <c r="AL55" s="225">
        <f t="shared" si="18"/>
        <v>1.1555004120339867E-2</v>
      </c>
      <c r="AM55" s="226">
        <f t="shared" si="19"/>
        <v>3.8115550041203394</v>
      </c>
      <c r="AN55" s="241">
        <f t="shared" si="20"/>
        <v>2.7873913448188277E-3</v>
      </c>
      <c r="AO55" s="241">
        <f t="shared" si="21"/>
        <v>3.040790557984176E-3</v>
      </c>
    </row>
    <row r="56" spans="1:41" s="108" customFormat="1" ht="12" customHeight="1">
      <c r="A56" s="191">
        <v>80</v>
      </c>
      <c r="B56" s="140" t="s">
        <v>147</v>
      </c>
      <c r="C56" s="132" t="s">
        <v>495</v>
      </c>
      <c r="D56" s="145">
        <f>IFERROR(VLOOKUP(B56,'[31]Jefferson Rates'!$F$2:$H$500, 3, FALSE),0)</f>
        <v>2.48</v>
      </c>
      <c r="E56" s="135">
        <v>1.65</v>
      </c>
      <c r="F56" s="135" t="s">
        <v>14</v>
      </c>
      <c r="G56" s="136">
        <f>IFERROR(VLOOKUP('Jefferson Regulated Price Out'!$B56,'[31]Jefferson Revenue'!$B:$O,3,FALSE),0)</f>
        <v>1.24</v>
      </c>
      <c r="H56" s="136">
        <f>IFERROR(VLOOKUP('Jefferson Regulated Price Out'!$B56,'[31]Jefferson Revenue'!$B:$O,4,FALSE),0)</f>
        <v>1.24</v>
      </c>
      <c r="I56" s="136">
        <f>IFERROR(VLOOKUP('Jefferson Regulated Price Out'!$B56,'[31]Jefferson Revenue'!$B:$O,5,FALSE),0)</f>
        <v>1.24</v>
      </c>
      <c r="J56" s="136">
        <f>IFERROR(VLOOKUP('Jefferson Regulated Price Out'!$B56,'[31]Jefferson Revenue'!$B:$O,6,FALSE),0)</f>
        <v>1.24</v>
      </c>
      <c r="K56" s="136">
        <f>IFERROR(VLOOKUP('Jefferson Regulated Price Out'!$B56,'[31]Jefferson Revenue'!$B:$O,7,FALSE),0)</f>
        <v>1.24</v>
      </c>
      <c r="L56" s="136">
        <f>IFERROR(VLOOKUP('Jefferson Regulated Price Out'!$B56,'[31]Jefferson Revenue'!$B:$O,8,FALSE),0)</f>
        <v>1.24</v>
      </c>
      <c r="M56" s="136">
        <f>IFERROR(VLOOKUP('Jefferson Regulated Price Out'!$B56,'[31]Jefferson Revenue'!$B:$O,9,FALSE),0)</f>
        <v>-1.24</v>
      </c>
      <c r="N56" s="136">
        <f>IFERROR(VLOOKUP('Jefferson Regulated Price Out'!$B56,'[31]Jefferson Revenue'!$B:$O,10,FALSE),0)</f>
        <v>0</v>
      </c>
      <c r="O56" s="136">
        <f>IFERROR(VLOOKUP('Jefferson Regulated Price Out'!$B56,'[31]Jefferson Revenue'!$B:$O,11,FALSE),0)</f>
        <v>0</v>
      </c>
      <c r="P56" s="136">
        <f>IFERROR(VLOOKUP('Jefferson Regulated Price Out'!$B56,'[31]Jefferson Revenue'!$B:$O,12,FALSE),0)</f>
        <v>0</v>
      </c>
      <c r="Q56" s="136">
        <f>IFERROR(VLOOKUP('Jefferson Regulated Price Out'!$B56,'[31]Jefferson Revenue'!$B:$O,13,FALSE),0)</f>
        <v>0</v>
      </c>
      <c r="R56" s="136">
        <f>IFERROR(VLOOKUP($B56,'[31]Jefferson Revenue'!$B:$O,14,0),0)</f>
        <v>0</v>
      </c>
      <c r="S56" s="136">
        <f t="shared" si="23"/>
        <v>6.2</v>
      </c>
      <c r="T56" s="162"/>
      <c r="U56" s="136">
        <f t="shared" si="3"/>
        <v>0.75151515151515158</v>
      </c>
      <c r="V56" s="136">
        <f t="shared" si="4"/>
        <v>0.75151515151515158</v>
      </c>
      <c r="W56" s="136">
        <f t="shared" si="5"/>
        <v>0.75151515151515158</v>
      </c>
      <c r="X56" s="136">
        <f t="shared" si="6"/>
        <v>0.75151515151515158</v>
      </c>
      <c r="Y56" s="136">
        <f t="shared" si="7"/>
        <v>0.75151515151515158</v>
      </c>
      <c r="Z56" s="136">
        <f t="shared" si="8"/>
        <v>0.75151515151515158</v>
      </c>
      <c r="AA56" s="136">
        <f t="shared" si="9"/>
        <v>-0.75151515151515158</v>
      </c>
      <c r="AB56" s="136">
        <f t="shared" si="10"/>
        <v>0</v>
      </c>
      <c r="AC56" s="136">
        <f t="shared" si="11"/>
        <v>0</v>
      </c>
      <c r="AD56" s="136">
        <f t="shared" si="12"/>
        <v>0</v>
      </c>
      <c r="AE56" s="136">
        <f t="shared" si="13"/>
        <v>0</v>
      </c>
      <c r="AF56" s="136">
        <f t="shared" si="14"/>
        <v>0</v>
      </c>
      <c r="AG56" s="138">
        <f t="shared" si="15"/>
        <v>0.34159779614325075</v>
      </c>
      <c r="AH56" s="162"/>
      <c r="AI56" s="192"/>
      <c r="AJ56" s="214">
        <f t="shared" si="16"/>
        <v>1.654599195718951</v>
      </c>
      <c r="AK56" s="224">
        <f t="shared" si="17"/>
        <v>4.5991957189510657E-3</v>
      </c>
      <c r="AL56" s="225">
        <f t="shared" si="18"/>
        <v>1.8852901459501893E-2</v>
      </c>
      <c r="AM56" s="226">
        <f t="shared" si="19"/>
        <v>6.2188529014595018</v>
      </c>
      <c r="AN56" s="241">
        <f t="shared" si="20"/>
        <v>2.7873913448188277E-3</v>
      </c>
      <c r="AO56" s="241">
        <f t="shared" si="21"/>
        <v>3.040790557984176E-3</v>
      </c>
    </row>
    <row r="57" spans="1:41" s="108" customFormat="1" ht="12" customHeight="1">
      <c r="A57" s="191"/>
      <c r="B57" s="140" t="s">
        <v>496</v>
      </c>
      <c r="C57" s="132" t="s">
        <v>497</v>
      </c>
      <c r="D57" s="134">
        <f>IFERROR(VLOOKUP(B57,'[31]Jefferson Rates'!$F$2:$H$500, 3, FALSE),0)</f>
        <v>0</v>
      </c>
      <c r="E57" s="135"/>
      <c r="F57" s="135"/>
      <c r="G57" s="136">
        <f>IFERROR(VLOOKUP('Jefferson Regulated Price Out'!$B57,'[31]Jefferson Revenue'!$B:$O,3,FALSE),0)</f>
        <v>0</v>
      </c>
      <c r="H57" s="136">
        <f>IFERROR(VLOOKUP('Jefferson Regulated Price Out'!$B57,'[31]Jefferson Revenue'!$B:$O,4,FALSE),0)</f>
        <v>0</v>
      </c>
      <c r="I57" s="136">
        <f>IFERROR(VLOOKUP('Jefferson Regulated Price Out'!$B57,'[31]Jefferson Revenue'!$B:$O,5,FALSE),0)</f>
        <v>0</v>
      </c>
      <c r="J57" s="136">
        <f>IFERROR(VLOOKUP('Jefferson Regulated Price Out'!$B57,'[31]Jefferson Revenue'!$B:$O,6,FALSE),0)</f>
        <v>0</v>
      </c>
      <c r="K57" s="136">
        <f>IFERROR(VLOOKUP('Jefferson Regulated Price Out'!$B57,'[31]Jefferson Revenue'!$B:$O,7,FALSE),0)</f>
        <v>0</v>
      </c>
      <c r="L57" s="136">
        <f>IFERROR(VLOOKUP('Jefferson Regulated Price Out'!$B57,'[31]Jefferson Revenue'!$B:$O,8,FALSE),0)</f>
        <v>0</v>
      </c>
      <c r="M57" s="136">
        <f>IFERROR(VLOOKUP('Jefferson Regulated Price Out'!$B57,'[31]Jefferson Revenue'!$B:$O,9,FALSE),0)</f>
        <v>0</v>
      </c>
      <c r="N57" s="136">
        <f>IFERROR(VLOOKUP('Jefferson Regulated Price Out'!$B57,'[31]Jefferson Revenue'!$B:$O,10,FALSE),0)</f>
        <v>0</v>
      </c>
      <c r="O57" s="136">
        <f>IFERROR(VLOOKUP('Jefferson Regulated Price Out'!$B57,'[31]Jefferson Revenue'!$B:$O,11,FALSE),0)</f>
        <v>0</v>
      </c>
      <c r="P57" s="136">
        <f>IFERROR(VLOOKUP('Jefferson Regulated Price Out'!$B57,'[31]Jefferson Revenue'!$B:$O,12,FALSE),0)</f>
        <v>0</v>
      </c>
      <c r="Q57" s="136">
        <f>IFERROR(VLOOKUP('Jefferson Regulated Price Out'!$B57,'[31]Jefferson Revenue'!$B:$O,13,FALSE),0)</f>
        <v>0</v>
      </c>
      <c r="R57" s="136">
        <f>IFERROR(VLOOKUP($B57,'[31]Jefferson Revenue'!$B:$O,14,0),0)</f>
        <v>0</v>
      </c>
      <c r="S57" s="136">
        <f t="shared" si="23"/>
        <v>0</v>
      </c>
      <c r="T57" s="162"/>
      <c r="U57" s="136">
        <f t="shared" si="3"/>
        <v>0</v>
      </c>
      <c r="V57" s="136">
        <f t="shared" si="4"/>
        <v>0</v>
      </c>
      <c r="W57" s="136">
        <f t="shared" si="5"/>
        <v>0</v>
      </c>
      <c r="X57" s="136">
        <f t="shared" si="6"/>
        <v>0</v>
      </c>
      <c r="Y57" s="136">
        <f t="shared" si="7"/>
        <v>0</v>
      </c>
      <c r="Z57" s="136">
        <f t="shared" si="8"/>
        <v>0</v>
      </c>
      <c r="AA57" s="136">
        <f t="shared" si="9"/>
        <v>0</v>
      </c>
      <c r="AB57" s="136">
        <f t="shared" si="10"/>
        <v>0</v>
      </c>
      <c r="AC57" s="136">
        <f t="shared" si="11"/>
        <v>0</v>
      </c>
      <c r="AD57" s="136">
        <f t="shared" si="12"/>
        <v>0</v>
      </c>
      <c r="AE57" s="136">
        <f t="shared" si="13"/>
        <v>0</v>
      </c>
      <c r="AF57" s="136">
        <f t="shared" si="14"/>
        <v>0</v>
      </c>
      <c r="AG57" s="138">
        <f t="shared" si="15"/>
        <v>0</v>
      </c>
      <c r="AH57" s="162"/>
      <c r="AI57" s="192"/>
      <c r="AJ57" s="214">
        <f t="shared" si="16"/>
        <v>0</v>
      </c>
      <c r="AK57" s="224">
        <f t="shared" si="17"/>
        <v>0</v>
      </c>
      <c r="AL57" s="225">
        <f t="shared" si="18"/>
        <v>0</v>
      </c>
      <c r="AM57" s="226">
        <f t="shared" si="19"/>
        <v>0</v>
      </c>
      <c r="AN57" s="241" t="e">
        <f t="shared" si="20"/>
        <v>#DIV/0!</v>
      </c>
      <c r="AO57" s="241" t="e">
        <f t="shared" si="21"/>
        <v>#DIV/0!</v>
      </c>
    </row>
    <row r="58" spans="1:41" s="108" customFormat="1" ht="12" customHeight="1">
      <c r="A58" s="191">
        <v>90</v>
      </c>
      <c r="B58" s="140" t="s">
        <v>299</v>
      </c>
      <c r="C58" s="132" t="s">
        <v>498</v>
      </c>
      <c r="D58" s="134">
        <f>IFERROR(VLOOKUP(B58,'[31]Jefferson Rates'!$F$2:$H$500, 3, FALSE),0)</f>
        <v>5.04</v>
      </c>
      <c r="E58" s="135">
        <f>D58/2</f>
        <v>2.52</v>
      </c>
      <c r="F58" s="135" t="s">
        <v>14</v>
      </c>
      <c r="G58" s="136">
        <f>IFERROR(VLOOKUP('Jefferson Regulated Price Out'!$B58,'[31]Jefferson Revenue'!$B:$O,3,FALSE),0)</f>
        <v>0</v>
      </c>
      <c r="H58" s="136">
        <f>IFERROR(VLOOKUP('Jefferson Regulated Price Out'!$B58,'[31]Jefferson Revenue'!$B:$O,4,FALSE),0)</f>
        <v>10.08</v>
      </c>
      <c r="I58" s="136">
        <f>IFERROR(VLOOKUP('Jefferson Regulated Price Out'!$B58,'[31]Jefferson Revenue'!$B:$O,5,FALSE),0)</f>
        <v>0</v>
      </c>
      <c r="J58" s="136">
        <f>IFERROR(VLOOKUP('Jefferson Regulated Price Out'!$B58,'[31]Jefferson Revenue'!$B:$O,6,FALSE),0)</f>
        <v>15.12</v>
      </c>
      <c r="K58" s="136">
        <f>IFERROR(VLOOKUP('Jefferson Regulated Price Out'!$B58,'[31]Jefferson Revenue'!$B:$O,7,FALSE),0)</f>
        <v>0</v>
      </c>
      <c r="L58" s="136">
        <f>IFERROR(VLOOKUP('Jefferson Regulated Price Out'!$B58,'[31]Jefferson Revenue'!$B:$O,8,FALSE),0)</f>
        <v>12.39</v>
      </c>
      <c r="M58" s="136">
        <f>IFERROR(VLOOKUP('Jefferson Regulated Price Out'!$B58,'[31]Jefferson Revenue'!$B:$O,9,FALSE),0)</f>
        <v>1.26</v>
      </c>
      <c r="N58" s="136">
        <f>IFERROR(VLOOKUP('Jefferson Regulated Price Out'!$B58,'[31]Jefferson Revenue'!$B:$O,10,FALSE),0)</f>
        <v>10.08</v>
      </c>
      <c r="O58" s="136">
        <f>IFERROR(VLOOKUP('Jefferson Regulated Price Out'!$B58,'[31]Jefferson Revenue'!$B:$O,11,FALSE),0)</f>
        <v>0</v>
      </c>
      <c r="P58" s="136">
        <f>IFERROR(VLOOKUP('Jefferson Regulated Price Out'!$B58,'[31]Jefferson Revenue'!$B:$O,12,FALSE),0)</f>
        <v>10.08</v>
      </c>
      <c r="Q58" s="136">
        <f>IFERROR(VLOOKUP('Jefferson Regulated Price Out'!$B58,'[31]Jefferson Revenue'!$B:$O,13,FALSE),0)</f>
        <v>-1.89</v>
      </c>
      <c r="R58" s="136">
        <f>IFERROR(VLOOKUP($B58,'[31]Jefferson Revenue'!$B:$O,14,0),0)</f>
        <v>5.04</v>
      </c>
      <c r="S58" s="136">
        <f t="shared" si="23"/>
        <v>62.16</v>
      </c>
      <c r="T58" s="162"/>
      <c r="U58" s="136">
        <f t="shared" si="3"/>
        <v>0</v>
      </c>
      <c r="V58" s="136">
        <f t="shared" si="4"/>
        <v>4</v>
      </c>
      <c r="W58" s="136">
        <f t="shared" si="5"/>
        <v>0</v>
      </c>
      <c r="X58" s="136">
        <f t="shared" si="6"/>
        <v>6</v>
      </c>
      <c r="Y58" s="136">
        <f t="shared" si="7"/>
        <v>0</v>
      </c>
      <c r="Z58" s="136">
        <f t="shared" si="8"/>
        <v>4.916666666666667</v>
      </c>
      <c r="AA58" s="136">
        <f t="shared" si="9"/>
        <v>0.5</v>
      </c>
      <c r="AB58" s="136">
        <f t="shared" si="10"/>
        <v>4</v>
      </c>
      <c r="AC58" s="136">
        <f t="shared" si="11"/>
        <v>0</v>
      </c>
      <c r="AD58" s="136">
        <f t="shared" si="12"/>
        <v>4</v>
      </c>
      <c r="AE58" s="136">
        <f t="shared" si="13"/>
        <v>-0.75</v>
      </c>
      <c r="AF58" s="136">
        <f t="shared" si="14"/>
        <v>2</v>
      </c>
      <c r="AG58" s="138">
        <f t="shared" si="15"/>
        <v>2.0606060606060606</v>
      </c>
      <c r="AH58" s="162"/>
      <c r="AI58" s="192"/>
      <c r="AJ58" s="214">
        <f t="shared" si="16"/>
        <v>2.5270242261889435</v>
      </c>
      <c r="AK58" s="224">
        <f t="shared" si="17"/>
        <v>7.0242261889434943E-3</v>
      </c>
      <c r="AL58" s="225">
        <f t="shared" si="18"/>
        <v>0.17368995667205731</v>
      </c>
      <c r="AM58" s="226">
        <f t="shared" si="19"/>
        <v>62.333689956672053</v>
      </c>
      <c r="AN58" s="241">
        <f t="shared" si="20"/>
        <v>2.7873913448188468E-3</v>
      </c>
      <c r="AO58" s="241">
        <f t="shared" si="21"/>
        <v>2.7942399722016942E-3</v>
      </c>
    </row>
    <row r="59" spans="1:41" s="108" customFormat="1" ht="12" customHeight="1">
      <c r="A59" s="191"/>
      <c r="B59" s="167"/>
      <c r="C59" s="167"/>
      <c r="D59" s="167"/>
      <c r="E59" s="135"/>
      <c r="F59" s="135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62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8"/>
      <c r="AH59" s="162"/>
      <c r="AI59" s="192"/>
      <c r="AJ59" s="214"/>
      <c r="AK59" s="224"/>
      <c r="AL59" s="225"/>
      <c r="AM59" s="226"/>
    </row>
    <row r="60" spans="1:41" s="108" customFormat="1" ht="12" customHeight="1" thickBot="1">
      <c r="A60" s="191"/>
      <c r="B60" s="149"/>
      <c r="C60" s="180" t="s">
        <v>154</v>
      </c>
      <c r="D60" s="180"/>
      <c r="E60" s="135"/>
      <c r="F60" s="135"/>
      <c r="G60" s="151">
        <f t="shared" ref="G60:R60" si="27">SUM(G13:G59)</f>
        <v>79615.750000000015</v>
      </c>
      <c r="H60" s="151">
        <f t="shared" si="27"/>
        <v>78483.99000000002</v>
      </c>
      <c r="I60" s="151">
        <f t="shared" si="27"/>
        <v>80712.170000000027</v>
      </c>
      <c r="J60" s="151">
        <f t="shared" si="27"/>
        <v>83455.91</v>
      </c>
      <c r="K60" s="151">
        <f t="shared" si="27"/>
        <v>86070.930000000008</v>
      </c>
      <c r="L60" s="151">
        <f t="shared" si="27"/>
        <v>86832.210000000036</v>
      </c>
      <c r="M60" s="151">
        <f t="shared" si="27"/>
        <v>89759.239999999962</v>
      </c>
      <c r="N60" s="151">
        <f t="shared" si="27"/>
        <v>89091.680000000022</v>
      </c>
      <c r="O60" s="151">
        <f t="shared" si="27"/>
        <v>90004.260000000009</v>
      </c>
      <c r="P60" s="151">
        <f t="shared" si="27"/>
        <v>87181.709999999992</v>
      </c>
      <c r="Q60" s="151">
        <f t="shared" si="27"/>
        <v>87285.219999999958</v>
      </c>
      <c r="R60" s="151">
        <f t="shared" si="27"/>
        <v>85525.21</v>
      </c>
      <c r="S60" s="246">
        <f t="shared" si="23"/>
        <v>1024018.28</v>
      </c>
      <c r="T60" s="162"/>
      <c r="U60" s="193">
        <f t="shared" ref="U60:AF60" si="28">SUM(U13:U59)</f>
        <v>3737.8601423596547</v>
      </c>
      <c r="V60" s="193">
        <f t="shared" si="28"/>
        <v>3506.7764984558071</v>
      </c>
      <c r="W60" s="193">
        <f t="shared" si="28"/>
        <v>3703.819646445585</v>
      </c>
      <c r="X60" s="193">
        <f t="shared" si="28"/>
        <v>3742.3413500188276</v>
      </c>
      <c r="Y60" s="193">
        <f t="shared" si="28"/>
        <v>3887.478137812921</v>
      </c>
      <c r="Z60" s="193">
        <f t="shared" si="28"/>
        <v>3919.2290139016895</v>
      </c>
      <c r="AA60" s="193">
        <f t="shared" si="28"/>
        <v>4147.4093210341216</v>
      </c>
      <c r="AB60" s="193">
        <f t="shared" si="28"/>
        <v>4033.6320646673234</v>
      </c>
      <c r="AC60" s="193">
        <f t="shared" si="28"/>
        <v>4007.3176828469564</v>
      </c>
      <c r="AD60" s="193">
        <f t="shared" si="28"/>
        <v>3872.5109468137075</v>
      </c>
      <c r="AE60" s="193">
        <f t="shared" si="28"/>
        <v>3852.9349341868297</v>
      </c>
      <c r="AF60" s="193">
        <f t="shared" si="28"/>
        <v>3823.0513371610414</v>
      </c>
      <c r="AG60" s="194">
        <f>+SUM(AG13:AG59)</f>
        <v>3855.5736125948556</v>
      </c>
      <c r="AH60" s="162"/>
      <c r="AI60" s="192"/>
      <c r="AJ60" s="219"/>
      <c r="AK60" s="219"/>
      <c r="AL60" s="248">
        <f t="shared" ref="AL60:AM60" si="29">+SUM(AL13:AL59)</f>
        <v>2853.7540546188025</v>
      </c>
      <c r="AM60" s="248">
        <f t="shared" si="29"/>
        <v>1026872.0340546191</v>
      </c>
    </row>
    <row r="61" spans="1:41" s="108" customFormat="1" ht="12" customHeight="1">
      <c r="A61" s="191"/>
      <c r="B61" s="163"/>
      <c r="C61" s="173"/>
      <c r="D61" s="173"/>
      <c r="E61" s="135"/>
      <c r="F61" s="135"/>
      <c r="G61" s="156"/>
      <c r="H61" s="136" t="str">
        <f>IF(F61="","",(#REF!/F61)+(#REF!/E61))</f>
        <v/>
      </c>
      <c r="I61" s="136" t="str">
        <f>IF(F61="","",H61/12)</f>
        <v/>
      </c>
      <c r="J61" s="156"/>
      <c r="K61" s="195"/>
      <c r="L61" s="162"/>
      <c r="M61" s="162"/>
      <c r="N61" s="162"/>
      <c r="O61" s="162"/>
      <c r="P61" s="162"/>
      <c r="Q61" s="162"/>
      <c r="R61" s="162"/>
      <c r="S61" s="247"/>
      <c r="T61" s="162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8"/>
      <c r="AH61" s="162"/>
      <c r="AI61" s="192"/>
      <c r="AJ61" s="227"/>
      <c r="AK61" s="223"/>
      <c r="AL61" s="223"/>
      <c r="AM61" s="223"/>
    </row>
    <row r="62" spans="1:41" s="108" customFormat="1" ht="12" customHeight="1">
      <c r="A62" s="191"/>
      <c r="B62" s="196" t="s">
        <v>155</v>
      </c>
      <c r="C62" s="196" t="s">
        <v>155</v>
      </c>
      <c r="D62" s="196"/>
      <c r="E62" s="135"/>
      <c r="F62" s="135"/>
      <c r="G62" s="156"/>
      <c r="H62" s="136" t="str">
        <f>IF(F62="","",(#REF!/F62)+(#REF!/E62))</f>
        <v/>
      </c>
      <c r="I62" s="136" t="str">
        <f>IF(F62="","",H62/12)</f>
        <v/>
      </c>
      <c r="J62" s="156"/>
      <c r="K62" s="195"/>
      <c r="L62" s="162"/>
      <c r="M62" s="162"/>
      <c r="N62" s="162"/>
      <c r="O62" s="162"/>
      <c r="P62" s="162"/>
      <c r="Q62" s="162"/>
      <c r="R62" s="162"/>
      <c r="S62" s="247"/>
      <c r="T62" s="162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8"/>
      <c r="AH62" s="162"/>
      <c r="AI62" s="192"/>
      <c r="AJ62" s="227"/>
      <c r="AK62" s="223"/>
      <c r="AL62" s="223"/>
      <c r="AM62" s="223"/>
    </row>
    <row r="63" spans="1:41" s="108" customFormat="1" ht="12" customHeight="1">
      <c r="A63" s="191">
        <v>100</v>
      </c>
      <c r="B63" s="140" t="s">
        <v>304</v>
      </c>
      <c r="C63" s="132" t="s">
        <v>499</v>
      </c>
      <c r="D63" s="134">
        <f>IFERROR(VLOOKUP(B63,'[31]Jefferson Rates'!$F$2:$H$500, 3, FALSE),0)</f>
        <v>21.68</v>
      </c>
      <c r="E63" s="135">
        <f>+D63/2</f>
        <v>10.84</v>
      </c>
      <c r="F63" s="135" t="s">
        <v>14</v>
      </c>
      <c r="G63" s="136">
        <f>IFERROR(VLOOKUP('Jefferson Regulated Price Out'!$B63,'[31]Jefferson Revenue'!$B:$O,3,FALSE),0)</f>
        <v>43.36</v>
      </c>
      <c r="H63" s="136">
        <f>IFERROR(VLOOKUP('Jefferson Regulated Price Out'!$B63,'[31]Jefferson Revenue'!$B:$O,4,FALSE),0)</f>
        <v>43.36</v>
      </c>
      <c r="I63" s="136">
        <f>IFERROR(VLOOKUP('Jefferson Regulated Price Out'!$B63,'[31]Jefferson Revenue'!$B:$O,5,FALSE),0)</f>
        <v>43.36</v>
      </c>
      <c r="J63" s="136">
        <f>IFERROR(VLOOKUP('Jefferson Regulated Price Out'!$B63,'[31]Jefferson Revenue'!$B:$O,6,FALSE),0)</f>
        <v>54.2</v>
      </c>
      <c r="K63" s="136">
        <f>IFERROR(VLOOKUP('Jefferson Regulated Price Out'!$B63,'[31]Jefferson Revenue'!$B:$O,7,FALSE),0)</f>
        <v>59.620000000000005</v>
      </c>
      <c r="L63" s="136">
        <f>IFERROR(VLOOKUP('Jefferson Regulated Price Out'!$B63,'[31]Jefferson Revenue'!$B:$O,8,FALSE),0)</f>
        <v>65.040000000000006</v>
      </c>
      <c r="M63" s="136">
        <f>IFERROR(VLOOKUP('Jefferson Regulated Price Out'!$B63,'[31]Jefferson Revenue'!$B:$O,9,FALSE),0)</f>
        <v>70.460000000000008</v>
      </c>
      <c r="N63" s="136">
        <f>IFERROR(VLOOKUP('Jefferson Regulated Price Out'!$B63,'[31]Jefferson Revenue'!$B:$O,10,FALSE),0)</f>
        <v>54.2</v>
      </c>
      <c r="O63" s="136">
        <f>IFERROR(VLOOKUP('Jefferson Regulated Price Out'!$B63,'[31]Jefferson Revenue'!$B:$O,11,FALSE),0)</f>
        <v>54.2</v>
      </c>
      <c r="P63" s="136">
        <f>IFERROR(VLOOKUP('Jefferson Regulated Price Out'!$B63,'[31]Jefferson Revenue'!$B:$O,12,FALSE),0)</f>
        <v>46.07</v>
      </c>
      <c r="Q63" s="136">
        <f>IFERROR(VLOOKUP('Jefferson Regulated Price Out'!$B63,'[31]Jefferson Revenue'!$B:$O,13,FALSE),0)</f>
        <v>56.91</v>
      </c>
      <c r="R63" s="136">
        <f>IFERROR(VLOOKUP($B63,'[31]Jefferson Revenue'!$B:$O,14,0),0)</f>
        <v>54.2</v>
      </c>
      <c r="S63" s="247">
        <f t="shared" si="23"/>
        <v>644.98</v>
      </c>
      <c r="T63" s="162"/>
      <c r="U63" s="136">
        <f>IFERROR(G63/$E63,0)</f>
        <v>4</v>
      </c>
      <c r="V63" s="136">
        <f t="shared" ref="V63:AF64" si="30">IFERROR(H63/$E63,0)</f>
        <v>4</v>
      </c>
      <c r="W63" s="136">
        <f t="shared" si="30"/>
        <v>4</v>
      </c>
      <c r="X63" s="136">
        <f t="shared" si="30"/>
        <v>5</v>
      </c>
      <c r="Y63" s="136">
        <f t="shared" si="30"/>
        <v>5.5000000000000009</v>
      </c>
      <c r="Z63" s="136">
        <f t="shared" si="30"/>
        <v>6.0000000000000009</v>
      </c>
      <c r="AA63" s="136">
        <f t="shared" si="30"/>
        <v>6.5000000000000009</v>
      </c>
      <c r="AB63" s="136">
        <f t="shared" si="30"/>
        <v>5</v>
      </c>
      <c r="AC63" s="136">
        <f t="shared" si="30"/>
        <v>5</v>
      </c>
      <c r="AD63" s="136">
        <f t="shared" si="30"/>
        <v>4.25</v>
      </c>
      <c r="AE63" s="136">
        <f t="shared" si="30"/>
        <v>5.25</v>
      </c>
      <c r="AF63" s="136">
        <f t="shared" si="30"/>
        <v>5</v>
      </c>
      <c r="AG63" s="138">
        <f t="shared" ref="AG63:AG64" si="31">AVERAGE(U63:AF63)</f>
        <v>4.958333333333333</v>
      </c>
      <c r="AH63" s="162"/>
      <c r="AI63" s="192"/>
      <c r="AJ63" s="214">
        <f t="shared" ref="AJ63:AJ64" si="32">+E63*(1+$AK$5)</f>
        <v>10.870215322177836</v>
      </c>
      <c r="AK63" s="224">
        <f t="shared" ref="AK63:AK64" si="33">+AJ63-E63</f>
        <v>3.0215322177836512E-2</v>
      </c>
      <c r="AL63" s="225">
        <f t="shared" ref="AL63:AL64" si="34">+AK63*AG63*12</f>
        <v>1.7978116695812725</v>
      </c>
      <c r="AM63" s="226">
        <f t="shared" ref="AM63:AM64" si="35">+S63+AL63</f>
        <v>646.7778116695813</v>
      </c>
      <c r="AN63" s="241">
        <f t="shared" ref="AN63:AN64" si="36">+AK63/E63</f>
        <v>2.7873913448188663E-3</v>
      </c>
      <c r="AO63" s="241">
        <f t="shared" ref="AO63:AO64" si="37">+AL63/S63</f>
        <v>2.7873913448188663E-3</v>
      </c>
    </row>
    <row r="64" spans="1:41" s="108" customFormat="1" ht="12" customHeight="1">
      <c r="A64" s="191">
        <v>100</v>
      </c>
      <c r="B64" s="140" t="s">
        <v>305</v>
      </c>
      <c r="C64" s="132" t="s">
        <v>500</v>
      </c>
      <c r="D64" s="134">
        <f>IFERROR(VLOOKUP(B64,'[31]Jefferson Rates'!$F$2:$H$500, 3, FALSE),0)</f>
        <v>19.02</v>
      </c>
      <c r="E64" s="135">
        <f>+D64/2</f>
        <v>9.51</v>
      </c>
      <c r="F64" s="135" t="s">
        <v>14</v>
      </c>
      <c r="G64" s="136">
        <f>IFERROR(VLOOKUP('Jefferson Regulated Price Out'!$B64,'[31]Jefferson Revenue'!$B:$O,3,FALSE),0)</f>
        <v>3727.96</v>
      </c>
      <c r="H64" s="136">
        <f>IFERROR(VLOOKUP('Jefferson Regulated Price Out'!$B64,'[31]Jefferson Revenue'!$B:$O,4,FALSE),0)</f>
        <v>3658.59</v>
      </c>
      <c r="I64" s="136">
        <f>IFERROR(VLOOKUP('Jefferson Regulated Price Out'!$B64,'[31]Jefferson Revenue'!$B:$O,5,FALSE),0)</f>
        <v>3733.77</v>
      </c>
      <c r="J64" s="136">
        <f>IFERROR(VLOOKUP('Jefferson Regulated Price Out'!$B64,'[31]Jefferson Revenue'!$B:$O,6,FALSE),0)</f>
        <v>3694.6499999999996</v>
      </c>
      <c r="K64" s="136">
        <f>IFERROR(VLOOKUP('Jefferson Regulated Price Out'!$B64,'[31]Jefferson Revenue'!$B:$O,7,FALSE),0)</f>
        <v>3666.1299999999997</v>
      </c>
      <c r="L64" s="136">
        <f>IFERROR(VLOOKUP('Jefferson Regulated Price Out'!$B64,'[31]Jefferson Revenue'!$B:$O,8,FALSE),0)</f>
        <v>3868.25</v>
      </c>
      <c r="M64" s="136">
        <f>IFERROR(VLOOKUP('Jefferson Regulated Price Out'!$B64,'[31]Jefferson Revenue'!$B:$O,9,FALSE),0)</f>
        <v>3920.75</v>
      </c>
      <c r="N64" s="136">
        <f>IFERROR(VLOOKUP('Jefferson Regulated Price Out'!$B64,'[31]Jefferson Revenue'!$B:$O,10,FALSE),0)</f>
        <v>4139.55</v>
      </c>
      <c r="O64" s="136">
        <f>IFERROR(VLOOKUP('Jefferson Regulated Price Out'!$B64,'[31]Jefferson Revenue'!$B:$O,11,FALSE),0)</f>
        <v>4105.45</v>
      </c>
      <c r="P64" s="136">
        <f>IFERROR(VLOOKUP('Jefferson Regulated Price Out'!$B64,'[31]Jefferson Revenue'!$B:$O,12,FALSE),0)</f>
        <v>4036</v>
      </c>
      <c r="Q64" s="136">
        <f>IFERROR(VLOOKUP('Jefferson Regulated Price Out'!$B64,'[31]Jefferson Revenue'!$B:$O,13,FALSE),0)</f>
        <v>4116.84</v>
      </c>
      <c r="R64" s="136">
        <f>IFERROR(VLOOKUP($B64,'[31]Jefferson Revenue'!$B:$O,14,0),0)</f>
        <v>4034.65</v>
      </c>
      <c r="S64" s="247">
        <f t="shared" si="23"/>
        <v>46702.590000000004</v>
      </c>
      <c r="T64" s="162"/>
      <c r="U64" s="136">
        <f>IFERROR(G64/$E64,0)</f>
        <v>392.00420609884333</v>
      </c>
      <c r="V64" s="136">
        <f t="shared" si="30"/>
        <v>384.70977917981077</v>
      </c>
      <c r="W64" s="136">
        <f t="shared" si="30"/>
        <v>392.61514195583595</v>
      </c>
      <c r="X64" s="136">
        <f t="shared" si="30"/>
        <v>388.5015772870662</v>
      </c>
      <c r="Y64" s="136">
        <f t="shared" si="30"/>
        <v>385.50262881177707</v>
      </c>
      <c r="Z64" s="136">
        <f t="shared" si="30"/>
        <v>406.7560462670873</v>
      </c>
      <c r="AA64" s="136">
        <f t="shared" si="30"/>
        <v>412.27655099894849</v>
      </c>
      <c r="AB64" s="136">
        <f t="shared" si="30"/>
        <v>435.28391167192433</v>
      </c>
      <c r="AC64" s="136">
        <f t="shared" si="30"/>
        <v>431.6982124079916</v>
      </c>
      <c r="AD64" s="136">
        <f t="shared" si="30"/>
        <v>424.39537329127234</v>
      </c>
      <c r="AE64" s="136">
        <f t="shared" si="30"/>
        <v>432.89589905362777</v>
      </c>
      <c r="AF64" s="136">
        <f t="shared" si="30"/>
        <v>424.25341745531023</v>
      </c>
      <c r="AG64" s="138">
        <f t="shared" si="31"/>
        <v>409.24106203995785</v>
      </c>
      <c r="AH64" s="162"/>
      <c r="AI64" s="192"/>
      <c r="AJ64" s="214">
        <f t="shared" si="32"/>
        <v>9.5365080916892264</v>
      </c>
      <c r="AK64" s="224">
        <f t="shared" si="33"/>
        <v>2.6508091689226632E-2</v>
      </c>
      <c r="AL64" s="225">
        <f t="shared" si="34"/>
        <v>130.17839514662023</v>
      </c>
      <c r="AM64" s="226">
        <f t="shared" si="35"/>
        <v>46832.768395146624</v>
      </c>
      <c r="AN64" s="241">
        <f t="shared" si="36"/>
        <v>2.7873913448187835E-3</v>
      </c>
      <c r="AO64" s="241">
        <f t="shared" si="37"/>
        <v>2.7873913448187826E-3</v>
      </c>
    </row>
    <row r="65" spans="1:41" s="108" customFormat="1" ht="12" customHeight="1">
      <c r="A65" s="191"/>
      <c r="B65" s="140"/>
      <c r="C65" s="167"/>
      <c r="D65" s="167"/>
      <c r="E65" s="135"/>
      <c r="F65" s="135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247"/>
      <c r="T65" s="162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8"/>
      <c r="AH65" s="162"/>
      <c r="AI65" s="192"/>
      <c r="AJ65" s="227"/>
      <c r="AK65" s="223"/>
      <c r="AL65" s="223"/>
      <c r="AM65" s="223"/>
    </row>
    <row r="66" spans="1:41" s="108" customFormat="1" ht="12" customHeight="1" thickBot="1">
      <c r="A66" s="191"/>
      <c r="B66" s="149"/>
      <c r="C66" s="180" t="s">
        <v>156</v>
      </c>
      <c r="D66" s="180"/>
      <c r="E66" s="135"/>
      <c r="F66" s="135"/>
      <c r="G66" s="151">
        <f t="shared" ref="G66:R66" si="38">SUM(G63:G65)</f>
        <v>3771.32</v>
      </c>
      <c r="H66" s="151">
        <f t="shared" si="38"/>
        <v>3701.9500000000003</v>
      </c>
      <c r="I66" s="151">
        <f t="shared" si="38"/>
        <v>3777.13</v>
      </c>
      <c r="J66" s="151">
        <f t="shared" si="38"/>
        <v>3748.8499999999995</v>
      </c>
      <c r="K66" s="151">
        <f t="shared" si="38"/>
        <v>3725.7499999999995</v>
      </c>
      <c r="L66" s="151">
        <f t="shared" si="38"/>
        <v>3933.29</v>
      </c>
      <c r="M66" s="151">
        <f t="shared" si="38"/>
        <v>3991.21</v>
      </c>
      <c r="N66" s="151">
        <f t="shared" si="38"/>
        <v>4193.75</v>
      </c>
      <c r="O66" s="151">
        <f t="shared" si="38"/>
        <v>4159.6499999999996</v>
      </c>
      <c r="P66" s="151">
        <f t="shared" si="38"/>
        <v>4082.07</v>
      </c>
      <c r="Q66" s="151">
        <f t="shared" si="38"/>
        <v>4173.75</v>
      </c>
      <c r="R66" s="151">
        <f t="shared" si="38"/>
        <v>4088.85</v>
      </c>
      <c r="S66" s="246">
        <f t="shared" si="23"/>
        <v>47347.57</v>
      </c>
      <c r="T66" s="162"/>
      <c r="U66" s="197">
        <f>SUM(U63:U64)</f>
        <v>396.00420609884333</v>
      </c>
      <c r="V66" s="197">
        <f t="shared" ref="V66:AF66" si="39">SUM(V63:V64)</f>
        <v>388.70977917981077</v>
      </c>
      <c r="W66" s="197">
        <f t="shared" si="39"/>
        <v>396.61514195583595</v>
      </c>
      <c r="X66" s="197">
        <f t="shared" si="39"/>
        <v>393.5015772870662</v>
      </c>
      <c r="Y66" s="197">
        <f t="shared" si="39"/>
        <v>391.00262881177707</v>
      </c>
      <c r="Z66" s="197">
        <f t="shared" si="39"/>
        <v>412.7560462670873</v>
      </c>
      <c r="AA66" s="197">
        <f t="shared" si="39"/>
        <v>418.77655099894849</v>
      </c>
      <c r="AB66" s="197">
        <f t="shared" si="39"/>
        <v>440.28391167192433</v>
      </c>
      <c r="AC66" s="197">
        <f t="shared" si="39"/>
        <v>436.6982124079916</v>
      </c>
      <c r="AD66" s="197">
        <f t="shared" si="39"/>
        <v>428.64537329127234</v>
      </c>
      <c r="AE66" s="197">
        <f t="shared" si="39"/>
        <v>438.14589905362777</v>
      </c>
      <c r="AF66" s="197">
        <f t="shared" si="39"/>
        <v>429.25341745531023</v>
      </c>
      <c r="AG66" s="194">
        <f>+SUM(AG63:AG65)</f>
        <v>414.19939537329117</v>
      </c>
      <c r="AH66" s="162"/>
      <c r="AI66" s="192"/>
      <c r="AJ66" s="218"/>
      <c r="AK66" s="218"/>
      <c r="AL66" s="250">
        <f>+SUM(AL63:AL65)</f>
        <v>131.97620681620151</v>
      </c>
      <c r="AM66" s="250">
        <f>+SUM(AM63:AM65)</f>
        <v>47479.546206816209</v>
      </c>
    </row>
    <row r="67" spans="1:41" s="108" customFormat="1" ht="12" customHeight="1">
      <c r="A67" s="191"/>
      <c r="B67" s="149"/>
      <c r="C67" s="180"/>
      <c r="D67" s="180"/>
      <c r="E67" s="135"/>
      <c r="F67" s="135"/>
      <c r="G67" s="156"/>
      <c r="H67" s="136" t="str">
        <f>IF(F67="","",(#REF!/F67)+(#REF!/E67))</f>
        <v/>
      </c>
      <c r="I67" s="136" t="str">
        <f>IF(F67="","",H67/12)</f>
        <v/>
      </c>
      <c r="J67" s="156"/>
      <c r="K67" s="195"/>
      <c r="L67" s="162"/>
      <c r="M67" s="162"/>
      <c r="N67" s="162"/>
      <c r="O67" s="162"/>
      <c r="P67" s="162"/>
      <c r="Q67" s="162"/>
      <c r="R67" s="162"/>
      <c r="S67" s="162"/>
      <c r="T67" s="162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8"/>
      <c r="AH67" s="162"/>
      <c r="AI67" s="192"/>
      <c r="AJ67" s="227"/>
      <c r="AK67" s="223"/>
      <c r="AL67" s="223"/>
      <c r="AM67" s="223"/>
    </row>
    <row r="68" spans="1:41" s="108" customFormat="1" ht="12" customHeight="1">
      <c r="A68" s="191"/>
      <c r="B68" s="162"/>
      <c r="C68" s="162"/>
      <c r="D68" s="162"/>
      <c r="E68" s="135"/>
      <c r="F68" s="135"/>
      <c r="G68" s="156"/>
      <c r="H68" s="136" t="str">
        <f>IF(F68="","",(#REF!/F68)+(#REF!/E68))</f>
        <v/>
      </c>
      <c r="I68" s="136" t="str">
        <f>IF(F68="","",H68/12)</f>
        <v/>
      </c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8"/>
      <c r="AH68" s="162"/>
      <c r="AI68" s="192"/>
      <c r="AJ68" s="227"/>
      <c r="AK68" s="223"/>
      <c r="AL68" s="223"/>
      <c r="AM68" s="223"/>
    </row>
    <row r="69" spans="1:41" s="110" customFormat="1" ht="12" customHeight="1">
      <c r="A69" s="198"/>
      <c r="B69" s="163" t="s">
        <v>306</v>
      </c>
      <c r="C69" s="163" t="s">
        <v>306</v>
      </c>
      <c r="D69" s="163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38"/>
      <c r="AH69" s="167"/>
      <c r="AI69" s="192"/>
      <c r="AJ69" s="227"/>
      <c r="AK69" s="228"/>
      <c r="AL69" s="228"/>
      <c r="AM69" s="228"/>
    </row>
    <row r="70" spans="1:41" s="110" customFormat="1" ht="12" customHeight="1">
      <c r="A70" s="198"/>
      <c r="B70" s="163"/>
      <c r="C70" s="163"/>
      <c r="D70" s="163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38"/>
      <c r="AH70" s="167"/>
      <c r="AI70" s="192"/>
      <c r="AJ70" s="227"/>
      <c r="AK70" s="228"/>
      <c r="AL70" s="228"/>
      <c r="AM70" s="228"/>
    </row>
    <row r="71" spans="1:41" s="108" customFormat="1" ht="12" customHeight="1">
      <c r="A71" s="191"/>
      <c r="B71" s="196" t="s">
        <v>157</v>
      </c>
      <c r="C71" s="196" t="s">
        <v>157</v>
      </c>
      <c r="D71" s="196"/>
      <c r="E71" s="135"/>
      <c r="F71" s="135"/>
      <c r="G71" s="156"/>
      <c r="H71" s="136" t="str">
        <f>IF(F71="","",(#REF!/F71)+(#REF!/E71))</f>
        <v/>
      </c>
      <c r="I71" s="136" t="str">
        <f>IF(F71="","",H71/12)</f>
        <v/>
      </c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8"/>
      <c r="AH71" s="162"/>
      <c r="AI71" s="192"/>
      <c r="AJ71" s="227"/>
      <c r="AK71" s="223"/>
      <c r="AL71" s="223"/>
      <c r="AM71" s="223"/>
    </row>
    <row r="72" spans="1:41" s="199" customFormat="1" ht="12" customHeight="1">
      <c r="A72" s="191">
        <v>240</v>
      </c>
      <c r="B72" s="140" t="s">
        <v>386</v>
      </c>
      <c r="C72" s="132" t="str">
        <f>+VLOOKUP(B72,'[30]Jefferson Regulated Price Out'!$A:$B,2,FALSE)</f>
        <v>1YD CONT 1xWEEKLY SVC</v>
      </c>
      <c r="D72" s="134">
        <f>IFERROR(VLOOKUP(B72,'[31]Jefferson Rates'!$F$2:$H$500, 3, FALSE),0)</f>
        <v>99.68</v>
      </c>
      <c r="E72" s="135">
        <f>23.02*4.33</f>
        <v>99.676599999999993</v>
      </c>
      <c r="F72" s="135" t="s">
        <v>14</v>
      </c>
      <c r="G72" s="136">
        <f>IFERROR(VLOOKUP('Jefferson Regulated Price Out'!$B72,'[31]Jefferson Revenue'!$B:$O,3,FALSE),0)</f>
        <v>8724.4600000000009</v>
      </c>
      <c r="H72" s="136">
        <f>IFERROR(VLOOKUP('Jefferson Regulated Price Out'!$B72,'[31]Jefferson Revenue'!$B:$O,4,FALSE),0)</f>
        <v>8697.08</v>
      </c>
      <c r="I72" s="136">
        <f>IFERROR(VLOOKUP('Jefferson Regulated Price Out'!$B72,'[31]Jefferson Revenue'!$B:$O,5,FALSE),0)</f>
        <v>8572.48</v>
      </c>
      <c r="J72" s="136">
        <f>IFERROR(VLOOKUP('Jefferson Regulated Price Out'!$B72,'[31]Jefferson Revenue'!$B:$O,6,FALSE),0)</f>
        <v>8622.32</v>
      </c>
      <c r="K72" s="136">
        <f>IFERROR(VLOOKUP('Jefferson Regulated Price Out'!$B72,'[31]Jefferson Revenue'!$B:$O,7,FALSE),0)</f>
        <v>8672.16</v>
      </c>
      <c r="L72" s="136">
        <f>IFERROR(VLOOKUP('Jefferson Regulated Price Out'!$B72,'[31]Jefferson Revenue'!$B:$O,8,FALSE),0)</f>
        <v>9045.9599999999991</v>
      </c>
      <c r="M72" s="136">
        <f>IFERROR(VLOOKUP('Jefferson Regulated Price Out'!$B72,'[31]Jefferson Revenue'!$B:$O,9,FALSE),0)</f>
        <v>9693.8799999999992</v>
      </c>
      <c r="N72" s="136">
        <f>IFERROR(VLOOKUP('Jefferson Regulated Price Out'!$B72,'[31]Jefferson Revenue'!$B:$O,10,FALSE),0)</f>
        <v>9444.68</v>
      </c>
      <c r="O72" s="136">
        <f>IFERROR(VLOOKUP('Jefferson Regulated Price Out'!$B72,'[31]Jefferson Revenue'!$B:$O,11,FALSE),0)</f>
        <v>8298.3599999999988</v>
      </c>
      <c r="P72" s="136">
        <f>IFERROR(VLOOKUP('Jefferson Regulated Price Out'!$B72,'[31]Jefferson Revenue'!$B:$O,12,FALSE),0)</f>
        <v>8422.9599999999991</v>
      </c>
      <c r="Q72" s="136">
        <f>IFERROR(VLOOKUP('Jefferson Regulated Price Out'!$B72,'[31]Jefferson Revenue'!$B:$O,13,FALSE),0)</f>
        <v>8572.48</v>
      </c>
      <c r="R72" s="136">
        <f>IFERROR(VLOOKUP($B72,'[31]Jefferson Revenue'!$B:$O,14,0),0)</f>
        <v>8298.36</v>
      </c>
      <c r="S72" s="136">
        <f t="shared" si="23"/>
        <v>105065.18</v>
      </c>
      <c r="T72" s="162"/>
      <c r="U72" s="136">
        <f t="shared" ref="U72:AF72" si="40">IFERROR(G72/$D72,0)</f>
        <v>87.524678972712678</v>
      </c>
      <c r="V72" s="136">
        <f t="shared" si="40"/>
        <v>87.25</v>
      </c>
      <c r="W72" s="136">
        <f t="shared" si="40"/>
        <v>85.999999999999986</v>
      </c>
      <c r="X72" s="136">
        <f t="shared" si="40"/>
        <v>86.499999999999986</v>
      </c>
      <c r="Y72" s="136">
        <f t="shared" si="40"/>
        <v>86.999999999999986</v>
      </c>
      <c r="Z72" s="136">
        <f t="shared" si="40"/>
        <v>90.749999999999986</v>
      </c>
      <c r="AA72" s="136">
        <f t="shared" si="40"/>
        <v>97.249999999999986</v>
      </c>
      <c r="AB72" s="136">
        <f t="shared" si="40"/>
        <v>94.75</v>
      </c>
      <c r="AC72" s="136">
        <f t="shared" si="40"/>
        <v>83.249999999999986</v>
      </c>
      <c r="AD72" s="136">
        <f t="shared" si="40"/>
        <v>84.499999999999986</v>
      </c>
      <c r="AE72" s="136">
        <f t="shared" si="40"/>
        <v>85.999999999999986</v>
      </c>
      <c r="AF72" s="136">
        <f t="shared" si="40"/>
        <v>83.25</v>
      </c>
      <c r="AG72" s="138">
        <f t="shared" ref="AG72" si="41">AVERAGE(U72:AF72)</f>
        <v>87.835389914392707</v>
      </c>
      <c r="AH72" s="162"/>
      <c r="AI72" s="192"/>
      <c r="AJ72" s="214">
        <f t="shared" ref="AJ72:AJ129" si="42">+E72*(1+$AK$5)</f>
        <v>99.954437692120962</v>
      </c>
      <c r="AK72" s="224">
        <f t="shared" ref="AK72:AK129" si="43">+AJ72-E72</f>
        <v>0.27783769212096843</v>
      </c>
      <c r="AL72" s="225">
        <f t="shared" ref="AL72:AL135" si="44">+AK72*AG72*12</f>
        <v>292.84778424432307</v>
      </c>
      <c r="AM72" s="226">
        <f t="shared" ref="AM72:AM135" si="45">+S72+AL72</f>
        <v>105358.02778424432</v>
      </c>
      <c r="AN72" s="241">
        <f t="shared" ref="AN72" si="46">+AK72/E72</f>
        <v>2.7873913448188286E-3</v>
      </c>
      <c r="AO72" s="241">
        <f t="shared" ref="AO72" si="47">+AL72/S72</f>
        <v>2.787296269271352E-3</v>
      </c>
    </row>
    <row r="73" spans="1:41" s="199" customFormat="1" ht="12" customHeight="1">
      <c r="A73" s="191">
        <v>240</v>
      </c>
      <c r="B73" s="140" t="s">
        <v>338</v>
      </c>
      <c r="C73" s="132" t="str">
        <f>+VLOOKUP(B73,'[30]Jefferson Regulated Price Out'!$A:$B,2,FALSE)</f>
        <v>1YD CONT 1X WEEKLY</v>
      </c>
      <c r="D73" s="134">
        <f>IFERROR(VLOOKUP(B73,'[31]Jefferson Rates'!$F$2:$H$500, 3, FALSE),0)</f>
        <v>99.68</v>
      </c>
      <c r="E73" s="135">
        <f>E72</f>
        <v>99.676599999999993</v>
      </c>
      <c r="F73" s="135" t="s">
        <v>14</v>
      </c>
      <c r="G73" s="136">
        <f>IFERROR(VLOOKUP('Jefferson Regulated Price Out'!$B73,'[31]Jefferson Revenue'!$B:$O,3,FALSE),0)</f>
        <v>598.02</v>
      </c>
      <c r="H73" s="136">
        <f>IFERROR(VLOOKUP('Jefferson Regulated Price Out'!$B73,'[31]Jefferson Revenue'!$B:$O,4,FALSE),0)</f>
        <v>697.76</v>
      </c>
      <c r="I73" s="136">
        <f>IFERROR(VLOOKUP('Jefferson Regulated Price Out'!$B73,'[31]Jefferson Revenue'!$B:$O,5,FALSE),0)</f>
        <v>697.76</v>
      </c>
      <c r="J73" s="136">
        <f>IFERROR(VLOOKUP('Jefferson Regulated Price Out'!$B73,'[31]Jefferson Revenue'!$B:$O,6,FALSE),0)</f>
        <v>697.76</v>
      </c>
      <c r="K73" s="136">
        <f>IFERROR(VLOOKUP('Jefferson Regulated Price Out'!$B73,'[31]Jefferson Revenue'!$B:$O,7,FALSE),0)</f>
        <v>697.76</v>
      </c>
      <c r="L73" s="136">
        <f>IFERROR(VLOOKUP('Jefferson Regulated Price Out'!$B73,'[31]Jefferson Revenue'!$B:$O,8,FALSE),0)</f>
        <v>697.76</v>
      </c>
      <c r="M73" s="136">
        <f>IFERROR(VLOOKUP('Jefferson Regulated Price Out'!$B73,'[31]Jefferson Revenue'!$B:$O,9,FALSE),0)</f>
        <v>697.76</v>
      </c>
      <c r="N73" s="136">
        <f>IFERROR(VLOOKUP('Jefferson Regulated Price Out'!$B73,'[31]Jefferson Revenue'!$B:$O,10,FALSE),0)</f>
        <v>672.84</v>
      </c>
      <c r="O73" s="136">
        <f>IFERROR(VLOOKUP('Jefferson Regulated Price Out'!$B73,'[31]Jefferson Revenue'!$B:$O,11,FALSE),0)</f>
        <v>697.76</v>
      </c>
      <c r="P73" s="136">
        <f>IFERROR(VLOOKUP('Jefferson Regulated Price Out'!$B73,'[31]Jefferson Revenue'!$B:$O,12,FALSE),0)</f>
        <v>697.76</v>
      </c>
      <c r="Q73" s="136">
        <f>IFERROR(VLOOKUP('Jefferson Regulated Price Out'!$B73,'[31]Jefferson Revenue'!$B:$O,13,FALSE),0)</f>
        <v>697.76</v>
      </c>
      <c r="R73" s="136">
        <f>IFERROR(VLOOKUP($B73,'[31]Jefferson Revenue'!$B:$O,14,0),0)</f>
        <v>697.76</v>
      </c>
      <c r="S73" s="136">
        <f t="shared" si="23"/>
        <v>8248.4600000000009</v>
      </c>
      <c r="T73" s="162"/>
      <c r="U73" s="136">
        <f t="shared" ref="U73:AF94" si="48">IFERROR(G73/$D73,0)</f>
        <v>5.9993980738362751</v>
      </c>
      <c r="V73" s="136">
        <f t="shared" si="48"/>
        <v>6.9999999999999991</v>
      </c>
      <c r="W73" s="136">
        <f t="shared" si="48"/>
        <v>6.9999999999999991</v>
      </c>
      <c r="X73" s="136">
        <f t="shared" si="48"/>
        <v>6.9999999999999991</v>
      </c>
      <c r="Y73" s="136">
        <f t="shared" si="48"/>
        <v>6.9999999999999991</v>
      </c>
      <c r="Z73" s="136">
        <f t="shared" si="48"/>
        <v>6.9999999999999991</v>
      </c>
      <c r="AA73" s="136">
        <f t="shared" si="48"/>
        <v>6.9999999999999991</v>
      </c>
      <c r="AB73" s="136">
        <f t="shared" si="48"/>
        <v>6.75</v>
      </c>
      <c r="AC73" s="136">
        <f t="shared" si="48"/>
        <v>6.9999999999999991</v>
      </c>
      <c r="AD73" s="136">
        <f t="shared" si="48"/>
        <v>6.9999999999999991</v>
      </c>
      <c r="AE73" s="136">
        <f t="shared" si="48"/>
        <v>6.9999999999999991</v>
      </c>
      <c r="AF73" s="136">
        <f t="shared" si="48"/>
        <v>6.9999999999999991</v>
      </c>
      <c r="AG73" s="138">
        <f t="shared" ref="AG73:AG107" si="49">AVERAGE(U73:AF73)</f>
        <v>6.8957831728196899</v>
      </c>
      <c r="AH73" s="162"/>
      <c r="AI73" s="192"/>
      <c r="AJ73" s="214">
        <f t="shared" si="42"/>
        <v>99.954437692120962</v>
      </c>
      <c r="AK73" s="224">
        <f t="shared" si="43"/>
        <v>0.27783769212096843</v>
      </c>
      <c r="AL73" s="225">
        <f t="shared" si="44"/>
        <v>22.99090178523398</v>
      </c>
      <c r="AM73" s="226">
        <f t="shared" si="45"/>
        <v>8271.4509017852342</v>
      </c>
      <c r="AN73" s="241">
        <f t="shared" ref="AN73:AN136" si="50">+AK73/E73</f>
        <v>2.7873913448188286E-3</v>
      </c>
      <c r="AO73" s="241">
        <f t="shared" ref="AO73:AO136" si="51">+AL73/S73</f>
        <v>2.787296269271352E-3</v>
      </c>
    </row>
    <row r="74" spans="1:41" s="199" customFormat="1" ht="12" customHeight="1">
      <c r="A74" s="191">
        <v>240</v>
      </c>
      <c r="B74" s="140" t="s">
        <v>501</v>
      </c>
      <c r="C74" s="132" t="str">
        <f>+VLOOKUP(B74,'[30]Jefferson Regulated Price Out'!$A:$B,2,FALSE)</f>
        <v>1YD CONT 2xWEEKLY SVC</v>
      </c>
      <c r="D74" s="134">
        <f>IFERROR(VLOOKUP(B74,'[31]Jefferson Rates'!$F$2:$H$500, 3, FALSE),0)</f>
        <v>199.35</v>
      </c>
      <c r="E74" s="135">
        <f>+E73*2</f>
        <v>199.35319999999999</v>
      </c>
      <c r="F74" s="135" t="s">
        <v>14</v>
      </c>
      <c r="G74" s="136">
        <f>IFERROR(VLOOKUP('Jefferson Regulated Price Out'!$B74,'[31]Jefferson Revenue'!$B:$O,3,FALSE),0)</f>
        <v>1395.45</v>
      </c>
      <c r="H74" s="136">
        <f>IFERROR(VLOOKUP('Jefferson Regulated Price Out'!$B74,'[31]Jefferson Revenue'!$B:$O,4,FALSE),0)</f>
        <v>1395.45</v>
      </c>
      <c r="I74" s="136">
        <f>IFERROR(VLOOKUP('Jefferson Regulated Price Out'!$B74,'[31]Jefferson Revenue'!$B:$O,5,FALSE),0)</f>
        <v>1295.77</v>
      </c>
      <c r="J74" s="136">
        <f>IFERROR(VLOOKUP('Jefferson Regulated Price Out'!$B74,'[31]Jefferson Revenue'!$B:$O,6,FALSE),0)</f>
        <v>1395.45</v>
      </c>
      <c r="K74" s="136">
        <f>IFERROR(VLOOKUP('Jefferson Regulated Price Out'!$B74,'[31]Jefferson Revenue'!$B:$O,7,FALSE),0)</f>
        <v>1569.88</v>
      </c>
      <c r="L74" s="136">
        <f>IFERROR(VLOOKUP('Jefferson Regulated Price Out'!$B74,'[31]Jefferson Revenue'!$B:$O,8,FALSE),0)</f>
        <v>1594.8</v>
      </c>
      <c r="M74" s="136">
        <f>IFERROR(VLOOKUP('Jefferson Regulated Price Out'!$B74,'[31]Jefferson Revenue'!$B:$O,9,FALSE),0)</f>
        <v>1794.15</v>
      </c>
      <c r="N74" s="136">
        <f>IFERROR(VLOOKUP('Jefferson Regulated Price Out'!$B74,'[31]Jefferson Revenue'!$B:$O,10,FALSE),0)</f>
        <v>1794.15</v>
      </c>
      <c r="O74" s="136">
        <f>IFERROR(VLOOKUP('Jefferson Regulated Price Out'!$B74,'[31]Jefferson Revenue'!$B:$O,11,FALSE),0)</f>
        <v>1893.83</v>
      </c>
      <c r="P74" s="136">
        <f>IFERROR(VLOOKUP('Jefferson Regulated Price Out'!$B74,'[31]Jefferson Revenue'!$B:$O,12,FALSE),0)</f>
        <v>1794.15</v>
      </c>
      <c r="Q74" s="136">
        <f>IFERROR(VLOOKUP('Jefferson Regulated Price Out'!$B74,'[31]Jefferson Revenue'!$B:$O,13,FALSE),0)</f>
        <v>1669.56</v>
      </c>
      <c r="R74" s="136">
        <f>IFERROR(VLOOKUP($B74,'[31]Jefferson Revenue'!$B:$O,14,0),0)</f>
        <v>1445.29</v>
      </c>
      <c r="S74" s="136">
        <f t="shared" si="23"/>
        <v>19037.93</v>
      </c>
      <c r="T74" s="162"/>
      <c r="U74" s="136">
        <f t="shared" si="48"/>
        <v>7</v>
      </c>
      <c r="V74" s="136">
        <f t="shared" si="48"/>
        <v>7</v>
      </c>
      <c r="W74" s="136">
        <f t="shared" si="48"/>
        <v>6.4999749184850764</v>
      </c>
      <c r="X74" s="136">
        <f t="shared" si="48"/>
        <v>7</v>
      </c>
      <c r="Y74" s="136">
        <f t="shared" si="48"/>
        <v>7.87499372962127</v>
      </c>
      <c r="Z74" s="136">
        <f t="shared" si="48"/>
        <v>8</v>
      </c>
      <c r="AA74" s="136">
        <f t="shared" si="48"/>
        <v>9</v>
      </c>
      <c r="AB74" s="136">
        <f t="shared" si="48"/>
        <v>9</v>
      </c>
      <c r="AC74" s="136">
        <f t="shared" si="48"/>
        <v>9.5000250815149236</v>
      </c>
      <c r="AD74" s="136">
        <f t="shared" si="48"/>
        <v>9</v>
      </c>
      <c r="AE74" s="136">
        <f t="shared" si="48"/>
        <v>8.3750188111361918</v>
      </c>
      <c r="AF74" s="136">
        <f t="shared" si="48"/>
        <v>7.2500125407574618</v>
      </c>
      <c r="AG74" s="138">
        <f t="shared" si="49"/>
        <v>7.9583354234595767</v>
      </c>
      <c r="AH74" s="162"/>
      <c r="AI74" s="192"/>
      <c r="AJ74" s="214">
        <f t="shared" si="42"/>
        <v>199.90887538424192</v>
      </c>
      <c r="AK74" s="224">
        <f t="shared" si="43"/>
        <v>0.55567538424193685</v>
      </c>
      <c r="AL74" s="225">
        <f t="shared" si="44"/>
        <v>53.06701313228541</v>
      </c>
      <c r="AM74" s="226">
        <f t="shared" si="45"/>
        <v>19090.997013132284</v>
      </c>
      <c r="AN74" s="241">
        <f t="shared" si="50"/>
        <v>2.7873913448188286E-3</v>
      </c>
      <c r="AO74" s="241">
        <f t="shared" si="51"/>
        <v>2.7874360884973005E-3</v>
      </c>
    </row>
    <row r="75" spans="1:41" s="199" customFormat="1" ht="12" customHeight="1">
      <c r="A75" s="191">
        <v>240</v>
      </c>
      <c r="B75" s="140" t="s">
        <v>502</v>
      </c>
      <c r="C75" s="132" t="str">
        <f>+VLOOKUP(B75,'[30]Jefferson Regulated Price Out'!$A:$B,2,FALSE)</f>
        <v>1YD CONT 3xWEEKLY SVC</v>
      </c>
      <c r="D75" s="134">
        <f>IFERROR(VLOOKUP(B75,'[31]Jefferson Rates'!$F$2:$H$500, 3, FALSE),0)</f>
        <v>299.02999999999997</v>
      </c>
      <c r="E75" s="135">
        <f>E73*3</f>
        <v>299.02979999999997</v>
      </c>
      <c r="F75" s="135" t="s">
        <v>14</v>
      </c>
      <c r="G75" s="136">
        <f>IFERROR(VLOOKUP('Jefferson Regulated Price Out'!$B75,'[31]Jefferson Revenue'!$B:$O,3,FALSE),0)</f>
        <v>0</v>
      </c>
      <c r="H75" s="136">
        <f>IFERROR(VLOOKUP('Jefferson Regulated Price Out'!$B75,'[31]Jefferson Revenue'!$B:$O,4,FALSE),0)</f>
        <v>0</v>
      </c>
      <c r="I75" s="136">
        <f>IFERROR(VLOOKUP('Jefferson Regulated Price Out'!$B75,'[31]Jefferson Revenue'!$B:$O,5,FALSE),0)</f>
        <v>0</v>
      </c>
      <c r="J75" s="136">
        <f>IFERROR(VLOOKUP('Jefferson Regulated Price Out'!$B75,'[31]Jefferson Revenue'!$B:$O,6,FALSE),0)</f>
        <v>0</v>
      </c>
      <c r="K75" s="136">
        <f>IFERROR(VLOOKUP('Jefferson Regulated Price Out'!$B75,'[31]Jefferson Revenue'!$B:$O,7,FALSE),0)</f>
        <v>0</v>
      </c>
      <c r="L75" s="136">
        <f>IFERROR(VLOOKUP('Jefferson Regulated Price Out'!$B75,'[31]Jefferson Revenue'!$B:$O,8,FALSE),0)</f>
        <v>0</v>
      </c>
      <c r="M75" s="136">
        <f>IFERROR(VLOOKUP('Jefferson Regulated Price Out'!$B75,'[31]Jefferson Revenue'!$B:$O,9,FALSE),0)</f>
        <v>0</v>
      </c>
      <c r="N75" s="136">
        <f>IFERROR(VLOOKUP('Jefferson Regulated Price Out'!$B75,'[31]Jefferson Revenue'!$B:$O,10,FALSE),0)</f>
        <v>0</v>
      </c>
      <c r="O75" s="136">
        <f>IFERROR(VLOOKUP('Jefferson Regulated Price Out'!$B75,'[31]Jefferson Revenue'!$B:$O,11,FALSE),0)</f>
        <v>0</v>
      </c>
      <c r="P75" s="136">
        <f>IFERROR(VLOOKUP('Jefferson Regulated Price Out'!$B75,'[31]Jefferson Revenue'!$B:$O,12,FALSE),0)</f>
        <v>0</v>
      </c>
      <c r="Q75" s="136">
        <f>IFERROR(VLOOKUP('Jefferson Regulated Price Out'!$B75,'[31]Jefferson Revenue'!$B:$O,13,FALSE),0)</f>
        <v>0</v>
      </c>
      <c r="R75" s="136">
        <f>IFERROR(VLOOKUP($B75,'[31]Jefferson Revenue'!$B:$O,14,0),0)</f>
        <v>0</v>
      </c>
      <c r="S75" s="136">
        <f t="shared" si="23"/>
        <v>0</v>
      </c>
      <c r="T75" s="162"/>
      <c r="U75" s="136">
        <f t="shared" si="48"/>
        <v>0</v>
      </c>
      <c r="V75" s="136">
        <f t="shared" si="48"/>
        <v>0</v>
      </c>
      <c r="W75" s="136">
        <f t="shared" si="48"/>
        <v>0</v>
      </c>
      <c r="X75" s="136">
        <f t="shared" si="48"/>
        <v>0</v>
      </c>
      <c r="Y75" s="136">
        <f t="shared" si="48"/>
        <v>0</v>
      </c>
      <c r="Z75" s="136">
        <f t="shared" si="48"/>
        <v>0</v>
      </c>
      <c r="AA75" s="136">
        <f t="shared" si="48"/>
        <v>0</v>
      </c>
      <c r="AB75" s="136">
        <f t="shared" si="48"/>
        <v>0</v>
      </c>
      <c r="AC75" s="136">
        <f t="shared" si="48"/>
        <v>0</v>
      </c>
      <c r="AD75" s="136">
        <f t="shared" si="48"/>
        <v>0</v>
      </c>
      <c r="AE75" s="136">
        <f t="shared" si="48"/>
        <v>0</v>
      </c>
      <c r="AF75" s="136">
        <f t="shared" si="48"/>
        <v>0</v>
      </c>
      <c r="AG75" s="138">
        <f t="shared" si="49"/>
        <v>0</v>
      </c>
      <c r="AH75" s="162"/>
      <c r="AI75" s="192"/>
      <c r="AJ75" s="214">
        <f t="shared" si="42"/>
        <v>299.86331307636289</v>
      </c>
      <c r="AK75" s="224">
        <f t="shared" si="43"/>
        <v>0.83351307636291949</v>
      </c>
      <c r="AL75" s="225">
        <f t="shared" si="44"/>
        <v>0</v>
      </c>
      <c r="AM75" s="226">
        <f t="shared" si="45"/>
        <v>0</v>
      </c>
      <c r="AN75" s="241">
        <f t="shared" si="50"/>
        <v>2.7873913448188763E-3</v>
      </c>
      <c r="AO75" s="241" t="e">
        <f t="shared" si="51"/>
        <v>#DIV/0!</v>
      </c>
    </row>
    <row r="76" spans="1:41" s="199" customFormat="1" ht="12" customHeight="1">
      <c r="A76" s="191">
        <v>240</v>
      </c>
      <c r="B76" s="140" t="s">
        <v>387</v>
      </c>
      <c r="C76" s="132" t="str">
        <f>+VLOOKUP(B76,'[30]Jefferson Regulated Price Out'!$A:$B,2,FALSE)</f>
        <v>1YD CONT EOW SVC</v>
      </c>
      <c r="D76" s="134">
        <f>IFERROR(VLOOKUP(B76,'[31]Jefferson Rates'!$F$2:$H$500, 3, FALSE),0)</f>
        <v>49.95</v>
      </c>
      <c r="E76" s="135">
        <f>23.02*2.17</f>
        <v>49.953399999999995</v>
      </c>
      <c r="F76" s="135" t="s">
        <v>14</v>
      </c>
      <c r="G76" s="136">
        <f>IFERROR(VLOOKUP('Jefferson Regulated Price Out'!$B76,'[31]Jefferson Revenue'!$B:$O,3,FALSE),0)</f>
        <v>7942.05</v>
      </c>
      <c r="H76" s="136">
        <f>IFERROR(VLOOKUP('Jefferson Regulated Price Out'!$B76,'[31]Jefferson Revenue'!$B:$O,4,FALSE),0)</f>
        <v>8041.96</v>
      </c>
      <c r="I76" s="136">
        <f>IFERROR(VLOOKUP('Jefferson Regulated Price Out'!$B76,'[31]Jefferson Revenue'!$B:$O,5,FALSE),0)</f>
        <v>8066.93</v>
      </c>
      <c r="J76" s="136">
        <f>IFERROR(VLOOKUP('Jefferson Regulated Price Out'!$B76,'[31]Jefferson Revenue'!$B:$O,6,FALSE),0)</f>
        <v>8079.42</v>
      </c>
      <c r="K76" s="136">
        <f>IFERROR(VLOOKUP('Jefferson Regulated Price Out'!$B76,'[31]Jefferson Revenue'!$B:$O,7,FALSE),0)</f>
        <v>7979.52</v>
      </c>
      <c r="L76" s="136">
        <f>IFERROR(VLOOKUP('Jefferson Regulated Price Out'!$B76,'[31]Jefferson Revenue'!$B:$O,8,FALSE),0)</f>
        <v>7842.16</v>
      </c>
      <c r="M76" s="136">
        <f>IFERROR(VLOOKUP('Jefferson Regulated Price Out'!$B76,'[31]Jefferson Revenue'!$B:$O,9,FALSE),0)</f>
        <v>7567.44</v>
      </c>
      <c r="N76" s="136">
        <f>IFERROR(VLOOKUP('Jefferson Regulated Price Out'!$B76,'[31]Jefferson Revenue'!$B:$O,10,FALSE),0)</f>
        <v>7617.39</v>
      </c>
      <c r="O76" s="136">
        <f>IFERROR(VLOOKUP('Jefferson Regulated Price Out'!$B76,'[31]Jefferson Revenue'!$B:$O,11,FALSE),0)</f>
        <v>8016.99</v>
      </c>
      <c r="P76" s="136">
        <f>IFERROR(VLOOKUP('Jefferson Regulated Price Out'!$B76,'[31]Jefferson Revenue'!$B:$O,12,FALSE),0)</f>
        <v>7992</v>
      </c>
      <c r="Q76" s="136">
        <f>IFERROR(VLOOKUP('Jefferson Regulated Price Out'!$B76,'[31]Jefferson Revenue'!$B:$O,13,FALSE),0)</f>
        <v>8066.93</v>
      </c>
      <c r="R76" s="136">
        <f>IFERROR(VLOOKUP($B76,'[31]Jefferson Revenue'!$B:$O,14,0),0)</f>
        <v>8141.85</v>
      </c>
      <c r="S76" s="136">
        <f t="shared" si="23"/>
        <v>95354.640000000014</v>
      </c>
      <c r="T76" s="162"/>
      <c r="U76" s="136">
        <f t="shared" si="48"/>
        <v>159</v>
      </c>
      <c r="V76" s="136">
        <f t="shared" si="48"/>
        <v>161.0002002002002</v>
      </c>
      <c r="W76" s="136">
        <f t="shared" si="48"/>
        <v>161.5001001001001</v>
      </c>
      <c r="X76" s="136">
        <f t="shared" si="48"/>
        <v>161.75015015015015</v>
      </c>
      <c r="Y76" s="136">
        <f t="shared" si="48"/>
        <v>159.75015015015015</v>
      </c>
      <c r="Z76" s="136">
        <f t="shared" si="48"/>
        <v>157.0002002002002</v>
      </c>
      <c r="AA76" s="136">
        <f t="shared" si="48"/>
        <v>151.5003003003003</v>
      </c>
      <c r="AB76" s="136">
        <f t="shared" si="48"/>
        <v>152.5003003003003</v>
      </c>
      <c r="AC76" s="136">
        <f t="shared" si="48"/>
        <v>160.5003003003003</v>
      </c>
      <c r="AD76" s="136">
        <f t="shared" si="48"/>
        <v>160</v>
      </c>
      <c r="AE76" s="136">
        <f t="shared" si="48"/>
        <v>161.5001001001001</v>
      </c>
      <c r="AF76" s="136">
        <f t="shared" si="48"/>
        <v>163</v>
      </c>
      <c r="AG76" s="138">
        <f t="shared" si="49"/>
        <v>159.08348348348349</v>
      </c>
      <c r="AH76" s="162"/>
      <c r="AI76" s="192"/>
      <c r="AJ76" s="214">
        <f t="shared" si="42"/>
        <v>50.092639674804268</v>
      </c>
      <c r="AK76" s="224">
        <f t="shared" si="43"/>
        <v>0.13923967480427279</v>
      </c>
      <c r="AL76" s="225">
        <f t="shared" si="44"/>
        <v>265.80879008365372</v>
      </c>
      <c r="AM76" s="226">
        <f t="shared" si="45"/>
        <v>95620.448790083668</v>
      </c>
      <c r="AN76" s="241">
        <f t="shared" si="50"/>
        <v>2.7873913448188273E-3</v>
      </c>
      <c r="AO76" s="241">
        <f t="shared" si="51"/>
        <v>2.7875810771626182E-3</v>
      </c>
    </row>
    <row r="77" spans="1:41" s="199" customFormat="1" ht="12" customHeight="1">
      <c r="A77" s="191">
        <v>240</v>
      </c>
      <c r="B77" s="140" t="s">
        <v>340</v>
      </c>
      <c r="C77" s="132" t="str">
        <f>+VLOOKUP(B77,'[30]Jefferson Regulated Price Out'!$A:$B,2,FALSE)</f>
        <v>1YD CONT EVERY OTHER WK</v>
      </c>
      <c r="D77" s="134">
        <f>IFERROR(VLOOKUP(B77,'[31]Jefferson Rates'!$F$2:$H$500, 3, FALSE),0)</f>
        <v>49.95</v>
      </c>
      <c r="E77" s="135">
        <f>E76</f>
        <v>49.953399999999995</v>
      </c>
      <c r="F77" s="135" t="s">
        <v>14</v>
      </c>
      <c r="G77" s="136">
        <f>IFERROR(VLOOKUP('Jefferson Regulated Price Out'!$B77,'[31]Jefferson Revenue'!$B:$O,3,FALSE),0)</f>
        <v>299.7</v>
      </c>
      <c r="H77" s="136">
        <f>IFERROR(VLOOKUP('Jefferson Regulated Price Out'!$B77,'[31]Jefferson Revenue'!$B:$O,4,FALSE),0)</f>
        <v>249.75</v>
      </c>
      <c r="I77" s="136">
        <f>IFERROR(VLOOKUP('Jefferson Regulated Price Out'!$B77,'[31]Jefferson Revenue'!$B:$O,5,FALSE),0)</f>
        <v>249.75</v>
      </c>
      <c r="J77" s="136">
        <f>IFERROR(VLOOKUP('Jefferson Regulated Price Out'!$B77,'[31]Jefferson Revenue'!$B:$O,6,FALSE),0)</f>
        <v>249.75</v>
      </c>
      <c r="K77" s="136">
        <f>IFERROR(VLOOKUP('Jefferson Regulated Price Out'!$B77,'[31]Jefferson Revenue'!$B:$O,7,FALSE),0)</f>
        <v>249.75</v>
      </c>
      <c r="L77" s="136">
        <f>IFERROR(VLOOKUP('Jefferson Regulated Price Out'!$B77,'[31]Jefferson Revenue'!$B:$O,8,FALSE),0)</f>
        <v>249.75</v>
      </c>
      <c r="M77" s="136">
        <f>IFERROR(VLOOKUP('Jefferson Regulated Price Out'!$B77,'[31]Jefferson Revenue'!$B:$O,9,FALSE),0)</f>
        <v>249.75</v>
      </c>
      <c r="N77" s="136">
        <f>IFERROR(VLOOKUP('Jefferson Regulated Price Out'!$B77,'[31]Jefferson Revenue'!$B:$O,10,FALSE),0)</f>
        <v>249.75</v>
      </c>
      <c r="O77" s="136">
        <f>IFERROR(VLOOKUP('Jefferson Regulated Price Out'!$B77,'[31]Jefferson Revenue'!$B:$O,11,FALSE),0)</f>
        <v>249.75</v>
      </c>
      <c r="P77" s="136">
        <f>IFERROR(VLOOKUP('Jefferson Regulated Price Out'!$B77,'[31]Jefferson Revenue'!$B:$O,12,FALSE),0)</f>
        <v>249.75</v>
      </c>
      <c r="Q77" s="136">
        <f>IFERROR(VLOOKUP('Jefferson Regulated Price Out'!$B77,'[31]Jefferson Revenue'!$B:$O,13,FALSE),0)</f>
        <v>249.75</v>
      </c>
      <c r="R77" s="136">
        <f>IFERROR(VLOOKUP($B77,'[31]Jefferson Revenue'!$B:$O,14,0),0)</f>
        <v>249.75</v>
      </c>
      <c r="S77" s="136">
        <f t="shared" si="23"/>
        <v>3046.95</v>
      </c>
      <c r="T77" s="162"/>
      <c r="U77" s="136">
        <f t="shared" si="48"/>
        <v>5.9999999999999991</v>
      </c>
      <c r="V77" s="136">
        <f t="shared" si="48"/>
        <v>5</v>
      </c>
      <c r="W77" s="136">
        <f t="shared" si="48"/>
        <v>5</v>
      </c>
      <c r="X77" s="136">
        <f t="shared" si="48"/>
        <v>5</v>
      </c>
      <c r="Y77" s="136">
        <f t="shared" si="48"/>
        <v>5</v>
      </c>
      <c r="Z77" s="136">
        <f t="shared" si="48"/>
        <v>5</v>
      </c>
      <c r="AA77" s="136">
        <f t="shared" si="48"/>
        <v>5</v>
      </c>
      <c r="AB77" s="136">
        <f t="shared" si="48"/>
        <v>5</v>
      </c>
      <c r="AC77" s="136">
        <f t="shared" si="48"/>
        <v>5</v>
      </c>
      <c r="AD77" s="136">
        <f t="shared" si="48"/>
        <v>5</v>
      </c>
      <c r="AE77" s="136">
        <f t="shared" si="48"/>
        <v>5</v>
      </c>
      <c r="AF77" s="136">
        <f t="shared" si="48"/>
        <v>5</v>
      </c>
      <c r="AG77" s="138">
        <f t="shared" si="49"/>
        <v>5.083333333333333</v>
      </c>
      <c r="AH77" s="162"/>
      <c r="AI77" s="192"/>
      <c r="AJ77" s="214">
        <f t="shared" si="42"/>
        <v>50.092639674804268</v>
      </c>
      <c r="AK77" s="224">
        <f t="shared" si="43"/>
        <v>0.13923967480427279</v>
      </c>
      <c r="AL77" s="225">
        <f t="shared" si="44"/>
        <v>8.4936201630606405</v>
      </c>
      <c r="AM77" s="226">
        <f t="shared" si="45"/>
        <v>3055.4436201630606</v>
      </c>
      <c r="AN77" s="241">
        <f t="shared" si="50"/>
        <v>2.7873913448188273E-3</v>
      </c>
      <c r="AO77" s="241">
        <f t="shared" si="51"/>
        <v>2.7875810771626187E-3</v>
      </c>
    </row>
    <row r="78" spans="1:41" s="199" customFormat="1" ht="12" customHeight="1">
      <c r="A78" s="191">
        <v>240</v>
      </c>
      <c r="B78" s="140" t="s">
        <v>337</v>
      </c>
      <c r="C78" s="132" t="str">
        <f>+VLOOKUP(B78,'[30]Jefferson Regulated Price Out'!$A:$B,2,FALSE)</f>
        <v>1YD CONT 1X MONTH SVC</v>
      </c>
      <c r="D78" s="134">
        <f>IFERROR(VLOOKUP(B78,'[31]Jefferson Rates'!$F$2:$H$500, 3, FALSE),0)</f>
        <v>23.02</v>
      </c>
      <c r="E78" s="135">
        <v>23.02</v>
      </c>
      <c r="F78" s="135" t="s">
        <v>14</v>
      </c>
      <c r="G78" s="136">
        <f>IFERROR(VLOOKUP('Jefferson Regulated Price Out'!$B78,'[31]Jefferson Revenue'!$B:$O,3,FALSE),0)</f>
        <v>0</v>
      </c>
      <c r="H78" s="136">
        <f>IFERROR(VLOOKUP('Jefferson Regulated Price Out'!$B78,'[31]Jefferson Revenue'!$B:$O,4,FALSE),0)</f>
        <v>0</v>
      </c>
      <c r="I78" s="136">
        <f>IFERROR(VLOOKUP('Jefferson Regulated Price Out'!$B78,'[31]Jefferson Revenue'!$B:$O,5,FALSE),0)</f>
        <v>0</v>
      </c>
      <c r="J78" s="136">
        <f>IFERROR(VLOOKUP('Jefferson Regulated Price Out'!$B78,'[31]Jefferson Revenue'!$B:$O,6,FALSE),0)</f>
        <v>23.02</v>
      </c>
      <c r="K78" s="136">
        <f>IFERROR(VLOOKUP('Jefferson Regulated Price Out'!$B78,'[31]Jefferson Revenue'!$B:$O,7,FALSE),0)</f>
        <v>23.02</v>
      </c>
      <c r="L78" s="136">
        <f>IFERROR(VLOOKUP('Jefferson Regulated Price Out'!$B78,'[31]Jefferson Revenue'!$B:$O,8,FALSE),0)</f>
        <v>23.02</v>
      </c>
      <c r="M78" s="136">
        <f>IFERROR(VLOOKUP('Jefferson Regulated Price Out'!$B78,'[31]Jefferson Revenue'!$B:$O,9,FALSE),0)</f>
        <v>23.02</v>
      </c>
      <c r="N78" s="136">
        <f>IFERROR(VLOOKUP('Jefferson Regulated Price Out'!$B78,'[31]Jefferson Revenue'!$B:$O,10,FALSE),0)</f>
        <v>23.02</v>
      </c>
      <c r="O78" s="136">
        <f>IFERROR(VLOOKUP('Jefferson Regulated Price Out'!$B78,'[31]Jefferson Revenue'!$B:$O,11,FALSE),0)</f>
        <v>23.02</v>
      </c>
      <c r="P78" s="136">
        <f>IFERROR(VLOOKUP('Jefferson Regulated Price Out'!$B78,'[31]Jefferson Revenue'!$B:$O,12,FALSE),0)</f>
        <v>23.02</v>
      </c>
      <c r="Q78" s="136">
        <f>IFERROR(VLOOKUP('Jefferson Regulated Price Out'!$B78,'[31]Jefferson Revenue'!$B:$O,13,FALSE),0)</f>
        <v>23.02</v>
      </c>
      <c r="R78" s="136">
        <f>IFERROR(VLOOKUP($B78,'[31]Jefferson Revenue'!$B:$O,14,0),0)</f>
        <v>23.02</v>
      </c>
      <c r="S78" s="136">
        <f t="shared" si="23"/>
        <v>207.18000000000004</v>
      </c>
      <c r="T78" s="162"/>
      <c r="U78" s="136">
        <f t="shared" si="48"/>
        <v>0</v>
      </c>
      <c r="V78" s="136">
        <f t="shared" si="48"/>
        <v>0</v>
      </c>
      <c r="W78" s="136">
        <f t="shared" si="48"/>
        <v>0</v>
      </c>
      <c r="X78" s="136">
        <f t="shared" si="48"/>
        <v>1</v>
      </c>
      <c r="Y78" s="136">
        <f t="shared" si="48"/>
        <v>1</v>
      </c>
      <c r="Z78" s="136">
        <f t="shared" si="48"/>
        <v>1</v>
      </c>
      <c r="AA78" s="136">
        <f t="shared" si="48"/>
        <v>1</v>
      </c>
      <c r="AB78" s="136">
        <f t="shared" si="48"/>
        <v>1</v>
      </c>
      <c r="AC78" s="136">
        <f t="shared" si="48"/>
        <v>1</v>
      </c>
      <c r="AD78" s="136">
        <f t="shared" si="48"/>
        <v>1</v>
      </c>
      <c r="AE78" s="136">
        <f t="shared" si="48"/>
        <v>1</v>
      </c>
      <c r="AF78" s="136">
        <f t="shared" si="48"/>
        <v>1</v>
      </c>
      <c r="AG78" s="138">
        <f t="shared" si="49"/>
        <v>0.75</v>
      </c>
      <c r="AH78" s="162"/>
      <c r="AI78" s="192"/>
      <c r="AJ78" s="214">
        <f t="shared" si="42"/>
        <v>23.08416574875773</v>
      </c>
      <c r="AK78" s="224">
        <f t="shared" si="43"/>
        <v>6.4165748757730512E-2</v>
      </c>
      <c r="AL78" s="225">
        <f t="shared" si="44"/>
        <v>0.57749173881957461</v>
      </c>
      <c r="AM78" s="226">
        <f t="shared" si="45"/>
        <v>207.75749173881962</v>
      </c>
      <c r="AN78" s="241">
        <f t="shared" si="50"/>
        <v>2.7873913448188755E-3</v>
      </c>
      <c r="AO78" s="241">
        <f t="shared" si="51"/>
        <v>2.787391344818875E-3</v>
      </c>
    </row>
    <row r="79" spans="1:41" s="199" customFormat="1" ht="12" customHeight="1">
      <c r="A79" s="191">
        <v>240</v>
      </c>
      <c r="B79" s="140" t="s">
        <v>385</v>
      </c>
      <c r="C79" s="132" t="str">
        <f>+VLOOKUP(B79,'[30]Jefferson Regulated Price Out'!$A:$B,2,FALSE)</f>
        <v>1YD CONTAINER 1X A MONTH</v>
      </c>
      <c r="D79" s="134">
        <f>IFERROR(VLOOKUP(B79,'[31]Jefferson Rates'!$F$2:$H$500, 3, FALSE),0)</f>
        <v>23.02</v>
      </c>
      <c r="E79" s="135">
        <v>23.02</v>
      </c>
      <c r="F79" s="135" t="s">
        <v>14</v>
      </c>
      <c r="G79" s="136">
        <f>IFERROR(VLOOKUP('Jefferson Regulated Price Out'!$B79,'[31]Jefferson Revenue'!$B:$O,3,FALSE),0)</f>
        <v>184.16</v>
      </c>
      <c r="H79" s="136">
        <f>IFERROR(VLOOKUP('Jefferson Regulated Price Out'!$B79,'[31]Jefferson Revenue'!$B:$O,4,FALSE),0)</f>
        <v>184.16</v>
      </c>
      <c r="I79" s="136">
        <f>IFERROR(VLOOKUP('Jefferson Regulated Price Out'!$B79,'[31]Jefferson Revenue'!$B:$O,5,FALSE),0)</f>
        <v>184.16</v>
      </c>
      <c r="J79" s="136">
        <f>IFERROR(VLOOKUP('Jefferson Regulated Price Out'!$B79,'[31]Jefferson Revenue'!$B:$O,6,FALSE),0)</f>
        <v>184.16</v>
      </c>
      <c r="K79" s="136">
        <f>IFERROR(VLOOKUP('Jefferson Regulated Price Out'!$B79,'[31]Jefferson Revenue'!$B:$O,7,FALSE),0)</f>
        <v>184.16</v>
      </c>
      <c r="L79" s="136">
        <f>IFERROR(VLOOKUP('Jefferson Regulated Price Out'!$B79,'[31]Jefferson Revenue'!$B:$O,8,FALSE),0)</f>
        <v>230.2</v>
      </c>
      <c r="M79" s="136">
        <f>IFERROR(VLOOKUP('Jefferson Regulated Price Out'!$B79,'[31]Jefferson Revenue'!$B:$O,9,FALSE),0)</f>
        <v>230.2</v>
      </c>
      <c r="N79" s="136">
        <f>IFERROR(VLOOKUP('Jefferson Regulated Price Out'!$B79,'[31]Jefferson Revenue'!$B:$O,10,FALSE),0)</f>
        <v>230.2</v>
      </c>
      <c r="O79" s="136">
        <f>IFERROR(VLOOKUP('Jefferson Regulated Price Out'!$B79,'[31]Jefferson Revenue'!$B:$O,11,FALSE),0)</f>
        <v>253.22</v>
      </c>
      <c r="P79" s="136">
        <f>IFERROR(VLOOKUP('Jefferson Regulated Price Out'!$B79,'[31]Jefferson Revenue'!$B:$O,12,FALSE),0)</f>
        <v>276.24</v>
      </c>
      <c r="Q79" s="136">
        <f>IFERROR(VLOOKUP('Jefferson Regulated Price Out'!$B79,'[31]Jefferson Revenue'!$B:$O,13,FALSE),0)</f>
        <v>253.22</v>
      </c>
      <c r="R79" s="136">
        <f>IFERROR(VLOOKUP($B79,'[31]Jefferson Revenue'!$B:$O,14,0),0)</f>
        <v>322.27999999999997</v>
      </c>
      <c r="S79" s="136">
        <f t="shared" ref="S79:S142" si="52">SUM(G79:R79)</f>
        <v>2716.3599999999997</v>
      </c>
      <c r="T79" s="162"/>
      <c r="U79" s="136">
        <f t="shared" si="48"/>
        <v>8</v>
      </c>
      <c r="V79" s="136">
        <f t="shared" si="48"/>
        <v>8</v>
      </c>
      <c r="W79" s="136">
        <f t="shared" si="48"/>
        <v>8</v>
      </c>
      <c r="X79" s="136">
        <f t="shared" si="48"/>
        <v>8</v>
      </c>
      <c r="Y79" s="136">
        <f t="shared" si="48"/>
        <v>8</v>
      </c>
      <c r="Z79" s="136">
        <f t="shared" si="48"/>
        <v>10</v>
      </c>
      <c r="AA79" s="136">
        <f t="shared" si="48"/>
        <v>10</v>
      </c>
      <c r="AB79" s="136">
        <f t="shared" si="48"/>
        <v>10</v>
      </c>
      <c r="AC79" s="136">
        <f t="shared" si="48"/>
        <v>11</v>
      </c>
      <c r="AD79" s="136">
        <f t="shared" si="48"/>
        <v>12</v>
      </c>
      <c r="AE79" s="136">
        <f t="shared" si="48"/>
        <v>11</v>
      </c>
      <c r="AF79" s="136">
        <f t="shared" si="48"/>
        <v>13.999999999999998</v>
      </c>
      <c r="AG79" s="138">
        <f t="shared" si="49"/>
        <v>9.8333333333333339</v>
      </c>
      <c r="AH79" s="162"/>
      <c r="AI79" s="192"/>
      <c r="AJ79" s="214">
        <f t="shared" si="42"/>
        <v>23.08416574875773</v>
      </c>
      <c r="AK79" s="224">
        <f t="shared" si="43"/>
        <v>6.4165748757730512E-2</v>
      </c>
      <c r="AL79" s="225">
        <f t="shared" si="44"/>
        <v>7.5715583534122004</v>
      </c>
      <c r="AM79" s="226">
        <f t="shared" si="45"/>
        <v>2723.9315583534117</v>
      </c>
      <c r="AN79" s="241">
        <f t="shared" si="50"/>
        <v>2.7873913448188755E-3</v>
      </c>
      <c r="AO79" s="241">
        <f t="shared" si="51"/>
        <v>2.7873913448188759E-3</v>
      </c>
    </row>
    <row r="80" spans="1:41" s="199" customFormat="1" ht="12" customHeight="1">
      <c r="A80" s="191">
        <v>240</v>
      </c>
      <c r="B80" s="140" t="s">
        <v>332</v>
      </c>
      <c r="C80" s="132" t="str">
        <f>+VLOOKUP(B80,'[30]Jefferson Regulated Price Out'!$A:$B,2,FALSE)</f>
        <v>1.5YD CONT 1X WEEKLY</v>
      </c>
      <c r="D80" s="134">
        <f>IFERROR(VLOOKUP(B80,'[31]Jefferson Rates'!$F$2:$H$500, 3, FALSE),0)</f>
        <v>139.72999999999999</v>
      </c>
      <c r="E80" s="135">
        <f>32.27*4.33</f>
        <v>139.72910000000002</v>
      </c>
      <c r="F80" s="135" t="s">
        <v>14</v>
      </c>
      <c r="G80" s="136">
        <f>IFERROR(VLOOKUP('Jefferson Regulated Price Out'!$B80,'[31]Jefferson Revenue'!$B:$O,3,FALSE),0)</f>
        <v>419.16</v>
      </c>
      <c r="H80" s="136">
        <f>IFERROR(VLOOKUP('Jefferson Regulated Price Out'!$B80,'[31]Jefferson Revenue'!$B:$O,4,FALSE),0)</f>
        <v>419.19</v>
      </c>
      <c r="I80" s="136">
        <f>IFERROR(VLOOKUP('Jefferson Regulated Price Out'!$B80,'[31]Jefferson Revenue'!$B:$O,5,FALSE),0)</f>
        <v>419.19</v>
      </c>
      <c r="J80" s="136">
        <f>IFERROR(VLOOKUP('Jefferson Regulated Price Out'!$B80,'[31]Jefferson Revenue'!$B:$O,6,FALSE),0)</f>
        <v>419.19</v>
      </c>
      <c r="K80" s="136">
        <f>IFERROR(VLOOKUP('Jefferson Regulated Price Out'!$B80,'[31]Jefferson Revenue'!$B:$O,7,FALSE),0)</f>
        <v>419.19</v>
      </c>
      <c r="L80" s="136">
        <f>IFERROR(VLOOKUP('Jefferson Regulated Price Out'!$B80,'[31]Jefferson Revenue'!$B:$O,8,FALSE),0)</f>
        <v>419.19</v>
      </c>
      <c r="M80" s="136">
        <f>IFERROR(VLOOKUP('Jefferson Regulated Price Out'!$B80,'[31]Jefferson Revenue'!$B:$O,9,FALSE),0)</f>
        <v>419.19</v>
      </c>
      <c r="N80" s="136">
        <f>IFERROR(VLOOKUP('Jefferson Regulated Price Out'!$B80,'[31]Jefferson Revenue'!$B:$O,10,FALSE),0)</f>
        <v>419.19</v>
      </c>
      <c r="O80" s="136">
        <f>IFERROR(VLOOKUP('Jefferson Regulated Price Out'!$B80,'[31]Jefferson Revenue'!$B:$O,11,FALSE),0)</f>
        <v>419.19</v>
      </c>
      <c r="P80" s="136">
        <f>IFERROR(VLOOKUP('Jefferson Regulated Price Out'!$B80,'[31]Jefferson Revenue'!$B:$O,12,FALSE),0)</f>
        <v>384.26</v>
      </c>
      <c r="Q80" s="136">
        <f>IFERROR(VLOOKUP('Jefferson Regulated Price Out'!$B80,'[31]Jefferson Revenue'!$B:$O,13,FALSE),0)</f>
        <v>279.45999999999998</v>
      </c>
      <c r="R80" s="136">
        <f>IFERROR(VLOOKUP($B80,'[31]Jefferson Revenue'!$B:$O,14,0),0)</f>
        <v>279.45999999999998</v>
      </c>
      <c r="S80" s="136">
        <f t="shared" si="52"/>
        <v>4715.8600000000006</v>
      </c>
      <c r="T80" s="162"/>
      <c r="U80" s="136">
        <f t="shared" si="48"/>
        <v>2.9997853002218569</v>
      </c>
      <c r="V80" s="136">
        <f t="shared" si="48"/>
        <v>3</v>
      </c>
      <c r="W80" s="136">
        <f t="shared" si="48"/>
        <v>3</v>
      </c>
      <c r="X80" s="136">
        <f t="shared" si="48"/>
        <v>3</v>
      </c>
      <c r="Y80" s="136">
        <f t="shared" si="48"/>
        <v>3</v>
      </c>
      <c r="Z80" s="136">
        <f t="shared" si="48"/>
        <v>3</v>
      </c>
      <c r="AA80" s="136">
        <f t="shared" si="48"/>
        <v>3</v>
      </c>
      <c r="AB80" s="136">
        <f t="shared" si="48"/>
        <v>3</v>
      </c>
      <c r="AC80" s="136">
        <f t="shared" si="48"/>
        <v>3</v>
      </c>
      <c r="AD80" s="136">
        <f t="shared" si="48"/>
        <v>2.7500178916481786</v>
      </c>
      <c r="AE80" s="136">
        <f t="shared" si="48"/>
        <v>2</v>
      </c>
      <c r="AF80" s="136">
        <f t="shared" si="48"/>
        <v>2</v>
      </c>
      <c r="AG80" s="138">
        <f t="shared" si="49"/>
        <v>2.812483599322503</v>
      </c>
      <c r="AH80" s="162"/>
      <c r="AI80" s="192"/>
      <c r="AJ80" s="214">
        <f t="shared" si="42"/>
        <v>140.11857968395935</v>
      </c>
      <c r="AK80" s="224">
        <f t="shared" si="43"/>
        <v>0.38947968395933685</v>
      </c>
      <c r="AL80" s="225">
        <f t="shared" si="44"/>
        <v>13.144862680859362</v>
      </c>
      <c r="AM80" s="226">
        <f t="shared" si="45"/>
        <v>4729.0048626808602</v>
      </c>
      <c r="AN80" s="241">
        <f t="shared" si="50"/>
        <v>2.7873913448189162E-3</v>
      </c>
      <c r="AO80" s="241">
        <f t="shared" si="51"/>
        <v>2.7873733912498165E-3</v>
      </c>
    </row>
    <row r="81" spans="1:16384" s="199" customFormat="1" ht="12" customHeight="1">
      <c r="A81" s="191">
        <v>240</v>
      </c>
      <c r="B81" s="140" t="s">
        <v>380</v>
      </c>
      <c r="C81" s="132" t="str">
        <f>+VLOOKUP(B81,'[30]Jefferson Regulated Price Out'!$A:$B,2,FALSE)</f>
        <v>1.5YD CONT 1xWEEKLY SVC</v>
      </c>
      <c r="D81" s="134">
        <f>IFERROR(VLOOKUP(B81,'[31]Jefferson Rates'!$F$2:$H$500, 3, FALSE),0)</f>
        <v>139.72999999999999</v>
      </c>
      <c r="E81" s="135">
        <f>E80</f>
        <v>139.72910000000002</v>
      </c>
      <c r="F81" s="135" t="s">
        <v>14</v>
      </c>
      <c r="G81" s="136">
        <f>IFERROR(VLOOKUP('Jefferson Regulated Price Out'!$B81,'[31]Jefferson Revenue'!$B:$O,3,FALSE),0)</f>
        <v>4471.04</v>
      </c>
      <c r="H81" s="136">
        <f>IFERROR(VLOOKUP('Jefferson Regulated Price Out'!$B81,'[31]Jefferson Revenue'!$B:$O,4,FALSE),0)</f>
        <v>4471.3599999999997</v>
      </c>
      <c r="I81" s="136">
        <f>IFERROR(VLOOKUP('Jefferson Regulated Price Out'!$B81,'[31]Jefferson Revenue'!$B:$O,5,FALSE),0)</f>
        <v>4261.7700000000004</v>
      </c>
      <c r="J81" s="136">
        <f>IFERROR(VLOOKUP('Jefferson Regulated Price Out'!$B81,'[31]Jefferson Revenue'!$B:$O,6,FALSE),0)</f>
        <v>4156.97</v>
      </c>
      <c r="K81" s="136">
        <f>IFERROR(VLOOKUP('Jefferson Regulated Price Out'!$B81,'[31]Jefferson Revenue'!$B:$O,7,FALSE),0)</f>
        <v>4191.8999999999996</v>
      </c>
      <c r="L81" s="136">
        <f>IFERROR(VLOOKUP('Jefferson Regulated Price Out'!$B81,'[31]Jefferson Revenue'!$B:$O,8,FALSE),0)</f>
        <v>4087.1</v>
      </c>
      <c r="M81" s="136">
        <f>IFERROR(VLOOKUP('Jefferson Regulated Price Out'!$B81,'[31]Jefferson Revenue'!$B:$O,9,FALSE),0)</f>
        <v>4226.83</v>
      </c>
      <c r="N81" s="136">
        <f>IFERROR(VLOOKUP('Jefferson Regulated Price Out'!$B81,'[31]Jefferson Revenue'!$B:$O,10,FALSE),0)</f>
        <v>4122.03</v>
      </c>
      <c r="O81" s="136">
        <f>IFERROR(VLOOKUP('Jefferson Regulated Price Out'!$B81,'[31]Jefferson Revenue'!$B:$O,11,FALSE),0)</f>
        <v>4995.3500000000004</v>
      </c>
      <c r="P81" s="136">
        <f>IFERROR(VLOOKUP('Jefferson Regulated Price Out'!$B81,'[31]Jefferson Revenue'!$B:$O,12,FALSE),0)</f>
        <v>4855.62</v>
      </c>
      <c r="Q81" s="136">
        <f>IFERROR(VLOOKUP('Jefferson Regulated Price Out'!$B81,'[31]Jefferson Revenue'!$B:$O,13,FALSE),0)</f>
        <v>7797.48</v>
      </c>
      <c r="R81" s="136">
        <f>IFERROR(VLOOKUP($B81,'[31]Jefferson Revenue'!$B:$O,14,0),0)</f>
        <v>4576.16</v>
      </c>
      <c r="S81" s="136">
        <f t="shared" si="52"/>
        <v>56213.61</v>
      </c>
      <c r="T81" s="162"/>
      <c r="U81" s="136">
        <f t="shared" si="48"/>
        <v>31.997709869033137</v>
      </c>
      <c r="V81" s="136">
        <f t="shared" si="48"/>
        <v>32</v>
      </c>
      <c r="W81" s="136">
        <f t="shared" si="48"/>
        <v>30.500035783296362</v>
      </c>
      <c r="X81" s="136">
        <f t="shared" si="48"/>
        <v>29.750017891648184</v>
      </c>
      <c r="Y81" s="136">
        <f t="shared" si="48"/>
        <v>30</v>
      </c>
      <c r="Z81" s="136">
        <f t="shared" si="48"/>
        <v>29.249982108351823</v>
      </c>
      <c r="AA81" s="136">
        <f t="shared" si="48"/>
        <v>30.249982108351823</v>
      </c>
      <c r="AB81" s="136">
        <f t="shared" si="48"/>
        <v>29.499964216703642</v>
      </c>
      <c r="AC81" s="136">
        <f t="shared" si="48"/>
        <v>35.750017891648184</v>
      </c>
      <c r="AD81" s="136">
        <f t="shared" si="48"/>
        <v>34.750017891648177</v>
      </c>
      <c r="AE81" s="136">
        <f t="shared" si="48"/>
        <v>55.80390753596221</v>
      </c>
      <c r="AF81" s="136">
        <f t="shared" si="48"/>
        <v>32.750017891648177</v>
      </c>
      <c r="AG81" s="138">
        <f t="shared" si="49"/>
        <v>33.525137765690964</v>
      </c>
      <c r="AH81" s="162"/>
      <c r="AI81" s="192"/>
      <c r="AJ81" s="214">
        <f t="shared" si="42"/>
        <v>140.11857968395935</v>
      </c>
      <c r="AK81" s="224">
        <f t="shared" si="43"/>
        <v>0.38947968395933685</v>
      </c>
      <c r="AL81" s="225">
        <f t="shared" si="44"/>
        <v>156.68832074009455</v>
      </c>
      <c r="AM81" s="226">
        <f t="shared" si="45"/>
        <v>56370.298320740098</v>
      </c>
      <c r="AN81" s="241">
        <f t="shared" si="50"/>
        <v>2.7873913448189162E-3</v>
      </c>
      <c r="AO81" s="241">
        <f t="shared" si="51"/>
        <v>2.7873733912498156E-3</v>
      </c>
    </row>
    <row r="82" spans="1:16384" s="199" customFormat="1" ht="12" customHeight="1">
      <c r="A82" s="191">
        <v>240</v>
      </c>
      <c r="B82" s="140" t="s">
        <v>503</v>
      </c>
      <c r="C82" s="132" t="str">
        <f>+VLOOKUP(B82,'[30]Jefferson Regulated Price Out'!$A:$B,2,FALSE)</f>
        <v>1.5YD CONT 2xWEEKLY SVC</v>
      </c>
      <c r="D82" s="134">
        <f>IFERROR(VLOOKUP(B82,'[31]Jefferson Rates'!$F$2:$H$500, 3, FALSE),0)</f>
        <v>279.45999999999998</v>
      </c>
      <c r="E82" s="135">
        <f>32.27*2*4.33</f>
        <v>279.45820000000003</v>
      </c>
      <c r="F82" s="135" t="s">
        <v>14</v>
      </c>
      <c r="G82" s="136">
        <f>IFERROR(VLOOKUP('Jefferson Regulated Price Out'!$B82,'[31]Jefferson Revenue'!$B:$O,3,FALSE),0)</f>
        <v>838.35</v>
      </c>
      <c r="H82" s="136">
        <f>IFERROR(VLOOKUP('Jefferson Regulated Price Out'!$B82,'[31]Jefferson Revenue'!$B:$O,4,FALSE),0)</f>
        <v>838.38</v>
      </c>
      <c r="I82" s="136">
        <f>IFERROR(VLOOKUP('Jefferson Regulated Price Out'!$B82,'[31]Jefferson Revenue'!$B:$O,5,FALSE),0)</f>
        <v>838.38</v>
      </c>
      <c r="J82" s="136">
        <f>IFERROR(VLOOKUP('Jefferson Regulated Price Out'!$B82,'[31]Jefferson Revenue'!$B:$O,6,FALSE),0)</f>
        <v>838.38</v>
      </c>
      <c r="K82" s="136">
        <f>IFERROR(VLOOKUP('Jefferson Regulated Price Out'!$B82,'[31]Jefferson Revenue'!$B:$O,7,FALSE),0)</f>
        <v>838.38</v>
      </c>
      <c r="L82" s="136">
        <f>IFERROR(VLOOKUP('Jefferson Regulated Price Out'!$B82,'[31]Jefferson Revenue'!$B:$O,8,FALSE),0)</f>
        <v>838.38</v>
      </c>
      <c r="M82" s="136">
        <f>IFERROR(VLOOKUP('Jefferson Regulated Price Out'!$B82,'[31]Jefferson Revenue'!$B:$O,9,FALSE),0)</f>
        <v>838.38</v>
      </c>
      <c r="N82" s="136">
        <f>IFERROR(VLOOKUP('Jefferson Regulated Price Out'!$B82,'[31]Jefferson Revenue'!$B:$O,10,FALSE),0)</f>
        <v>838.38</v>
      </c>
      <c r="O82" s="136">
        <f>IFERROR(VLOOKUP('Jefferson Regulated Price Out'!$B82,'[31]Jefferson Revenue'!$B:$O,11,FALSE),0)</f>
        <v>838.38</v>
      </c>
      <c r="P82" s="136">
        <f>IFERROR(VLOOKUP('Jefferson Regulated Price Out'!$B82,'[31]Jefferson Revenue'!$B:$O,12,FALSE),0)</f>
        <v>838.38</v>
      </c>
      <c r="Q82" s="136">
        <f>IFERROR(VLOOKUP('Jefferson Regulated Price Out'!$B82,'[31]Jefferson Revenue'!$B:$O,13,FALSE),0)</f>
        <v>1013.04</v>
      </c>
      <c r="R82" s="136">
        <f>IFERROR(VLOOKUP($B82,'[31]Jefferson Revenue'!$B:$O,14,0),0)</f>
        <v>1117.8399999999999</v>
      </c>
      <c r="S82" s="136">
        <f t="shared" si="52"/>
        <v>10514.650000000001</v>
      </c>
      <c r="T82" s="162"/>
      <c r="U82" s="136">
        <f t="shared" si="48"/>
        <v>2.9998926501109286</v>
      </c>
      <c r="V82" s="136">
        <f t="shared" si="48"/>
        <v>3</v>
      </c>
      <c r="W82" s="136">
        <f t="shared" si="48"/>
        <v>3</v>
      </c>
      <c r="X82" s="136">
        <f t="shared" si="48"/>
        <v>3</v>
      </c>
      <c r="Y82" s="136">
        <f t="shared" si="48"/>
        <v>3</v>
      </c>
      <c r="Z82" s="136">
        <f t="shared" si="48"/>
        <v>3</v>
      </c>
      <c r="AA82" s="136">
        <f t="shared" si="48"/>
        <v>3</v>
      </c>
      <c r="AB82" s="136">
        <f t="shared" si="48"/>
        <v>3</v>
      </c>
      <c r="AC82" s="136">
        <f t="shared" si="48"/>
        <v>3</v>
      </c>
      <c r="AD82" s="136">
        <f t="shared" si="48"/>
        <v>3</v>
      </c>
      <c r="AE82" s="136">
        <f t="shared" si="48"/>
        <v>3.6249910541759109</v>
      </c>
      <c r="AF82" s="136">
        <f t="shared" si="48"/>
        <v>4</v>
      </c>
      <c r="AG82" s="138">
        <f t="shared" si="49"/>
        <v>3.1354069753572364</v>
      </c>
      <c r="AH82" s="162"/>
      <c r="AI82" s="192"/>
      <c r="AJ82" s="214">
        <f t="shared" si="42"/>
        <v>280.23715936791871</v>
      </c>
      <c r="AK82" s="224">
        <f t="shared" si="43"/>
        <v>0.77895936791867371</v>
      </c>
      <c r="AL82" s="225">
        <f t="shared" si="44"/>
        <v>29.308255628304885</v>
      </c>
      <c r="AM82" s="226">
        <f t="shared" si="45"/>
        <v>10543.958255628306</v>
      </c>
      <c r="AN82" s="241">
        <f t="shared" si="50"/>
        <v>2.7873913448189162E-3</v>
      </c>
      <c r="AO82" s="241">
        <f t="shared" si="51"/>
        <v>2.7873733912498161E-3</v>
      </c>
    </row>
    <row r="83" spans="1:16384" s="199" customFormat="1" ht="12" customHeight="1">
      <c r="A83" s="191">
        <v>240</v>
      </c>
      <c r="B83" s="140" t="s">
        <v>381</v>
      </c>
      <c r="C83" s="132" t="str">
        <f>+VLOOKUP(B83,'[30]Jefferson Regulated Price Out'!$A:$B,2,FALSE)</f>
        <v>1.5YD CONT EOW SVC</v>
      </c>
      <c r="D83" s="134">
        <f>IFERROR(VLOOKUP(B83,'[31]Jefferson Rates'!$F$2:$H$500, 3, FALSE),0)</f>
        <v>70.03</v>
      </c>
      <c r="E83" s="135">
        <f>32.27*2.17</f>
        <v>70.025900000000007</v>
      </c>
      <c r="F83" s="135" t="s">
        <v>14</v>
      </c>
      <c r="G83" s="136">
        <f>IFERROR(VLOOKUP('Jefferson Regulated Price Out'!$B83,'[31]Jefferson Revenue'!$B:$O,3,FALSE),0)</f>
        <v>1820.52</v>
      </c>
      <c r="H83" s="136">
        <f>IFERROR(VLOOKUP('Jefferson Regulated Price Out'!$B83,'[31]Jefferson Revenue'!$B:$O,4,FALSE),0)</f>
        <v>1750.75</v>
      </c>
      <c r="I83" s="136">
        <f>IFERROR(VLOOKUP('Jefferson Regulated Price Out'!$B83,'[31]Jefferson Revenue'!$B:$O,5,FALSE),0)</f>
        <v>1750.75</v>
      </c>
      <c r="J83" s="136">
        <f>IFERROR(VLOOKUP('Jefferson Regulated Price Out'!$B83,'[31]Jefferson Revenue'!$B:$O,6,FALSE),0)</f>
        <v>1750.75</v>
      </c>
      <c r="K83" s="136">
        <f>IFERROR(VLOOKUP('Jefferson Regulated Price Out'!$B83,'[31]Jefferson Revenue'!$B:$O,7,FALSE),0)</f>
        <v>1750.75</v>
      </c>
      <c r="L83" s="136">
        <f>IFERROR(VLOOKUP('Jefferson Regulated Price Out'!$B83,'[31]Jefferson Revenue'!$B:$O,8,FALSE),0)</f>
        <v>1715.74</v>
      </c>
      <c r="M83" s="136">
        <f>IFERROR(VLOOKUP('Jefferson Regulated Price Out'!$B83,'[31]Jefferson Revenue'!$B:$O,9,FALSE),0)</f>
        <v>1785.76</v>
      </c>
      <c r="N83" s="136">
        <f>IFERROR(VLOOKUP('Jefferson Regulated Price Out'!$B83,'[31]Jefferson Revenue'!$B:$O,10,FALSE),0)</f>
        <v>1855.8</v>
      </c>
      <c r="O83" s="136">
        <f>IFERROR(VLOOKUP('Jefferson Regulated Price Out'!$B83,'[31]Jefferson Revenue'!$B:$O,11,FALSE),0)</f>
        <v>1820.78</v>
      </c>
      <c r="P83" s="136">
        <f>IFERROR(VLOOKUP('Jefferson Regulated Price Out'!$B83,'[31]Jefferson Revenue'!$B:$O,12,FALSE),0)</f>
        <v>1925.83</v>
      </c>
      <c r="Q83" s="136">
        <f>IFERROR(VLOOKUP('Jefferson Regulated Price Out'!$B83,'[31]Jefferson Revenue'!$B:$O,13,FALSE),0)</f>
        <v>2170.9299999999998</v>
      </c>
      <c r="R83" s="136">
        <f>IFERROR(VLOOKUP($B83,'[31]Jefferson Revenue'!$B:$O,14,0),0)</f>
        <v>2170.9299999999998</v>
      </c>
      <c r="S83" s="136">
        <f t="shared" si="52"/>
        <v>22269.29</v>
      </c>
      <c r="T83" s="162"/>
      <c r="U83" s="136">
        <f t="shared" si="48"/>
        <v>25.996287305440525</v>
      </c>
      <c r="V83" s="136">
        <f t="shared" si="48"/>
        <v>25</v>
      </c>
      <c r="W83" s="136">
        <f t="shared" si="48"/>
        <v>25</v>
      </c>
      <c r="X83" s="136">
        <f t="shared" si="48"/>
        <v>25</v>
      </c>
      <c r="Y83" s="136">
        <f t="shared" si="48"/>
        <v>25</v>
      </c>
      <c r="Z83" s="136">
        <f t="shared" si="48"/>
        <v>24.500071397972299</v>
      </c>
      <c r="AA83" s="136">
        <f t="shared" si="48"/>
        <v>25.499928602027701</v>
      </c>
      <c r="AB83" s="136">
        <f t="shared" si="48"/>
        <v>26.500071397972295</v>
      </c>
      <c r="AC83" s="136">
        <f t="shared" si="48"/>
        <v>26</v>
      </c>
      <c r="AD83" s="136">
        <f t="shared" si="48"/>
        <v>27.500071397972295</v>
      </c>
      <c r="AE83" s="136">
        <f t="shared" si="48"/>
        <v>30.999999999999996</v>
      </c>
      <c r="AF83" s="136">
        <f t="shared" si="48"/>
        <v>30.999999999999996</v>
      </c>
      <c r="AG83" s="138">
        <f t="shared" si="49"/>
        <v>26.49970250844876</v>
      </c>
      <c r="AH83" s="162"/>
      <c r="AI83" s="192"/>
      <c r="AJ83" s="214">
        <f t="shared" si="42"/>
        <v>70.221089587573161</v>
      </c>
      <c r="AK83" s="224">
        <f t="shared" si="43"/>
        <v>0.19518958757315374</v>
      </c>
      <c r="AL83" s="225">
        <f t="shared" si="44"/>
        <v>62.069592041224567</v>
      </c>
      <c r="AM83" s="226">
        <f t="shared" si="45"/>
        <v>22331.359592041226</v>
      </c>
      <c r="AN83" s="241">
        <f t="shared" si="50"/>
        <v>2.7873913448188989E-3</v>
      </c>
      <c r="AO83" s="241">
        <f t="shared" si="51"/>
        <v>2.7872281532650822E-3</v>
      </c>
    </row>
    <row r="84" spans="1:16384" s="199" customFormat="1" ht="12" customHeight="1">
      <c r="A84" s="191">
        <v>240</v>
      </c>
      <c r="B84" s="140" t="s">
        <v>333</v>
      </c>
      <c r="C84" s="132" t="str">
        <f>+VLOOKUP(B84,'[30]Jefferson Regulated Price Out'!$A:$B,2,FALSE)</f>
        <v>1.5YD CONT EVERY OTHER WK</v>
      </c>
      <c r="D84" s="134">
        <f>IFERROR(VLOOKUP(B84,'[31]Jefferson Rates'!$F$2:$H$500, 3, FALSE),0)</f>
        <v>70.03</v>
      </c>
      <c r="E84" s="135">
        <f>E83</f>
        <v>70.025900000000007</v>
      </c>
      <c r="F84" s="135" t="s">
        <v>14</v>
      </c>
      <c r="G84" s="136">
        <f>IFERROR(VLOOKUP('Jefferson Regulated Price Out'!$B84,'[31]Jefferson Revenue'!$B:$O,3,FALSE),0)</f>
        <v>140.04</v>
      </c>
      <c r="H84" s="136">
        <f>IFERROR(VLOOKUP('Jefferson Regulated Price Out'!$B84,'[31]Jefferson Revenue'!$B:$O,4,FALSE),0)</f>
        <v>140.06</v>
      </c>
      <c r="I84" s="136">
        <f>IFERROR(VLOOKUP('Jefferson Regulated Price Out'!$B84,'[31]Jefferson Revenue'!$B:$O,5,FALSE),0)</f>
        <v>140.06</v>
      </c>
      <c r="J84" s="136">
        <f>IFERROR(VLOOKUP('Jefferson Regulated Price Out'!$B84,'[31]Jefferson Revenue'!$B:$O,6,FALSE),0)</f>
        <v>140.06</v>
      </c>
      <c r="K84" s="136">
        <f>IFERROR(VLOOKUP('Jefferson Regulated Price Out'!$B84,'[31]Jefferson Revenue'!$B:$O,7,FALSE),0)</f>
        <v>140.06</v>
      </c>
      <c r="L84" s="136">
        <f>IFERROR(VLOOKUP('Jefferson Regulated Price Out'!$B84,'[31]Jefferson Revenue'!$B:$O,8,FALSE),0)</f>
        <v>140.06</v>
      </c>
      <c r="M84" s="136">
        <f>IFERROR(VLOOKUP('Jefferson Regulated Price Out'!$B84,'[31]Jefferson Revenue'!$B:$O,9,FALSE),0)</f>
        <v>140.06</v>
      </c>
      <c r="N84" s="136">
        <f>IFERROR(VLOOKUP('Jefferson Regulated Price Out'!$B84,'[31]Jefferson Revenue'!$B:$O,10,FALSE),0)</f>
        <v>140.06</v>
      </c>
      <c r="O84" s="136">
        <f>IFERROR(VLOOKUP('Jefferson Regulated Price Out'!$B84,'[31]Jefferson Revenue'!$B:$O,11,FALSE),0)</f>
        <v>140.06</v>
      </c>
      <c r="P84" s="136">
        <f>IFERROR(VLOOKUP('Jefferson Regulated Price Out'!$B84,'[31]Jefferson Revenue'!$B:$O,12,FALSE),0)</f>
        <v>140.06</v>
      </c>
      <c r="Q84" s="136">
        <f>IFERROR(VLOOKUP('Jefferson Regulated Price Out'!$B84,'[31]Jefferson Revenue'!$B:$O,13,FALSE),0)</f>
        <v>140.06</v>
      </c>
      <c r="R84" s="136">
        <f>IFERROR(VLOOKUP($B84,'[31]Jefferson Revenue'!$B:$O,14,0),0)</f>
        <v>140.06</v>
      </c>
      <c r="S84" s="136">
        <f t="shared" si="52"/>
        <v>1680.6999999999996</v>
      </c>
      <c r="T84" s="162"/>
      <c r="U84" s="136">
        <f t="shared" si="48"/>
        <v>1.9997144081108096</v>
      </c>
      <c r="V84" s="136">
        <f t="shared" si="48"/>
        <v>2</v>
      </c>
      <c r="W84" s="136">
        <f t="shared" si="48"/>
        <v>2</v>
      </c>
      <c r="X84" s="136">
        <f t="shared" si="48"/>
        <v>2</v>
      </c>
      <c r="Y84" s="136">
        <f t="shared" si="48"/>
        <v>2</v>
      </c>
      <c r="Z84" s="136">
        <f t="shared" si="48"/>
        <v>2</v>
      </c>
      <c r="AA84" s="136">
        <f t="shared" si="48"/>
        <v>2</v>
      </c>
      <c r="AB84" s="136">
        <f t="shared" si="48"/>
        <v>2</v>
      </c>
      <c r="AC84" s="136">
        <f t="shared" si="48"/>
        <v>2</v>
      </c>
      <c r="AD84" s="136">
        <f t="shared" si="48"/>
        <v>2</v>
      </c>
      <c r="AE84" s="136">
        <f t="shared" si="48"/>
        <v>2</v>
      </c>
      <c r="AF84" s="136">
        <f t="shared" si="48"/>
        <v>2</v>
      </c>
      <c r="AG84" s="138">
        <f t="shared" si="49"/>
        <v>1.999976200675901</v>
      </c>
      <c r="AH84" s="162"/>
      <c r="AI84" s="192"/>
      <c r="AJ84" s="214">
        <f t="shared" si="42"/>
        <v>70.221089587573161</v>
      </c>
      <c r="AK84" s="224">
        <f t="shared" si="43"/>
        <v>0.19518958757315374</v>
      </c>
      <c r="AL84" s="225">
        <f t="shared" si="44"/>
        <v>4.6844943571926247</v>
      </c>
      <c r="AM84" s="226">
        <f t="shared" si="45"/>
        <v>1685.3844943571921</v>
      </c>
      <c r="AN84" s="241">
        <f t="shared" si="50"/>
        <v>2.7873913448188989E-3</v>
      </c>
      <c r="AO84" s="241">
        <f t="shared" si="51"/>
        <v>2.7872281532650835E-3</v>
      </c>
    </row>
    <row r="85" spans="1:16384" s="199" customFormat="1" ht="12" customHeight="1">
      <c r="A85" s="191">
        <v>240</v>
      </c>
      <c r="B85" s="140" t="s">
        <v>345</v>
      </c>
      <c r="C85" s="132" t="str">
        <f>+VLOOKUP(B85,'[30]Jefferson Regulated Price Out'!$A:$B,2,FALSE)</f>
        <v>2YD CONT 1X WEEKLY</v>
      </c>
      <c r="D85" s="134">
        <f>IFERROR(VLOOKUP(B85,'[31]Jefferson Rates'!$F$2:$H$500, 3, FALSE),0)</f>
        <v>195.33</v>
      </c>
      <c r="E85" s="135">
        <f>45.11*4.33</f>
        <v>195.3263</v>
      </c>
      <c r="F85" s="135" t="s">
        <v>14</v>
      </c>
      <c r="G85" s="136">
        <f>IFERROR(VLOOKUP('Jefferson Regulated Price Out'!$B85,'[31]Jefferson Revenue'!$B:$O,3,FALSE),0)</f>
        <v>2148.52</v>
      </c>
      <c r="H85" s="136">
        <f>IFERROR(VLOOKUP('Jefferson Regulated Price Out'!$B85,'[31]Jefferson Revenue'!$B:$O,4,FALSE),0)</f>
        <v>2148.63</v>
      </c>
      <c r="I85" s="136">
        <f>IFERROR(VLOOKUP('Jefferson Regulated Price Out'!$B85,'[31]Jefferson Revenue'!$B:$O,5,FALSE),0)</f>
        <v>2148.63</v>
      </c>
      <c r="J85" s="136">
        <f>IFERROR(VLOOKUP('Jefferson Regulated Price Out'!$B85,'[31]Jefferson Revenue'!$B:$O,6,FALSE),0)</f>
        <v>2148.63</v>
      </c>
      <c r="K85" s="136">
        <f>IFERROR(VLOOKUP('Jefferson Regulated Price Out'!$B85,'[31]Jefferson Revenue'!$B:$O,7,FALSE),0)</f>
        <v>5664.57</v>
      </c>
      <c r="L85" s="136">
        <f>IFERROR(VLOOKUP('Jefferson Regulated Price Out'!$B85,'[31]Jefferson Revenue'!$B:$O,8,FALSE),0)</f>
        <v>4687.96</v>
      </c>
      <c r="M85" s="136">
        <f>IFERROR(VLOOKUP('Jefferson Regulated Price Out'!$B85,'[31]Jefferson Revenue'!$B:$O,9,FALSE),0)</f>
        <v>2148.63</v>
      </c>
      <c r="N85" s="136">
        <f>IFERROR(VLOOKUP('Jefferson Regulated Price Out'!$B85,'[31]Jefferson Revenue'!$B:$O,10,FALSE),0)</f>
        <v>2148.63</v>
      </c>
      <c r="O85" s="136">
        <f>IFERROR(VLOOKUP('Jefferson Regulated Price Out'!$B85,'[31]Jefferson Revenue'!$B:$O,11,FALSE),0)</f>
        <v>2148.63</v>
      </c>
      <c r="P85" s="136">
        <f>IFERROR(VLOOKUP('Jefferson Regulated Price Out'!$B85,'[31]Jefferson Revenue'!$B:$O,12,FALSE),0)</f>
        <v>3027.66</v>
      </c>
      <c r="Q85" s="136">
        <f>IFERROR(VLOOKUP('Jefferson Regulated Price Out'!$B85,'[31]Jefferson Revenue'!$B:$O,13,FALSE),0)</f>
        <v>3906.6</v>
      </c>
      <c r="R85" s="136">
        <f>IFERROR(VLOOKUP($B85,'[31]Jefferson Revenue'!$B:$O,14,0),0)</f>
        <v>3906.6</v>
      </c>
      <c r="S85" s="136">
        <f t="shared" si="52"/>
        <v>36233.69</v>
      </c>
      <c r="T85" s="162"/>
      <c r="U85" s="136">
        <f t="shared" si="48"/>
        <v>10.999436850458197</v>
      </c>
      <c r="V85" s="136">
        <f t="shared" si="48"/>
        <v>11</v>
      </c>
      <c r="W85" s="136">
        <f t="shared" si="48"/>
        <v>11</v>
      </c>
      <c r="X85" s="136">
        <f t="shared" si="48"/>
        <v>11</v>
      </c>
      <c r="Y85" s="136">
        <f t="shared" si="48"/>
        <v>28.999999999999996</v>
      </c>
      <c r="Z85" s="136">
        <f t="shared" si="48"/>
        <v>24.000204781651561</v>
      </c>
      <c r="AA85" s="136">
        <f t="shared" si="48"/>
        <v>11</v>
      </c>
      <c r="AB85" s="136">
        <f t="shared" si="48"/>
        <v>11</v>
      </c>
      <c r="AC85" s="136">
        <f t="shared" si="48"/>
        <v>11</v>
      </c>
      <c r="AD85" s="136">
        <f t="shared" si="48"/>
        <v>15.500230379358008</v>
      </c>
      <c r="AE85" s="136">
        <f t="shared" si="48"/>
        <v>20</v>
      </c>
      <c r="AF85" s="136">
        <f t="shared" si="48"/>
        <v>20</v>
      </c>
      <c r="AG85" s="138">
        <f t="shared" si="49"/>
        <v>15.458322667622314</v>
      </c>
      <c r="AH85" s="162"/>
      <c r="AI85" s="192"/>
      <c r="AJ85" s="214">
        <f t="shared" si="42"/>
        <v>195.87075083803549</v>
      </c>
      <c r="AK85" s="224">
        <f t="shared" si="43"/>
        <v>0.54445083803548755</v>
      </c>
      <c r="AL85" s="225">
        <f t="shared" si="44"/>
        <v>100.99556077211929</v>
      </c>
      <c r="AM85" s="226">
        <f t="shared" si="45"/>
        <v>36334.685560772123</v>
      </c>
      <c r="AN85" s="241">
        <f t="shared" si="50"/>
        <v>2.7873913448188369E-3</v>
      </c>
      <c r="AO85" s="241">
        <f t="shared" si="51"/>
        <v>2.7873385452080448E-3</v>
      </c>
    </row>
    <row r="86" spans="1:16384" s="199" customFormat="1" ht="12" customHeight="1">
      <c r="A86" s="191">
        <v>240</v>
      </c>
      <c r="B86" s="140" t="s">
        <v>355</v>
      </c>
      <c r="C86" s="132" t="str">
        <f>+VLOOKUP(B86,'[30]Jefferson Regulated Price Out'!$A:$B,2,FALSE)</f>
        <v>3YD CONT 1X WEEKLY SVC</v>
      </c>
      <c r="D86" s="134">
        <f>IFERROR(VLOOKUP(B86,'[31]Jefferson Rates'!$F$2:$H$500, 3, FALSE),0)</f>
        <v>256.38</v>
      </c>
      <c r="E86" s="135">
        <f>59.21*4.33</f>
        <v>256.3793</v>
      </c>
      <c r="F86" s="135" t="s">
        <v>14</v>
      </c>
      <c r="G86" s="136">
        <f>IFERROR(VLOOKUP('Jefferson Regulated Price Out'!$B86,'[31]Jefferson Revenue'!$B:$O,3,FALSE),0)</f>
        <v>769.11</v>
      </c>
      <c r="H86" s="136">
        <f>IFERROR(VLOOKUP('Jefferson Regulated Price Out'!$B86,'[31]Jefferson Revenue'!$B:$O,4,FALSE),0)</f>
        <v>769.14</v>
      </c>
      <c r="I86" s="136">
        <f>IFERROR(VLOOKUP('Jefferson Regulated Price Out'!$B86,'[31]Jefferson Revenue'!$B:$O,5,FALSE),0)</f>
        <v>769.14</v>
      </c>
      <c r="J86" s="136">
        <f>IFERROR(VLOOKUP('Jefferson Regulated Price Out'!$B86,'[31]Jefferson Revenue'!$B:$O,6,FALSE),0)</f>
        <v>769.14</v>
      </c>
      <c r="K86" s="136">
        <f>IFERROR(VLOOKUP('Jefferson Regulated Price Out'!$B86,'[31]Jefferson Revenue'!$B:$O,7,FALSE),0)</f>
        <v>769.14</v>
      </c>
      <c r="L86" s="136">
        <f>IFERROR(VLOOKUP('Jefferson Regulated Price Out'!$B86,'[31]Jefferson Revenue'!$B:$O,8,FALSE),0)</f>
        <v>769.14</v>
      </c>
      <c r="M86" s="136">
        <f>IFERROR(VLOOKUP('Jefferson Regulated Price Out'!$B86,'[31]Jefferson Revenue'!$B:$O,9,FALSE),0)</f>
        <v>769.14</v>
      </c>
      <c r="N86" s="136">
        <f>IFERROR(VLOOKUP('Jefferson Regulated Price Out'!$B86,'[31]Jefferson Revenue'!$B:$O,10,FALSE),0)</f>
        <v>769.14</v>
      </c>
      <c r="O86" s="136">
        <f>IFERROR(VLOOKUP('Jefferson Regulated Price Out'!$B86,'[31]Jefferson Revenue'!$B:$O,11,FALSE),0)</f>
        <v>769.14</v>
      </c>
      <c r="P86" s="136">
        <f>IFERROR(VLOOKUP('Jefferson Regulated Price Out'!$B86,'[31]Jefferson Revenue'!$B:$O,12,FALSE),0)</f>
        <v>769.14</v>
      </c>
      <c r="Q86" s="136">
        <f>IFERROR(VLOOKUP('Jefferson Regulated Price Out'!$B86,'[31]Jefferson Revenue'!$B:$O,13,FALSE),0)</f>
        <v>769.14</v>
      </c>
      <c r="R86" s="136">
        <f>IFERROR(VLOOKUP($B86,'[31]Jefferson Revenue'!$B:$O,14,0),0)</f>
        <v>769.14</v>
      </c>
      <c r="S86" s="136">
        <f t="shared" si="52"/>
        <v>9229.65</v>
      </c>
      <c r="T86" s="162"/>
      <c r="U86" s="136">
        <f t="shared" si="48"/>
        <v>2.9998829861923708</v>
      </c>
      <c r="V86" s="136">
        <f t="shared" si="48"/>
        <v>3</v>
      </c>
      <c r="W86" s="136">
        <f t="shared" si="48"/>
        <v>3</v>
      </c>
      <c r="X86" s="136">
        <f t="shared" si="48"/>
        <v>3</v>
      </c>
      <c r="Y86" s="136">
        <f t="shared" si="48"/>
        <v>3</v>
      </c>
      <c r="Z86" s="136">
        <f t="shared" si="48"/>
        <v>3</v>
      </c>
      <c r="AA86" s="136">
        <f t="shared" si="48"/>
        <v>3</v>
      </c>
      <c r="AB86" s="136">
        <f t="shared" si="48"/>
        <v>3</v>
      </c>
      <c r="AC86" s="136">
        <f t="shared" si="48"/>
        <v>3</v>
      </c>
      <c r="AD86" s="136">
        <f t="shared" si="48"/>
        <v>3</v>
      </c>
      <c r="AE86" s="136">
        <f t="shared" si="48"/>
        <v>3</v>
      </c>
      <c r="AF86" s="136">
        <f t="shared" si="48"/>
        <v>3</v>
      </c>
      <c r="AG86" s="138">
        <f t="shared" si="49"/>
        <v>2.9999902488493646</v>
      </c>
      <c r="AH86" s="162"/>
      <c r="AI86" s="192"/>
      <c r="AJ86" s="214">
        <f t="shared" si="42"/>
        <v>257.0939294418107</v>
      </c>
      <c r="AK86" s="224">
        <f t="shared" si="43"/>
        <v>0.71462944181070043</v>
      </c>
      <c r="AL86" s="225">
        <f t="shared" si="44"/>
        <v>25.726576283673186</v>
      </c>
      <c r="AM86" s="226">
        <f t="shared" si="45"/>
        <v>9255.376576283672</v>
      </c>
      <c r="AN86" s="241">
        <f t="shared" si="50"/>
        <v>2.7873913448187917E-3</v>
      </c>
      <c r="AO86" s="241">
        <f t="shared" si="51"/>
        <v>2.7873837343423843E-3</v>
      </c>
    </row>
    <row r="87" spans="1:16384" s="199" customFormat="1" ht="12" customHeight="1">
      <c r="A87" s="191">
        <v>240</v>
      </c>
      <c r="B87" s="140" t="s">
        <v>364</v>
      </c>
      <c r="C87" s="132" t="str">
        <f>+VLOOKUP(B87,'[30]Jefferson Regulated Price Out'!$A:$B,2,FALSE)</f>
        <v>4YD CONT 1X WEEKLY SVC</v>
      </c>
      <c r="D87" s="134">
        <f>IFERROR(VLOOKUP(B87,'[31]Jefferson Rates'!$F$2:$H$500, 3, FALSE),0)</f>
        <v>349.73</v>
      </c>
      <c r="E87" s="135">
        <f>80.77*4.33</f>
        <v>349.73410000000001</v>
      </c>
      <c r="F87" s="135" t="s">
        <v>14</v>
      </c>
      <c r="G87" s="136">
        <f>IFERROR(VLOOKUP('Jefferson Regulated Price Out'!$B87,'[31]Jefferson Revenue'!$B:$O,3,FALSE),0)</f>
        <v>4546.49</v>
      </c>
      <c r="H87" s="136">
        <f>IFERROR(VLOOKUP('Jefferson Regulated Price Out'!$B87,'[31]Jefferson Revenue'!$B:$O,4,FALSE),0)</f>
        <v>4546.49</v>
      </c>
      <c r="I87" s="136">
        <f>IFERROR(VLOOKUP('Jefferson Regulated Price Out'!$B87,'[31]Jefferson Revenue'!$B:$O,5,FALSE),0)</f>
        <v>4633.92</v>
      </c>
      <c r="J87" s="136">
        <f>IFERROR(VLOOKUP('Jefferson Regulated Price Out'!$B87,'[31]Jefferson Revenue'!$B:$O,6,FALSE),0)</f>
        <v>4896.22</v>
      </c>
      <c r="K87" s="136">
        <f>IFERROR(VLOOKUP('Jefferson Regulated Price Out'!$B87,'[31]Jefferson Revenue'!$B:$O,7,FALSE),0)</f>
        <v>4896.22</v>
      </c>
      <c r="L87" s="136">
        <f>IFERROR(VLOOKUP('Jefferson Regulated Price Out'!$B87,'[31]Jefferson Revenue'!$B:$O,8,FALSE),0)</f>
        <v>4896.22</v>
      </c>
      <c r="M87" s="136">
        <f>IFERROR(VLOOKUP('Jefferson Regulated Price Out'!$B87,'[31]Jefferson Revenue'!$B:$O,9,FALSE),0)</f>
        <v>4896.22</v>
      </c>
      <c r="N87" s="136">
        <f>IFERROR(VLOOKUP('Jefferson Regulated Price Out'!$B87,'[31]Jefferson Revenue'!$B:$O,10,FALSE),0)</f>
        <v>4896.22</v>
      </c>
      <c r="O87" s="136">
        <f>IFERROR(VLOOKUP('Jefferson Regulated Price Out'!$B87,'[31]Jefferson Revenue'!$B:$O,11,FALSE),0)</f>
        <v>4546.49</v>
      </c>
      <c r="P87" s="136">
        <f>IFERROR(VLOOKUP('Jefferson Regulated Price Out'!$B87,'[31]Jefferson Revenue'!$B:$O,12,FALSE),0)</f>
        <v>4546.49</v>
      </c>
      <c r="Q87" s="136">
        <f>IFERROR(VLOOKUP('Jefferson Regulated Price Out'!$B87,'[31]Jefferson Revenue'!$B:$O,13,FALSE),0)</f>
        <v>4983.6400000000003</v>
      </c>
      <c r="R87" s="136">
        <f>IFERROR(VLOOKUP($B87,'[31]Jefferson Revenue'!$B:$O,14,0),0)</f>
        <v>6295.14</v>
      </c>
      <c r="S87" s="136">
        <f t="shared" si="52"/>
        <v>58579.759999999995</v>
      </c>
      <c r="T87" s="162"/>
      <c r="U87" s="136">
        <f t="shared" si="48"/>
        <v>12.999999999999998</v>
      </c>
      <c r="V87" s="136">
        <f t="shared" si="48"/>
        <v>12.999999999999998</v>
      </c>
      <c r="W87" s="136">
        <f t="shared" si="48"/>
        <v>13.249992851628399</v>
      </c>
      <c r="X87" s="136">
        <f t="shared" si="48"/>
        <v>14</v>
      </c>
      <c r="Y87" s="136">
        <f t="shared" si="48"/>
        <v>14</v>
      </c>
      <c r="Z87" s="136">
        <f t="shared" si="48"/>
        <v>14</v>
      </c>
      <c r="AA87" s="136">
        <f t="shared" si="48"/>
        <v>14</v>
      </c>
      <c r="AB87" s="136">
        <f t="shared" si="48"/>
        <v>14</v>
      </c>
      <c r="AC87" s="136">
        <f t="shared" si="48"/>
        <v>12.999999999999998</v>
      </c>
      <c r="AD87" s="136">
        <f t="shared" si="48"/>
        <v>12.999999999999998</v>
      </c>
      <c r="AE87" s="136">
        <f t="shared" si="48"/>
        <v>14.249964258141995</v>
      </c>
      <c r="AF87" s="136">
        <f t="shared" si="48"/>
        <v>18</v>
      </c>
      <c r="AG87" s="138">
        <f t="shared" si="49"/>
        <v>13.958329759147531</v>
      </c>
      <c r="AH87" s="162"/>
      <c r="AI87" s="192"/>
      <c r="AJ87" s="214">
        <f t="shared" si="42"/>
        <v>350.70894580332805</v>
      </c>
      <c r="AK87" s="224">
        <f t="shared" si="43"/>
        <v>0.97484580332803716</v>
      </c>
      <c r="AL87" s="225">
        <f t="shared" si="44"/>
        <v>163.28663024608585</v>
      </c>
      <c r="AM87" s="226">
        <f t="shared" si="45"/>
        <v>58743.046630246077</v>
      </c>
      <c r="AN87" s="241">
        <f t="shared" si="50"/>
        <v>2.7873913448189271E-3</v>
      </c>
      <c r="AO87" s="241">
        <f t="shared" si="51"/>
        <v>2.7874240223259E-3</v>
      </c>
    </row>
    <row r="88" spans="1:16384" s="199" customFormat="1" ht="12" customHeight="1">
      <c r="A88" s="191">
        <v>240</v>
      </c>
      <c r="B88" s="140" t="s">
        <v>366</v>
      </c>
      <c r="C88" s="132" t="s">
        <v>504</v>
      </c>
      <c r="D88" s="134">
        <f>IFERROR(VLOOKUP(B88,'[31]Jefferson Rates'!$F$2:$H$500, 3, FALSE),0)</f>
        <v>175.27</v>
      </c>
      <c r="E88" s="135">
        <f>80.77*2.17</f>
        <v>175.27089999999998</v>
      </c>
      <c r="F88" s="135" t="s">
        <v>14</v>
      </c>
      <c r="G88" s="136">
        <f>IFERROR(VLOOKUP('Jefferson Regulated Price Out'!$B88,'[31]Jefferson Revenue'!$B:$O,3,FALSE),0)</f>
        <v>175.27</v>
      </c>
      <c r="H88" s="136">
        <f>IFERROR(VLOOKUP('Jefferson Regulated Price Out'!$B88,'[31]Jefferson Revenue'!$B:$O,4,FALSE),0)</f>
        <v>175.27</v>
      </c>
      <c r="I88" s="136">
        <f>IFERROR(VLOOKUP('Jefferson Regulated Price Out'!$B88,'[31]Jefferson Revenue'!$B:$O,5,FALSE),0)</f>
        <v>175.27</v>
      </c>
      <c r="J88" s="136">
        <f>IFERROR(VLOOKUP('Jefferson Regulated Price Out'!$B88,'[31]Jefferson Revenue'!$B:$O,6,FALSE),0)</f>
        <v>175.27</v>
      </c>
      <c r="K88" s="136">
        <f>IFERROR(VLOOKUP('Jefferson Regulated Price Out'!$B88,'[31]Jefferson Revenue'!$B:$O,7,FALSE),0)</f>
        <v>175.27</v>
      </c>
      <c r="L88" s="136">
        <f>IFERROR(VLOOKUP('Jefferson Regulated Price Out'!$B88,'[31]Jefferson Revenue'!$B:$O,8,FALSE),0)</f>
        <v>175.27</v>
      </c>
      <c r="M88" s="136">
        <f>IFERROR(VLOOKUP('Jefferson Regulated Price Out'!$B88,'[31]Jefferson Revenue'!$B:$O,9,FALSE),0)</f>
        <v>175.27</v>
      </c>
      <c r="N88" s="136">
        <f>IFERROR(VLOOKUP('Jefferson Regulated Price Out'!$B88,'[31]Jefferson Revenue'!$B:$O,10,FALSE),0)</f>
        <v>175.27</v>
      </c>
      <c r="O88" s="136">
        <f>IFERROR(VLOOKUP('Jefferson Regulated Price Out'!$B88,'[31]Jefferson Revenue'!$B:$O,11,FALSE),0)</f>
        <v>175.27</v>
      </c>
      <c r="P88" s="136">
        <f>IFERROR(VLOOKUP('Jefferson Regulated Price Out'!$B88,'[31]Jefferson Revenue'!$B:$O,12,FALSE),0)</f>
        <v>175.27</v>
      </c>
      <c r="Q88" s="136">
        <f>IFERROR(VLOOKUP('Jefferson Regulated Price Out'!$B88,'[31]Jefferson Revenue'!$B:$O,13,FALSE),0)</f>
        <v>175.27</v>
      </c>
      <c r="R88" s="136">
        <f>IFERROR(VLOOKUP($B88,'[31]Jefferson Revenue'!$B:$O,14,0),0)</f>
        <v>175.27</v>
      </c>
      <c r="S88" s="136">
        <f t="shared" si="52"/>
        <v>2103.2400000000002</v>
      </c>
      <c r="T88" s="162"/>
      <c r="U88" s="136">
        <f t="shared" si="48"/>
        <v>1</v>
      </c>
      <c r="V88" s="136">
        <f t="shared" si="48"/>
        <v>1</v>
      </c>
      <c r="W88" s="136">
        <f t="shared" si="48"/>
        <v>1</v>
      </c>
      <c r="X88" s="136">
        <f t="shared" si="48"/>
        <v>1</v>
      </c>
      <c r="Y88" s="136">
        <f t="shared" si="48"/>
        <v>1</v>
      </c>
      <c r="Z88" s="136">
        <f t="shared" si="48"/>
        <v>1</v>
      </c>
      <c r="AA88" s="136">
        <f t="shared" si="48"/>
        <v>1</v>
      </c>
      <c r="AB88" s="136">
        <f t="shared" si="48"/>
        <v>1</v>
      </c>
      <c r="AC88" s="136">
        <f t="shared" si="48"/>
        <v>1</v>
      </c>
      <c r="AD88" s="136">
        <f t="shared" si="48"/>
        <v>1</v>
      </c>
      <c r="AE88" s="136">
        <f t="shared" si="48"/>
        <v>1</v>
      </c>
      <c r="AF88" s="136">
        <f t="shared" si="48"/>
        <v>1</v>
      </c>
      <c r="AG88" s="138">
        <f t="shared" si="49"/>
        <v>1</v>
      </c>
      <c r="AH88" s="200"/>
      <c r="AI88" s="192"/>
      <c r="AJ88" s="214">
        <f t="shared" si="42"/>
        <v>175.7594485896586</v>
      </c>
      <c r="AK88" s="224">
        <f t="shared" si="43"/>
        <v>0.48854858965862036</v>
      </c>
      <c r="AL88" s="225">
        <f t="shared" si="44"/>
        <v>5.8625830759034443</v>
      </c>
      <c r="AM88" s="226">
        <f t="shared" si="45"/>
        <v>2109.1025830759036</v>
      </c>
      <c r="AN88" s="241">
        <f t="shared" si="50"/>
        <v>2.7873913448189084E-3</v>
      </c>
      <c r="AO88" s="241">
        <f t="shared" si="51"/>
        <v>2.7874056578913692E-3</v>
      </c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  <c r="DQ88" s="201"/>
      <c r="DR88" s="201"/>
      <c r="DS88" s="201"/>
      <c r="DT88" s="201"/>
      <c r="DU88" s="201"/>
      <c r="DV88" s="201"/>
      <c r="DW88" s="201"/>
      <c r="DX88" s="201"/>
      <c r="DY88" s="201"/>
      <c r="DZ88" s="201"/>
      <c r="EA88" s="201"/>
      <c r="EB88" s="201"/>
      <c r="EC88" s="201"/>
      <c r="ED88" s="201"/>
      <c r="EE88" s="201"/>
      <c r="EF88" s="201"/>
      <c r="EG88" s="201"/>
      <c r="EH88" s="201"/>
      <c r="EI88" s="201"/>
      <c r="EJ88" s="201"/>
      <c r="EK88" s="201"/>
      <c r="EL88" s="201"/>
      <c r="EM88" s="201"/>
      <c r="EN88" s="201"/>
      <c r="EO88" s="201"/>
      <c r="EP88" s="201"/>
      <c r="EQ88" s="201"/>
      <c r="ER88" s="201"/>
      <c r="ES88" s="201"/>
      <c r="ET88" s="201"/>
      <c r="EU88" s="201"/>
      <c r="EV88" s="201"/>
      <c r="EW88" s="201"/>
      <c r="EX88" s="201"/>
      <c r="EY88" s="201"/>
      <c r="EZ88" s="201"/>
      <c r="FA88" s="201"/>
      <c r="FB88" s="201"/>
      <c r="FC88" s="201"/>
      <c r="FD88" s="201"/>
      <c r="FE88" s="201"/>
      <c r="FF88" s="201"/>
      <c r="FG88" s="201"/>
      <c r="FH88" s="201"/>
      <c r="FI88" s="201"/>
      <c r="FJ88" s="201"/>
      <c r="FK88" s="201"/>
      <c r="FL88" s="201"/>
      <c r="FM88" s="201"/>
      <c r="FN88" s="201"/>
      <c r="FO88" s="201"/>
      <c r="FP88" s="201"/>
      <c r="FQ88" s="201"/>
      <c r="FR88" s="201"/>
      <c r="FS88" s="201"/>
      <c r="FT88" s="201"/>
      <c r="FU88" s="201"/>
      <c r="FV88" s="201"/>
      <c r="FW88" s="201"/>
      <c r="FX88" s="201"/>
      <c r="FY88" s="201"/>
      <c r="FZ88" s="201"/>
      <c r="GA88" s="201"/>
      <c r="GB88" s="201"/>
      <c r="GC88" s="201"/>
      <c r="GD88" s="201"/>
      <c r="GE88" s="201"/>
      <c r="GF88" s="201"/>
      <c r="GG88" s="201"/>
      <c r="GH88" s="201"/>
      <c r="GI88" s="201"/>
      <c r="GJ88" s="201"/>
      <c r="GK88" s="201"/>
      <c r="GL88" s="201"/>
      <c r="GM88" s="201"/>
      <c r="GN88" s="201"/>
      <c r="GO88" s="201"/>
      <c r="GP88" s="201"/>
      <c r="GQ88" s="201"/>
      <c r="GR88" s="201"/>
      <c r="GS88" s="201"/>
      <c r="GT88" s="201"/>
      <c r="GU88" s="201"/>
      <c r="GV88" s="201"/>
      <c r="GW88" s="201"/>
      <c r="GX88" s="201"/>
      <c r="GY88" s="201"/>
      <c r="GZ88" s="201"/>
      <c r="HA88" s="201"/>
      <c r="HB88" s="201"/>
      <c r="HC88" s="201"/>
      <c r="HD88" s="201"/>
      <c r="HE88" s="201"/>
      <c r="HF88" s="201"/>
      <c r="HG88" s="201"/>
      <c r="HH88" s="201"/>
      <c r="HI88" s="201"/>
      <c r="HJ88" s="201"/>
      <c r="HK88" s="201"/>
      <c r="HL88" s="201"/>
      <c r="HM88" s="201"/>
      <c r="HN88" s="201"/>
      <c r="HO88" s="201"/>
      <c r="HP88" s="201"/>
      <c r="HQ88" s="201"/>
      <c r="HR88" s="201"/>
      <c r="HS88" s="201"/>
      <c r="HT88" s="201"/>
      <c r="HU88" s="201"/>
      <c r="HV88" s="201"/>
      <c r="HW88" s="201"/>
      <c r="HX88" s="201"/>
      <c r="HY88" s="201"/>
      <c r="HZ88" s="201"/>
      <c r="IA88" s="201"/>
      <c r="IB88" s="201"/>
      <c r="IC88" s="201"/>
      <c r="ID88" s="201"/>
      <c r="IE88" s="201"/>
      <c r="IF88" s="201"/>
      <c r="IG88" s="201"/>
      <c r="IH88" s="201"/>
      <c r="II88" s="201"/>
      <c r="IJ88" s="201"/>
      <c r="IK88" s="201"/>
      <c r="IL88" s="201"/>
      <c r="IM88" s="201"/>
      <c r="IN88" s="201"/>
      <c r="IO88" s="201"/>
      <c r="IP88" s="201"/>
      <c r="IQ88" s="201"/>
      <c r="IR88" s="201"/>
      <c r="IS88" s="201"/>
      <c r="IT88" s="201"/>
      <c r="IU88" s="201"/>
      <c r="IV88" s="201"/>
      <c r="IW88" s="201"/>
      <c r="IX88" s="201"/>
      <c r="IY88" s="201"/>
      <c r="IZ88" s="201"/>
      <c r="JA88" s="201"/>
      <c r="JB88" s="201"/>
      <c r="JC88" s="201"/>
      <c r="JD88" s="201"/>
      <c r="JE88" s="201"/>
      <c r="JF88" s="201"/>
      <c r="JG88" s="201"/>
      <c r="JH88" s="201"/>
      <c r="JI88" s="201"/>
      <c r="JJ88" s="201"/>
      <c r="JK88" s="201"/>
      <c r="JL88" s="201"/>
      <c r="JM88" s="201"/>
      <c r="JN88" s="201"/>
      <c r="JO88" s="201"/>
      <c r="JP88" s="201"/>
      <c r="JQ88" s="201"/>
      <c r="JR88" s="201"/>
      <c r="JS88" s="201"/>
      <c r="JT88" s="201"/>
      <c r="JU88" s="201"/>
      <c r="JV88" s="201"/>
      <c r="JW88" s="201"/>
      <c r="JX88" s="201"/>
      <c r="JY88" s="201"/>
      <c r="JZ88" s="201"/>
      <c r="KA88" s="201"/>
      <c r="KB88" s="201"/>
      <c r="KC88" s="201"/>
      <c r="KD88" s="201"/>
      <c r="KE88" s="201"/>
      <c r="KF88" s="201"/>
      <c r="KG88" s="201"/>
      <c r="KH88" s="201"/>
      <c r="KI88" s="201"/>
      <c r="KJ88" s="201"/>
      <c r="KK88" s="201"/>
      <c r="KL88" s="201"/>
      <c r="KM88" s="201"/>
      <c r="KN88" s="201"/>
      <c r="KO88" s="201"/>
      <c r="KP88" s="201"/>
      <c r="KQ88" s="201"/>
      <c r="KR88" s="201"/>
      <c r="KS88" s="201"/>
      <c r="KT88" s="201"/>
      <c r="KU88" s="201"/>
      <c r="KV88" s="201"/>
      <c r="KW88" s="201"/>
      <c r="KX88" s="201"/>
      <c r="KY88" s="201"/>
      <c r="KZ88" s="201"/>
      <c r="LA88" s="201"/>
      <c r="LB88" s="201"/>
      <c r="LC88" s="201"/>
      <c r="LD88" s="201"/>
      <c r="LE88" s="201"/>
      <c r="LF88" s="201"/>
      <c r="LG88" s="201"/>
      <c r="LH88" s="201"/>
      <c r="LI88" s="201"/>
      <c r="LJ88" s="201"/>
      <c r="LK88" s="201"/>
      <c r="LL88" s="201"/>
      <c r="LM88" s="201"/>
      <c r="LN88" s="201"/>
      <c r="LO88" s="201"/>
      <c r="LP88" s="201"/>
      <c r="LQ88" s="201"/>
      <c r="LR88" s="201"/>
      <c r="LS88" s="201"/>
      <c r="LT88" s="201"/>
      <c r="LU88" s="201"/>
      <c r="LV88" s="201"/>
      <c r="LW88" s="201"/>
      <c r="LX88" s="201"/>
      <c r="LY88" s="201"/>
      <c r="LZ88" s="201"/>
      <c r="MA88" s="201"/>
      <c r="MB88" s="201"/>
      <c r="MC88" s="201"/>
      <c r="MD88" s="201"/>
      <c r="ME88" s="201"/>
      <c r="MF88" s="201"/>
      <c r="MG88" s="201"/>
      <c r="MH88" s="201"/>
      <c r="MI88" s="201"/>
      <c r="MJ88" s="201"/>
      <c r="MK88" s="201"/>
      <c r="ML88" s="201"/>
      <c r="MM88" s="201"/>
      <c r="MN88" s="201"/>
      <c r="MO88" s="201"/>
      <c r="MP88" s="201"/>
      <c r="MQ88" s="201"/>
      <c r="MR88" s="201"/>
      <c r="MS88" s="201"/>
      <c r="MT88" s="201"/>
      <c r="MU88" s="201"/>
      <c r="MV88" s="201"/>
      <c r="MW88" s="201"/>
      <c r="MX88" s="201"/>
      <c r="MY88" s="201"/>
      <c r="MZ88" s="201"/>
      <c r="NA88" s="201"/>
      <c r="NB88" s="201"/>
      <c r="NC88" s="201"/>
      <c r="ND88" s="201"/>
      <c r="NE88" s="201"/>
      <c r="NF88" s="201"/>
      <c r="NG88" s="201"/>
      <c r="NH88" s="201"/>
      <c r="NI88" s="201"/>
      <c r="NJ88" s="201"/>
      <c r="NK88" s="201"/>
      <c r="NL88" s="201"/>
      <c r="NM88" s="201"/>
      <c r="NN88" s="201"/>
      <c r="NO88" s="201"/>
      <c r="NP88" s="201"/>
      <c r="NQ88" s="201"/>
      <c r="NR88" s="201"/>
      <c r="NS88" s="201"/>
      <c r="NT88" s="201"/>
      <c r="NU88" s="201"/>
      <c r="NV88" s="201"/>
      <c r="NW88" s="201"/>
      <c r="NX88" s="201"/>
      <c r="NY88" s="201"/>
      <c r="NZ88" s="201"/>
      <c r="OA88" s="201"/>
      <c r="OB88" s="201"/>
      <c r="OC88" s="201"/>
      <c r="OD88" s="201"/>
      <c r="OE88" s="201"/>
      <c r="OF88" s="201"/>
      <c r="OG88" s="201"/>
      <c r="OH88" s="201"/>
      <c r="OI88" s="201"/>
      <c r="OJ88" s="201"/>
      <c r="OK88" s="201"/>
      <c r="OL88" s="201"/>
      <c r="OM88" s="201"/>
      <c r="ON88" s="201"/>
      <c r="OO88" s="201"/>
      <c r="OP88" s="201"/>
      <c r="OQ88" s="201"/>
      <c r="OR88" s="201"/>
      <c r="OS88" s="201"/>
      <c r="OT88" s="201"/>
      <c r="OU88" s="201"/>
      <c r="OV88" s="201"/>
      <c r="OW88" s="201"/>
      <c r="OX88" s="201"/>
      <c r="OY88" s="201"/>
      <c r="OZ88" s="201"/>
      <c r="PA88" s="201"/>
      <c r="PB88" s="201"/>
      <c r="PC88" s="201"/>
      <c r="PD88" s="201"/>
      <c r="PE88" s="201"/>
      <c r="PF88" s="201"/>
      <c r="PG88" s="201"/>
      <c r="PH88" s="201"/>
      <c r="PI88" s="201"/>
      <c r="PJ88" s="201"/>
      <c r="PK88" s="201"/>
      <c r="PL88" s="201"/>
      <c r="PM88" s="201"/>
      <c r="PN88" s="201"/>
      <c r="PO88" s="201"/>
      <c r="PP88" s="201"/>
      <c r="PQ88" s="201"/>
      <c r="PR88" s="201"/>
      <c r="PS88" s="201"/>
      <c r="PT88" s="201"/>
      <c r="PU88" s="201"/>
      <c r="PV88" s="201"/>
      <c r="PW88" s="201"/>
      <c r="PX88" s="201"/>
      <c r="PY88" s="201"/>
      <c r="PZ88" s="201"/>
      <c r="QA88" s="201"/>
      <c r="QB88" s="201"/>
      <c r="QC88" s="201"/>
      <c r="QD88" s="201"/>
      <c r="QE88" s="201"/>
      <c r="QF88" s="201"/>
      <c r="QG88" s="201"/>
      <c r="QH88" s="201"/>
      <c r="QI88" s="201"/>
      <c r="QJ88" s="201"/>
      <c r="QK88" s="201"/>
      <c r="QL88" s="201"/>
      <c r="QM88" s="201"/>
      <c r="QN88" s="201"/>
      <c r="QO88" s="201"/>
      <c r="QP88" s="201"/>
      <c r="QQ88" s="201"/>
      <c r="QR88" s="201"/>
      <c r="QS88" s="201"/>
      <c r="QT88" s="201"/>
      <c r="QU88" s="201"/>
      <c r="QV88" s="201"/>
      <c r="QW88" s="201"/>
      <c r="QX88" s="201"/>
      <c r="QY88" s="201"/>
      <c r="QZ88" s="201"/>
      <c r="RA88" s="201"/>
      <c r="RB88" s="201"/>
      <c r="RC88" s="201"/>
      <c r="RD88" s="201"/>
      <c r="RE88" s="201"/>
      <c r="RF88" s="201"/>
      <c r="RG88" s="201"/>
      <c r="RH88" s="201"/>
      <c r="RI88" s="201"/>
      <c r="RJ88" s="201"/>
      <c r="RK88" s="201"/>
      <c r="RL88" s="201"/>
      <c r="RM88" s="201"/>
      <c r="RN88" s="201"/>
      <c r="RO88" s="201"/>
      <c r="RP88" s="201"/>
      <c r="RQ88" s="201"/>
      <c r="RR88" s="201"/>
      <c r="RS88" s="201"/>
      <c r="RT88" s="201"/>
      <c r="RU88" s="201"/>
      <c r="RV88" s="201"/>
      <c r="RW88" s="201"/>
      <c r="RX88" s="201"/>
      <c r="RY88" s="201"/>
      <c r="RZ88" s="201"/>
      <c r="SA88" s="201"/>
      <c r="SB88" s="201"/>
      <c r="SC88" s="201"/>
      <c r="SD88" s="201"/>
      <c r="SE88" s="201"/>
      <c r="SF88" s="201"/>
      <c r="SG88" s="201"/>
      <c r="SH88" s="201"/>
      <c r="SI88" s="201"/>
      <c r="SJ88" s="201"/>
      <c r="SK88" s="201"/>
      <c r="SL88" s="201"/>
      <c r="SM88" s="201"/>
      <c r="SN88" s="201"/>
      <c r="SO88" s="201"/>
      <c r="SP88" s="201"/>
      <c r="SQ88" s="201"/>
      <c r="SR88" s="201"/>
      <c r="SS88" s="201"/>
      <c r="ST88" s="201"/>
      <c r="SU88" s="201"/>
      <c r="SV88" s="201"/>
      <c r="SW88" s="201"/>
      <c r="SX88" s="201"/>
      <c r="SY88" s="201"/>
      <c r="SZ88" s="201"/>
      <c r="TA88" s="201"/>
      <c r="TB88" s="201"/>
      <c r="TC88" s="201"/>
      <c r="TD88" s="201"/>
      <c r="TE88" s="201"/>
      <c r="TF88" s="201"/>
      <c r="TG88" s="201"/>
      <c r="TH88" s="201"/>
      <c r="TI88" s="201"/>
      <c r="TJ88" s="201"/>
      <c r="TK88" s="201"/>
      <c r="TL88" s="201"/>
      <c r="TM88" s="201"/>
      <c r="TN88" s="201"/>
      <c r="TO88" s="201"/>
      <c r="TP88" s="201"/>
      <c r="TQ88" s="201"/>
      <c r="TR88" s="201"/>
      <c r="TS88" s="201"/>
      <c r="TT88" s="201"/>
      <c r="TU88" s="201"/>
      <c r="TV88" s="201"/>
      <c r="TW88" s="201"/>
      <c r="TX88" s="201"/>
      <c r="TY88" s="201"/>
      <c r="TZ88" s="201"/>
      <c r="UA88" s="201"/>
      <c r="UB88" s="201"/>
      <c r="UC88" s="201"/>
      <c r="UD88" s="201"/>
      <c r="UE88" s="201"/>
      <c r="UF88" s="201"/>
      <c r="UG88" s="201"/>
      <c r="UH88" s="201"/>
      <c r="UI88" s="201"/>
      <c r="UJ88" s="201"/>
      <c r="UK88" s="201"/>
      <c r="UL88" s="201"/>
      <c r="UM88" s="201"/>
      <c r="UN88" s="201"/>
      <c r="UO88" s="201"/>
      <c r="UP88" s="201"/>
      <c r="UQ88" s="201"/>
      <c r="UR88" s="201"/>
      <c r="US88" s="201"/>
      <c r="UT88" s="201"/>
      <c r="UU88" s="201"/>
      <c r="UV88" s="201"/>
      <c r="UW88" s="201"/>
      <c r="UX88" s="201"/>
      <c r="UY88" s="201"/>
      <c r="UZ88" s="201"/>
      <c r="VA88" s="201"/>
      <c r="VB88" s="201"/>
      <c r="VC88" s="201"/>
      <c r="VD88" s="201"/>
      <c r="VE88" s="201"/>
      <c r="VF88" s="201"/>
      <c r="VG88" s="201"/>
      <c r="VH88" s="201"/>
      <c r="VI88" s="201"/>
      <c r="VJ88" s="201"/>
      <c r="VK88" s="201"/>
      <c r="VL88" s="201"/>
      <c r="VM88" s="201"/>
      <c r="VN88" s="201"/>
      <c r="VO88" s="201"/>
      <c r="VP88" s="201"/>
      <c r="VQ88" s="201"/>
      <c r="VR88" s="201"/>
      <c r="VS88" s="201"/>
      <c r="VT88" s="201"/>
      <c r="VU88" s="201"/>
      <c r="VV88" s="201"/>
      <c r="VW88" s="201"/>
      <c r="VX88" s="201"/>
      <c r="VY88" s="201"/>
      <c r="VZ88" s="201"/>
      <c r="WA88" s="201"/>
      <c r="WB88" s="201"/>
      <c r="WC88" s="201"/>
      <c r="WD88" s="201"/>
      <c r="WE88" s="201"/>
      <c r="WF88" s="201"/>
      <c r="WG88" s="201"/>
      <c r="WH88" s="201"/>
      <c r="WI88" s="201"/>
      <c r="WJ88" s="201"/>
      <c r="WK88" s="201"/>
      <c r="WL88" s="201"/>
      <c r="WM88" s="201"/>
      <c r="WN88" s="201"/>
      <c r="WO88" s="201"/>
      <c r="WP88" s="201"/>
      <c r="WQ88" s="201"/>
      <c r="WR88" s="201"/>
      <c r="WS88" s="201"/>
      <c r="WT88" s="201"/>
      <c r="WU88" s="201"/>
      <c r="WV88" s="201"/>
      <c r="WW88" s="201"/>
      <c r="WX88" s="201"/>
      <c r="WY88" s="201"/>
      <c r="WZ88" s="201"/>
      <c r="XA88" s="201"/>
      <c r="XB88" s="201"/>
      <c r="XC88" s="201"/>
      <c r="XD88" s="201"/>
      <c r="XE88" s="201"/>
      <c r="XF88" s="201"/>
      <c r="XG88" s="201"/>
      <c r="XH88" s="201"/>
      <c r="XI88" s="201"/>
      <c r="XJ88" s="201"/>
      <c r="XK88" s="201"/>
      <c r="XL88" s="201"/>
      <c r="XM88" s="201"/>
      <c r="XN88" s="201"/>
      <c r="XO88" s="201"/>
      <c r="XP88" s="201"/>
      <c r="XQ88" s="201"/>
      <c r="XR88" s="201"/>
      <c r="XS88" s="201"/>
      <c r="XT88" s="201"/>
      <c r="XU88" s="201"/>
      <c r="XV88" s="201"/>
      <c r="XW88" s="201"/>
      <c r="XX88" s="201"/>
      <c r="XY88" s="201"/>
      <c r="XZ88" s="201"/>
      <c r="YA88" s="201"/>
      <c r="YB88" s="201"/>
      <c r="YC88" s="201"/>
      <c r="YD88" s="201"/>
      <c r="YE88" s="201"/>
      <c r="YF88" s="201"/>
      <c r="YG88" s="201"/>
      <c r="YH88" s="201"/>
      <c r="YI88" s="201"/>
      <c r="YJ88" s="201"/>
      <c r="YK88" s="201"/>
      <c r="YL88" s="201"/>
      <c r="YM88" s="201"/>
      <c r="YN88" s="201"/>
      <c r="YO88" s="201"/>
      <c r="YP88" s="201"/>
      <c r="YQ88" s="201"/>
      <c r="YR88" s="201"/>
      <c r="YS88" s="201"/>
      <c r="YT88" s="201"/>
      <c r="YU88" s="201"/>
      <c r="YV88" s="201"/>
      <c r="YW88" s="201"/>
      <c r="YX88" s="201"/>
      <c r="YY88" s="201"/>
      <c r="YZ88" s="201"/>
      <c r="ZA88" s="201"/>
      <c r="ZB88" s="201"/>
      <c r="ZC88" s="201"/>
      <c r="ZD88" s="201"/>
      <c r="ZE88" s="201"/>
      <c r="ZF88" s="201"/>
      <c r="ZG88" s="201"/>
      <c r="ZH88" s="201"/>
      <c r="ZI88" s="201"/>
      <c r="ZJ88" s="201"/>
      <c r="ZK88" s="201"/>
      <c r="ZL88" s="201"/>
      <c r="ZM88" s="201"/>
      <c r="ZN88" s="201"/>
      <c r="ZO88" s="201"/>
      <c r="ZP88" s="201"/>
      <c r="ZQ88" s="201"/>
      <c r="ZR88" s="201"/>
      <c r="ZS88" s="201"/>
      <c r="ZT88" s="201"/>
      <c r="ZU88" s="201"/>
      <c r="ZV88" s="201"/>
      <c r="ZW88" s="201"/>
      <c r="ZX88" s="201"/>
      <c r="ZY88" s="201"/>
      <c r="ZZ88" s="201"/>
      <c r="AAA88" s="201"/>
      <c r="AAB88" s="201"/>
      <c r="AAC88" s="201"/>
      <c r="AAD88" s="201"/>
      <c r="AAE88" s="201"/>
      <c r="AAF88" s="201"/>
      <c r="AAG88" s="201"/>
      <c r="AAH88" s="201"/>
      <c r="AAI88" s="201"/>
      <c r="AAJ88" s="201"/>
      <c r="AAK88" s="201"/>
      <c r="AAL88" s="201"/>
      <c r="AAM88" s="201"/>
      <c r="AAN88" s="201"/>
      <c r="AAO88" s="201"/>
      <c r="AAP88" s="201"/>
      <c r="AAQ88" s="201"/>
      <c r="AAR88" s="201"/>
      <c r="AAS88" s="201"/>
      <c r="AAT88" s="201"/>
      <c r="AAU88" s="201"/>
      <c r="AAV88" s="201"/>
      <c r="AAW88" s="201"/>
      <c r="AAX88" s="201"/>
      <c r="AAY88" s="201"/>
      <c r="AAZ88" s="201"/>
      <c r="ABA88" s="201"/>
      <c r="ABB88" s="201"/>
      <c r="ABC88" s="201"/>
      <c r="ABD88" s="201"/>
      <c r="ABE88" s="201"/>
      <c r="ABF88" s="201"/>
      <c r="ABG88" s="201"/>
      <c r="ABH88" s="201"/>
      <c r="ABI88" s="201"/>
      <c r="ABJ88" s="201"/>
      <c r="ABK88" s="201"/>
      <c r="ABL88" s="201"/>
      <c r="ABM88" s="201"/>
      <c r="ABN88" s="201"/>
      <c r="ABO88" s="201"/>
      <c r="ABP88" s="201"/>
      <c r="ABQ88" s="201"/>
      <c r="ABR88" s="201"/>
      <c r="ABS88" s="201"/>
      <c r="ABT88" s="201"/>
      <c r="ABU88" s="201"/>
      <c r="ABV88" s="201"/>
      <c r="ABW88" s="201"/>
      <c r="ABX88" s="201"/>
      <c r="ABY88" s="201"/>
      <c r="ABZ88" s="201"/>
      <c r="ACA88" s="201"/>
      <c r="ACB88" s="201"/>
      <c r="ACC88" s="201"/>
      <c r="ACD88" s="201"/>
      <c r="ACE88" s="201"/>
      <c r="ACF88" s="201"/>
      <c r="ACG88" s="201"/>
      <c r="ACH88" s="201"/>
      <c r="ACI88" s="201"/>
      <c r="ACJ88" s="201"/>
      <c r="ACK88" s="201"/>
      <c r="ACL88" s="201"/>
      <c r="ACM88" s="201"/>
      <c r="ACN88" s="201"/>
      <c r="ACO88" s="201"/>
      <c r="ACP88" s="201"/>
      <c r="ACQ88" s="201"/>
      <c r="ACR88" s="201"/>
      <c r="ACS88" s="201"/>
      <c r="ACT88" s="201"/>
      <c r="ACU88" s="201"/>
      <c r="ACV88" s="201"/>
      <c r="ACW88" s="201"/>
      <c r="ACX88" s="201"/>
      <c r="ACY88" s="201"/>
      <c r="ACZ88" s="201"/>
      <c r="ADA88" s="201"/>
      <c r="ADB88" s="201"/>
      <c r="ADC88" s="201"/>
      <c r="ADD88" s="201"/>
      <c r="ADE88" s="201"/>
      <c r="ADF88" s="201"/>
      <c r="ADG88" s="201"/>
      <c r="ADH88" s="201"/>
      <c r="ADI88" s="201"/>
      <c r="ADJ88" s="201"/>
      <c r="ADK88" s="201"/>
      <c r="ADL88" s="201"/>
      <c r="ADM88" s="201"/>
      <c r="ADN88" s="201"/>
      <c r="ADO88" s="201"/>
      <c r="ADP88" s="201"/>
      <c r="ADQ88" s="201"/>
      <c r="ADR88" s="201"/>
      <c r="ADS88" s="201"/>
      <c r="ADT88" s="201"/>
      <c r="ADU88" s="201"/>
      <c r="ADV88" s="201"/>
      <c r="ADW88" s="201"/>
      <c r="ADX88" s="201"/>
      <c r="ADY88" s="201"/>
      <c r="ADZ88" s="201"/>
      <c r="AEA88" s="201"/>
      <c r="AEB88" s="201"/>
      <c r="AEC88" s="201"/>
      <c r="AED88" s="201"/>
      <c r="AEE88" s="201"/>
      <c r="AEF88" s="201"/>
      <c r="AEG88" s="201"/>
      <c r="AEH88" s="201"/>
      <c r="AEI88" s="201"/>
      <c r="AEJ88" s="201"/>
      <c r="AEK88" s="201"/>
      <c r="AEL88" s="201"/>
      <c r="AEM88" s="201"/>
      <c r="AEN88" s="201"/>
      <c r="AEO88" s="201"/>
      <c r="AEP88" s="201"/>
      <c r="AEQ88" s="201"/>
      <c r="AER88" s="201"/>
      <c r="AES88" s="201"/>
      <c r="AET88" s="201"/>
      <c r="AEU88" s="201"/>
      <c r="AEV88" s="201"/>
      <c r="AEW88" s="201"/>
      <c r="AEX88" s="201"/>
      <c r="AEY88" s="201"/>
      <c r="AEZ88" s="201"/>
      <c r="AFA88" s="201"/>
      <c r="AFB88" s="201"/>
      <c r="AFC88" s="201"/>
      <c r="AFD88" s="201"/>
      <c r="AFE88" s="201"/>
      <c r="AFF88" s="201"/>
      <c r="AFG88" s="201"/>
      <c r="AFH88" s="201"/>
      <c r="AFI88" s="201"/>
      <c r="AFJ88" s="201"/>
      <c r="AFK88" s="201"/>
      <c r="AFL88" s="201"/>
      <c r="AFM88" s="201"/>
      <c r="AFN88" s="201"/>
      <c r="AFO88" s="201"/>
      <c r="AFP88" s="201"/>
      <c r="AFQ88" s="201"/>
      <c r="AFR88" s="201"/>
      <c r="AFS88" s="201"/>
      <c r="AFT88" s="201"/>
      <c r="AFU88" s="201"/>
      <c r="AFV88" s="201"/>
      <c r="AFW88" s="201"/>
      <c r="AFX88" s="201"/>
      <c r="AFY88" s="201"/>
      <c r="AFZ88" s="201"/>
      <c r="AGA88" s="201"/>
      <c r="AGB88" s="201"/>
      <c r="AGC88" s="201"/>
      <c r="AGD88" s="201"/>
      <c r="AGE88" s="201"/>
      <c r="AGF88" s="201"/>
      <c r="AGG88" s="201"/>
      <c r="AGH88" s="201"/>
      <c r="AGI88" s="201"/>
      <c r="AGJ88" s="201"/>
      <c r="AGK88" s="201"/>
      <c r="AGL88" s="201"/>
      <c r="AGM88" s="201"/>
      <c r="AGN88" s="201"/>
      <c r="AGO88" s="201"/>
      <c r="AGP88" s="201"/>
      <c r="AGQ88" s="201"/>
      <c r="AGR88" s="201"/>
      <c r="AGS88" s="201"/>
      <c r="AGT88" s="201"/>
      <c r="AGU88" s="201"/>
      <c r="AGV88" s="201"/>
      <c r="AGW88" s="201"/>
      <c r="AGX88" s="201"/>
      <c r="AGY88" s="201"/>
      <c r="AGZ88" s="201"/>
      <c r="AHA88" s="201"/>
      <c r="AHB88" s="201"/>
      <c r="AHC88" s="201"/>
      <c r="AHD88" s="201"/>
      <c r="AHE88" s="201"/>
      <c r="AHF88" s="201"/>
      <c r="AHG88" s="201"/>
      <c r="AHH88" s="201"/>
      <c r="AHI88" s="201"/>
      <c r="AHJ88" s="201"/>
      <c r="AHK88" s="201"/>
      <c r="AHL88" s="201"/>
      <c r="AHM88" s="201"/>
      <c r="AHN88" s="201"/>
      <c r="AHO88" s="201"/>
      <c r="AHP88" s="201"/>
      <c r="AHQ88" s="201"/>
      <c r="AHR88" s="201"/>
      <c r="AHS88" s="201"/>
      <c r="AHT88" s="201"/>
      <c r="AHU88" s="201"/>
      <c r="AHV88" s="201"/>
      <c r="AHW88" s="201"/>
      <c r="AHX88" s="201"/>
      <c r="AHY88" s="201"/>
      <c r="AHZ88" s="201"/>
      <c r="AIA88" s="201"/>
      <c r="AIB88" s="201"/>
      <c r="AIC88" s="201"/>
      <c r="AID88" s="201"/>
      <c r="AIE88" s="201"/>
      <c r="AIF88" s="201"/>
      <c r="AIG88" s="201"/>
      <c r="AIH88" s="201"/>
      <c r="AII88" s="201"/>
      <c r="AIJ88" s="201"/>
      <c r="AIK88" s="201"/>
      <c r="AIL88" s="201"/>
      <c r="AIM88" s="201"/>
      <c r="AIN88" s="201"/>
      <c r="AIO88" s="201"/>
      <c r="AIP88" s="201"/>
      <c r="AIQ88" s="201"/>
      <c r="AIR88" s="201"/>
      <c r="AIS88" s="201"/>
      <c r="AIT88" s="201"/>
      <c r="AIU88" s="201"/>
      <c r="AIV88" s="201"/>
      <c r="AIW88" s="201"/>
      <c r="AIX88" s="201"/>
      <c r="AIY88" s="201"/>
      <c r="AIZ88" s="201"/>
      <c r="AJA88" s="201"/>
      <c r="AJB88" s="201"/>
      <c r="AJC88" s="201"/>
      <c r="AJD88" s="201"/>
      <c r="AJE88" s="201"/>
      <c r="AJF88" s="201"/>
      <c r="AJG88" s="201"/>
      <c r="AJH88" s="201"/>
      <c r="AJI88" s="201"/>
      <c r="AJJ88" s="201"/>
      <c r="AJK88" s="201"/>
      <c r="AJL88" s="201"/>
      <c r="AJM88" s="201"/>
      <c r="AJN88" s="201"/>
      <c r="AJO88" s="201"/>
      <c r="AJP88" s="201"/>
      <c r="AJQ88" s="201"/>
      <c r="AJR88" s="201"/>
      <c r="AJS88" s="201"/>
      <c r="AJT88" s="201"/>
      <c r="AJU88" s="201"/>
      <c r="AJV88" s="201"/>
      <c r="AJW88" s="201"/>
      <c r="AJX88" s="201"/>
      <c r="AJY88" s="201"/>
      <c r="AJZ88" s="201"/>
      <c r="AKA88" s="201"/>
      <c r="AKB88" s="201"/>
      <c r="AKC88" s="201"/>
      <c r="AKD88" s="201"/>
      <c r="AKE88" s="201"/>
      <c r="AKF88" s="201"/>
      <c r="AKG88" s="201"/>
      <c r="AKH88" s="201"/>
      <c r="AKI88" s="201"/>
      <c r="AKJ88" s="201"/>
      <c r="AKK88" s="201"/>
      <c r="AKL88" s="201"/>
      <c r="AKM88" s="201"/>
      <c r="AKN88" s="201"/>
      <c r="AKO88" s="201"/>
      <c r="AKP88" s="201"/>
      <c r="AKQ88" s="201"/>
      <c r="AKR88" s="201"/>
      <c r="AKS88" s="201"/>
      <c r="AKT88" s="201"/>
      <c r="AKU88" s="201"/>
      <c r="AKV88" s="201"/>
      <c r="AKW88" s="201"/>
      <c r="AKX88" s="201"/>
      <c r="AKY88" s="201"/>
      <c r="AKZ88" s="201"/>
      <c r="ALA88" s="201"/>
      <c r="ALB88" s="201"/>
      <c r="ALC88" s="201"/>
      <c r="ALD88" s="201"/>
      <c r="ALE88" s="201"/>
      <c r="ALF88" s="201"/>
      <c r="ALG88" s="201"/>
      <c r="ALH88" s="201"/>
      <c r="ALI88" s="201"/>
      <c r="ALJ88" s="201"/>
      <c r="ALK88" s="201"/>
      <c r="ALL88" s="201"/>
      <c r="ALM88" s="201"/>
      <c r="ALN88" s="201"/>
      <c r="ALO88" s="201"/>
      <c r="ALP88" s="201"/>
      <c r="ALQ88" s="201"/>
      <c r="ALR88" s="201"/>
      <c r="ALS88" s="201"/>
      <c r="ALT88" s="201"/>
      <c r="ALU88" s="201"/>
      <c r="ALV88" s="201"/>
      <c r="ALW88" s="201"/>
      <c r="ALX88" s="201"/>
      <c r="ALY88" s="201"/>
      <c r="ALZ88" s="201"/>
      <c r="AMA88" s="201"/>
      <c r="AMB88" s="201"/>
      <c r="AMC88" s="201"/>
      <c r="AMD88" s="201"/>
      <c r="AME88" s="201"/>
      <c r="AMF88" s="201"/>
      <c r="AMG88" s="201"/>
      <c r="AMH88" s="201"/>
      <c r="AMI88" s="201"/>
      <c r="AMJ88" s="201"/>
      <c r="AMK88" s="201"/>
      <c r="AML88" s="201"/>
      <c r="AMM88" s="201"/>
      <c r="AMN88" s="201"/>
      <c r="AMO88" s="201"/>
      <c r="AMP88" s="201"/>
      <c r="AMQ88" s="201"/>
      <c r="AMR88" s="201"/>
      <c r="AMS88" s="201"/>
      <c r="AMT88" s="201"/>
      <c r="AMU88" s="201"/>
      <c r="AMV88" s="201"/>
      <c r="AMW88" s="201"/>
      <c r="AMX88" s="201"/>
      <c r="AMY88" s="201"/>
      <c r="AMZ88" s="201"/>
      <c r="ANA88" s="201"/>
      <c r="ANB88" s="201"/>
      <c r="ANC88" s="201"/>
      <c r="AND88" s="201"/>
      <c r="ANE88" s="201"/>
      <c r="ANF88" s="201"/>
      <c r="ANG88" s="201"/>
      <c r="ANH88" s="201"/>
      <c r="ANI88" s="201"/>
      <c r="ANJ88" s="201"/>
      <c r="ANK88" s="201"/>
      <c r="ANL88" s="201"/>
      <c r="ANM88" s="201"/>
      <c r="ANN88" s="201"/>
      <c r="ANO88" s="201"/>
      <c r="ANP88" s="201"/>
      <c r="ANQ88" s="201"/>
      <c r="ANR88" s="201"/>
      <c r="ANS88" s="201"/>
      <c r="ANT88" s="201"/>
      <c r="ANU88" s="201"/>
      <c r="ANV88" s="201"/>
      <c r="ANW88" s="201"/>
      <c r="ANX88" s="201"/>
      <c r="ANY88" s="201"/>
      <c r="ANZ88" s="201"/>
      <c r="AOA88" s="201"/>
      <c r="AOB88" s="201"/>
      <c r="AOC88" s="201"/>
      <c r="AOD88" s="201"/>
      <c r="AOE88" s="201"/>
      <c r="AOF88" s="201"/>
      <c r="AOG88" s="201"/>
      <c r="AOH88" s="201"/>
      <c r="AOI88" s="201"/>
      <c r="AOJ88" s="201"/>
      <c r="AOK88" s="201"/>
      <c r="AOL88" s="201"/>
      <c r="AOM88" s="201"/>
      <c r="AON88" s="201"/>
      <c r="AOO88" s="201"/>
      <c r="AOP88" s="201"/>
      <c r="AOQ88" s="201"/>
      <c r="AOR88" s="201"/>
      <c r="AOS88" s="201"/>
      <c r="AOT88" s="201"/>
      <c r="AOU88" s="201"/>
      <c r="AOV88" s="201"/>
      <c r="AOW88" s="201"/>
      <c r="AOX88" s="201"/>
      <c r="AOY88" s="201"/>
      <c r="AOZ88" s="201"/>
      <c r="APA88" s="201"/>
      <c r="APB88" s="201"/>
      <c r="APC88" s="201"/>
      <c r="APD88" s="201"/>
      <c r="APE88" s="201"/>
      <c r="APF88" s="201"/>
      <c r="APG88" s="201"/>
      <c r="APH88" s="201"/>
      <c r="API88" s="201"/>
      <c r="APJ88" s="201"/>
      <c r="APK88" s="201"/>
      <c r="APL88" s="201"/>
      <c r="APM88" s="201"/>
      <c r="APN88" s="201"/>
      <c r="APO88" s="201"/>
      <c r="APP88" s="201"/>
      <c r="APQ88" s="201"/>
      <c r="APR88" s="201"/>
      <c r="APS88" s="201"/>
      <c r="APT88" s="201"/>
      <c r="APU88" s="201"/>
      <c r="APV88" s="201"/>
      <c r="APW88" s="201"/>
      <c r="APX88" s="201"/>
      <c r="APY88" s="201"/>
      <c r="APZ88" s="201"/>
      <c r="AQA88" s="201"/>
      <c r="AQB88" s="201"/>
      <c r="AQC88" s="201"/>
      <c r="AQD88" s="201"/>
      <c r="AQE88" s="201"/>
      <c r="AQF88" s="201"/>
      <c r="AQG88" s="201"/>
      <c r="AQH88" s="201"/>
      <c r="AQI88" s="201"/>
      <c r="AQJ88" s="201"/>
      <c r="AQK88" s="201"/>
      <c r="AQL88" s="201"/>
      <c r="AQM88" s="201"/>
      <c r="AQN88" s="201"/>
      <c r="AQO88" s="201"/>
      <c r="AQP88" s="201"/>
      <c r="AQQ88" s="201"/>
      <c r="AQR88" s="201"/>
      <c r="AQS88" s="201"/>
      <c r="AQT88" s="201"/>
      <c r="AQU88" s="201"/>
      <c r="AQV88" s="201"/>
      <c r="AQW88" s="201"/>
      <c r="AQX88" s="201"/>
      <c r="AQY88" s="201"/>
      <c r="AQZ88" s="201"/>
      <c r="ARA88" s="201"/>
      <c r="ARB88" s="201"/>
      <c r="ARC88" s="201"/>
      <c r="ARD88" s="201"/>
      <c r="ARE88" s="201"/>
      <c r="ARF88" s="201"/>
      <c r="ARG88" s="201"/>
      <c r="ARH88" s="201"/>
      <c r="ARI88" s="201"/>
      <c r="ARJ88" s="201"/>
      <c r="ARK88" s="201"/>
      <c r="ARL88" s="201"/>
      <c r="ARM88" s="201"/>
      <c r="ARN88" s="201"/>
      <c r="ARO88" s="201"/>
      <c r="ARP88" s="201"/>
      <c r="ARQ88" s="201"/>
      <c r="ARR88" s="201"/>
      <c r="ARS88" s="201"/>
      <c r="ART88" s="201"/>
      <c r="ARU88" s="201"/>
      <c r="ARV88" s="201"/>
      <c r="ARW88" s="201"/>
      <c r="ARX88" s="201"/>
      <c r="ARY88" s="201"/>
      <c r="ARZ88" s="201"/>
      <c r="ASA88" s="201"/>
      <c r="ASB88" s="201"/>
      <c r="ASC88" s="201"/>
      <c r="ASD88" s="201"/>
      <c r="ASE88" s="201"/>
      <c r="ASF88" s="201"/>
      <c r="ASG88" s="201"/>
      <c r="ASH88" s="201"/>
      <c r="ASI88" s="201"/>
      <c r="ASJ88" s="201"/>
      <c r="ASK88" s="201"/>
      <c r="ASL88" s="201"/>
      <c r="ASM88" s="201"/>
      <c r="ASN88" s="201"/>
      <c r="ASO88" s="201"/>
      <c r="ASP88" s="201"/>
      <c r="ASQ88" s="201"/>
      <c r="ASR88" s="201"/>
      <c r="ASS88" s="201"/>
      <c r="AST88" s="201"/>
      <c r="ASU88" s="201"/>
      <c r="ASV88" s="201"/>
      <c r="ASW88" s="201"/>
      <c r="ASX88" s="201"/>
      <c r="ASY88" s="201"/>
      <c r="ASZ88" s="201"/>
      <c r="ATA88" s="201"/>
      <c r="ATB88" s="201"/>
      <c r="ATC88" s="201"/>
      <c r="ATD88" s="201"/>
      <c r="ATE88" s="201"/>
      <c r="ATF88" s="201"/>
      <c r="ATG88" s="201"/>
      <c r="ATH88" s="201"/>
      <c r="ATI88" s="201"/>
      <c r="ATJ88" s="201"/>
      <c r="ATK88" s="201"/>
      <c r="ATL88" s="201"/>
      <c r="ATM88" s="201"/>
      <c r="ATN88" s="201"/>
      <c r="ATO88" s="201"/>
      <c r="ATP88" s="201"/>
      <c r="ATQ88" s="201"/>
      <c r="ATR88" s="201"/>
      <c r="ATS88" s="201"/>
      <c r="ATT88" s="201"/>
      <c r="ATU88" s="201"/>
      <c r="ATV88" s="201"/>
      <c r="ATW88" s="201"/>
      <c r="ATX88" s="201"/>
      <c r="ATY88" s="201"/>
      <c r="ATZ88" s="201"/>
      <c r="AUA88" s="201"/>
      <c r="AUB88" s="201"/>
      <c r="AUC88" s="201"/>
      <c r="AUD88" s="201"/>
      <c r="AUE88" s="201"/>
      <c r="AUF88" s="201"/>
      <c r="AUG88" s="201"/>
      <c r="AUH88" s="201"/>
      <c r="AUI88" s="201"/>
      <c r="AUJ88" s="201"/>
      <c r="AUK88" s="201"/>
      <c r="AUL88" s="201"/>
      <c r="AUM88" s="201"/>
      <c r="AUN88" s="201"/>
      <c r="AUO88" s="201"/>
      <c r="AUP88" s="201"/>
      <c r="AUQ88" s="201"/>
      <c r="AUR88" s="201"/>
      <c r="AUS88" s="201"/>
      <c r="AUT88" s="201"/>
      <c r="AUU88" s="201"/>
      <c r="AUV88" s="201"/>
      <c r="AUW88" s="201"/>
      <c r="AUX88" s="201"/>
      <c r="AUY88" s="201"/>
      <c r="AUZ88" s="201"/>
      <c r="AVA88" s="201"/>
      <c r="AVB88" s="201"/>
      <c r="AVC88" s="201"/>
      <c r="AVD88" s="201"/>
      <c r="AVE88" s="201"/>
      <c r="AVF88" s="201"/>
      <c r="AVG88" s="201"/>
      <c r="AVH88" s="201"/>
      <c r="AVI88" s="201"/>
      <c r="AVJ88" s="201"/>
      <c r="AVK88" s="201"/>
      <c r="AVL88" s="201"/>
      <c r="AVM88" s="201"/>
      <c r="AVN88" s="201"/>
      <c r="AVO88" s="201"/>
      <c r="AVP88" s="201"/>
      <c r="AVQ88" s="201"/>
      <c r="AVR88" s="201"/>
      <c r="AVS88" s="201"/>
      <c r="AVT88" s="201"/>
      <c r="AVU88" s="201"/>
      <c r="AVV88" s="201"/>
      <c r="AVW88" s="201"/>
      <c r="AVX88" s="201"/>
      <c r="AVY88" s="201"/>
      <c r="AVZ88" s="201"/>
      <c r="AWA88" s="201"/>
      <c r="AWB88" s="201"/>
      <c r="AWC88" s="201"/>
      <c r="AWD88" s="201"/>
      <c r="AWE88" s="201"/>
      <c r="AWF88" s="201"/>
      <c r="AWG88" s="201"/>
      <c r="AWH88" s="201"/>
      <c r="AWI88" s="201"/>
      <c r="AWJ88" s="201"/>
      <c r="AWK88" s="201"/>
      <c r="AWL88" s="201"/>
      <c r="AWM88" s="201"/>
      <c r="AWN88" s="201"/>
      <c r="AWO88" s="201"/>
      <c r="AWP88" s="201"/>
      <c r="AWQ88" s="201"/>
      <c r="AWR88" s="201"/>
      <c r="AWS88" s="201"/>
      <c r="AWT88" s="201"/>
      <c r="AWU88" s="201"/>
      <c r="AWV88" s="201"/>
      <c r="AWW88" s="201"/>
      <c r="AWX88" s="201"/>
      <c r="AWY88" s="201"/>
      <c r="AWZ88" s="201"/>
      <c r="AXA88" s="201"/>
      <c r="AXB88" s="201"/>
      <c r="AXC88" s="201"/>
      <c r="AXD88" s="201"/>
      <c r="AXE88" s="201"/>
      <c r="AXF88" s="201"/>
      <c r="AXG88" s="201"/>
      <c r="AXH88" s="201"/>
      <c r="AXI88" s="201"/>
      <c r="AXJ88" s="201"/>
      <c r="AXK88" s="201"/>
      <c r="AXL88" s="201"/>
      <c r="AXM88" s="201"/>
      <c r="AXN88" s="201"/>
      <c r="AXO88" s="201"/>
      <c r="AXP88" s="201"/>
      <c r="AXQ88" s="201"/>
      <c r="AXR88" s="201"/>
      <c r="AXS88" s="201"/>
      <c r="AXT88" s="201"/>
      <c r="AXU88" s="201"/>
      <c r="AXV88" s="201"/>
      <c r="AXW88" s="201"/>
      <c r="AXX88" s="201"/>
      <c r="AXY88" s="201"/>
      <c r="AXZ88" s="201"/>
      <c r="AYA88" s="201"/>
      <c r="AYB88" s="201"/>
      <c r="AYC88" s="201"/>
      <c r="AYD88" s="201"/>
      <c r="AYE88" s="201"/>
      <c r="AYF88" s="201"/>
      <c r="AYG88" s="201"/>
      <c r="AYH88" s="201"/>
      <c r="AYI88" s="201"/>
      <c r="AYJ88" s="201"/>
      <c r="AYK88" s="201"/>
      <c r="AYL88" s="201"/>
      <c r="AYM88" s="201"/>
      <c r="AYN88" s="201"/>
      <c r="AYO88" s="201"/>
      <c r="AYP88" s="201"/>
      <c r="AYQ88" s="201"/>
      <c r="AYR88" s="201"/>
      <c r="AYS88" s="201"/>
      <c r="AYT88" s="201"/>
      <c r="AYU88" s="201"/>
      <c r="AYV88" s="201"/>
      <c r="AYW88" s="201"/>
      <c r="AYX88" s="201"/>
      <c r="AYY88" s="201"/>
      <c r="AYZ88" s="201"/>
      <c r="AZA88" s="201"/>
      <c r="AZB88" s="201"/>
      <c r="AZC88" s="201"/>
      <c r="AZD88" s="201"/>
      <c r="AZE88" s="201"/>
      <c r="AZF88" s="201"/>
      <c r="AZG88" s="201"/>
      <c r="AZH88" s="201"/>
      <c r="AZI88" s="201"/>
      <c r="AZJ88" s="201"/>
      <c r="AZK88" s="201"/>
      <c r="AZL88" s="201"/>
      <c r="AZM88" s="201"/>
      <c r="AZN88" s="201"/>
      <c r="AZO88" s="201"/>
      <c r="AZP88" s="201"/>
      <c r="AZQ88" s="201"/>
      <c r="AZR88" s="201"/>
      <c r="AZS88" s="201"/>
      <c r="AZT88" s="201"/>
      <c r="AZU88" s="201"/>
      <c r="AZV88" s="201"/>
      <c r="AZW88" s="201"/>
      <c r="AZX88" s="201"/>
      <c r="AZY88" s="201"/>
      <c r="AZZ88" s="201"/>
      <c r="BAA88" s="201"/>
      <c r="BAB88" s="201"/>
      <c r="BAC88" s="201"/>
      <c r="BAD88" s="201"/>
      <c r="BAE88" s="201"/>
      <c r="BAF88" s="201"/>
      <c r="BAG88" s="201"/>
      <c r="BAH88" s="201"/>
      <c r="BAI88" s="201"/>
      <c r="BAJ88" s="201"/>
      <c r="BAK88" s="201"/>
      <c r="BAL88" s="201"/>
      <c r="BAM88" s="201"/>
      <c r="BAN88" s="201"/>
      <c r="BAO88" s="201"/>
      <c r="BAP88" s="201"/>
      <c r="BAQ88" s="201"/>
      <c r="BAR88" s="201"/>
      <c r="BAS88" s="201"/>
      <c r="BAT88" s="201"/>
      <c r="BAU88" s="201"/>
      <c r="BAV88" s="201"/>
      <c r="BAW88" s="201"/>
      <c r="BAX88" s="201"/>
      <c r="BAY88" s="201"/>
      <c r="BAZ88" s="201"/>
      <c r="BBA88" s="201"/>
      <c r="BBB88" s="201"/>
      <c r="BBC88" s="201"/>
      <c r="BBD88" s="201"/>
      <c r="BBE88" s="201"/>
      <c r="BBF88" s="201"/>
      <c r="BBG88" s="201"/>
      <c r="BBH88" s="201"/>
      <c r="BBI88" s="201"/>
      <c r="BBJ88" s="201"/>
      <c r="BBK88" s="201"/>
      <c r="BBL88" s="201"/>
      <c r="BBM88" s="201"/>
      <c r="BBN88" s="201"/>
      <c r="BBO88" s="201"/>
      <c r="BBP88" s="201"/>
      <c r="BBQ88" s="201"/>
      <c r="BBR88" s="201"/>
      <c r="BBS88" s="201"/>
      <c r="BBT88" s="201"/>
      <c r="BBU88" s="201"/>
      <c r="BBV88" s="201"/>
      <c r="BBW88" s="201"/>
      <c r="BBX88" s="201"/>
      <c r="BBY88" s="201"/>
      <c r="BBZ88" s="201"/>
      <c r="BCA88" s="201"/>
      <c r="BCB88" s="201"/>
      <c r="BCC88" s="201"/>
      <c r="BCD88" s="201"/>
      <c r="BCE88" s="201"/>
      <c r="BCF88" s="201"/>
      <c r="BCG88" s="201"/>
      <c r="BCH88" s="201"/>
      <c r="BCI88" s="201"/>
      <c r="BCJ88" s="201"/>
      <c r="BCK88" s="201"/>
      <c r="BCL88" s="201"/>
      <c r="BCM88" s="201"/>
      <c r="BCN88" s="201"/>
      <c r="BCO88" s="201"/>
      <c r="BCP88" s="201"/>
      <c r="BCQ88" s="201"/>
      <c r="BCR88" s="201"/>
      <c r="BCS88" s="201"/>
      <c r="BCT88" s="201"/>
      <c r="BCU88" s="201"/>
      <c r="BCV88" s="201"/>
      <c r="BCW88" s="201"/>
      <c r="BCX88" s="201"/>
      <c r="BCY88" s="201"/>
      <c r="BCZ88" s="201"/>
      <c r="BDA88" s="201"/>
      <c r="BDB88" s="201"/>
      <c r="BDC88" s="201"/>
      <c r="BDD88" s="201"/>
      <c r="BDE88" s="201"/>
      <c r="BDF88" s="201"/>
      <c r="BDG88" s="201"/>
      <c r="BDH88" s="201"/>
      <c r="BDI88" s="201"/>
      <c r="BDJ88" s="201"/>
      <c r="BDK88" s="201"/>
      <c r="BDL88" s="201"/>
      <c r="BDM88" s="201"/>
      <c r="BDN88" s="201"/>
      <c r="BDO88" s="201"/>
      <c r="BDP88" s="201"/>
      <c r="BDQ88" s="201"/>
      <c r="BDR88" s="201"/>
      <c r="BDS88" s="201"/>
      <c r="BDT88" s="201"/>
      <c r="BDU88" s="201"/>
      <c r="BDV88" s="201"/>
      <c r="BDW88" s="201"/>
      <c r="BDX88" s="201"/>
      <c r="BDY88" s="201"/>
      <c r="BDZ88" s="201"/>
      <c r="BEA88" s="201"/>
      <c r="BEB88" s="201"/>
      <c r="BEC88" s="201"/>
      <c r="BED88" s="201"/>
      <c r="BEE88" s="201"/>
      <c r="BEF88" s="201"/>
      <c r="BEG88" s="201"/>
      <c r="BEH88" s="201"/>
      <c r="BEI88" s="201"/>
      <c r="BEJ88" s="201"/>
      <c r="BEK88" s="201"/>
      <c r="BEL88" s="201"/>
      <c r="BEM88" s="201"/>
      <c r="BEN88" s="201"/>
      <c r="BEO88" s="201"/>
      <c r="BEP88" s="201"/>
      <c r="BEQ88" s="201"/>
      <c r="BER88" s="201"/>
      <c r="BES88" s="201"/>
      <c r="BET88" s="201"/>
      <c r="BEU88" s="201"/>
      <c r="BEV88" s="201"/>
      <c r="BEW88" s="201"/>
      <c r="BEX88" s="201"/>
      <c r="BEY88" s="201"/>
      <c r="BEZ88" s="201"/>
      <c r="BFA88" s="201"/>
      <c r="BFB88" s="201"/>
      <c r="BFC88" s="201"/>
      <c r="BFD88" s="201"/>
      <c r="BFE88" s="201"/>
      <c r="BFF88" s="201"/>
      <c r="BFG88" s="201"/>
      <c r="BFH88" s="201"/>
      <c r="BFI88" s="201"/>
      <c r="BFJ88" s="201"/>
      <c r="BFK88" s="201"/>
      <c r="BFL88" s="201"/>
      <c r="BFM88" s="201"/>
      <c r="BFN88" s="201"/>
      <c r="BFO88" s="201"/>
      <c r="BFP88" s="201"/>
      <c r="BFQ88" s="201"/>
      <c r="BFR88" s="201"/>
      <c r="BFS88" s="201"/>
      <c r="BFT88" s="201"/>
      <c r="BFU88" s="201"/>
      <c r="BFV88" s="201"/>
      <c r="BFW88" s="201"/>
      <c r="BFX88" s="201"/>
      <c r="BFY88" s="201"/>
      <c r="BFZ88" s="201"/>
      <c r="BGA88" s="201"/>
      <c r="BGB88" s="201"/>
      <c r="BGC88" s="201"/>
      <c r="BGD88" s="201"/>
      <c r="BGE88" s="201"/>
      <c r="BGF88" s="201"/>
      <c r="BGG88" s="201"/>
      <c r="BGH88" s="201"/>
      <c r="BGI88" s="201"/>
      <c r="BGJ88" s="201"/>
      <c r="BGK88" s="201"/>
      <c r="BGL88" s="201"/>
      <c r="BGM88" s="201"/>
      <c r="BGN88" s="201"/>
      <c r="BGO88" s="201"/>
      <c r="BGP88" s="201"/>
      <c r="BGQ88" s="201"/>
      <c r="BGR88" s="201"/>
      <c r="BGS88" s="201"/>
      <c r="BGT88" s="201"/>
      <c r="BGU88" s="201"/>
      <c r="BGV88" s="201"/>
      <c r="BGW88" s="201"/>
      <c r="BGX88" s="201"/>
      <c r="BGY88" s="201"/>
      <c r="BGZ88" s="201"/>
      <c r="BHA88" s="201"/>
      <c r="BHB88" s="201"/>
      <c r="BHC88" s="201"/>
      <c r="BHD88" s="201"/>
      <c r="BHE88" s="201"/>
      <c r="BHF88" s="201"/>
      <c r="BHG88" s="201"/>
      <c r="BHH88" s="201"/>
      <c r="BHI88" s="201"/>
      <c r="BHJ88" s="201"/>
      <c r="BHK88" s="201"/>
      <c r="BHL88" s="201"/>
      <c r="BHM88" s="201"/>
      <c r="BHN88" s="201"/>
      <c r="BHO88" s="201"/>
      <c r="BHP88" s="201"/>
      <c r="BHQ88" s="201"/>
      <c r="BHR88" s="201"/>
      <c r="BHS88" s="201"/>
      <c r="BHT88" s="201"/>
      <c r="BHU88" s="201"/>
      <c r="BHV88" s="201"/>
      <c r="BHW88" s="201"/>
      <c r="BHX88" s="201"/>
      <c r="BHY88" s="201"/>
      <c r="BHZ88" s="201"/>
      <c r="BIA88" s="201"/>
      <c r="BIB88" s="201"/>
      <c r="BIC88" s="201"/>
      <c r="BID88" s="201"/>
      <c r="BIE88" s="201"/>
      <c r="BIF88" s="201"/>
      <c r="BIG88" s="201"/>
      <c r="BIH88" s="201"/>
      <c r="BII88" s="201"/>
      <c r="BIJ88" s="201"/>
      <c r="BIK88" s="201"/>
      <c r="BIL88" s="201"/>
      <c r="BIM88" s="201"/>
      <c r="BIN88" s="201"/>
      <c r="BIO88" s="201"/>
      <c r="BIP88" s="201"/>
      <c r="BIQ88" s="201"/>
      <c r="BIR88" s="201"/>
      <c r="BIS88" s="201"/>
      <c r="BIT88" s="201"/>
      <c r="BIU88" s="201"/>
      <c r="BIV88" s="201"/>
      <c r="BIW88" s="201"/>
      <c r="BIX88" s="201"/>
      <c r="BIY88" s="201"/>
      <c r="BIZ88" s="201"/>
      <c r="BJA88" s="201"/>
      <c r="BJB88" s="201"/>
      <c r="BJC88" s="201"/>
      <c r="BJD88" s="201"/>
      <c r="BJE88" s="201"/>
      <c r="BJF88" s="201"/>
      <c r="BJG88" s="201"/>
      <c r="BJH88" s="201"/>
      <c r="BJI88" s="201"/>
      <c r="BJJ88" s="201"/>
      <c r="BJK88" s="201"/>
      <c r="BJL88" s="201"/>
      <c r="BJM88" s="201"/>
      <c r="BJN88" s="201"/>
      <c r="BJO88" s="201"/>
      <c r="BJP88" s="201"/>
      <c r="BJQ88" s="201"/>
      <c r="BJR88" s="201"/>
      <c r="BJS88" s="201"/>
      <c r="BJT88" s="201"/>
      <c r="BJU88" s="201"/>
      <c r="BJV88" s="201"/>
      <c r="BJW88" s="201"/>
      <c r="BJX88" s="201"/>
      <c r="BJY88" s="201"/>
      <c r="BJZ88" s="201"/>
      <c r="BKA88" s="201"/>
      <c r="BKB88" s="201"/>
      <c r="BKC88" s="201"/>
      <c r="BKD88" s="201"/>
      <c r="BKE88" s="201"/>
      <c r="BKF88" s="201"/>
      <c r="BKG88" s="201"/>
      <c r="BKH88" s="201"/>
      <c r="BKI88" s="201"/>
      <c r="BKJ88" s="201"/>
      <c r="BKK88" s="201"/>
      <c r="BKL88" s="201"/>
      <c r="BKM88" s="201"/>
      <c r="BKN88" s="201"/>
      <c r="BKO88" s="201"/>
      <c r="BKP88" s="201"/>
      <c r="BKQ88" s="201"/>
      <c r="BKR88" s="201"/>
      <c r="BKS88" s="201"/>
      <c r="BKT88" s="201"/>
      <c r="BKU88" s="201"/>
      <c r="BKV88" s="201"/>
      <c r="BKW88" s="201"/>
      <c r="BKX88" s="201"/>
      <c r="BKY88" s="201"/>
      <c r="BKZ88" s="201"/>
      <c r="BLA88" s="201"/>
      <c r="BLB88" s="201"/>
      <c r="BLC88" s="201"/>
      <c r="BLD88" s="201"/>
      <c r="BLE88" s="201"/>
      <c r="BLF88" s="201"/>
      <c r="BLG88" s="201"/>
      <c r="BLH88" s="201"/>
      <c r="BLI88" s="201"/>
      <c r="BLJ88" s="201"/>
      <c r="BLK88" s="201"/>
      <c r="BLL88" s="201"/>
      <c r="BLM88" s="201"/>
      <c r="BLN88" s="201"/>
      <c r="BLO88" s="201"/>
      <c r="BLP88" s="201"/>
      <c r="BLQ88" s="201"/>
      <c r="BLR88" s="201"/>
      <c r="BLS88" s="201"/>
      <c r="BLT88" s="201"/>
      <c r="BLU88" s="201"/>
      <c r="BLV88" s="201"/>
      <c r="BLW88" s="201"/>
      <c r="BLX88" s="201"/>
      <c r="BLY88" s="201"/>
      <c r="BLZ88" s="201"/>
      <c r="BMA88" s="201"/>
      <c r="BMB88" s="201"/>
      <c r="BMC88" s="201"/>
      <c r="BMD88" s="201"/>
      <c r="BME88" s="201"/>
      <c r="BMF88" s="201"/>
      <c r="BMG88" s="201"/>
      <c r="BMH88" s="201"/>
      <c r="BMI88" s="201"/>
      <c r="BMJ88" s="201"/>
      <c r="BMK88" s="201"/>
      <c r="BML88" s="201"/>
      <c r="BMM88" s="201"/>
      <c r="BMN88" s="201"/>
      <c r="BMO88" s="201"/>
      <c r="BMP88" s="201"/>
      <c r="BMQ88" s="201"/>
      <c r="BMR88" s="201"/>
      <c r="BMS88" s="201"/>
      <c r="BMT88" s="201"/>
      <c r="BMU88" s="201"/>
      <c r="BMV88" s="201"/>
      <c r="BMW88" s="201"/>
      <c r="BMX88" s="201"/>
      <c r="BMY88" s="201"/>
      <c r="BMZ88" s="201"/>
      <c r="BNA88" s="201"/>
      <c r="BNB88" s="201"/>
      <c r="BNC88" s="201"/>
      <c r="BND88" s="201"/>
      <c r="BNE88" s="201"/>
      <c r="BNF88" s="201"/>
      <c r="BNG88" s="201"/>
      <c r="BNH88" s="201"/>
      <c r="BNI88" s="201"/>
      <c r="BNJ88" s="201"/>
      <c r="BNK88" s="201"/>
      <c r="BNL88" s="201"/>
      <c r="BNM88" s="201"/>
      <c r="BNN88" s="201"/>
      <c r="BNO88" s="201"/>
      <c r="BNP88" s="201"/>
      <c r="BNQ88" s="201"/>
      <c r="BNR88" s="201"/>
      <c r="BNS88" s="201"/>
      <c r="BNT88" s="201"/>
      <c r="BNU88" s="201"/>
      <c r="BNV88" s="201"/>
      <c r="BNW88" s="201"/>
      <c r="BNX88" s="201"/>
      <c r="BNY88" s="201"/>
      <c r="BNZ88" s="201"/>
      <c r="BOA88" s="201"/>
      <c r="BOB88" s="201"/>
      <c r="BOC88" s="201"/>
      <c r="BOD88" s="201"/>
      <c r="BOE88" s="201"/>
      <c r="BOF88" s="201"/>
      <c r="BOG88" s="201"/>
      <c r="BOH88" s="201"/>
      <c r="BOI88" s="201"/>
      <c r="BOJ88" s="201"/>
      <c r="BOK88" s="201"/>
      <c r="BOL88" s="201"/>
      <c r="BOM88" s="201"/>
      <c r="BON88" s="201"/>
      <c r="BOO88" s="201"/>
      <c r="BOP88" s="201"/>
      <c r="BOQ88" s="201"/>
      <c r="BOR88" s="201"/>
      <c r="BOS88" s="201"/>
      <c r="BOT88" s="201"/>
      <c r="BOU88" s="201"/>
      <c r="BOV88" s="201"/>
      <c r="BOW88" s="201"/>
      <c r="BOX88" s="201"/>
      <c r="BOY88" s="201"/>
      <c r="BOZ88" s="201"/>
      <c r="BPA88" s="201"/>
      <c r="BPB88" s="201"/>
      <c r="BPC88" s="201"/>
      <c r="BPD88" s="201"/>
      <c r="BPE88" s="201"/>
      <c r="BPF88" s="201"/>
      <c r="BPG88" s="201"/>
      <c r="BPH88" s="201"/>
      <c r="BPI88" s="201"/>
      <c r="BPJ88" s="201"/>
      <c r="BPK88" s="201"/>
      <c r="BPL88" s="201"/>
      <c r="BPM88" s="201"/>
      <c r="BPN88" s="201"/>
      <c r="BPO88" s="201"/>
      <c r="BPP88" s="201"/>
      <c r="BPQ88" s="201"/>
      <c r="BPR88" s="201"/>
      <c r="BPS88" s="201"/>
      <c r="BPT88" s="201"/>
      <c r="BPU88" s="201"/>
      <c r="BPV88" s="201"/>
      <c r="BPW88" s="201"/>
      <c r="BPX88" s="201"/>
      <c r="BPY88" s="201"/>
      <c r="BPZ88" s="201"/>
      <c r="BQA88" s="201"/>
      <c r="BQB88" s="201"/>
      <c r="BQC88" s="201"/>
      <c r="BQD88" s="201"/>
      <c r="BQE88" s="201"/>
      <c r="BQF88" s="201"/>
      <c r="BQG88" s="201"/>
      <c r="BQH88" s="201"/>
      <c r="BQI88" s="201"/>
      <c r="BQJ88" s="201"/>
      <c r="BQK88" s="201"/>
      <c r="BQL88" s="201"/>
      <c r="BQM88" s="201"/>
      <c r="BQN88" s="201"/>
      <c r="BQO88" s="201"/>
      <c r="BQP88" s="201"/>
      <c r="BQQ88" s="201"/>
      <c r="BQR88" s="201"/>
      <c r="BQS88" s="201"/>
      <c r="BQT88" s="201"/>
      <c r="BQU88" s="201"/>
      <c r="BQV88" s="201"/>
      <c r="BQW88" s="201"/>
      <c r="BQX88" s="201"/>
      <c r="BQY88" s="201"/>
      <c r="BQZ88" s="201"/>
      <c r="BRA88" s="201"/>
      <c r="BRB88" s="201"/>
      <c r="BRC88" s="201"/>
      <c r="BRD88" s="201"/>
      <c r="BRE88" s="201"/>
      <c r="BRF88" s="201"/>
      <c r="BRG88" s="201"/>
      <c r="BRH88" s="201"/>
      <c r="BRI88" s="201"/>
      <c r="BRJ88" s="201"/>
      <c r="BRK88" s="201"/>
      <c r="BRL88" s="201"/>
      <c r="BRM88" s="201"/>
      <c r="BRN88" s="201"/>
      <c r="BRO88" s="201"/>
      <c r="BRP88" s="201"/>
      <c r="BRQ88" s="201"/>
      <c r="BRR88" s="201"/>
      <c r="BRS88" s="201"/>
      <c r="BRT88" s="201"/>
      <c r="BRU88" s="201"/>
      <c r="BRV88" s="201"/>
      <c r="BRW88" s="201"/>
      <c r="BRX88" s="201"/>
      <c r="BRY88" s="201"/>
      <c r="BRZ88" s="201"/>
      <c r="BSA88" s="201"/>
      <c r="BSB88" s="201"/>
      <c r="BSC88" s="201"/>
      <c r="BSD88" s="201"/>
      <c r="BSE88" s="201"/>
      <c r="BSF88" s="201"/>
      <c r="BSG88" s="201"/>
      <c r="BSH88" s="201"/>
      <c r="BSI88" s="201"/>
      <c r="BSJ88" s="201"/>
      <c r="BSK88" s="201"/>
      <c r="BSL88" s="201"/>
      <c r="BSM88" s="201"/>
      <c r="BSN88" s="201"/>
      <c r="BSO88" s="201"/>
      <c r="BSP88" s="201"/>
      <c r="BSQ88" s="201"/>
      <c r="BSR88" s="201"/>
      <c r="BSS88" s="201"/>
      <c r="BST88" s="201"/>
      <c r="BSU88" s="201"/>
      <c r="BSV88" s="201"/>
      <c r="BSW88" s="201"/>
      <c r="BSX88" s="201"/>
      <c r="BSY88" s="201"/>
      <c r="BSZ88" s="201"/>
      <c r="BTA88" s="201"/>
      <c r="BTB88" s="201"/>
      <c r="BTC88" s="201"/>
      <c r="BTD88" s="201"/>
      <c r="BTE88" s="201"/>
      <c r="BTF88" s="201"/>
      <c r="BTG88" s="201"/>
      <c r="BTH88" s="201"/>
      <c r="BTI88" s="201"/>
      <c r="BTJ88" s="201"/>
      <c r="BTK88" s="201"/>
      <c r="BTL88" s="201"/>
      <c r="BTM88" s="201"/>
      <c r="BTN88" s="201"/>
      <c r="BTO88" s="201"/>
      <c r="BTP88" s="201"/>
      <c r="BTQ88" s="201"/>
      <c r="BTR88" s="201"/>
      <c r="BTS88" s="201"/>
      <c r="BTT88" s="201"/>
      <c r="BTU88" s="201"/>
      <c r="BTV88" s="201"/>
      <c r="BTW88" s="201"/>
      <c r="BTX88" s="201"/>
      <c r="BTY88" s="201"/>
      <c r="BTZ88" s="201"/>
      <c r="BUA88" s="201"/>
      <c r="BUB88" s="201"/>
      <c r="BUC88" s="201"/>
      <c r="BUD88" s="201"/>
      <c r="BUE88" s="201"/>
      <c r="BUF88" s="201"/>
      <c r="BUG88" s="201"/>
      <c r="BUH88" s="201"/>
      <c r="BUI88" s="201"/>
      <c r="BUJ88" s="201"/>
      <c r="BUK88" s="201"/>
      <c r="BUL88" s="201"/>
      <c r="BUM88" s="201"/>
      <c r="BUN88" s="201"/>
      <c r="BUO88" s="201"/>
      <c r="BUP88" s="201"/>
      <c r="BUQ88" s="201"/>
      <c r="BUR88" s="201"/>
      <c r="BUS88" s="201"/>
      <c r="BUT88" s="201"/>
      <c r="BUU88" s="201"/>
      <c r="BUV88" s="201"/>
      <c r="BUW88" s="201"/>
      <c r="BUX88" s="201"/>
      <c r="BUY88" s="201"/>
      <c r="BUZ88" s="201"/>
      <c r="BVA88" s="201"/>
      <c r="BVB88" s="201"/>
      <c r="BVC88" s="201"/>
      <c r="BVD88" s="201"/>
      <c r="BVE88" s="201"/>
      <c r="BVF88" s="201"/>
      <c r="BVG88" s="201"/>
      <c r="BVH88" s="201"/>
      <c r="BVI88" s="201"/>
      <c r="BVJ88" s="201"/>
      <c r="BVK88" s="201"/>
      <c r="BVL88" s="201"/>
      <c r="BVM88" s="201"/>
      <c r="BVN88" s="201"/>
      <c r="BVO88" s="201"/>
      <c r="BVP88" s="201"/>
      <c r="BVQ88" s="201"/>
      <c r="BVR88" s="201"/>
      <c r="BVS88" s="201"/>
      <c r="BVT88" s="201"/>
      <c r="BVU88" s="201"/>
      <c r="BVV88" s="201"/>
      <c r="BVW88" s="201"/>
      <c r="BVX88" s="201"/>
      <c r="BVY88" s="201"/>
      <c r="BVZ88" s="201"/>
      <c r="BWA88" s="201"/>
      <c r="BWB88" s="201"/>
      <c r="BWC88" s="201"/>
      <c r="BWD88" s="201"/>
      <c r="BWE88" s="201"/>
      <c r="BWF88" s="201"/>
      <c r="BWG88" s="201"/>
      <c r="BWH88" s="201"/>
      <c r="BWI88" s="201"/>
      <c r="BWJ88" s="201"/>
      <c r="BWK88" s="201"/>
      <c r="BWL88" s="201"/>
      <c r="BWM88" s="201"/>
      <c r="BWN88" s="201"/>
      <c r="BWO88" s="201"/>
      <c r="BWP88" s="201"/>
      <c r="BWQ88" s="201"/>
      <c r="BWR88" s="201"/>
      <c r="BWS88" s="201"/>
      <c r="BWT88" s="201"/>
      <c r="BWU88" s="201"/>
      <c r="BWV88" s="201"/>
      <c r="BWW88" s="201"/>
      <c r="BWX88" s="201"/>
      <c r="BWY88" s="201"/>
      <c r="BWZ88" s="201"/>
      <c r="BXA88" s="201"/>
      <c r="BXB88" s="201"/>
      <c r="BXC88" s="201"/>
      <c r="BXD88" s="201"/>
      <c r="BXE88" s="201"/>
      <c r="BXF88" s="201"/>
      <c r="BXG88" s="201"/>
      <c r="BXH88" s="201"/>
      <c r="BXI88" s="201"/>
      <c r="BXJ88" s="201"/>
      <c r="BXK88" s="201"/>
      <c r="BXL88" s="201"/>
      <c r="BXM88" s="201"/>
      <c r="BXN88" s="201"/>
      <c r="BXO88" s="201"/>
      <c r="BXP88" s="201"/>
      <c r="BXQ88" s="201"/>
      <c r="BXR88" s="201"/>
      <c r="BXS88" s="201"/>
      <c r="BXT88" s="201"/>
      <c r="BXU88" s="201"/>
      <c r="BXV88" s="201"/>
      <c r="BXW88" s="201"/>
      <c r="BXX88" s="201"/>
      <c r="BXY88" s="201"/>
      <c r="BXZ88" s="201"/>
      <c r="BYA88" s="201"/>
      <c r="BYB88" s="201"/>
      <c r="BYC88" s="201"/>
      <c r="BYD88" s="201"/>
      <c r="BYE88" s="201"/>
      <c r="BYF88" s="201"/>
      <c r="BYG88" s="201"/>
      <c r="BYH88" s="201"/>
      <c r="BYI88" s="201"/>
      <c r="BYJ88" s="201"/>
      <c r="BYK88" s="201"/>
      <c r="BYL88" s="201"/>
      <c r="BYM88" s="201"/>
      <c r="BYN88" s="201"/>
      <c r="BYO88" s="201"/>
      <c r="BYP88" s="201"/>
      <c r="BYQ88" s="201"/>
      <c r="BYR88" s="201"/>
      <c r="BYS88" s="201"/>
      <c r="BYT88" s="201"/>
      <c r="BYU88" s="201"/>
      <c r="BYV88" s="201"/>
      <c r="BYW88" s="201"/>
      <c r="BYX88" s="201"/>
      <c r="BYY88" s="201"/>
      <c r="BYZ88" s="201"/>
      <c r="BZA88" s="201"/>
      <c r="BZB88" s="201"/>
      <c r="BZC88" s="201"/>
      <c r="BZD88" s="201"/>
      <c r="BZE88" s="201"/>
      <c r="BZF88" s="201"/>
      <c r="BZG88" s="201"/>
      <c r="BZH88" s="201"/>
      <c r="BZI88" s="201"/>
      <c r="BZJ88" s="201"/>
      <c r="BZK88" s="201"/>
      <c r="BZL88" s="201"/>
      <c r="BZM88" s="201"/>
      <c r="BZN88" s="201"/>
      <c r="BZO88" s="201"/>
      <c r="BZP88" s="201"/>
      <c r="BZQ88" s="201"/>
      <c r="BZR88" s="201"/>
      <c r="BZS88" s="201"/>
      <c r="BZT88" s="201"/>
      <c r="BZU88" s="201"/>
      <c r="BZV88" s="201"/>
      <c r="BZW88" s="201"/>
      <c r="BZX88" s="201"/>
      <c r="BZY88" s="201"/>
      <c r="BZZ88" s="201"/>
      <c r="CAA88" s="201"/>
      <c r="CAB88" s="201"/>
      <c r="CAC88" s="201"/>
      <c r="CAD88" s="201"/>
      <c r="CAE88" s="201"/>
      <c r="CAF88" s="201"/>
      <c r="CAG88" s="201"/>
      <c r="CAH88" s="201"/>
      <c r="CAI88" s="201"/>
      <c r="CAJ88" s="201"/>
      <c r="CAK88" s="201"/>
      <c r="CAL88" s="201"/>
      <c r="CAM88" s="201"/>
      <c r="CAN88" s="201"/>
      <c r="CAO88" s="201"/>
      <c r="CAP88" s="201"/>
      <c r="CAQ88" s="201"/>
      <c r="CAR88" s="201"/>
      <c r="CAS88" s="201"/>
      <c r="CAT88" s="201"/>
      <c r="CAU88" s="201"/>
      <c r="CAV88" s="201"/>
      <c r="CAW88" s="201"/>
      <c r="CAX88" s="201"/>
      <c r="CAY88" s="201"/>
      <c r="CAZ88" s="201"/>
      <c r="CBA88" s="201"/>
      <c r="CBB88" s="201"/>
      <c r="CBC88" s="201"/>
      <c r="CBD88" s="201"/>
      <c r="CBE88" s="201"/>
      <c r="CBF88" s="201"/>
      <c r="CBG88" s="201"/>
      <c r="CBH88" s="201"/>
      <c r="CBI88" s="201"/>
      <c r="CBJ88" s="201"/>
      <c r="CBK88" s="201"/>
      <c r="CBL88" s="201"/>
      <c r="CBM88" s="201"/>
      <c r="CBN88" s="201"/>
      <c r="CBO88" s="201"/>
      <c r="CBP88" s="201"/>
      <c r="CBQ88" s="201"/>
      <c r="CBR88" s="201"/>
      <c r="CBS88" s="201"/>
      <c r="CBT88" s="201"/>
      <c r="CBU88" s="201"/>
      <c r="CBV88" s="201"/>
      <c r="CBW88" s="201"/>
      <c r="CBX88" s="201"/>
      <c r="CBY88" s="201"/>
      <c r="CBZ88" s="201"/>
      <c r="CCA88" s="201"/>
      <c r="CCB88" s="201"/>
      <c r="CCC88" s="201"/>
      <c r="CCD88" s="201"/>
      <c r="CCE88" s="201"/>
      <c r="CCF88" s="201"/>
      <c r="CCG88" s="201"/>
      <c r="CCH88" s="201"/>
      <c r="CCI88" s="201"/>
      <c r="CCJ88" s="201"/>
      <c r="CCK88" s="201"/>
      <c r="CCL88" s="201"/>
      <c r="CCM88" s="201"/>
      <c r="CCN88" s="201"/>
      <c r="CCO88" s="201"/>
      <c r="CCP88" s="201"/>
      <c r="CCQ88" s="201"/>
      <c r="CCR88" s="201"/>
      <c r="CCS88" s="201"/>
      <c r="CCT88" s="201"/>
      <c r="CCU88" s="201"/>
      <c r="CCV88" s="201"/>
      <c r="CCW88" s="201"/>
      <c r="CCX88" s="201"/>
      <c r="CCY88" s="201"/>
      <c r="CCZ88" s="201"/>
      <c r="CDA88" s="201"/>
      <c r="CDB88" s="201"/>
      <c r="CDC88" s="201"/>
      <c r="CDD88" s="201"/>
      <c r="CDE88" s="201"/>
      <c r="CDF88" s="201"/>
      <c r="CDG88" s="201"/>
      <c r="CDH88" s="201"/>
      <c r="CDI88" s="201"/>
      <c r="CDJ88" s="201"/>
      <c r="CDK88" s="201"/>
      <c r="CDL88" s="201"/>
      <c r="CDM88" s="201"/>
      <c r="CDN88" s="201"/>
      <c r="CDO88" s="201"/>
      <c r="CDP88" s="201"/>
      <c r="CDQ88" s="201"/>
      <c r="CDR88" s="201"/>
      <c r="CDS88" s="201"/>
      <c r="CDT88" s="201"/>
      <c r="CDU88" s="201"/>
      <c r="CDV88" s="201"/>
      <c r="CDW88" s="201"/>
      <c r="CDX88" s="201"/>
      <c r="CDY88" s="201"/>
      <c r="CDZ88" s="201"/>
      <c r="CEA88" s="201"/>
      <c r="CEB88" s="201"/>
      <c r="CEC88" s="201"/>
      <c r="CED88" s="201"/>
      <c r="CEE88" s="201"/>
      <c r="CEF88" s="201"/>
      <c r="CEG88" s="201"/>
      <c r="CEH88" s="201"/>
      <c r="CEI88" s="201"/>
      <c r="CEJ88" s="201"/>
      <c r="CEK88" s="201"/>
      <c r="CEL88" s="201"/>
      <c r="CEM88" s="201"/>
      <c r="CEN88" s="201"/>
      <c r="CEO88" s="201"/>
      <c r="CEP88" s="201"/>
      <c r="CEQ88" s="201"/>
      <c r="CER88" s="201"/>
      <c r="CES88" s="201"/>
      <c r="CET88" s="201"/>
      <c r="CEU88" s="201"/>
      <c r="CEV88" s="201"/>
      <c r="CEW88" s="201"/>
      <c r="CEX88" s="201"/>
      <c r="CEY88" s="201"/>
      <c r="CEZ88" s="201"/>
      <c r="CFA88" s="201"/>
      <c r="CFB88" s="201"/>
      <c r="CFC88" s="201"/>
      <c r="CFD88" s="201"/>
      <c r="CFE88" s="201"/>
      <c r="CFF88" s="201"/>
      <c r="CFG88" s="201"/>
      <c r="CFH88" s="201"/>
      <c r="CFI88" s="201"/>
      <c r="CFJ88" s="201"/>
      <c r="CFK88" s="201"/>
      <c r="CFL88" s="201"/>
      <c r="CFM88" s="201"/>
      <c r="CFN88" s="201"/>
      <c r="CFO88" s="201"/>
      <c r="CFP88" s="201"/>
      <c r="CFQ88" s="201"/>
      <c r="CFR88" s="201"/>
      <c r="CFS88" s="201"/>
      <c r="CFT88" s="201"/>
      <c r="CFU88" s="201"/>
      <c r="CFV88" s="201"/>
      <c r="CFW88" s="201"/>
      <c r="CFX88" s="201"/>
      <c r="CFY88" s="201"/>
      <c r="CFZ88" s="201"/>
      <c r="CGA88" s="201"/>
      <c r="CGB88" s="201"/>
      <c r="CGC88" s="201"/>
      <c r="CGD88" s="201"/>
      <c r="CGE88" s="201"/>
      <c r="CGF88" s="201"/>
      <c r="CGG88" s="201"/>
      <c r="CGH88" s="201"/>
      <c r="CGI88" s="201"/>
      <c r="CGJ88" s="201"/>
      <c r="CGK88" s="201"/>
      <c r="CGL88" s="201"/>
      <c r="CGM88" s="201"/>
      <c r="CGN88" s="201"/>
      <c r="CGO88" s="201"/>
      <c r="CGP88" s="201"/>
      <c r="CGQ88" s="201"/>
      <c r="CGR88" s="201"/>
      <c r="CGS88" s="201"/>
      <c r="CGT88" s="201"/>
      <c r="CGU88" s="201"/>
      <c r="CGV88" s="201"/>
      <c r="CGW88" s="201"/>
      <c r="CGX88" s="201"/>
      <c r="CGY88" s="201"/>
      <c r="CGZ88" s="201"/>
      <c r="CHA88" s="201"/>
      <c r="CHB88" s="201"/>
      <c r="CHC88" s="201"/>
      <c r="CHD88" s="201"/>
      <c r="CHE88" s="201"/>
      <c r="CHF88" s="201"/>
      <c r="CHG88" s="201"/>
      <c r="CHH88" s="201"/>
      <c r="CHI88" s="201"/>
      <c r="CHJ88" s="201"/>
      <c r="CHK88" s="201"/>
      <c r="CHL88" s="201"/>
      <c r="CHM88" s="201"/>
      <c r="CHN88" s="201"/>
      <c r="CHO88" s="201"/>
      <c r="CHP88" s="201"/>
      <c r="CHQ88" s="201"/>
      <c r="CHR88" s="201"/>
      <c r="CHS88" s="201"/>
      <c r="CHT88" s="201"/>
      <c r="CHU88" s="201"/>
      <c r="CHV88" s="201"/>
      <c r="CHW88" s="201"/>
      <c r="CHX88" s="201"/>
      <c r="CHY88" s="201"/>
      <c r="CHZ88" s="201"/>
      <c r="CIA88" s="201"/>
      <c r="CIB88" s="201"/>
      <c r="CIC88" s="201"/>
      <c r="CID88" s="201"/>
      <c r="CIE88" s="201"/>
      <c r="CIF88" s="201"/>
      <c r="CIG88" s="201"/>
      <c r="CIH88" s="201"/>
      <c r="CII88" s="201"/>
      <c r="CIJ88" s="201"/>
      <c r="CIK88" s="201"/>
      <c r="CIL88" s="201"/>
      <c r="CIM88" s="201"/>
      <c r="CIN88" s="201"/>
      <c r="CIO88" s="201"/>
      <c r="CIP88" s="201"/>
      <c r="CIQ88" s="201"/>
      <c r="CIR88" s="201"/>
      <c r="CIS88" s="201"/>
      <c r="CIT88" s="201"/>
      <c r="CIU88" s="201"/>
      <c r="CIV88" s="201"/>
      <c r="CIW88" s="201"/>
      <c r="CIX88" s="201"/>
      <c r="CIY88" s="201"/>
      <c r="CIZ88" s="201"/>
      <c r="CJA88" s="201"/>
      <c r="CJB88" s="201"/>
      <c r="CJC88" s="201"/>
      <c r="CJD88" s="201"/>
      <c r="CJE88" s="201"/>
      <c r="CJF88" s="201"/>
      <c r="CJG88" s="201"/>
      <c r="CJH88" s="201"/>
      <c r="CJI88" s="201"/>
      <c r="CJJ88" s="201"/>
      <c r="CJK88" s="201"/>
      <c r="CJL88" s="201"/>
      <c r="CJM88" s="201"/>
      <c r="CJN88" s="201"/>
      <c r="CJO88" s="201"/>
      <c r="CJP88" s="201"/>
      <c r="CJQ88" s="201"/>
      <c r="CJR88" s="201"/>
      <c r="CJS88" s="201"/>
      <c r="CJT88" s="201"/>
      <c r="CJU88" s="201"/>
      <c r="CJV88" s="201"/>
      <c r="CJW88" s="201"/>
      <c r="CJX88" s="201"/>
      <c r="CJY88" s="201"/>
      <c r="CJZ88" s="201"/>
      <c r="CKA88" s="201"/>
      <c r="CKB88" s="201"/>
      <c r="CKC88" s="201"/>
      <c r="CKD88" s="201"/>
      <c r="CKE88" s="201"/>
      <c r="CKF88" s="201"/>
      <c r="CKG88" s="201"/>
      <c r="CKH88" s="201"/>
      <c r="CKI88" s="201"/>
      <c r="CKJ88" s="201"/>
      <c r="CKK88" s="201"/>
      <c r="CKL88" s="201"/>
      <c r="CKM88" s="201"/>
      <c r="CKN88" s="201"/>
      <c r="CKO88" s="201"/>
      <c r="CKP88" s="201"/>
      <c r="CKQ88" s="201"/>
      <c r="CKR88" s="201"/>
      <c r="CKS88" s="201"/>
      <c r="CKT88" s="201"/>
      <c r="CKU88" s="201"/>
      <c r="CKV88" s="201"/>
      <c r="CKW88" s="201"/>
      <c r="CKX88" s="201"/>
      <c r="CKY88" s="201"/>
      <c r="CKZ88" s="201"/>
      <c r="CLA88" s="201"/>
      <c r="CLB88" s="201"/>
      <c r="CLC88" s="201"/>
      <c r="CLD88" s="201"/>
      <c r="CLE88" s="201"/>
      <c r="CLF88" s="201"/>
      <c r="CLG88" s="201"/>
      <c r="CLH88" s="201"/>
      <c r="CLI88" s="201"/>
      <c r="CLJ88" s="201"/>
      <c r="CLK88" s="201"/>
      <c r="CLL88" s="201"/>
      <c r="CLM88" s="201"/>
      <c r="CLN88" s="201"/>
      <c r="CLO88" s="201"/>
      <c r="CLP88" s="201"/>
      <c r="CLQ88" s="201"/>
      <c r="CLR88" s="201"/>
      <c r="CLS88" s="201"/>
      <c r="CLT88" s="201"/>
      <c r="CLU88" s="201"/>
      <c r="CLV88" s="201"/>
      <c r="CLW88" s="201"/>
      <c r="CLX88" s="201"/>
      <c r="CLY88" s="201"/>
      <c r="CLZ88" s="201"/>
      <c r="CMA88" s="201"/>
      <c r="CMB88" s="201"/>
      <c r="CMC88" s="201"/>
      <c r="CMD88" s="201"/>
      <c r="CME88" s="201"/>
      <c r="CMF88" s="201"/>
      <c r="CMG88" s="201"/>
      <c r="CMH88" s="201"/>
      <c r="CMI88" s="201"/>
      <c r="CMJ88" s="201"/>
      <c r="CMK88" s="201"/>
      <c r="CML88" s="201"/>
      <c r="CMM88" s="201"/>
      <c r="CMN88" s="201"/>
      <c r="CMO88" s="201"/>
      <c r="CMP88" s="201"/>
      <c r="CMQ88" s="201"/>
      <c r="CMR88" s="201"/>
      <c r="CMS88" s="201"/>
      <c r="CMT88" s="201"/>
      <c r="CMU88" s="201"/>
      <c r="CMV88" s="201"/>
      <c r="CMW88" s="201"/>
      <c r="CMX88" s="201"/>
      <c r="CMY88" s="201"/>
      <c r="CMZ88" s="201"/>
      <c r="CNA88" s="201"/>
      <c r="CNB88" s="201"/>
      <c r="CNC88" s="201"/>
      <c r="CND88" s="201"/>
      <c r="CNE88" s="201"/>
      <c r="CNF88" s="201"/>
      <c r="CNG88" s="201"/>
      <c r="CNH88" s="201"/>
      <c r="CNI88" s="201"/>
      <c r="CNJ88" s="201"/>
      <c r="CNK88" s="201"/>
      <c r="CNL88" s="201"/>
      <c r="CNM88" s="201"/>
      <c r="CNN88" s="201"/>
      <c r="CNO88" s="201"/>
      <c r="CNP88" s="201"/>
      <c r="CNQ88" s="201"/>
      <c r="CNR88" s="201"/>
      <c r="CNS88" s="201"/>
      <c r="CNT88" s="201"/>
      <c r="CNU88" s="201"/>
      <c r="CNV88" s="201"/>
      <c r="CNW88" s="201"/>
      <c r="CNX88" s="201"/>
      <c r="CNY88" s="201"/>
      <c r="CNZ88" s="201"/>
      <c r="COA88" s="201"/>
      <c r="COB88" s="201"/>
      <c r="COC88" s="201"/>
      <c r="COD88" s="201"/>
      <c r="COE88" s="201"/>
      <c r="COF88" s="201"/>
      <c r="COG88" s="201"/>
      <c r="COH88" s="201"/>
      <c r="COI88" s="201"/>
      <c r="COJ88" s="201"/>
      <c r="COK88" s="201"/>
      <c r="COL88" s="201"/>
      <c r="COM88" s="201"/>
      <c r="CON88" s="201"/>
      <c r="COO88" s="201"/>
      <c r="COP88" s="201"/>
      <c r="COQ88" s="201"/>
      <c r="COR88" s="201"/>
      <c r="COS88" s="201"/>
      <c r="COT88" s="201"/>
      <c r="COU88" s="201"/>
      <c r="COV88" s="201"/>
      <c r="COW88" s="201"/>
      <c r="COX88" s="201"/>
      <c r="COY88" s="201"/>
      <c r="COZ88" s="201"/>
      <c r="CPA88" s="201"/>
      <c r="CPB88" s="201"/>
      <c r="CPC88" s="201"/>
      <c r="CPD88" s="201"/>
      <c r="CPE88" s="201"/>
      <c r="CPF88" s="201"/>
      <c r="CPG88" s="201"/>
      <c r="CPH88" s="201"/>
      <c r="CPI88" s="201"/>
      <c r="CPJ88" s="201"/>
      <c r="CPK88" s="201"/>
      <c r="CPL88" s="201"/>
      <c r="CPM88" s="201"/>
      <c r="CPN88" s="201"/>
      <c r="CPO88" s="201"/>
      <c r="CPP88" s="201"/>
      <c r="CPQ88" s="201"/>
      <c r="CPR88" s="201"/>
      <c r="CPS88" s="201"/>
      <c r="CPT88" s="201"/>
      <c r="CPU88" s="201"/>
      <c r="CPV88" s="201"/>
      <c r="CPW88" s="201"/>
      <c r="CPX88" s="201"/>
      <c r="CPY88" s="201"/>
      <c r="CPZ88" s="201"/>
      <c r="CQA88" s="201"/>
      <c r="CQB88" s="201"/>
      <c r="CQC88" s="201"/>
      <c r="CQD88" s="201"/>
      <c r="CQE88" s="201"/>
      <c r="CQF88" s="201"/>
      <c r="CQG88" s="201"/>
      <c r="CQH88" s="201"/>
      <c r="CQI88" s="201"/>
      <c r="CQJ88" s="201"/>
      <c r="CQK88" s="201"/>
      <c r="CQL88" s="201"/>
      <c r="CQM88" s="201"/>
      <c r="CQN88" s="201"/>
      <c r="CQO88" s="201"/>
      <c r="CQP88" s="201"/>
      <c r="CQQ88" s="201"/>
      <c r="CQR88" s="201"/>
      <c r="CQS88" s="201"/>
      <c r="CQT88" s="201"/>
      <c r="CQU88" s="201"/>
      <c r="CQV88" s="201"/>
      <c r="CQW88" s="201"/>
      <c r="CQX88" s="201"/>
      <c r="CQY88" s="201"/>
      <c r="CQZ88" s="201"/>
      <c r="CRA88" s="201"/>
      <c r="CRB88" s="201"/>
      <c r="CRC88" s="201"/>
      <c r="CRD88" s="201"/>
      <c r="CRE88" s="201"/>
      <c r="CRF88" s="201"/>
      <c r="CRG88" s="201"/>
      <c r="CRH88" s="201"/>
      <c r="CRI88" s="201"/>
      <c r="CRJ88" s="201"/>
      <c r="CRK88" s="201"/>
      <c r="CRL88" s="201"/>
      <c r="CRM88" s="201"/>
      <c r="CRN88" s="201"/>
      <c r="CRO88" s="201"/>
      <c r="CRP88" s="201"/>
      <c r="CRQ88" s="201"/>
      <c r="CRR88" s="201"/>
      <c r="CRS88" s="201"/>
      <c r="CRT88" s="201"/>
      <c r="CRU88" s="201"/>
      <c r="CRV88" s="201"/>
      <c r="CRW88" s="201"/>
      <c r="CRX88" s="201"/>
      <c r="CRY88" s="201"/>
      <c r="CRZ88" s="201"/>
      <c r="CSA88" s="201"/>
      <c r="CSB88" s="201"/>
      <c r="CSC88" s="201"/>
      <c r="CSD88" s="201"/>
      <c r="CSE88" s="201"/>
      <c r="CSF88" s="201"/>
      <c r="CSG88" s="201"/>
      <c r="CSH88" s="201"/>
      <c r="CSI88" s="201"/>
      <c r="CSJ88" s="201"/>
      <c r="CSK88" s="201"/>
      <c r="CSL88" s="201"/>
      <c r="CSM88" s="201"/>
      <c r="CSN88" s="201"/>
      <c r="CSO88" s="201"/>
      <c r="CSP88" s="201"/>
      <c r="CSQ88" s="201"/>
      <c r="CSR88" s="201"/>
      <c r="CSS88" s="201"/>
      <c r="CST88" s="201"/>
      <c r="CSU88" s="201"/>
      <c r="CSV88" s="201"/>
      <c r="CSW88" s="201"/>
      <c r="CSX88" s="201"/>
      <c r="CSY88" s="201"/>
      <c r="CSZ88" s="201"/>
      <c r="CTA88" s="201"/>
      <c r="CTB88" s="201"/>
      <c r="CTC88" s="201"/>
      <c r="CTD88" s="201"/>
      <c r="CTE88" s="201"/>
      <c r="CTF88" s="201"/>
      <c r="CTG88" s="201"/>
      <c r="CTH88" s="201"/>
      <c r="CTI88" s="201"/>
      <c r="CTJ88" s="201"/>
      <c r="CTK88" s="201"/>
      <c r="CTL88" s="201"/>
      <c r="CTM88" s="201"/>
      <c r="CTN88" s="201"/>
      <c r="CTO88" s="201"/>
      <c r="CTP88" s="201"/>
      <c r="CTQ88" s="201"/>
      <c r="CTR88" s="201"/>
      <c r="CTS88" s="201"/>
      <c r="CTT88" s="201"/>
      <c r="CTU88" s="201"/>
      <c r="CTV88" s="201"/>
      <c r="CTW88" s="201"/>
      <c r="CTX88" s="201"/>
      <c r="CTY88" s="201"/>
      <c r="CTZ88" s="201"/>
      <c r="CUA88" s="201"/>
      <c r="CUB88" s="201"/>
      <c r="CUC88" s="201"/>
      <c r="CUD88" s="201"/>
      <c r="CUE88" s="201"/>
      <c r="CUF88" s="201"/>
      <c r="CUG88" s="201"/>
      <c r="CUH88" s="201"/>
      <c r="CUI88" s="201"/>
      <c r="CUJ88" s="201"/>
      <c r="CUK88" s="201"/>
      <c r="CUL88" s="201"/>
      <c r="CUM88" s="201"/>
      <c r="CUN88" s="201"/>
      <c r="CUO88" s="201"/>
      <c r="CUP88" s="201"/>
      <c r="CUQ88" s="201"/>
      <c r="CUR88" s="201"/>
      <c r="CUS88" s="201"/>
      <c r="CUT88" s="201"/>
      <c r="CUU88" s="201"/>
      <c r="CUV88" s="201"/>
      <c r="CUW88" s="201"/>
      <c r="CUX88" s="201"/>
      <c r="CUY88" s="201"/>
      <c r="CUZ88" s="201"/>
      <c r="CVA88" s="201"/>
      <c r="CVB88" s="201"/>
      <c r="CVC88" s="201"/>
      <c r="CVD88" s="201"/>
      <c r="CVE88" s="201"/>
      <c r="CVF88" s="201"/>
      <c r="CVG88" s="201"/>
      <c r="CVH88" s="201"/>
      <c r="CVI88" s="201"/>
      <c r="CVJ88" s="201"/>
      <c r="CVK88" s="201"/>
      <c r="CVL88" s="201"/>
      <c r="CVM88" s="201"/>
      <c r="CVN88" s="201"/>
      <c r="CVO88" s="201"/>
      <c r="CVP88" s="201"/>
      <c r="CVQ88" s="201"/>
      <c r="CVR88" s="201"/>
      <c r="CVS88" s="201"/>
      <c r="CVT88" s="201"/>
      <c r="CVU88" s="201"/>
      <c r="CVV88" s="201"/>
      <c r="CVW88" s="201"/>
      <c r="CVX88" s="201"/>
      <c r="CVY88" s="201"/>
      <c r="CVZ88" s="201"/>
      <c r="CWA88" s="201"/>
      <c r="CWB88" s="201"/>
      <c r="CWC88" s="201"/>
      <c r="CWD88" s="201"/>
      <c r="CWE88" s="201"/>
      <c r="CWF88" s="201"/>
      <c r="CWG88" s="201"/>
      <c r="CWH88" s="201"/>
      <c r="CWI88" s="201"/>
      <c r="CWJ88" s="201"/>
      <c r="CWK88" s="201"/>
      <c r="CWL88" s="201"/>
      <c r="CWM88" s="201"/>
      <c r="CWN88" s="201"/>
      <c r="CWO88" s="201"/>
      <c r="CWP88" s="201"/>
      <c r="CWQ88" s="201"/>
      <c r="CWR88" s="201"/>
      <c r="CWS88" s="201"/>
      <c r="CWT88" s="201"/>
      <c r="CWU88" s="201"/>
      <c r="CWV88" s="201"/>
      <c r="CWW88" s="201"/>
      <c r="CWX88" s="201"/>
      <c r="CWY88" s="201"/>
      <c r="CWZ88" s="201"/>
      <c r="CXA88" s="201"/>
      <c r="CXB88" s="201"/>
      <c r="CXC88" s="201"/>
      <c r="CXD88" s="201"/>
      <c r="CXE88" s="201"/>
      <c r="CXF88" s="201"/>
      <c r="CXG88" s="201"/>
      <c r="CXH88" s="201"/>
      <c r="CXI88" s="201"/>
      <c r="CXJ88" s="201"/>
      <c r="CXK88" s="201"/>
      <c r="CXL88" s="201"/>
      <c r="CXM88" s="201"/>
      <c r="CXN88" s="201"/>
      <c r="CXO88" s="201"/>
      <c r="CXP88" s="201"/>
      <c r="CXQ88" s="201"/>
      <c r="CXR88" s="201"/>
      <c r="CXS88" s="201"/>
      <c r="CXT88" s="201"/>
      <c r="CXU88" s="201"/>
      <c r="CXV88" s="201"/>
      <c r="CXW88" s="201"/>
      <c r="CXX88" s="201"/>
      <c r="CXY88" s="201"/>
      <c r="CXZ88" s="201"/>
      <c r="CYA88" s="201"/>
      <c r="CYB88" s="201"/>
      <c r="CYC88" s="201"/>
      <c r="CYD88" s="201"/>
      <c r="CYE88" s="201"/>
      <c r="CYF88" s="201"/>
      <c r="CYG88" s="201"/>
      <c r="CYH88" s="201"/>
      <c r="CYI88" s="201"/>
      <c r="CYJ88" s="201"/>
      <c r="CYK88" s="201"/>
      <c r="CYL88" s="201"/>
      <c r="CYM88" s="201"/>
      <c r="CYN88" s="201"/>
      <c r="CYO88" s="201"/>
      <c r="CYP88" s="201"/>
      <c r="CYQ88" s="201"/>
      <c r="CYR88" s="201"/>
      <c r="CYS88" s="201"/>
      <c r="CYT88" s="201"/>
      <c r="CYU88" s="201"/>
      <c r="CYV88" s="201"/>
      <c r="CYW88" s="201"/>
      <c r="CYX88" s="201"/>
      <c r="CYY88" s="201"/>
      <c r="CYZ88" s="201"/>
      <c r="CZA88" s="201"/>
      <c r="CZB88" s="201"/>
      <c r="CZC88" s="201"/>
      <c r="CZD88" s="201"/>
      <c r="CZE88" s="201"/>
      <c r="CZF88" s="201"/>
      <c r="CZG88" s="201"/>
      <c r="CZH88" s="201"/>
      <c r="CZI88" s="201"/>
      <c r="CZJ88" s="201"/>
      <c r="CZK88" s="201"/>
      <c r="CZL88" s="201"/>
      <c r="CZM88" s="201"/>
      <c r="CZN88" s="201"/>
      <c r="CZO88" s="201"/>
      <c r="CZP88" s="201"/>
      <c r="CZQ88" s="201"/>
      <c r="CZR88" s="201"/>
      <c r="CZS88" s="201"/>
      <c r="CZT88" s="201"/>
      <c r="CZU88" s="201"/>
      <c r="CZV88" s="201"/>
      <c r="CZW88" s="201"/>
      <c r="CZX88" s="201"/>
      <c r="CZY88" s="201"/>
      <c r="CZZ88" s="201"/>
      <c r="DAA88" s="201"/>
      <c r="DAB88" s="201"/>
      <c r="DAC88" s="201"/>
      <c r="DAD88" s="201"/>
      <c r="DAE88" s="201"/>
      <c r="DAF88" s="201"/>
      <c r="DAG88" s="201"/>
      <c r="DAH88" s="201"/>
      <c r="DAI88" s="201"/>
      <c r="DAJ88" s="201"/>
      <c r="DAK88" s="201"/>
      <c r="DAL88" s="201"/>
      <c r="DAM88" s="201"/>
      <c r="DAN88" s="201"/>
      <c r="DAO88" s="201"/>
      <c r="DAP88" s="201"/>
      <c r="DAQ88" s="201"/>
      <c r="DAR88" s="201"/>
      <c r="DAS88" s="201"/>
      <c r="DAT88" s="201"/>
      <c r="DAU88" s="201"/>
      <c r="DAV88" s="201"/>
      <c r="DAW88" s="201"/>
      <c r="DAX88" s="201"/>
      <c r="DAY88" s="201"/>
      <c r="DAZ88" s="201"/>
      <c r="DBA88" s="201"/>
      <c r="DBB88" s="201"/>
      <c r="DBC88" s="201"/>
      <c r="DBD88" s="201"/>
      <c r="DBE88" s="201"/>
      <c r="DBF88" s="201"/>
      <c r="DBG88" s="201"/>
      <c r="DBH88" s="201"/>
      <c r="DBI88" s="201"/>
      <c r="DBJ88" s="201"/>
      <c r="DBK88" s="201"/>
      <c r="DBL88" s="201"/>
      <c r="DBM88" s="201"/>
      <c r="DBN88" s="201"/>
      <c r="DBO88" s="201"/>
      <c r="DBP88" s="201"/>
      <c r="DBQ88" s="201"/>
      <c r="DBR88" s="201"/>
      <c r="DBS88" s="201"/>
      <c r="DBT88" s="201"/>
      <c r="DBU88" s="201"/>
      <c r="DBV88" s="201"/>
      <c r="DBW88" s="201"/>
      <c r="DBX88" s="201"/>
      <c r="DBY88" s="201"/>
      <c r="DBZ88" s="201"/>
      <c r="DCA88" s="201"/>
      <c r="DCB88" s="201"/>
      <c r="DCC88" s="201"/>
      <c r="DCD88" s="201"/>
      <c r="DCE88" s="201"/>
      <c r="DCF88" s="201"/>
      <c r="DCG88" s="201"/>
      <c r="DCH88" s="201"/>
      <c r="DCI88" s="201"/>
      <c r="DCJ88" s="201"/>
      <c r="DCK88" s="201"/>
      <c r="DCL88" s="201"/>
      <c r="DCM88" s="201"/>
      <c r="DCN88" s="201"/>
      <c r="DCO88" s="201"/>
      <c r="DCP88" s="201"/>
      <c r="DCQ88" s="201"/>
      <c r="DCR88" s="201"/>
      <c r="DCS88" s="201"/>
      <c r="DCT88" s="201"/>
      <c r="DCU88" s="201"/>
      <c r="DCV88" s="201"/>
      <c r="DCW88" s="201"/>
      <c r="DCX88" s="201"/>
      <c r="DCY88" s="201"/>
      <c r="DCZ88" s="201"/>
      <c r="DDA88" s="201"/>
      <c r="DDB88" s="201"/>
      <c r="DDC88" s="201"/>
      <c r="DDD88" s="201"/>
      <c r="DDE88" s="201"/>
      <c r="DDF88" s="201"/>
      <c r="DDG88" s="201"/>
      <c r="DDH88" s="201"/>
      <c r="DDI88" s="201"/>
      <c r="DDJ88" s="201"/>
      <c r="DDK88" s="201"/>
      <c r="DDL88" s="201"/>
      <c r="DDM88" s="201"/>
      <c r="DDN88" s="201"/>
      <c r="DDO88" s="201"/>
      <c r="DDP88" s="201"/>
      <c r="DDQ88" s="201"/>
      <c r="DDR88" s="201"/>
      <c r="DDS88" s="201"/>
      <c r="DDT88" s="201"/>
      <c r="DDU88" s="201"/>
      <c r="DDV88" s="201"/>
      <c r="DDW88" s="201"/>
      <c r="DDX88" s="201"/>
      <c r="DDY88" s="201"/>
      <c r="DDZ88" s="201"/>
      <c r="DEA88" s="201"/>
      <c r="DEB88" s="201"/>
      <c r="DEC88" s="201"/>
      <c r="DED88" s="201"/>
      <c r="DEE88" s="201"/>
      <c r="DEF88" s="201"/>
      <c r="DEG88" s="201"/>
      <c r="DEH88" s="201"/>
      <c r="DEI88" s="201"/>
      <c r="DEJ88" s="201"/>
      <c r="DEK88" s="201"/>
      <c r="DEL88" s="201"/>
      <c r="DEM88" s="201"/>
      <c r="DEN88" s="201"/>
      <c r="DEO88" s="201"/>
      <c r="DEP88" s="201"/>
      <c r="DEQ88" s="201"/>
      <c r="DER88" s="201"/>
      <c r="DES88" s="201"/>
      <c r="DET88" s="201"/>
      <c r="DEU88" s="201"/>
      <c r="DEV88" s="201"/>
      <c r="DEW88" s="201"/>
      <c r="DEX88" s="201"/>
      <c r="DEY88" s="201"/>
      <c r="DEZ88" s="201"/>
      <c r="DFA88" s="201"/>
      <c r="DFB88" s="201"/>
      <c r="DFC88" s="201"/>
      <c r="DFD88" s="201"/>
      <c r="DFE88" s="201"/>
      <c r="DFF88" s="201"/>
      <c r="DFG88" s="201"/>
      <c r="DFH88" s="201"/>
      <c r="DFI88" s="201"/>
      <c r="DFJ88" s="201"/>
      <c r="DFK88" s="201"/>
      <c r="DFL88" s="201"/>
      <c r="DFM88" s="201"/>
      <c r="DFN88" s="201"/>
      <c r="DFO88" s="201"/>
      <c r="DFP88" s="201"/>
      <c r="DFQ88" s="201"/>
      <c r="DFR88" s="201"/>
      <c r="DFS88" s="201"/>
      <c r="DFT88" s="201"/>
      <c r="DFU88" s="201"/>
      <c r="DFV88" s="201"/>
      <c r="DFW88" s="201"/>
      <c r="DFX88" s="201"/>
      <c r="DFY88" s="201"/>
      <c r="DFZ88" s="201"/>
      <c r="DGA88" s="201"/>
      <c r="DGB88" s="201"/>
      <c r="DGC88" s="201"/>
      <c r="DGD88" s="201"/>
      <c r="DGE88" s="201"/>
      <c r="DGF88" s="201"/>
      <c r="DGG88" s="201"/>
      <c r="DGH88" s="201"/>
      <c r="DGI88" s="201"/>
      <c r="DGJ88" s="201"/>
      <c r="DGK88" s="201"/>
      <c r="DGL88" s="201"/>
      <c r="DGM88" s="201"/>
      <c r="DGN88" s="201"/>
      <c r="DGO88" s="201"/>
      <c r="DGP88" s="201"/>
      <c r="DGQ88" s="201"/>
      <c r="DGR88" s="201"/>
      <c r="DGS88" s="201"/>
      <c r="DGT88" s="201"/>
      <c r="DGU88" s="201"/>
      <c r="DGV88" s="201"/>
      <c r="DGW88" s="201"/>
      <c r="DGX88" s="201"/>
      <c r="DGY88" s="201"/>
      <c r="DGZ88" s="201"/>
      <c r="DHA88" s="201"/>
      <c r="DHB88" s="201"/>
      <c r="DHC88" s="201"/>
      <c r="DHD88" s="201"/>
      <c r="DHE88" s="201"/>
      <c r="DHF88" s="201"/>
      <c r="DHG88" s="201"/>
      <c r="DHH88" s="201"/>
      <c r="DHI88" s="201"/>
      <c r="DHJ88" s="201"/>
      <c r="DHK88" s="201"/>
      <c r="DHL88" s="201"/>
      <c r="DHM88" s="201"/>
      <c r="DHN88" s="201"/>
      <c r="DHO88" s="201"/>
      <c r="DHP88" s="201"/>
      <c r="DHQ88" s="201"/>
      <c r="DHR88" s="201"/>
      <c r="DHS88" s="201"/>
      <c r="DHT88" s="201"/>
      <c r="DHU88" s="201"/>
      <c r="DHV88" s="201"/>
      <c r="DHW88" s="201"/>
      <c r="DHX88" s="201"/>
      <c r="DHY88" s="201"/>
      <c r="DHZ88" s="201"/>
      <c r="DIA88" s="201"/>
      <c r="DIB88" s="201"/>
      <c r="DIC88" s="201"/>
      <c r="DID88" s="201"/>
      <c r="DIE88" s="201"/>
      <c r="DIF88" s="201"/>
      <c r="DIG88" s="201"/>
      <c r="DIH88" s="201"/>
      <c r="DII88" s="201"/>
      <c r="DIJ88" s="201"/>
      <c r="DIK88" s="201"/>
      <c r="DIL88" s="201"/>
      <c r="DIM88" s="201"/>
      <c r="DIN88" s="201"/>
      <c r="DIO88" s="201"/>
      <c r="DIP88" s="201"/>
      <c r="DIQ88" s="201"/>
      <c r="DIR88" s="201"/>
      <c r="DIS88" s="201"/>
      <c r="DIT88" s="201"/>
      <c r="DIU88" s="201"/>
      <c r="DIV88" s="201"/>
      <c r="DIW88" s="201"/>
      <c r="DIX88" s="201"/>
      <c r="DIY88" s="201"/>
      <c r="DIZ88" s="201"/>
      <c r="DJA88" s="201"/>
      <c r="DJB88" s="201"/>
      <c r="DJC88" s="201"/>
      <c r="DJD88" s="201"/>
      <c r="DJE88" s="201"/>
      <c r="DJF88" s="201"/>
      <c r="DJG88" s="201"/>
      <c r="DJH88" s="201"/>
      <c r="DJI88" s="201"/>
      <c r="DJJ88" s="201"/>
      <c r="DJK88" s="201"/>
      <c r="DJL88" s="201"/>
      <c r="DJM88" s="201"/>
      <c r="DJN88" s="201"/>
      <c r="DJO88" s="201"/>
      <c r="DJP88" s="201"/>
      <c r="DJQ88" s="201"/>
      <c r="DJR88" s="201"/>
      <c r="DJS88" s="201"/>
      <c r="DJT88" s="201"/>
      <c r="DJU88" s="201"/>
      <c r="DJV88" s="201"/>
      <c r="DJW88" s="201"/>
      <c r="DJX88" s="201"/>
      <c r="DJY88" s="201"/>
      <c r="DJZ88" s="201"/>
      <c r="DKA88" s="201"/>
      <c r="DKB88" s="201"/>
      <c r="DKC88" s="201"/>
      <c r="DKD88" s="201"/>
      <c r="DKE88" s="201"/>
      <c r="DKF88" s="201"/>
      <c r="DKG88" s="201"/>
      <c r="DKH88" s="201"/>
      <c r="DKI88" s="201"/>
      <c r="DKJ88" s="201"/>
      <c r="DKK88" s="201"/>
      <c r="DKL88" s="201"/>
      <c r="DKM88" s="201"/>
      <c r="DKN88" s="201"/>
      <c r="DKO88" s="201"/>
      <c r="DKP88" s="201"/>
      <c r="DKQ88" s="201"/>
      <c r="DKR88" s="201"/>
      <c r="DKS88" s="201"/>
      <c r="DKT88" s="201"/>
      <c r="DKU88" s="201"/>
      <c r="DKV88" s="201"/>
      <c r="DKW88" s="201"/>
      <c r="DKX88" s="201"/>
      <c r="DKY88" s="201"/>
      <c r="DKZ88" s="201"/>
      <c r="DLA88" s="201"/>
      <c r="DLB88" s="201"/>
      <c r="DLC88" s="201"/>
      <c r="DLD88" s="201"/>
      <c r="DLE88" s="201"/>
      <c r="DLF88" s="201"/>
      <c r="DLG88" s="201"/>
      <c r="DLH88" s="201"/>
      <c r="DLI88" s="201"/>
      <c r="DLJ88" s="201"/>
      <c r="DLK88" s="201"/>
      <c r="DLL88" s="201"/>
      <c r="DLM88" s="201"/>
      <c r="DLN88" s="201"/>
      <c r="DLO88" s="201"/>
      <c r="DLP88" s="201"/>
      <c r="DLQ88" s="201"/>
      <c r="DLR88" s="201"/>
      <c r="DLS88" s="201"/>
      <c r="DLT88" s="201"/>
      <c r="DLU88" s="201"/>
      <c r="DLV88" s="201"/>
      <c r="DLW88" s="201"/>
      <c r="DLX88" s="201"/>
      <c r="DLY88" s="201"/>
      <c r="DLZ88" s="201"/>
      <c r="DMA88" s="201"/>
      <c r="DMB88" s="201"/>
      <c r="DMC88" s="201"/>
      <c r="DMD88" s="201"/>
      <c r="DME88" s="201"/>
      <c r="DMF88" s="201"/>
      <c r="DMG88" s="201"/>
      <c r="DMH88" s="201"/>
      <c r="DMI88" s="201"/>
      <c r="DMJ88" s="201"/>
      <c r="DMK88" s="201"/>
      <c r="DML88" s="201"/>
      <c r="DMM88" s="201"/>
      <c r="DMN88" s="201"/>
      <c r="DMO88" s="201"/>
      <c r="DMP88" s="201"/>
      <c r="DMQ88" s="201"/>
      <c r="DMR88" s="201"/>
      <c r="DMS88" s="201"/>
      <c r="DMT88" s="201"/>
      <c r="DMU88" s="201"/>
      <c r="DMV88" s="201"/>
      <c r="DMW88" s="201"/>
      <c r="DMX88" s="201"/>
      <c r="DMY88" s="201"/>
      <c r="DMZ88" s="201"/>
      <c r="DNA88" s="201"/>
      <c r="DNB88" s="201"/>
      <c r="DNC88" s="201"/>
      <c r="DND88" s="201"/>
      <c r="DNE88" s="201"/>
      <c r="DNF88" s="201"/>
      <c r="DNG88" s="201"/>
      <c r="DNH88" s="201"/>
      <c r="DNI88" s="201"/>
      <c r="DNJ88" s="201"/>
      <c r="DNK88" s="201"/>
      <c r="DNL88" s="201"/>
      <c r="DNM88" s="201"/>
      <c r="DNN88" s="201"/>
      <c r="DNO88" s="201"/>
      <c r="DNP88" s="201"/>
      <c r="DNQ88" s="201"/>
      <c r="DNR88" s="201"/>
      <c r="DNS88" s="201"/>
      <c r="DNT88" s="201"/>
      <c r="DNU88" s="201"/>
      <c r="DNV88" s="201"/>
      <c r="DNW88" s="201"/>
      <c r="DNX88" s="201"/>
      <c r="DNY88" s="201"/>
      <c r="DNZ88" s="201"/>
      <c r="DOA88" s="201"/>
      <c r="DOB88" s="201"/>
      <c r="DOC88" s="201"/>
      <c r="DOD88" s="201"/>
      <c r="DOE88" s="201"/>
      <c r="DOF88" s="201"/>
      <c r="DOG88" s="201"/>
      <c r="DOH88" s="201"/>
      <c r="DOI88" s="201"/>
      <c r="DOJ88" s="201"/>
      <c r="DOK88" s="201"/>
      <c r="DOL88" s="201"/>
      <c r="DOM88" s="201"/>
      <c r="DON88" s="201"/>
      <c r="DOO88" s="201"/>
      <c r="DOP88" s="201"/>
      <c r="DOQ88" s="201"/>
      <c r="DOR88" s="201"/>
      <c r="DOS88" s="201"/>
      <c r="DOT88" s="201"/>
      <c r="DOU88" s="201"/>
      <c r="DOV88" s="201"/>
      <c r="DOW88" s="201"/>
      <c r="DOX88" s="201"/>
      <c r="DOY88" s="201"/>
      <c r="DOZ88" s="201"/>
      <c r="DPA88" s="201"/>
      <c r="DPB88" s="201"/>
      <c r="DPC88" s="201"/>
      <c r="DPD88" s="201"/>
      <c r="DPE88" s="201"/>
      <c r="DPF88" s="201"/>
      <c r="DPG88" s="201"/>
      <c r="DPH88" s="201"/>
      <c r="DPI88" s="201"/>
      <c r="DPJ88" s="201"/>
      <c r="DPK88" s="201"/>
      <c r="DPL88" s="201"/>
      <c r="DPM88" s="201"/>
      <c r="DPN88" s="201"/>
      <c r="DPO88" s="201"/>
      <c r="DPP88" s="201"/>
      <c r="DPQ88" s="201"/>
      <c r="DPR88" s="201"/>
      <c r="DPS88" s="201"/>
      <c r="DPT88" s="201"/>
      <c r="DPU88" s="201"/>
      <c r="DPV88" s="201"/>
      <c r="DPW88" s="201"/>
      <c r="DPX88" s="201"/>
      <c r="DPY88" s="201"/>
      <c r="DPZ88" s="201"/>
      <c r="DQA88" s="201"/>
      <c r="DQB88" s="201"/>
      <c r="DQC88" s="201"/>
      <c r="DQD88" s="201"/>
      <c r="DQE88" s="201"/>
      <c r="DQF88" s="201"/>
      <c r="DQG88" s="201"/>
      <c r="DQH88" s="201"/>
      <c r="DQI88" s="201"/>
      <c r="DQJ88" s="201"/>
      <c r="DQK88" s="201"/>
      <c r="DQL88" s="201"/>
      <c r="DQM88" s="201"/>
      <c r="DQN88" s="201"/>
      <c r="DQO88" s="201"/>
      <c r="DQP88" s="201"/>
      <c r="DQQ88" s="201"/>
      <c r="DQR88" s="201"/>
      <c r="DQS88" s="201"/>
      <c r="DQT88" s="201"/>
      <c r="DQU88" s="201"/>
      <c r="DQV88" s="201"/>
      <c r="DQW88" s="201"/>
      <c r="DQX88" s="201"/>
      <c r="DQY88" s="201"/>
      <c r="DQZ88" s="201"/>
      <c r="DRA88" s="201"/>
      <c r="DRB88" s="201"/>
      <c r="DRC88" s="201"/>
      <c r="DRD88" s="201"/>
      <c r="DRE88" s="201"/>
      <c r="DRF88" s="201"/>
      <c r="DRG88" s="201"/>
      <c r="DRH88" s="201"/>
      <c r="DRI88" s="201"/>
      <c r="DRJ88" s="201"/>
      <c r="DRK88" s="201"/>
      <c r="DRL88" s="201"/>
      <c r="DRM88" s="201"/>
      <c r="DRN88" s="201"/>
      <c r="DRO88" s="201"/>
      <c r="DRP88" s="201"/>
      <c r="DRQ88" s="201"/>
      <c r="DRR88" s="201"/>
      <c r="DRS88" s="201"/>
      <c r="DRT88" s="201"/>
      <c r="DRU88" s="201"/>
      <c r="DRV88" s="201"/>
      <c r="DRW88" s="201"/>
      <c r="DRX88" s="201"/>
      <c r="DRY88" s="201"/>
      <c r="DRZ88" s="201"/>
      <c r="DSA88" s="201"/>
      <c r="DSB88" s="201"/>
      <c r="DSC88" s="201"/>
      <c r="DSD88" s="201"/>
      <c r="DSE88" s="201"/>
      <c r="DSF88" s="201"/>
      <c r="DSG88" s="201"/>
      <c r="DSH88" s="201"/>
      <c r="DSI88" s="201"/>
      <c r="DSJ88" s="201"/>
      <c r="DSK88" s="201"/>
      <c r="DSL88" s="201"/>
      <c r="DSM88" s="201"/>
      <c r="DSN88" s="201"/>
      <c r="DSO88" s="201"/>
      <c r="DSP88" s="201"/>
      <c r="DSQ88" s="201"/>
      <c r="DSR88" s="201"/>
      <c r="DSS88" s="201"/>
      <c r="DST88" s="201"/>
      <c r="DSU88" s="201"/>
      <c r="DSV88" s="201"/>
      <c r="DSW88" s="201"/>
      <c r="DSX88" s="201"/>
      <c r="DSY88" s="201"/>
      <c r="DSZ88" s="201"/>
      <c r="DTA88" s="201"/>
      <c r="DTB88" s="201"/>
      <c r="DTC88" s="201"/>
      <c r="DTD88" s="201"/>
      <c r="DTE88" s="201"/>
      <c r="DTF88" s="201"/>
      <c r="DTG88" s="201"/>
      <c r="DTH88" s="201"/>
      <c r="DTI88" s="201"/>
      <c r="DTJ88" s="201"/>
      <c r="DTK88" s="201"/>
      <c r="DTL88" s="201"/>
      <c r="DTM88" s="201"/>
      <c r="DTN88" s="201"/>
      <c r="DTO88" s="201"/>
      <c r="DTP88" s="201"/>
      <c r="DTQ88" s="201"/>
      <c r="DTR88" s="201"/>
      <c r="DTS88" s="201"/>
      <c r="DTT88" s="201"/>
      <c r="DTU88" s="201"/>
      <c r="DTV88" s="201"/>
      <c r="DTW88" s="201"/>
      <c r="DTX88" s="201"/>
      <c r="DTY88" s="201"/>
      <c r="DTZ88" s="201"/>
      <c r="DUA88" s="201"/>
      <c r="DUB88" s="201"/>
      <c r="DUC88" s="201"/>
      <c r="DUD88" s="201"/>
      <c r="DUE88" s="201"/>
      <c r="DUF88" s="201"/>
      <c r="DUG88" s="201"/>
      <c r="DUH88" s="201"/>
      <c r="DUI88" s="201"/>
      <c r="DUJ88" s="201"/>
      <c r="DUK88" s="201"/>
      <c r="DUL88" s="201"/>
      <c r="DUM88" s="201"/>
      <c r="DUN88" s="201"/>
      <c r="DUO88" s="201"/>
      <c r="DUP88" s="201"/>
      <c r="DUQ88" s="201"/>
      <c r="DUR88" s="201"/>
      <c r="DUS88" s="201"/>
      <c r="DUT88" s="201"/>
      <c r="DUU88" s="201"/>
      <c r="DUV88" s="201"/>
      <c r="DUW88" s="201"/>
      <c r="DUX88" s="201"/>
      <c r="DUY88" s="201"/>
      <c r="DUZ88" s="201"/>
      <c r="DVA88" s="201"/>
      <c r="DVB88" s="201"/>
      <c r="DVC88" s="201"/>
      <c r="DVD88" s="201"/>
      <c r="DVE88" s="201"/>
      <c r="DVF88" s="201"/>
      <c r="DVG88" s="201"/>
      <c r="DVH88" s="201"/>
      <c r="DVI88" s="201"/>
      <c r="DVJ88" s="201"/>
      <c r="DVK88" s="201"/>
      <c r="DVL88" s="201"/>
      <c r="DVM88" s="201"/>
      <c r="DVN88" s="201"/>
      <c r="DVO88" s="201"/>
      <c r="DVP88" s="201"/>
      <c r="DVQ88" s="201"/>
      <c r="DVR88" s="201"/>
      <c r="DVS88" s="201"/>
      <c r="DVT88" s="201"/>
      <c r="DVU88" s="201"/>
      <c r="DVV88" s="201"/>
      <c r="DVW88" s="201"/>
      <c r="DVX88" s="201"/>
      <c r="DVY88" s="201"/>
      <c r="DVZ88" s="201"/>
      <c r="DWA88" s="201"/>
      <c r="DWB88" s="201"/>
      <c r="DWC88" s="201"/>
      <c r="DWD88" s="201"/>
      <c r="DWE88" s="201"/>
      <c r="DWF88" s="201"/>
      <c r="DWG88" s="201"/>
      <c r="DWH88" s="201"/>
      <c r="DWI88" s="201"/>
      <c r="DWJ88" s="201"/>
      <c r="DWK88" s="201"/>
      <c r="DWL88" s="201"/>
      <c r="DWM88" s="201"/>
      <c r="DWN88" s="201"/>
      <c r="DWO88" s="201"/>
      <c r="DWP88" s="201"/>
      <c r="DWQ88" s="201"/>
      <c r="DWR88" s="201"/>
      <c r="DWS88" s="201"/>
      <c r="DWT88" s="201"/>
      <c r="DWU88" s="201"/>
      <c r="DWV88" s="201"/>
      <c r="DWW88" s="201"/>
      <c r="DWX88" s="201"/>
      <c r="DWY88" s="201"/>
      <c r="DWZ88" s="201"/>
      <c r="DXA88" s="201"/>
      <c r="DXB88" s="201"/>
      <c r="DXC88" s="201"/>
      <c r="DXD88" s="201"/>
      <c r="DXE88" s="201"/>
      <c r="DXF88" s="201"/>
      <c r="DXG88" s="201"/>
      <c r="DXH88" s="201"/>
      <c r="DXI88" s="201"/>
      <c r="DXJ88" s="201"/>
      <c r="DXK88" s="201"/>
      <c r="DXL88" s="201"/>
      <c r="DXM88" s="201"/>
      <c r="DXN88" s="201"/>
      <c r="DXO88" s="201"/>
      <c r="DXP88" s="201"/>
      <c r="DXQ88" s="201"/>
      <c r="DXR88" s="201"/>
      <c r="DXS88" s="201"/>
      <c r="DXT88" s="201"/>
      <c r="DXU88" s="201"/>
      <c r="DXV88" s="201"/>
      <c r="DXW88" s="201"/>
      <c r="DXX88" s="201"/>
      <c r="DXY88" s="201"/>
      <c r="DXZ88" s="201"/>
      <c r="DYA88" s="201"/>
      <c r="DYB88" s="201"/>
      <c r="DYC88" s="201"/>
      <c r="DYD88" s="201"/>
      <c r="DYE88" s="201"/>
      <c r="DYF88" s="201"/>
      <c r="DYG88" s="201"/>
      <c r="DYH88" s="201"/>
      <c r="DYI88" s="201"/>
      <c r="DYJ88" s="201"/>
      <c r="DYK88" s="201"/>
      <c r="DYL88" s="201"/>
      <c r="DYM88" s="201"/>
      <c r="DYN88" s="201"/>
      <c r="DYO88" s="201"/>
      <c r="DYP88" s="201"/>
      <c r="DYQ88" s="201"/>
      <c r="DYR88" s="201"/>
      <c r="DYS88" s="201"/>
      <c r="DYT88" s="201"/>
      <c r="DYU88" s="201"/>
      <c r="DYV88" s="201"/>
      <c r="DYW88" s="201"/>
      <c r="DYX88" s="201"/>
      <c r="DYY88" s="201"/>
      <c r="DYZ88" s="201"/>
      <c r="DZA88" s="201"/>
      <c r="DZB88" s="201"/>
      <c r="DZC88" s="201"/>
      <c r="DZD88" s="201"/>
      <c r="DZE88" s="201"/>
      <c r="DZF88" s="201"/>
      <c r="DZG88" s="201"/>
      <c r="DZH88" s="201"/>
      <c r="DZI88" s="201"/>
      <c r="DZJ88" s="201"/>
      <c r="DZK88" s="201"/>
      <c r="DZL88" s="201"/>
      <c r="DZM88" s="201"/>
      <c r="DZN88" s="201"/>
      <c r="DZO88" s="201"/>
      <c r="DZP88" s="201"/>
      <c r="DZQ88" s="201"/>
      <c r="DZR88" s="201"/>
      <c r="DZS88" s="201"/>
      <c r="DZT88" s="201"/>
      <c r="DZU88" s="201"/>
      <c r="DZV88" s="201"/>
      <c r="DZW88" s="201"/>
      <c r="DZX88" s="201"/>
      <c r="DZY88" s="201"/>
      <c r="DZZ88" s="201"/>
      <c r="EAA88" s="201"/>
      <c r="EAB88" s="201"/>
      <c r="EAC88" s="201"/>
      <c r="EAD88" s="201"/>
      <c r="EAE88" s="201"/>
      <c r="EAF88" s="201"/>
      <c r="EAG88" s="201"/>
      <c r="EAH88" s="201"/>
      <c r="EAI88" s="201"/>
      <c r="EAJ88" s="201"/>
      <c r="EAK88" s="201"/>
      <c r="EAL88" s="201"/>
      <c r="EAM88" s="201"/>
      <c r="EAN88" s="201"/>
      <c r="EAO88" s="201"/>
      <c r="EAP88" s="201"/>
      <c r="EAQ88" s="201"/>
      <c r="EAR88" s="201"/>
      <c r="EAS88" s="201"/>
      <c r="EAT88" s="201"/>
      <c r="EAU88" s="201"/>
      <c r="EAV88" s="201"/>
      <c r="EAW88" s="201"/>
      <c r="EAX88" s="201"/>
      <c r="EAY88" s="201"/>
      <c r="EAZ88" s="201"/>
      <c r="EBA88" s="201"/>
      <c r="EBB88" s="201"/>
      <c r="EBC88" s="201"/>
      <c r="EBD88" s="201"/>
      <c r="EBE88" s="201"/>
      <c r="EBF88" s="201"/>
      <c r="EBG88" s="201"/>
      <c r="EBH88" s="201"/>
      <c r="EBI88" s="201"/>
      <c r="EBJ88" s="201"/>
      <c r="EBK88" s="201"/>
      <c r="EBL88" s="201"/>
      <c r="EBM88" s="201"/>
      <c r="EBN88" s="201"/>
      <c r="EBO88" s="201"/>
      <c r="EBP88" s="201"/>
      <c r="EBQ88" s="201"/>
      <c r="EBR88" s="201"/>
      <c r="EBS88" s="201"/>
      <c r="EBT88" s="201"/>
      <c r="EBU88" s="201"/>
      <c r="EBV88" s="201"/>
      <c r="EBW88" s="201"/>
      <c r="EBX88" s="201"/>
      <c r="EBY88" s="201"/>
      <c r="EBZ88" s="201"/>
      <c r="ECA88" s="201"/>
      <c r="ECB88" s="201"/>
      <c r="ECC88" s="201"/>
      <c r="ECD88" s="201"/>
      <c r="ECE88" s="201"/>
      <c r="ECF88" s="201"/>
      <c r="ECG88" s="201"/>
      <c r="ECH88" s="201"/>
      <c r="ECI88" s="201"/>
      <c r="ECJ88" s="201"/>
      <c r="ECK88" s="201"/>
      <c r="ECL88" s="201"/>
      <c r="ECM88" s="201"/>
      <c r="ECN88" s="201"/>
      <c r="ECO88" s="201"/>
      <c r="ECP88" s="201"/>
      <c r="ECQ88" s="201"/>
      <c r="ECR88" s="201"/>
      <c r="ECS88" s="201"/>
      <c r="ECT88" s="201"/>
      <c r="ECU88" s="201"/>
      <c r="ECV88" s="201"/>
      <c r="ECW88" s="201"/>
      <c r="ECX88" s="201"/>
      <c r="ECY88" s="201"/>
      <c r="ECZ88" s="201"/>
      <c r="EDA88" s="201"/>
      <c r="EDB88" s="201"/>
      <c r="EDC88" s="201"/>
      <c r="EDD88" s="201"/>
      <c r="EDE88" s="201"/>
      <c r="EDF88" s="201"/>
      <c r="EDG88" s="201"/>
      <c r="EDH88" s="201"/>
      <c r="EDI88" s="201"/>
      <c r="EDJ88" s="201"/>
      <c r="EDK88" s="201"/>
      <c r="EDL88" s="201"/>
      <c r="EDM88" s="201"/>
      <c r="EDN88" s="201"/>
      <c r="EDO88" s="201"/>
      <c r="EDP88" s="201"/>
      <c r="EDQ88" s="201"/>
      <c r="EDR88" s="201"/>
      <c r="EDS88" s="201"/>
      <c r="EDT88" s="201"/>
      <c r="EDU88" s="201"/>
      <c r="EDV88" s="201"/>
      <c r="EDW88" s="201"/>
      <c r="EDX88" s="201"/>
      <c r="EDY88" s="201"/>
      <c r="EDZ88" s="201"/>
      <c r="EEA88" s="201"/>
      <c r="EEB88" s="201"/>
      <c r="EEC88" s="201"/>
      <c r="EED88" s="201"/>
      <c r="EEE88" s="201"/>
      <c r="EEF88" s="201"/>
      <c r="EEG88" s="201"/>
      <c r="EEH88" s="201"/>
      <c r="EEI88" s="201"/>
      <c r="EEJ88" s="201"/>
      <c r="EEK88" s="201"/>
      <c r="EEL88" s="201"/>
      <c r="EEM88" s="201"/>
      <c r="EEN88" s="201"/>
      <c r="EEO88" s="201"/>
      <c r="EEP88" s="201"/>
      <c r="EEQ88" s="201"/>
      <c r="EER88" s="201"/>
      <c r="EES88" s="201"/>
      <c r="EET88" s="201"/>
      <c r="EEU88" s="201"/>
      <c r="EEV88" s="201"/>
      <c r="EEW88" s="201"/>
      <c r="EEX88" s="201"/>
      <c r="EEY88" s="201"/>
      <c r="EEZ88" s="201"/>
      <c r="EFA88" s="201"/>
      <c r="EFB88" s="201"/>
      <c r="EFC88" s="201"/>
      <c r="EFD88" s="201"/>
      <c r="EFE88" s="201"/>
      <c r="EFF88" s="201"/>
      <c r="EFG88" s="201"/>
      <c r="EFH88" s="201"/>
      <c r="EFI88" s="201"/>
      <c r="EFJ88" s="201"/>
      <c r="EFK88" s="201"/>
      <c r="EFL88" s="201"/>
      <c r="EFM88" s="201"/>
      <c r="EFN88" s="201"/>
      <c r="EFO88" s="201"/>
      <c r="EFP88" s="201"/>
      <c r="EFQ88" s="201"/>
      <c r="EFR88" s="201"/>
      <c r="EFS88" s="201"/>
      <c r="EFT88" s="201"/>
      <c r="EFU88" s="201"/>
      <c r="EFV88" s="201"/>
      <c r="EFW88" s="201"/>
      <c r="EFX88" s="201"/>
      <c r="EFY88" s="201"/>
      <c r="EFZ88" s="201"/>
      <c r="EGA88" s="201"/>
      <c r="EGB88" s="201"/>
      <c r="EGC88" s="201"/>
      <c r="EGD88" s="201"/>
      <c r="EGE88" s="201"/>
      <c r="EGF88" s="201"/>
      <c r="EGG88" s="201"/>
      <c r="EGH88" s="201"/>
      <c r="EGI88" s="201"/>
      <c r="EGJ88" s="201"/>
      <c r="EGK88" s="201"/>
      <c r="EGL88" s="201"/>
      <c r="EGM88" s="201"/>
      <c r="EGN88" s="201"/>
      <c r="EGO88" s="201"/>
      <c r="EGP88" s="201"/>
      <c r="EGQ88" s="201"/>
      <c r="EGR88" s="201"/>
      <c r="EGS88" s="201"/>
      <c r="EGT88" s="201"/>
      <c r="EGU88" s="201"/>
      <c r="EGV88" s="201"/>
      <c r="EGW88" s="201"/>
      <c r="EGX88" s="201"/>
      <c r="EGY88" s="201"/>
      <c r="EGZ88" s="201"/>
      <c r="EHA88" s="201"/>
      <c r="EHB88" s="201"/>
      <c r="EHC88" s="201"/>
      <c r="EHD88" s="201"/>
      <c r="EHE88" s="201"/>
      <c r="EHF88" s="201"/>
      <c r="EHG88" s="201"/>
      <c r="EHH88" s="201"/>
      <c r="EHI88" s="201"/>
      <c r="EHJ88" s="201"/>
      <c r="EHK88" s="201"/>
      <c r="EHL88" s="201"/>
      <c r="EHM88" s="201"/>
      <c r="EHN88" s="201"/>
      <c r="EHO88" s="201"/>
      <c r="EHP88" s="201"/>
      <c r="EHQ88" s="201"/>
      <c r="EHR88" s="201"/>
      <c r="EHS88" s="201"/>
      <c r="EHT88" s="201"/>
      <c r="EHU88" s="201"/>
      <c r="EHV88" s="201"/>
      <c r="EHW88" s="201"/>
      <c r="EHX88" s="201"/>
      <c r="EHY88" s="201"/>
      <c r="EHZ88" s="201"/>
      <c r="EIA88" s="201"/>
      <c r="EIB88" s="201"/>
      <c r="EIC88" s="201"/>
      <c r="EID88" s="201"/>
      <c r="EIE88" s="201"/>
      <c r="EIF88" s="201"/>
      <c r="EIG88" s="201"/>
      <c r="EIH88" s="201"/>
      <c r="EII88" s="201"/>
      <c r="EIJ88" s="201"/>
      <c r="EIK88" s="201"/>
      <c r="EIL88" s="201"/>
      <c r="EIM88" s="201"/>
      <c r="EIN88" s="201"/>
      <c r="EIO88" s="201"/>
      <c r="EIP88" s="201"/>
      <c r="EIQ88" s="201"/>
      <c r="EIR88" s="201"/>
      <c r="EIS88" s="201"/>
      <c r="EIT88" s="201"/>
      <c r="EIU88" s="201"/>
      <c r="EIV88" s="201"/>
      <c r="EIW88" s="201"/>
      <c r="EIX88" s="201"/>
      <c r="EIY88" s="201"/>
      <c r="EIZ88" s="201"/>
      <c r="EJA88" s="201"/>
      <c r="EJB88" s="201"/>
      <c r="EJC88" s="201"/>
      <c r="EJD88" s="201"/>
      <c r="EJE88" s="201"/>
      <c r="EJF88" s="201"/>
      <c r="EJG88" s="201"/>
      <c r="EJH88" s="201"/>
      <c r="EJI88" s="201"/>
      <c r="EJJ88" s="201"/>
      <c r="EJK88" s="201"/>
      <c r="EJL88" s="201"/>
      <c r="EJM88" s="201"/>
      <c r="EJN88" s="201"/>
      <c r="EJO88" s="201"/>
      <c r="EJP88" s="201"/>
      <c r="EJQ88" s="201"/>
      <c r="EJR88" s="201"/>
      <c r="EJS88" s="201"/>
      <c r="EJT88" s="201"/>
      <c r="EJU88" s="201"/>
      <c r="EJV88" s="201"/>
      <c r="EJW88" s="201"/>
      <c r="EJX88" s="201"/>
      <c r="EJY88" s="201"/>
      <c r="EJZ88" s="201"/>
      <c r="EKA88" s="201"/>
      <c r="EKB88" s="201"/>
      <c r="EKC88" s="201"/>
      <c r="EKD88" s="201"/>
      <c r="EKE88" s="201"/>
      <c r="EKF88" s="201"/>
      <c r="EKG88" s="201"/>
      <c r="EKH88" s="201"/>
      <c r="EKI88" s="201"/>
      <c r="EKJ88" s="201"/>
      <c r="EKK88" s="201"/>
      <c r="EKL88" s="201"/>
      <c r="EKM88" s="201"/>
      <c r="EKN88" s="201"/>
      <c r="EKO88" s="201"/>
      <c r="EKP88" s="201"/>
      <c r="EKQ88" s="201"/>
      <c r="EKR88" s="201"/>
      <c r="EKS88" s="201"/>
      <c r="EKT88" s="201"/>
      <c r="EKU88" s="201"/>
      <c r="EKV88" s="201"/>
      <c r="EKW88" s="201"/>
      <c r="EKX88" s="201"/>
      <c r="EKY88" s="201"/>
      <c r="EKZ88" s="201"/>
      <c r="ELA88" s="201"/>
      <c r="ELB88" s="201"/>
      <c r="ELC88" s="201"/>
      <c r="ELD88" s="201"/>
      <c r="ELE88" s="201"/>
      <c r="ELF88" s="201"/>
      <c r="ELG88" s="201"/>
      <c r="ELH88" s="201"/>
      <c r="ELI88" s="201"/>
      <c r="ELJ88" s="201"/>
      <c r="ELK88" s="201"/>
      <c r="ELL88" s="201"/>
      <c r="ELM88" s="201"/>
      <c r="ELN88" s="201"/>
      <c r="ELO88" s="201"/>
      <c r="ELP88" s="201"/>
      <c r="ELQ88" s="201"/>
      <c r="ELR88" s="201"/>
      <c r="ELS88" s="201"/>
      <c r="ELT88" s="201"/>
      <c r="ELU88" s="201"/>
      <c r="ELV88" s="201"/>
      <c r="ELW88" s="201"/>
      <c r="ELX88" s="201"/>
      <c r="ELY88" s="201"/>
      <c r="ELZ88" s="201"/>
      <c r="EMA88" s="201"/>
      <c r="EMB88" s="201"/>
      <c r="EMC88" s="201"/>
      <c r="EMD88" s="201"/>
      <c r="EME88" s="201"/>
      <c r="EMF88" s="201"/>
      <c r="EMG88" s="201"/>
      <c r="EMH88" s="201"/>
      <c r="EMI88" s="201"/>
      <c r="EMJ88" s="201"/>
      <c r="EMK88" s="201"/>
      <c r="EML88" s="201"/>
      <c r="EMM88" s="201"/>
      <c r="EMN88" s="201"/>
      <c r="EMO88" s="201"/>
      <c r="EMP88" s="201"/>
      <c r="EMQ88" s="201"/>
      <c r="EMR88" s="201"/>
      <c r="EMS88" s="201"/>
      <c r="EMT88" s="201"/>
      <c r="EMU88" s="201"/>
      <c r="EMV88" s="201"/>
      <c r="EMW88" s="201"/>
      <c r="EMX88" s="201"/>
      <c r="EMY88" s="201"/>
      <c r="EMZ88" s="201"/>
      <c r="ENA88" s="201"/>
      <c r="ENB88" s="201"/>
      <c r="ENC88" s="201"/>
      <c r="END88" s="201"/>
      <c r="ENE88" s="201"/>
      <c r="ENF88" s="201"/>
      <c r="ENG88" s="201"/>
      <c r="ENH88" s="201"/>
      <c r="ENI88" s="201"/>
      <c r="ENJ88" s="201"/>
      <c r="ENK88" s="201"/>
      <c r="ENL88" s="201"/>
      <c r="ENM88" s="201"/>
      <c r="ENN88" s="201"/>
      <c r="ENO88" s="201"/>
      <c r="ENP88" s="201"/>
      <c r="ENQ88" s="201"/>
      <c r="ENR88" s="201"/>
      <c r="ENS88" s="201"/>
      <c r="ENT88" s="201"/>
      <c r="ENU88" s="201"/>
      <c r="ENV88" s="201"/>
      <c r="ENW88" s="201"/>
      <c r="ENX88" s="201"/>
      <c r="ENY88" s="201"/>
      <c r="ENZ88" s="201"/>
      <c r="EOA88" s="201"/>
      <c r="EOB88" s="201"/>
      <c r="EOC88" s="201"/>
      <c r="EOD88" s="201"/>
      <c r="EOE88" s="201"/>
      <c r="EOF88" s="201"/>
      <c r="EOG88" s="201"/>
      <c r="EOH88" s="201"/>
      <c r="EOI88" s="201"/>
      <c r="EOJ88" s="201"/>
      <c r="EOK88" s="201"/>
      <c r="EOL88" s="201"/>
      <c r="EOM88" s="201"/>
      <c r="EON88" s="201"/>
      <c r="EOO88" s="201"/>
      <c r="EOP88" s="201"/>
      <c r="EOQ88" s="201"/>
      <c r="EOR88" s="201"/>
      <c r="EOS88" s="201"/>
      <c r="EOT88" s="201"/>
      <c r="EOU88" s="201"/>
      <c r="EOV88" s="201"/>
      <c r="EOW88" s="201"/>
      <c r="EOX88" s="201"/>
      <c r="EOY88" s="201"/>
      <c r="EOZ88" s="201"/>
      <c r="EPA88" s="201"/>
      <c r="EPB88" s="201"/>
      <c r="EPC88" s="201"/>
      <c r="EPD88" s="201"/>
      <c r="EPE88" s="201"/>
      <c r="EPF88" s="201"/>
      <c r="EPG88" s="201"/>
      <c r="EPH88" s="201"/>
      <c r="EPI88" s="201"/>
      <c r="EPJ88" s="201"/>
      <c r="EPK88" s="201"/>
      <c r="EPL88" s="201"/>
      <c r="EPM88" s="201"/>
      <c r="EPN88" s="201"/>
      <c r="EPO88" s="201"/>
      <c r="EPP88" s="201"/>
      <c r="EPQ88" s="201"/>
      <c r="EPR88" s="201"/>
      <c r="EPS88" s="201"/>
      <c r="EPT88" s="201"/>
      <c r="EPU88" s="201"/>
      <c r="EPV88" s="201"/>
      <c r="EPW88" s="201"/>
      <c r="EPX88" s="201"/>
      <c r="EPY88" s="201"/>
      <c r="EPZ88" s="201"/>
      <c r="EQA88" s="201"/>
      <c r="EQB88" s="201"/>
      <c r="EQC88" s="201"/>
      <c r="EQD88" s="201"/>
      <c r="EQE88" s="201"/>
      <c r="EQF88" s="201"/>
      <c r="EQG88" s="201"/>
      <c r="EQH88" s="201"/>
      <c r="EQI88" s="201"/>
      <c r="EQJ88" s="201"/>
      <c r="EQK88" s="201"/>
      <c r="EQL88" s="201"/>
      <c r="EQM88" s="201"/>
      <c r="EQN88" s="201"/>
      <c r="EQO88" s="201"/>
      <c r="EQP88" s="201"/>
      <c r="EQQ88" s="201"/>
      <c r="EQR88" s="201"/>
      <c r="EQS88" s="201"/>
      <c r="EQT88" s="201"/>
      <c r="EQU88" s="201"/>
      <c r="EQV88" s="201"/>
      <c r="EQW88" s="201"/>
      <c r="EQX88" s="201"/>
      <c r="EQY88" s="201"/>
      <c r="EQZ88" s="201"/>
      <c r="ERA88" s="201"/>
      <c r="ERB88" s="201"/>
      <c r="ERC88" s="201"/>
      <c r="ERD88" s="201"/>
      <c r="ERE88" s="201"/>
      <c r="ERF88" s="201"/>
      <c r="ERG88" s="201"/>
      <c r="ERH88" s="201"/>
      <c r="ERI88" s="201"/>
      <c r="ERJ88" s="201"/>
      <c r="ERK88" s="201"/>
      <c r="ERL88" s="201"/>
      <c r="ERM88" s="201"/>
      <c r="ERN88" s="201"/>
      <c r="ERO88" s="201"/>
      <c r="ERP88" s="201"/>
      <c r="ERQ88" s="201"/>
      <c r="ERR88" s="201"/>
      <c r="ERS88" s="201"/>
      <c r="ERT88" s="201"/>
      <c r="ERU88" s="201"/>
      <c r="ERV88" s="201"/>
      <c r="ERW88" s="201"/>
      <c r="ERX88" s="201"/>
      <c r="ERY88" s="201"/>
      <c r="ERZ88" s="201"/>
      <c r="ESA88" s="201"/>
      <c r="ESB88" s="201"/>
      <c r="ESC88" s="201"/>
      <c r="ESD88" s="201"/>
      <c r="ESE88" s="201"/>
      <c r="ESF88" s="201"/>
      <c r="ESG88" s="201"/>
      <c r="ESH88" s="201"/>
      <c r="ESI88" s="201"/>
      <c r="ESJ88" s="201"/>
      <c r="ESK88" s="201"/>
      <c r="ESL88" s="201"/>
      <c r="ESM88" s="201"/>
      <c r="ESN88" s="201"/>
      <c r="ESO88" s="201"/>
      <c r="ESP88" s="201"/>
      <c r="ESQ88" s="201"/>
      <c r="ESR88" s="201"/>
      <c r="ESS88" s="201"/>
      <c r="EST88" s="201"/>
      <c r="ESU88" s="201"/>
      <c r="ESV88" s="201"/>
      <c r="ESW88" s="201"/>
      <c r="ESX88" s="201"/>
      <c r="ESY88" s="201"/>
      <c r="ESZ88" s="201"/>
      <c r="ETA88" s="201"/>
      <c r="ETB88" s="201"/>
      <c r="ETC88" s="201"/>
      <c r="ETD88" s="201"/>
      <c r="ETE88" s="201"/>
      <c r="ETF88" s="201"/>
      <c r="ETG88" s="201"/>
      <c r="ETH88" s="201"/>
      <c r="ETI88" s="201"/>
      <c r="ETJ88" s="201"/>
      <c r="ETK88" s="201"/>
      <c r="ETL88" s="201"/>
      <c r="ETM88" s="201"/>
      <c r="ETN88" s="201"/>
      <c r="ETO88" s="201"/>
      <c r="ETP88" s="201"/>
      <c r="ETQ88" s="201"/>
      <c r="ETR88" s="201"/>
      <c r="ETS88" s="201"/>
      <c r="ETT88" s="201"/>
      <c r="ETU88" s="201"/>
      <c r="ETV88" s="201"/>
      <c r="ETW88" s="201"/>
      <c r="ETX88" s="201"/>
      <c r="ETY88" s="201"/>
      <c r="ETZ88" s="201"/>
      <c r="EUA88" s="201"/>
      <c r="EUB88" s="201"/>
      <c r="EUC88" s="201"/>
      <c r="EUD88" s="201"/>
      <c r="EUE88" s="201"/>
      <c r="EUF88" s="201"/>
      <c r="EUG88" s="201"/>
      <c r="EUH88" s="201"/>
      <c r="EUI88" s="201"/>
      <c r="EUJ88" s="201"/>
      <c r="EUK88" s="201"/>
      <c r="EUL88" s="201"/>
      <c r="EUM88" s="201"/>
      <c r="EUN88" s="201"/>
      <c r="EUO88" s="201"/>
      <c r="EUP88" s="201"/>
      <c r="EUQ88" s="201"/>
      <c r="EUR88" s="201"/>
      <c r="EUS88" s="201"/>
      <c r="EUT88" s="201"/>
      <c r="EUU88" s="201"/>
      <c r="EUV88" s="201"/>
      <c r="EUW88" s="201"/>
      <c r="EUX88" s="201"/>
      <c r="EUY88" s="201"/>
      <c r="EUZ88" s="201"/>
      <c r="EVA88" s="201"/>
      <c r="EVB88" s="201"/>
      <c r="EVC88" s="201"/>
      <c r="EVD88" s="201"/>
      <c r="EVE88" s="201"/>
      <c r="EVF88" s="201"/>
      <c r="EVG88" s="201"/>
      <c r="EVH88" s="201"/>
      <c r="EVI88" s="201"/>
      <c r="EVJ88" s="201"/>
      <c r="EVK88" s="201"/>
      <c r="EVL88" s="201"/>
      <c r="EVM88" s="201"/>
      <c r="EVN88" s="201"/>
      <c r="EVO88" s="201"/>
      <c r="EVP88" s="201"/>
      <c r="EVQ88" s="201"/>
      <c r="EVR88" s="201"/>
      <c r="EVS88" s="201"/>
      <c r="EVT88" s="201"/>
      <c r="EVU88" s="201"/>
      <c r="EVV88" s="201"/>
      <c r="EVW88" s="201"/>
      <c r="EVX88" s="201"/>
      <c r="EVY88" s="201"/>
      <c r="EVZ88" s="201"/>
      <c r="EWA88" s="201"/>
      <c r="EWB88" s="201"/>
      <c r="EWC88" s="201"/>
      <c r="EWD88" s="201"/>
      <c r="EWE88" s="201"/>
      <c r="EWF88" s="201"/>
      <c r="EWG88" s="201"/>
      <c r="EWH88" s="201"/>
      <c r="EWI88" s="201"/>
      <c r="EWJ88" s="201"/>
      <c r="EWK88" s="201"/>
      <c r="EWL88" s="201"/>
      <c r="EWM88" s="201"/>
      <c r="EWN88" s="201"/>
      <c r="EWO88" s="201"/>
      <c r="EWP88" s="201"/>
      <c r="EWQ88" s="201"/>
      <c r="EWR88" s="201"/>
      <c r="EWS88" s="201"/>
      <c r="EWT88" s="201"/>
      <c r="EWU88" s="201"/>
      <c r="EWV88" s="201"/>
      <c r="EWW88" s="201"/>
      <c r="EWX88" s="201"/>
      <c r="EWY88" s="201"/>
      <c r="EWZ88" s="201"/>
      <c r="EXA88" s="201"/>
      <c r="EXB88" s="201"/>
      <c r="EXC88" s="201"/>
      <c r="EXD88" s="201"/>
      <c r="EXE88" s="201"/>
      <c r="EXF88" s="201"/>
      <c r="EXG88" s="201"/>
      <c r="EXH88" s="201"/>
      <c r="EXI88" s="201"/>
      <c r="EXJ88" s="201"/>
      <c r="EXK88" s="201"/>
      <c r="EXL88" s="201"/>
      <c r="EXM88" s="201"/>
      <c r="EXN88" s="201"/>
      <c r="EXO88" s="201"/>
      <c r="EXP88" s="201"/>
      <c r="EXQ88" s="201"/>
      <c r="EXR88" s="201"/>
      <c r="EXS88" s="201"/>
      <c r="EXT88" s="201"/>
      <c r="EXU88" s="201"/>
      <c r="EXV88" s="201"/>
      <c r="EXW88" s="201"/>
      <c r="EXX88" s="201"/>
      <c r="EXY88" s="201"/>
      <c r="EXZ88" s="201"/>
      <c r="EYA88" s="201"/>
      <c r="EYB88" s="201"/>
      <c r="EYC88" s="201"/>
      <c r="EYD88" s="201"/>
      <c r="EYE88" s="201"/>
      <c r="EYF88" s="201"/>
      <c r="EYG88" s="201"/>
      <c r="EYH88" s="201"/>
      <c r="EYI88" s="201"/>
      <c r="EYJ88" s="201"/>
      <c r="EYK88" s="201"/>
      <c r="EYL88" s="201"/>
      <c r="EYM88" s="201"/>
      <c r="EYN88" s="201"/>
      <c r="EYO88" s="201"/>
      <c r="EYP88" s="201"/>
      <c r="EYQ88" s="201"/>
      <c r="EYR88" s="201"/>
      <c r="EYS88" s="201"/>
      <c r="EYT88" s="201"/>
      <c r="EYU88" s="201"/>
      <c r="EYV88" s="201"/>
      <c r="EYW88" s="201"/>
      <c r="EYX88" s="201"/>
      <c r="EYY88" s="201"/>
      <c r="EYZ88" s="201"/>
      <c r="EZA88" s="201"/>
      <c r="EZB88" s="201"/>
      <c r="EZC88" s="201"/>
      <c r="EZD88" s="201"/>
      <c r="EZE88" s="201"/>
      <c r="EZF88" s="201"/>
      <c r="EZG88" s="201"/>
      <c r="EZH88" s="201"/>
      <c r="EZI88" s="201"/>
      <c r="EZJ88" s="201"/>
      <c r="EZK88" s="201"/>
      <c r="EZL88" s="201"/>
      <c r="EZM88" s="201"/>
      <c r="EZN88" s="201"/>
      <c r="EZO88" s="201"/>
      <c r="EZP88" s="201"/>
      <c r="EZQ88" s="201"/>
      <c r="EZR88" s="201"/>
      <c r="EZS88" s="201"/>
      <c r="EZT88" s="201"/>
      <c r="EZU88" s="201"/>
      <c r="EZV88" s="201"/>
      <c r="EZW88" s="201"/>
      <c r="EZX88" s="201"/>
      <c r="EZY88" s="201"/>
      <c r="EZZ88" s="201"/>
      <c r="FAA88" s="201"/>
      <c r="FAB88" s="201"/>
      <c r="FAC88" s="201"/>
      <c r="FAD88" s="201"/>
      <c r="FAE88" s="201"/>
      <c r="FAF88" s="201"/>
      <c r="FAG88" s="201"/>
      <c r="FAH88" s="201"/>
      <c r="FAI88" s="201"/>
      <c r="FAJ88" s="201"/>
      <c r="FAK88" s="201"/>
      <c r="FAL88" s="201"/>
      <c r="FAM88" s="201"/>
      <c r="FAN88" s="201"/>
      <c r="FAO88" s="201"/>
      <c r="FAP88" s="201"/>
      <c r="FAQ88" s="201"/>
      <c r="FAR88" s="201"/>
      <c r="FAS88" s="201"/>
      <c r="FAT88" s="201"/>
      <c r="FAU88" s="201"/>
      <c r="FAV88" s="201"/>
      <c r="FAW88" s="201"/>
      <c r="FAX88" s="201"/>
      <c r="FAY88" s="201"/>
      <c r="FAZ88" s="201"/>
      <c r="FBA88" s="201"/>
      <c r="FBB88" s="201"/>
      <c r="FBC88" s="201"/>
      <c r="FBD88" s="201"/>
      <c r="FBE88" s="201"/>
      <c r="FBF88" s="201"/>
      <c r="FBG88" s="201"/>
      <c r="FBH88" s="201"/>
      <c r="FBI88" s="201"/>
      <c r="FBJ88" s="201"/>
      <c r="FBK88" s="201"/>
      <c r="FBL88" s="201"/>
      <c r="FBM88" s="201"/>
      <c r="FBN88" s="201"/>
      <c r="FBO88" s="201"/>
      <c r="FBP88" s="201"/>
      <c r="FBQ88" s="201"/>
      <c r="FBR88" s="201"/>
      <c r="FBS88" s="201"/>
      <c r="FBT88" s="201"/>
      <c r="FBU88" s="201"/>
      <c r="FBV88" s="201"/>
      <c r="FBW88" s="201"/>
      <c r="FBX88" s="201"/>
      <c r="FBY88" s="201"/>
      <c r="FBZ88" s="201"/>
      <c r="FCA88" s="201"/>
      <c r="FCB88" s="201"/>
      <c r="FCC88" s="201"/>
      <c r="FCD88" s="201"/>
      <c r="FCE88" s="201"/>
      <c r="FCF88" s="201"/>
      <c r="FCG88" s="201"/>
      <c r="FCH88" s="201"/>
      <c r="FCI88" s="201"/>
      <c r="FCJ88" s="201"/>
      <c r="FCK88" s="201"/>
      <c r="FCL88" s="201"/>
      <c r="FCM88" s="201"/>
      <c r="FCN88" s="201"/>
      <c r="FCO88" s="201"/>
      <c r="FCP88" s="201"/>
      <c r="FCQ88" s="201"/>
      <c r="FCR88" s="201"/>
      <c r="FCS88" s="201"/>
      <c r="FCT88" s="201"/>
      <c r="FCU88" s="201"/>
      <c r="FCV88" s="201"/>
      <c r="FCW88" s="201"/>
      <c r="FCX88" s="201"/>
      <c r="FCY88" s="201"/>
      <c r="FCZ88" s="201"/>
      <c r="FDA88" s="201"/>
      <c r="FDB88" s="201"/>
      <c r="FDC88" s="201"/>
      <c r="FDD88" s="201"/>
      <c r="FDE88" s="201"/>
      <c r="FDF88" s="201"/>
      <c r="FDG88" s="201"/>
      <c r="FDH88" s="201"/>
      <c r="FDI88" s="201"/>
      <c r="FDJ88" s="201"/>
      <c r="FDK88" s="201"/>
      <c r="FDL88" s="201"/>
      <c r="FDM88" s="201"/>
      <c r="FDN88" s="201"/>
      <c r="FDO88" s="201"/>
      <c r="FDP88" s="201"/>
      <c r="FDQ88" s="201"/>
      <c r="FDR88" s="201"/>
      <c r="FDS88" s="201"/>
      <c r="FDT88" s="201"/>
      <c r="FDU88" s="201"/>
      <c r="FDV88" s="201"/>
      <c r="FDW88" s="201"/>
      <c r="FDX88" s="201"/>
      <c r="FDY88" s="201"/>
      <c r="FDZ88" s="201"/>
      <c r="FEA88" s="201"/>
      <c r="FEB88" s="201"/>
      <c r="FEC88" s="201"/>
      <c r="FED88" s="201"/>
      <c r="FEE88" s="201"/>
      <c r="FEF88" s="201"/>
      <c r="FEG88" s="201"/>
      <c r="FEH88" s="201"/>
      <c r="FEI88" s="201"/>
      <c r="FEJ88" s="201"/>
      <c r="FEK88" s="201"/>
      <c r="FEL88" s="201"/>
      <c r="FEM88" s="201"/>
      <c r="FEN88" s="201"/>
      <c r="FEO88" s="201"/>
      <c r="FEP88" s="201"/>
      <c r="FEQ88" s="201"/>
      <c r="FER88" s="201"/>
      <c r="FES88" s="201"/>
      <c r="FET88" s="201"/>
      <c r="FEU88" s="201"/>
      <c r="FEV88" s="201"/>
      <c r="FEW88" s="201"/>
      <c r="FEX88" s="201"/>
      <c r="FEY88" s="201"/>
      <c r="FEZ88" s="201"/>
      <c r="FFA88" s="201"/>
      <c r="FFB88" s="201"/>
      <c r="FFC88" s="201"/>
      <c r="FFD88" s="201"/>
      <c r="FFE88" s="201"/>
      <c r="FFF88" s="201"/>
      <c r="FFG88" s="201"/>
      <c r="FFH88" s="201"/>
      <c r="FFI88" s="201"/>
      <c r="FFJ88" s="201"/>
      <c r="FFK88" s="201"/>
      <c r="FFL88" s="201"/>
      <c r="FFM88" s="201"/>
      <c r="FFN88" s="201"/>
      <c r="FFO88" s="201"/>
      <c r="FFP88" s="201"/>
      <c r="FFQ88" s="201"/>
      <c r="FFR88" s="201"/>
      <c r="FFS88" s="201"/>
      <c r="FFT88" s="201"/>
      <c r="FFU88" s="201"/>
      <c r="FFV88" s="201"/>
      <c r="FFW88" s="201"/>
      <c r="FFX88" s="201"/>
      <c r="FFY88" s="201"/>
      <c r="FFZ88" s="201"/>
      <c r="FGA88" s="201"/>
      <c r="FGB88" s="201"/>
      <c r="FGC88" s="201"/>
      <c r="FGD88" s="201"/>
      <c r="FGE88" s="201"/>
      <c r="FGF88" s="201"/>
      <c r="FGG88" s="201"/>
      <c r="FGH88" s="201"/>
      <c r="FGI88" s="201"/>
      <c r="FGJ88" s="201"/>
      <c r="FGK88" s="201"/>
      <c r="FGL88" s="201"/>
      <c r="FGM88" s="201"/>
      <c r="FGN88" s="201"/>
      <c r="FGO88" s="201"/>
      <c r="FGP88" s="201"/>
      <c r="FGQ88" s="201"/>
      <c r="FGR88" s="201"/>
      <c r="FGS88" s="201"/>
      <c r="FGT88" s="201"/>
      <c r="FGU88" s="201"/>
      <c r="FGV88" s="201"/>
      <c r="FGW88" s="201"/>
      <c r="FGX88" s="201"/>
      <c r="FGY88" s="201"/>
      <c r="FGZ88" s="201"/>
      <c r="FHA88" s="201"/>
      <c r="FHB88" s="201"/>
      <c r="FHC88" s="201"/>
      <c r="FHD88" s="201"/>
      <c r="FHE88" s="201"/>
      <c r="FHF88" s="201"/>
      <c r="FHG88" s="201"/>
      <c r="FHH88" s="201"/>
      <c r="FHI88" s="201"/>
      <c r="FHJ88" s="201"/>
      <c r="FHK88" s="201"/>
      <c r="FHL88" s="201"/>
      <c r="FHM88" s="201"/>
      <c r="FHN88" s="201"/>
      <c r="FHO88" s="201"/>
      <c r="FHP88" s="201"/>
      <c r="FHQ88" s="201"/>
      <c r="FHR88" s="201"/>
      <c r="FHS88" s="201"/>
      <c r="FHT88" s="201"/>
      <c r="FHU88" s="201"/>
      <c r="FHV88" s="201"/>
      <c r="FHW88" s="201"/>
      <c r="FHX88" s="201"/>
      <c r="FHY88" s="201"/>
      <c r="FHZ88" s="201"/>
      <c r="FIA88" s="201"/>
      <c r="FIB88" s="201"/>
      <c r="FIC88" s="201"/>
      <c r="FID88" s="201"/>
      <c r="FIE88" s="201"/>
      <c r="FIF88" s="201"/>
      <c r="FIG88" s="201"/>
      <c r="FIH88" s="201"/>
      <c r="FII88" s="201"/>
      <c r="FIJ88" s="201"/>
      <c r="FIK88" s="201"/>
      <c r="FIL88" s="201"/>
      <c r="FIM88" s="201"/>
      <c r="FIN88" s="201"/>
      <c r="FIO88" s="201"/>
      <c r="FIP88" s="201"/>
      <c r="FIQ88" s="201"/>
      <c r="FIR88" s="201"/>
      <c r="FIS88" s="201"/>
      <c r="FIT88" s="201"/>
      <c r="FIU88" s="201"/>
      <c r="FIV88" s="201"/>
      <c r="FIW88" s="201"/>
      <c r="FIX88" s="201"/>
      <c r="FIY88" s="201"/>
      <c r="FIZ88" s="201"/>
      <c r="FJA88" s="201"/>
      <c r="FJB88" s="201"/>
      <c r="FJC88" s="201"/>
      <c r="FJD88" s="201"/>
      <c r="FJE88" s="201"/>
      <c r="FJF88" s="201"/>
      <c r="FJG88" s="201"/>
      <c r="FJH88" s="201"/>
      <c r="FJI88" s="201"/>
      <c r="FJJ88" s="201"/>
      <c r="FJK88" s="201"/>
      <c r="FJL88" s="201"/>
      <c r="FJM88" s="201"/>
      <c r="FJN88" s="201"/>
      <c r="FJO88" s="201"/>
      <c r="FJP88" s="201"/>
      <c r="FJQ88" s="201"/>
      <c r="FJR88" s="201"/>
      <c r="FJS88" s="201"/>
      <c r="FJT88" s="201"/>
      <c r="FJU88" s="201"/>
      <c r="FJV88" s="201"/>
      <c r="FJW88" s="201"/>
      <c r="FJX88" s="201"/>
      <c r="FJY88" s="201"/>
      <c r="FJZ88" s="201"/>
      <c r="FKA88" s="201"/>
      <c r="FKB88" s="201"/>
      <c r="FKC88" s="201"/>
      <c r="FKD88" s="201"/>
      <c r="FKE88" s="201"/>
      <c r="FKF88" s="201"/>
      <c r="FKG88" s="201"/>
      <c r="FKH88" s="201"/>
      <c r="FKI88" s="201"/>
      <c r="FKJ88" s="201"/>
      <c r="FKK88" s="201"/>
      <c r="FKL88" s="201"/>
      <c r="FKM88" s="201"/>
      <c r="FKN88" s="201"/>
      <c r="FKO88" s="201"/>
      <c r="FKP88" s="201"/>
      <c r="FKQ88" s="201"/>
      <c r="FKR88" s="201"/>
      <c r="FKS88" s="201"/>
      <c r="FKT88" s="201"/>
      <c r="FKU88" s="201"/>
      <c r="FKV88" s="201"/>
      <c r="FKW88" s="201"/>
      <c r="FKX88" s="201"/>
      <c r="FKY88" s="201"/>
      <c r="FKZ88" s="201"/>
      <c r="FLA88" s="201"/>
      <c r="FLB88" s="201"/>
      <c r="FLC88" s="201"/>
      <c r="FLD88" s="201"/>
      <c r="FLE88" s="201"/>
      <c r="FLF88" s="201"/>
      <c r="FLG88" s="201"/>
      <c r="FLH88" s="201"/>
      <c r="FLI88" s="201"/>
      <c r="FLJ88" s="201"/>
      <c r="FLK88" s="201"/>
      <c r="FLL88" s="201"/>
      <c r="FLM88" s="201"/>
      <c r="FLN88" s="201"/>
      <c r="FLO88" s="201"/>
      <c r="FLP88" s="201"/>
      <c r="FLQ88" s="201"/>
      <c r="FLR88" s="201"/>
      <c r="FLS88" s="201"/>
      <c r="FLT88" s="201"/>
      <c r="FLU88" s="201"/>
      <c r="FLV88" s="201"/>
      <c r="FLW88" s="201"/>
      <c r="FLX88" s="201"/>
      <c r="FLY88" s="201"/>
      <c r="FLZ88" s="201"/>
      <c r="FMA88" s="201"/>
      <c r="FMB88" s="201"/>
      <c r="FMC88" s="201"/>
      <c r="FMD88" s="201"/>
      <c r="FME88" s="201"/>
      <c r="FMF88" s="201"/>
      <c r="FMG88" s="201"/>
      <c r="FMH88" s="201"/>
      <c r="FMI88" s="201"/>
      <c r="FMJ88" s="201"/>
      <c r="FMK88" s="201"/>
      <c r="FML88" s="201"/>
      <c r="FMM88" s="201"/>
      <c r="FMN88" s="201"/>
      <c r="FMO88" s="201"/>
      <c r="FMP88" s="201"/>
      <c r="FMQ88" s="201"/>
      <c r="FMR88" s="201"/>
      <c r="FMS88" s="201"/>
      <c r="FMT88" s="201"/>
      <c r="FMU88" s="201"/>
      <c r="FMV88" s="201"/>
      <c r="FMW88" s="201"/>
      <c r="FMX88" s="201"/>
      <c r="FMY88" s="201"/>
      <c r="FMZ88" s="201"/>
      <c r="FNA88" s="201"/>
      <c r="FNB88" s="201"/>
      <c r="FNC88" s="201"/>
      <c r="FND88" s="201"/>
      <c r="FNE88" s="201"/>
      <c r="FNF88" s="201"/>
      <c r="FNG88" s="201"/>
      <c r="FNH88" s="201"/>
      <c r="FNI88" s="201"/>
      <c r="FNJ88" s="201"/>
      <c r="FNK88" s="201"/>
      <c r="FNL88" s="201"/>
      <c r="FNM88" s="201"/>
      <c r="FNN88" s="201"/>
      <c r="FNO88" s="201"/>
      <c r="FNP88" s="201"/>
      <c r="FNQ88" s="201"/>
      <c r="FNR88" s="201"/>
      <c r="FNS88" s="201"/>
      <c r="FNT88" s="201"/>
      <c r="FNU88" s="201"/>
      <c r="FNV88" s="201"/>
      <c r="FNW88" s="201"/>
      <c r="FNX88" s="201"/>
      <c r="FNY88" s="201"/>
      <c r="FNZ88" s="201"/>
      <c r="FOA88" s="201"/>
      <c r="FOB88" s="201"/>
      <c r="FOC88" s="201"/>
      <c r="FOD88" s="201"/>
      <c r="FOE88" s="201"/>
      <c r="FOF88" s="201"/>
      <c r="FOG88" s="201"/>
      <c r="FOH88" s="201"/>
      <c r="FOI88" s="201"/>
      <c r="FOJ88" s="201"/>
      <c r="FOK88" s="201"/>
      <c r="FOL88" s="201"/>
      <c r="FOM88" s="201"/>
      <c r="FON88" s="201"/>
      <c r="FOO88" s="201"/>
      <c r="FOP88" s="201"/>
      <c r="FOQ88" s="201"/>
      <c r="FOR88" s="201"/>
      <c r="FOS88" s="201"/>
      <c r="FOT88" s="201"/>
      <c r="FOU88" s="201"/>
      <c r="FOV88" s="201"/>
      <c r="FOW88" s="201"/>
      <c r="FOX88" s="201"/>
      <c r="FOY88" s="201"/>
      <c r="FOZ88" s="201"/>
      <c r="FPA88" s="201"/>
      <c r="FPB88" s="201"/>
      <c r="FPC88" s="201"/>
      <c r="FPD88" s="201"/>
      <c r="FPE88" s="201"/>
      <c r="FPF88" s="201"/>
      <c r="FPG88" s="201"/>
      <c r="FPH88" s="201"/>
      <c r="FPI88" s="201"/>
      <c r="FPJ88" s="201"/>
      <c r="FPK88" s="201"/>
      <c r="FPL88" s="201"/>
      <c r="FPM88" s="201"/>
      <c r="FPN88" s="201"/>
      <c r="FPO88" s="201"/>
      <c r="FPP88" s="201"/>
      <c r="FPQ88" s="201"/>
      <c r="FPR88" s="201"/>
      <c r="FPS88" s="201"/>
      <c r="FPT88" s="201"/>
      <c r="FPU88" s="201"/>
      <c r="FPV88" s="201"/>
      <c r="FPW88" s="201"/>
      <c r="FPX88" s="201"/>
      <c r="FPY88" s="201"/>
      <c r="FPZ88" s="201"/>
      <c r="FQA88" s="201"/>
      <c r="FQB88" s="201"/>
      <c r="FQC88" s="201"/>
      <c r="FQD88" s="201"/>
      <c r="FQE88" s="201"/>
      <c r="FQF88" s="201"/>
      <c r="FQG88" s="201"/>
      <c r="FQH88" s="201"/>
      <c r="FQI88" s="201"/>
      <c r="FQJ88" s="201"/>
      <c r="FQK88" s="201"/>
      <c r="FQL88" s="201"/>
      <c r="FQM88" s="201"/>
      <c r="FQN88" s="201"/>
      <c r="FQO88" s="201"/>
      <c r="FQP88" s="201"/>
      <c r="FQQ88" s="201"/>
      <c r="FQR88" s="201"/>
      <c r="FQS88" s="201"/>
      <c r="FQT88" s="201"/>
      <c r="FQU88" s="201"/>
      <c r="FQV88" s="201"/>
      <c r="FQW88" s="201"/>
      <c r="FQX88" s="201"/>
      <c r="FQY88" s="201"/>
      <c r="FQZ88" s="201"/>
      <c r="FRA88" s="201"/>
      <c r="FRB88" s="201"/>
      <c r="FRC88" s="201"/>
      <c r="FRD88" s="201"/>
      <c r="FRE88" s="201"/>
      <c r="FRF88" s="201"/>
      <c r="FRG88" s="201"/>
      <c r="FRH88" s="201"/>
      <c r="FRI88" s="201"/>
      <c r="FRJ88" s="201"/>
      <c r="FRK88" s="201"/>
      <c r="FRL88" s="201"/>
      <c r="FRM88" s="201"/>
      <c r="FRN88" s="201"/>
      <c r="FRO88" s="201"/>
      <c r="FRP88" s="201"/>
      <c r="FRQ88" s="201"/>
      <c r="FRR88" s="201"/>
      <c r="FRS88" s="201"/>
      <c r="FRT88" s="201"/>
      <c r="FRU88" s="201"/>
      <c r="FRV88" s="201"/>
      <c r="FRW88" s="201"/>
      <c r="FRX88" s="201"/>
      <c r="FRY88" s="201"/>
      <c r="FRZ88" s="201"/>
      <c r="FSA88" s="201"/>
      <c r="FSB88" s="201"/>
      <c r="FSC88" s="201"/>
      <c r="FSD88" s="201"/>
      <c r="FSE88" s="201"/>
      <c r="FSF88" s="201"/>
      <c r="FSG88" s="201"/>
      <c r="FSH88" s="201"/>
      <c r="FSI88" s="201"/>
      <c r="FSJ88" s="201"/>
      <c r="FSK88" s="201"/>
      <c r="FSL88" s="201"/>
      <c r="FSM88" s="201"/>
      <c r="FSN88" s="201"/>
      <c r="FSO88" s="201"/>
      <c r="FSP88" s="201"/>
      <c r="FSQ88" s="201"/>
      <c r="FSR88" s="201"/>
      <c r="FSS88" s="201"/>
      <c r="FST88" s="201"/>
      <c r="FSU88" s="201"/>
      <c r="FSV88" s="201"/>
      <c r="FSW88" s="201"/>
      <c r="FSX88" s="201"/>
      <c r="FSY88" s="201"/>
      <c r="FSZ88" s="201"/>
      <c r="FTA88" s="201"/>
      <c r="FTB88" s="201"/>
      <c r="FTC88" s="201"/>
      <c r="FTD88" s="201"/>
      <c r="FTE88" s="201"/>
      <c r="FTF88" s="201"/>
      <c r="FTG88" s="201"/>
      <c r="FTH88" s="201"/>
      <c r="FTI88" s="201"/>
      <c r="FTJ88" s="201"/>
      <c r="FTK88" s="201"/>
      <c r="FTL88" s="201"/>
      <c r="FTM88" s="201"/>
      <c r="FTN88" s="201"/>
      <c r="FTO88" s="201"/>
      <c r="FTP88" s="201"/>
      <c r="FTQ88" s="201"/>
      <c r="FTR88" s="201"/>
      <c r="FTS88" s="201"/>
      <c r="FTT88" s="201"/>
      <c r="FTU88" s="201"/>
      <c r="FTV88" s="201"/>
      <c r="FTW88" s="201"/>
      <c r="FTX88" s="201"/>
      <c r="FTY88" s="201"/>
      <c r="FTZ88" s="201"/>
      <c r="FUA88" s="201"/>
      <c r="FUB88" s="201"/>
      <c r="FUC88" s="201"/>
      <c r="FUD88" s="201"/>
      <c r="FUE88" s="201"/>
      <c r="FUF88" s="201"/>
      <c r="FUG88" s="201"/>
      <c r="FUH88" s="201"/>
      <c r="FUI88" s="201"/>
      <c r="FUJ88" s="201"/>
      <c r="FUK88" s="201"/>
      <c r="FUL88" s="201"/>
      <c r="FUM88" s="201"/>
      <c r="FUN88" s="201"/>
      <c r="FUO88" s="201"/>
      <c r="FUP88" s="201"/>
      <c r="FUQ88" s="201"/>
      <c r="FUR88" s="201"/>
      <c r="FUS88" s="201"/>
      <c r="FUT88" s="201"/>
      <c r="FUU88" s="201"/>
      <c r="FUV88" s="201"/>
      <c r="FUW88" s="201"/>
      <c r="FUX88" s="201"/>
      <c r="FUY88" s="201"/>
      <c r="FUZ88" s="201"/>
      <c r="FVA88" s="201"/>
      <c r="FVB88" s="201"/>
      <c r="FVC88" s="201"/>
      <c r="FVD88" s="201"/>
      <c r="FVE88" s="201"/>
      <c r="FVF88" s="201"/>
      <c r="FVG88" s="201"/>
      <c r="FVH88" s="201"/>
      <c r="FVI88" s="201"/>
      <c r="FVJ88" s="201"/>
      <c r="FVK88" s="201"/>
      <c r="FVL88" s="201"/>
      <c r="FVM88" s="201"/>
      <c r="FVN88" s="201"/>
      <c r="FVO88" s="201"/>
      <c r="FVP88" s="201"/>
      <c r="FVQ88" s="201"/>
      <c r="FVR88" s="201"/>
      <c r="FVS88" s="201"/>
      <c r="FVT88" s="201"/>
      <c r="FVU88" s="201"/>
      <c r="FVV88" s="201"/>
      <c r="FVW88" s="201"/>
      <c r="FVX88" s="201"/>
      <c r="FVY88" s="201"/>
      <c r="FVZ88" s="201"/>
      <c r="FWA88" s="201"/>
      <c r="FWB88" s="201"/>
      <c r="FWC88" s="201"/>
      <c r="FWD88" s="201"/>
      <c r="FWE88" s="201"/>
      <c r="FWF88" s="201"/>
      <c r="FWG88" s="201"/>
      <c r="FWH88" s="201"/>
      <c r="FWI88" s="201"/>
      <c r="FWJ88" s="201"/>
      <c r="FWK88" s="201"/>
      <c r="FWL88" s="201"/>
      <c r="FWM88" s="201"/>
      <c r="FWN88" s="201"/>
      <c r="FWO88" s="201"/>
      <c r="FWP88" s="201"/>
      <c r="FWQ88" s="201"/>
      <c r="FWR88" s="201"/>
      <c r="FWS88" s="201"/>
      <c r="FWT88" s="201"/>
      <c r="FWU88" s="201"/>
      <c r="FWV88" s="201"/>
      <c r="FWW88" s="201"/>
      <c r="FWX88" s="201"/>
      <c r="FWY88" s="201"/>
      <c r="FWZ88" s="201"/>
      <c r="FXA88" s="201"/>
      <c r="FXB88" s="201"/>
      <c r="FXC88" s="201"/>
      <c r="FXD88" s="201"/>
      <c r="FXE88" s="201"/>
      <c r="FXF88" s="201"/>
      <c r="FXG88" s="201"/>
      <c r="FXH88" s="201"/>
      <c r="FXI88" s="201"/>
      <c r="FXJ88" s="201"/>
      <c r="FXK88" s="201"/>
      <c r="FXL88" s="201"/>
      <c r="FXM88" s="201"/>
      <c r="FXN88" s="201"/>
      <c r="FXO88" s="201"/>
      <c r="FXP88" s="201"/>
      <c r="FXQ88" s="201"/>
      <c r="FXR88" s="201"/>
      <c r="FXS88" s="201"/>
      <c r="FXT88" s="201"/>
      <c r="FXU88" s="201"/>
      <c r="FXV88" s="201"/>
      <c r="FXW88" s="201"/>
      <c r="FXX88" s="201"/>
      <c r="FXY88" s="201"/>
      <c r="FXZ88" s="201"/>
      <c r="FYA88" s="201"/>
      <c r="FYB88" s="201"/>
      <c r="FYC88" s="201"/>
      <c r="FYD88" s="201"/>
      <c r="FYE88" s="201"/>
      <c r="FYF88" s="201"/>
      <c r="FYG88" s="201"/>
      <c r="FYH88" s="201"/>
      <c r="FYI88" s="201"/>
      <c r="FYJ88" s="201"/>
      <c r="FYK88" s="201"/>
      <c r="FYL88" s="201"/>
      <c r="FYM88" s="201"/>
      <c r="FYN88" s="201"/>
      <c r="FYO88" s="201"/>
      <c r="FYP88" s="201"/>
      <c r="FYQ88" s="201"/>
      <c r="FYR88" s="201"/>
      <c r="FYS88" s="201"/>
      <c r="FYT88" s="201"/>
      <c r="FYU88" s="201"/>
      <c r="FYV88" s="201"/>
      <c r="FYW88" s="201"/>
      <c r="FYX88" s="201"/>
      <c r="FYY88" s="201"/>
      <c r="FYZ88" s="201"/>
      <c r="FZA88" s="201"/>
      <c r="FZB88" s="201"/>
      <c r="FZC88" s="201"/>
      <c r="FZD88" s="201"/>
      <c r="FZE88" s="201"/>
      <c r="FZF88" s="201"/>
      <c r="FZG88" s="201"/>
      <c r="FZH88" s="201"/>
      <c r="FZI88" s="201"/>
      <c r="FZJ88" s="201"/>
      <c r="FZK88" s="201"/>
      <c r="FZL88" s="201"/>
      <c r="FZM88" s="201"/>
      <c r="FZN88" s="201"/>
      <c r="FZO88" s="201"/>
      <c r="FZP88" s="201"/>
      <c r="FZQ88" s="201"/>
      <c r="FZR88" s="201"/>
      <c r="FZS88" s="201"/>
      <c r="FZT88" s="201"/>
      <c r="FZU88" s="201"/>
      <c r="FZV88" s="201"/>
      <c r="FZW88" s="201"/>
      <c r="FZX88" s="201"/>
      <c r="FZY88" s="201"/>
      <c r="FZZ88" s="201"/>
      <c r="GAA88" s="201"/>
      <c r="GAB88" s="201"/>
      <c r="GAC88" s="201"/>
      <c r="GAD88" s="201"/>
      <c r="GAE88" s="201"/>
      <c r="GAF88" s="201"/>
      <c r="GAG88" s="201"/>
      <c r="GAH88" s="201"/>
      <c r="GAI88" s="201"/>
      <c r="GAJ88" s="201"/>
      <c r="GAK88" s="201"/>
      <c r="GAL88" s="201"/>
      <c r="GAM88" s="201"/>
      <c r="GAN88" s="201"/>
      <c r="GAO88" s="201"/>
      <c r="GAP88" s="201"/>
      <c r="GAQ88" s="201"/>
      <c r="GAR88" s="201"/>
      <c r="GAS88" s="201"/>
      <c r="GAT88" s="201"/>
      <c r="GAU88" s="201"/>
      <c r="GAV88" s="201"/>
      <c r="GAW88" s="201"/>
      <c r="GAX88" s="201"/>
      <c r="GAY88" s="201"/>
      <c r="GAZ88" s="201"/>
      <c r="GBA88" s="201"/>
      <c r="GBB88" s="201"/>
      <c r="GBC88" s="201"/>
      <c r="GBD88" s="201"/>
      <c r="GBE88" s="201"/>
      <c r="GBF88" s="201"/>
      <c r="GBG88" s="201"/>
      <c r="GBH88" s="201"/>
      <c r="GBI88" s="201"/>
      <c r="GBJ88" s="201"/>
      <c r="GBK88" s="201"/>
      <c r="GBL88" s="201"/>
      <c r="GBM88" s="201"/>
      <c r="GBN88" s="201"/>
      <c r="GBO88" s="201"/>
      <c r="GBP88" s="201"/>
      <c r="GBQ88" s="201"/>
      <c r="GBR88" s="201"/>
      <c r="GBS88" s="201"/>
      <c r="GBT88" s="201"/>
      <c r="GBU88" s="201"/>
      <c r="GBV88" s="201"/>
      <c r="GBW88" s="201"/>
      <c r="GBX88" s="201"/>
      <c r="GBY88" s="201"/>
      <c r="GBZ88" s="201"/>
      <c r="GCA88" s="201"/>
      <c r="GCB88" s="201"/>
      <c r="GCC88" s="201"/>
      <c r="GCD88" s="201"/>
      <c r="GCE88" s="201"/>
      <c r="GCF88" s="201"/>
      <c r="GCG88" s="201"/>
      <c r="GCH88" s="201"/>
      <c r="GCI88" s="201"/>
      <c r="GCJ88" s="201"/>
      <c r="GCK88" s="201"/>
      <c r="GCL88" s="201"/>
      <c r="GCM88" s="201"/>
      <c r="GCN88" s="201"/>
      <c r="GCO88" s="201"/>
      <c r="GCP88" s="201"/>
      <c r="GCQ88" s="201"/>
      <c r="GCR88" s="201"/>
      <c r="GCS88" s="201"/>
      <c r="GCT88" s="201"/>
      <c r="GCU88" s="201"/>
      <c r="GCV88" s="201"/>
      <c r="GCW88" s="201"/>
      <c r="GCX88" s="201"/>
      <c r="GCY88" s="201"/>
      <c r="GCZ88" s="201"/>
      <c r="GDA88" s="201"/>
      <c r="GDB88" s="201"/>
      <c r="GDC88" s="201"/>
      <c r="GDD88" s="201"/>
      <c r="GDE88" s="201"/>
      <c r="GDF88" s="201"/>
      <c r="GDG88" s="201"/>
      <c r="GDH88" s="201"/>
      <c r="GDI88" s="201"/>
      <c r="GDJ88" s="201"/>
      <c r="GDK88" s="201"/>
      <c r="GDL88" s="201"/>
      <c r="GDM88" s="201"/>
      <c r="GDN88" s="201"/>
      <c r="GDO88" s="201"/>
      <c r="GDP88" s="201"/>
      <c r="GDQ88" s="201"/>
      <c r="GDR88" s="201"/>
      <c r="GDS88" s="201"/>
      <c r="GDT88" s="201"/>
      <c r="GDU88" s="201"/>
      <c r="GDV88" s="201"/>
      <c r="GDW88" s="201"/>
      <c r="GDX88" s="201"/>
      <c r="GDY88" s="201"/>
      <c r="GDZ88" s="201"/>
      <c r="GEA88" s="201"/>
      <c r="GEB88" s="201"/>
      <c r="GEC88" s="201"/>
      <c r="GED88" s="201"/>
      <c r="GEE88" s="201"/>
      <c r="GEF88" s="201"/>
      <c r="GEG88" s="201"/>
      <c r="GEH88" s="201"/>
      <c r="GEI88" s="201"/>
      <c r="GEJ88" s="201"/>
      <c r="GEK88" s="201"/>
      <c r="GEL88" s="201"/>
      <c r="GEM88" s="201"/>
      <c r="GEN88" s="201"/>
      <c r="GEO88" s="201"/>
      <c r="GEP88" s="201"/>
      <c r="GEQ88" s="201"/>
      <c r="GER88" s="201"/>
      <c r="GES88" s="201"/>
      <c r="GET88" s="201"/>
      <c r="GEU88" s="201"/>
      <c r="GEV88" s="201"/>
      <c r="GEW88" s="201"/>
      <c r="GEX88" s="201"/>
      <c r="GEY88" s="201"/>
      <c r="GEZ88" s="201"/>
      <c r="GFA88" s="201"/>
      <c r="GFB88" s="201"/>
      <c r="GFC88" s="201"/>
      <c r="GFD88" s="201"/>
      <c r="GFE88" s="201"/>
      <c r="GFF88" s="201"/>
      <c r="GFG88" s="201"/>
      <c r="GFH88" s="201"/>
      <c r="GFI88" s="201"/>
      <c r="GFJ88" s="201"/>
      <c r="GFK88" s="201"/>
      <c r="GFL88" s="201"/>
      <c r="GFM88" s="201"/>
      <c r="GFN88" s="201"/>
      <c r="GFO88" s="201"/>
      <c r="GFP88" s="201"/>
      <c r="GFQ88" s="201"/>
      <c r="GFR88" s="201"/>
      <c r="GFS88" s="201"/>
      <c r="GFT88" s="201"/>
      <c r="GFU88" s="201"/>
      <c r="GFV88" s="201"/>
      <c r="GFW88" s="201"/>
      <c r="GFX88" s="201"/>
      <c r="GFY88" s="201"/>
      <c r="GFZ88" s="201"/>
      <c r="GGA88" s="201"/>
      <c r="GGB88" s="201"/>
      <c r="GGC88" s="201"/>
      <c r="GGD88" s="201"/>
      <c r="GGE88" s="201"/>
      <c r="GGF88" s="201"/>
      <c r="GGG88" s="201"/>
      <c r="GGH88" s="201"/>
      <c r="GGI88" s="201"/>
      <c r="GGJ88" s="201"/>
      <c r="GGK88" s="201"/>
      <c r="GGL88" s="201"/>
      <c r="GGM88" s="201"/>
      <c r="GGN88" s="201"/>
      <c r="GGO88" s="201"/>
      <c r="GGP88" s="201"/>
      <c r="GGQ88" s="201"/>
      <c r="GGR88" s="201"/>
      <c r="GGS88" s="201"/>
      <c r="GGT88" s="201"/>
      <c r="GGU88" s="201"/>
      <c r="GGV88" s="201"/>
      <c r="GGW88" s="201"/>
      <c r="GGX88" s="201"/>
      <c r="GGY88" s="201"/>
      <c r="GGZ88" s="201"/>
      <c r="GHA88" s="201"/>
      <c r="GHB88" s="201"/>
      <c r="GHC88" s="201"/>
      <c r="GHD88" s="201"/>
      <c r="GHE88" s="201"/>
      <c r="GHF88" s="201"/>
      <c r="GHG88" s="201"/>
      <c r="GHH88" s="201"/>
      <c r="GHI88" s="201"/>
      <c r="GHJ88" s="201"/>
      <c r="GHK88" s="201"/>
      <c r="GHL88" s="201"/>
      <c r="GHM88" s="201"/>
      <c r="GHN88" s="201"/>
      <c r="GHO88" s="201"/>
      <c r="GHP88" s="201"/>
      <c r="GHQ88" s="201"/>
      <c r="GHR88" s="201"/>
      <c r="GHS88" s="201"/>
      <c r="GHT88" s="201"/>
      <c r="GHU88" s="201"/>
      <c r="GHV88" s="201"/>
      <c r="GHW88" s="201"/>
      <c r="GHX88" s="201"/>
      <c r="GHY88" s="201"/>
      <c r="GHZ88" s="201"/>
      <c r="GIA88" s="201"/>
      <c r="GIB88" s="201"/>
      <c r="GIC88" s="201"/>
      <c r="GID88" s="201"/>
      <c r="GIE88" s="201"/>
      <c r="GIF88" s="201"/>
      <c r="GIG88" s="201"/>
      <c r="GIH88" s="201"/>
      <c r="GII88" s="201"/>
      <c r="GIJ88" s="201"/>
      <c r="GIK88" s="201"/>
      <c r="GIL88" s="201"/>
      <c r="GIM88" s="201"/>
      <c r="GIN88" s="201"/>
      <c r="GIO88" s="201"/>
      <c r="GIP88" s="201"/>
      <c r="GIQ88" s="201"/>
      <c r="GIR88" s="201"/>
      <c r="GIS88" s="201"/>
      <c r="GIT88" s="201"/>
      <c r="GIU88" s="201"/>
      <c r="GIV88" s="201"/>
      <c r="GIW88" s="201"/>
      <c r="GIX88" s="201"/>
      <c r="GIY88" s="201"/>
      <c r="GIZ88" s="201"/>
      <c r="GJA88" s="201"/>
      <c r="GJB88" s="201"/>
      <c r="GJC88" s="201"/>
      <c r="GJD88" s="201"/>
      <c r="GJE88" s="201"/>
      <c r="GJF88" s="201"/>
      <c r="GJG88" s="201"/>
      <c r="GJH88" s="201"/>
      <c r="GJI88" s="201"/>
      <c r="GJJ88" s="201"/>
      <c r="GJK88" s="201"/>
      <c r="GJL88" s="201"/>
      <c r="GJM88" s="201"/>
      <c r="GJN88" s="201"/>
      <c r="GJO88" s="201"/>
      <c r="GJP88" s="201"/>
      <c r="GJQ88" s="201"/>
      <c r="GJR88" s="201"/>
      <c r="GJS88" s="201"/>
      <c r="GJT88" s="201"/>
      <c r="GJU88" s="201"/>
      <c r="GJV88" s="201"/>
      <c r="GJW88" s="201"/>
      <c r="GJX88" s="201"/>
      <c r="GJY88" s="201"/>
      <c r="GJZ88" s="201"/>
      <c r="GKA88" s="201"/>
      <c r="GKB88" s="201"/>
      <c r="GKC88" s="201"/>
      <c r="GKD88" s="201"/>
      <c r="GKE88" s="201"/>
      <c r="GKF88" s="201"/>
      <c r="GKG88" s="201"/>
      <c r="GKH88" s="201"/>
      <c r="GKI88" s="201"/>
      <c r="GKJ88" s="201"/>
      <c r="GKK88" s="201"/>
      <c r="GKL88" s="201"/>
      <c r="GKM88" s="201"/>
      <c r="GKN88" s="201"/>
      <c r="GKO88" s="201"/>
      <c r="GKP88" s="201"/>
      <c r="GKQ88" s="201"/>
      <c r="GKR88" s="201"/>
      <c r="GKS88" s="201"/>
      <c r="GKT88" s="201"/>
      <c r="GKU88" s="201"/>
      <c r="GKV88" s="201"/>
      <c r="GKW88" s="201"/>
      <c r="GKX88" s="201"/>
      <c r="GKY88" s="201"/>
      <c r="GKZ88" s="201"/>
      <c r="GLA88" s="201"/>
      <c r="GLB88" s="201"/>
      <c r="GLC88" s="201"/>
      <c r="GLD88" s="201"/>
      <c r="GLE88" s="201"/>
      <c r="GLF88" s="201"/>
      <c r="GLG88" s="201"/>
      <c r="GLH88" s="201"/>
      <c r="GLI88" s="201"/>
      <c r="GLJ88" s="201"/>
      <c r="GLK88" s="201"/>
      <c r="GLL88" s="201"/>
      <c r="GLM88" s="201"/>
      <c r="GLN88" s="201"/>
      <c r="GLO88" s="201"/>
      <c r="GLP88" s="201"/>
      <c r="GLQ88" s="201"/>
      <c r="GLR88" s="201"/>
      <c r="GLS88" s="201"/>
      <c r="GLT88" s="201"/>
      <c r="GLU88" s="201"/>
      <c r="GLV88" s="201"/>
      <c r="GLW88" s="201"/>
      <c r="GLX88" s="201"/>
      <c r="GLY88" s="201"/>
      <c r="GLZ88" s="201"/>
      <c r="GMA88" s="201"/>
      <c r="GMB88" s="201"/>
      <c r="GMC88" s="201"/>
      <c r="GMD88" s="201"/>
      <c r="GME88" s="201"/>
      <c r="GMF88" s="201"/>
      <c r="GMG88" s="201"/>
      <c r="GMH88" s="201"/>
      <c r="GMI88" s="201"/>
      <c r="GMJ88" s="201"/>
      <c r="GMK88" s="201"/>
      <c r="GML88" s="201"/>
      <c r="GMM88" s="201"/>
      <c r="GMN88" s="201"/>
      <c r="GMO88" s="201"/>
      <c r="GMP88" s="201"/>
      <c r="GMQ88" s="201"/>
      <c r="GMR88" s="201"/>
      <c r="GMS88" s="201"/>
      <c r="GMT88" s="201"/>
      <c r="GMU88" s="201"/>
      <c r="GMV88" s="201"/>
      <c r="GMW88" s="201"/>
      <c r="GMX88" s="201"/>
      <c r="GMY88" s="201"/>
      <c r="GMZ88" s="201"/>
      <c r="GNA88" s="201"/>
      <c r="GNB88" s="201"/>
      <c r="GNC88" s="201"/>
      <c r="GND88" s="201"/>
      <c r="GNE88" s="201"/>
      <c r="GNF88" s="201"/>
      <c r="GNG88" s="201"/>
      <c r="GNH88" s="201"/>
      <c r="GNI88" s="201"/>
      <c r="GNJ88" s="201"/>
      <c r="GNK88" s="201"/>
      <c r="GNL88" s="201"/>
      <c r="GNM88" s="201"/>
      <c r="GNN88" s="201"/>
      <c r="GNO88" s="201"/>
      <c r="GNP88" s="201"/>
      <c r="GNQ88" s="201"/>
      <c r="GNR88" s="201"/>
      <c r="GNS88" s="201"/>
      <c r="GNT88" s="201"/>
      <c r="GNU88" s="201"/>
      <c r="GNV88" s="201"/>
      <c r="GNW88" s="201"/>
      <c r="GNX88" s="201"/>
      <c r="GNY88" s="201"/>
      <c r="GNZ88" s="201"/>
      <c r="GOA88" s="201"/>
      <c r="GOB88" s="201"/>
      <c r="GOC88" s="201"/>
      <c r="GOD88" s="201"/>
      <c r="GOE88" s="201"/>
      <c r="GOF88" s="201"/>
      <c r="GOG88" s="201"/>
      <c r="GOH88" s="201"/>
      <c r="GOI88" s="201"/>
      <c r="GOJ88" s="201"/>
      <c r="GOK88" s="201"/>
      <c r="GOL88" s="201"/>
      <c r="GOM88" s="201"/>
      <c r="GON88" s="201"/>
      <c r="GOO88" s="201"/>
      <c r="GOP88" s="201"/>
      <c r="GOQ88" s="201"/>
      <c r="GOR88" s="201"/>
      <c r="GOS88" s="201"/>
      <c r="GOT88" s="201"/>
      <c r="GOU88" s="201"/>
      <c r="GOV88" s="201"/>
      <c r="GOW88" s="201"/>
      <c r="GOX88" s="201"/>
      <c r="GOY88" s="201"/>
      <c r="GOZ88" s="201"/>
      <c r="GPA88" s="201"/>
      <c r="GPB88" s="201"/>
      <c r="GPC88" s="201"/>
      <c r="GPD88" s="201"/>
      <c r="GPE88" s="201"/>
      <c r="GPF88" s="201"/>
      <c r="GPG88" s="201"/>
      <c r="GPH88" s="201"/>
      <c r="GPI88" s="201"/>
      <c r="GPJ88" s="201"/>
      <c r="GPK88" s="201"/>
      <c r="GPL88" s="201"/>
      <c r="GPM88" s="201"/>
      <c r="GPN88" s="201"/>
      <c r="GPO88" s="201"/>
      <c r="GPP88" s="201"/>
      <c r="GPQ88" s="201"/>
      <c r="GPR88" s="201"/>
      <c r="GPS88" s="201"/>
      <c r="GPT88" s="201"/>
      <c r="GPU88" s="201"/>
      <c r="GPV88" s="201"/>
      <c r="GPW88" s="201"/>
      <c r="GPX88" s="201"/>
      <c r="GPY88" s="201"/>
      <c r="GPZ88" s="201"/>
      <c r="GQA88" s="201"/>
      <c r="GQB88" s="201"/>
      <c r="GQC88" s="201"/>
      <c r="GQD88" s="201"/>
      <c r="GQE88" s="201"/>
      <c r="GQF88" s="201"/>
      <c r="GQG88" s="201"/>
      <c r="GQH88" s="201"/>
      <c r="GQI88" s="201"/>
      <c r="GQJ88" s="201"/>
      <c r="GQK88" s="201"/>
      <c r="GQL88" s="201"/>
      <c r="GQM88" s="201"/>
      <c r="GQN88" s="201"/>
      <c r="GQO88" s="201"/>
      <c r="GQP88" s="201"/>
      <c r="GQQ88" s="201"/>
      <c r="GQR88" s="201"/>
      <c r="GQS88" s="201"/>
      <c r="GQT88" s="201"/>
      <c r="GQU88" s="201"/>
      <c r="GQV88" s="201"/>
      <c r="GQW88" s="201"/>
      <c r="GQX88" s="201"/>
      <c r="GQY88" s="201"/>
      <c r="GQZ88" s="201"/>
      <c r="GRA88" s="201"/>
      <c r="GRB88" s="201"/>
      <c r="GRC88" s="201"/>
      <c r="GRD88" s="201"/>
      <c r="GRE88" s="201"/>
      <c r="GRF88" s="201"/>
      <c r="GRG88" s="201"/>
      <c r="GRH88" s="201"/>
      <c r="GRI88" s="201"/>
      <c r="GRJ88" s="201"/>
      <c r="GRK88" s="201"/>
      <c r="GRL88" s="201"/>
      <c r="GRM88" s="201"/>
      <c r="GRN88" s="201"/>
      <c r="GRO88" s="201"/>
      <c r="GRP88" s="201"/>
      <c r="GRQ88" s="201"/>
      <c r="GRR88" s="201"/>
      <c r="GRS88" s="201"/>
      <c r="GRT88" s="201"/>
      <c r="GRU88" s="201"/>
      <c r="GRV88" s="201"/>
      <c r="GRW88" s="201"/>
      <c r="GRX88" s="201"/>
      <c r="GRY88" s="201"/>
      <c r="GRZ88" s="201"/>
      <c r="GSA88" s="201"/>
      <c r="GSB88" s="201"/>
      <c r="GSC88" s="201"/>
      <c r="GSD88" s="201"/>
      <c r="GSE88" s="201"/>
      <c r="GSF88" s="201"/>
      <c r="GSG88" s="201"/>
      <c r="GSH88" s="201"/>
      <c r="GSI88" s="201"/>
      <c r="GSJ88" s="201"/>
      <c r="GSK88" s="201"/>
      <c r="GSL88" s="201"/>
      <c r="GSM88" s="201"/>
      <c r="GSN88" s="201"/>
      <c r="GSO88" s="201"/>
      <c r="GSP88" s="201"/>
      <c r="GSQ88" s="201"/>
      <c r="GSR88" s="201"/>
      <c r="GSS88" s="201"/>
      <c r="GST88" s="201"/>
      <c r="GSU88" s="201"/>
      <c r="GSV88" s="201"/>
      <c r="GSW88" s="201"/>
      <c r="GSX88" s="201"/>
      <c r="GSY88" s="201"/>
      <c r="GSZ88" s="201"/>
      <c r="GTA88" s="201"/>
      <c r="GTB88" s="201"/>
      <c r="GTC88" s="201"/>
      <c r="GTD88" s="201"/>
      <c r="GTE88" s="201"/>
      <c r="GTF88" s="201"/>
      <c r="GTG88" s="201"/>
      <c r="GTH88" s="201"/>
      <c r="GTI88" s="201"/>
      <c r="GTJ88" s="201"/>
      <c r="GTK88" s="201"/>
      <c r="GTL88" s="201"/>
      <c r="GTM88" s="201"/>
      <c r="GTN88" s="201"/>
      <c r="GTO88" s="201"/>
      <c r="GTP88" s="201"/>
      <c r="GTQ88" s="201"/>
      <c r="GTR88" s="201"/>
      <c r="GTS88" s="201"/>
      <c r="GTT88" s="201"/>
      <c r="GTU88" s="201"/>
      <c r="GTV88" s="201"/>
      <c r="GTW88" s="201"/>
      <c r="GTX88" s="201"/>
      <c r="GTY88" s="201"/>
      <c r="GTZ88" s="201"/>
      <c r="GUA88" s="201"/>
      <c r="GUB88" s="201"/>
      <c r="GUC88" s="201"/>
      <c r="GUD88" s="201"/>
      <c r="GUE88" s="201"/>
      <c r="GUF88" s="201"/>
      <c r="GUG88" s="201"/>
      <c r="GUH88" s="201"/>
      <c r="GUI88" s="201"/>
      <c r="GUJ88" s="201"/>
      <c r="GUK88" s="201"/>
      <c r="GUL88" s="201"/>
      <c r="GUM88" s="201"/>
      <c r="GUN88" s="201"/>
      <c r="GUO88" s="201"/>
      <c r="GUP88" s="201"/>
      <c r="GUQ88" s="201"/>
      <c r="GUR88" s="201"/>
      <c r="GUS88" s="201"/>
      <c r="GUT88" s="201"/>
      <c r="GUU88" s="201"/>
      <c r="GUV88" s="201"/>
      <c r="GUW88" s="201"/>
      <c r="GUX88" s="201"/>
      <c r="GUY88" s="201"/>
      <c r="GUZ88" s="201"/>
      <c r="GVA88" s="201"/>
      <c r="GVB88" s="201"/>
      <c r="GVC88" s="201"/>
      <c r="GVD88" s="201"/>
      <c r="GVE88" s="201"/>
      <c r="GVF88" s="201"/>
      <c r="GVG88" s="201"/>
      <c r="GVH88" s="201"/>
      <c r="GVI88" s="201"/>
      <c r="GVJ88" s="201"/>
      <c r="GVK88" s="201"/>
      <c r="GVL88" s="201"/>
      <c r="GVM88" s="201"/>
      <c r="GVN88" s="201"/>
      <c r="GVO88" s="201"/>
      <c r="GVP88" s="201"/>
      <c r="GVQ88" s="201"/>
      <c r="GVR88" s="201"/>
      <c r="GVS88" s="201"/>
      <c r="GVT88" s="201"/>
      <c r="GVU88" s="201"/>
      <c r="GVV88" s="201"/>
      <c r="GVW88" s="201"/>
      <c r="GVX88" s="201"/>
      <c r="GVY88" s="201"/>
      <c r="GVZ88" s="201"/>
      <c r="GWA88" s="201"/>
      <c r="GWB88" s="201"/>
      <c r="GWC88" s="201"/>
      <c r="GWD88" s="201"/>
      <c r="GWE88" s="201"/>
      <c r="GWF88" s="201"/>
      <c r="GWG88" s="201"/>
      <c r="GWH88" s="201"/>
      <c r="GWI88" s="201"/>
      <c r="GWJ88" s="201"/>
      <c r="GWK88" s="201"/>
      <c r="GWL88" s="201"/>
      <c r="GWM88" s="201"/>
      <c r="GWN88" s="201"/>
      <c r="GWO88" s="201"/>
      <c r="GWP88" s="201"/>
      <c r="GWQ88" s="201"/>
      <c r="GWR88" s="201"/>
      <c r="GWS88" s="201"/>
      <c r="GWT88" s="201"/>
      <c r="GWU88" s="201"/>
      <c r="GWV88" s="201"/>
      <c r="GWW88" s="201"/>
      <c r="GWX88" s="201"/>
      <c r="GWY88" s="201"/>
      <c r="GWZ88" s="201"/>
      <c r="GXA88" s="201"/>
      <c r="GXB88" s="201"/>
      <c r="GXC88" s="201"/>
      <c r="GXD88" s="201"/>
      <c r="GXE88" s="201"/>
      <c r="GXF88" s="201"/>
      <c r="GXG88" s="201"/>
      <c r="GXH88" s="201"/>
      <c r="GXI88" s="201"/>
      <c r="GXJ88" s="201"/>
      <c r="GXK88" s="201"/>
      <c r="GXL88" s="201"/>
      <c r="GXM88" s="201"/>
      <c r="GXN88" s="201"/>
      <c r="GXO88" s="201"/>
      <c r="GXP88" s="201"/>
      <c r="GXQ88" s="201"/>
      <c r="GXR88" s="201"/>
      <c r="GXS88" s="201"/>
      <c r="GXT88" s="201"/>
      <c r="GXU88" s="201"/>
      <c r="GXV88" s="201"/>
      <c r="GXW88" s="201"/>
      <c r="GXX88" s="201"/>
      <c r="GXY88" s="201"/>
      <c r="GXZ88" s="201"/>
      <c r="GYA88" s="201"/>
      <c r="GYB88" s="201"/>
      <c r="GYC88" s="201"/>
      <c r="GYD88" s="201"/>
      <c r="GYE88" s="201"/>
      <c r="GYF88" s="201"/>
      <c r="GYG88" s="201"/>
      <c r="GYH88" s="201"/>
      <c r="GYI88" s="201"/>
      <c r="GYJ88" s="201"/>
      <c r="GYK88" s="201"/>
      <c r="GYL88" s="201"/>
      <c r="GYM88" s="201"/>
      <c r="GYN88" s="201"/>
      <c r="GYO88" s="201"/>
      <c r="GYP88" s="201"/>
      <c r="GYQ88" s="201"/>
      <c r="GYR88" s="201"/>
      <c r="GYS88" s="201"/>
      <c r="GYT88" s="201"/>
      <c r="GYU88" s="201"/>
      <c r="GYV88" s="201"/>
      <c r="GYW88" s="201"/>
      <c r="GYX88" s="201"/>
      <c r="GYY88" s="201"/>
      <c r="GYZ88" s="201"/>
      <c r="GZA88" s="201"/>
      <c r="GZB88" s="201"/>
      <c r="GZC88" s="201"/>
      <c r="GZD88" s="201"/>
      <c r="GZE88" s="201"/>
      <c r="GZF88" s="201"/>
      <c r="GZG88" s="201"/>
      <c r="GZH88" s="201"/>
      <c r="GZI88" s="201"/>
      <c r="GZJ88" s="201"/>
      <c r="GZK88" s="201"/>
      <c r="GZL88" s="201"/>
      <c r="GZM88" s="201"/>
      <c r="GZN88" s="201"/>
      <c r="GZO88" s="201"/>
      <c r="GZP88" s="201"/>
      <c r="GZQ88" s="201"/>
      <c r="GZR88" s="201"/>
      <c r="GZS88" s="201"/>
      <c r="GZT88" s="201"/>
      <c r="GZU88" s="201"/>
      <c r="GZV88" s="201"/>
      <c r="GZW88" s="201"/>
      <c r="GZX88" s="201"/>
      <c r="GZY88" s="201"/>
      <c r="GZZ88" s="201"/>
      <c r="HAA88" s="201"/>
      <c r="HAB88" s="201"/>
      <c r="HAC88" s="201"/>
      <c r="HAD88" s="201"/>
      <c r="HAE88" s="201"/>
      <c r="HAF88" s="201"/>
      <c r="HAG88" s="201"/>
      <c r="HAH88" s="201"/>
      <c r="HAI88" s="201"/>
      <c r="HAJ88" s="201"/>
      <c r="HAK88" s="201"/>
      <c r="HAL88" s="201"/>
      <c r="HAM88" s="201"/>
      <c r="HAN88" s="201"/>
      <c r="HAO88" s="201"/>
      <c r="HAP88" s="201"/>
      <c r="HAQ88" s="201"/>
      <c r="HAR88" s="201"/>
      <c r="HAS88" s="201"/>
      <c r="HAT88" s="201"/>
      <c r="HAU88" s="201"/>
      <c r="HAV88" s="201"/>
      <c r="HAW88" s="201"/>
      <c r="HAX88" s="201"/>
      <c r="HAY88" s="201"/>
      <c r="HAZ88" s="201"/>
      <c r="HBA88" s="201"/>
      <c r="HBB88" s="201"/>
      <c r="HBC88" s="201"/>
      <c r="HBD88" s="201"/>
      <c r="HBE88" s="201"/>
      <c r="HBF88" s="201"/>
      <c r="HBG88" s="201"/>
      <c r="HBH88" s="201"/>
      <c r="HBI88" s="201"/>
      <c r="HBJ88" s="201"/>
      <c r="HBK88" s="201"/>
      <c r="HBL88" s="201"/>
      <c r="HBM88" s="201"/>
      <c r="HBN88" s="201"/>
      <c r="HBO88" s="201"/>
      <c r="HBP88" s="201"/>
      <c r="HBQ88" s="201"/>
      <c r="HBR88" s="201"/>
      <c r="HBS88" s="201"/>
      <c r="HBT88" s="201"/>
      <c r="HBU88" s="201"/>
      <c r="HBV88" s="201"/>
      <c r="HBW88" s="201"/>
      <c r="HBX88" s="201"/>
      <c r="HBY88" s="201"/>
      <c r="HBZ88" s="201"/>
      <c r="HCA88" s="201"/>
      <c r="HCB88" s="201"/>
      <c r="HCC88" s="201"/>
      <c r="HCD88" s="201"/>
      <c r="HCE88" s="201"/>
      <c r="HCF88" s="201"/>
      <c r="HCG88" s="201"/>
      <c r="HCH88" s="201"/>
      <c r="HCI88" s="201"/>
      <c r="HCJ88" s="201"/>
      <c r="HCK88" s="201"/>
      <c r="HCL88" s="201"/>
      <c r="HCM88" s="201"/>
      <c r="HCN88" s="201"/>
      <c r="HCO88" s="201"/>
      <c r="HCP88" s="201"/>
      <c r="HCQ88" s="201"/>
      <c r="HCR88" s="201"/>
      <c r="HCS88" s="201"/>
      <c r="HCT88" s="201"/>
      <c r="HCU88" s="201"/>
      <c r="HCV88" s="201"/>
      <c r="HCW88" s="201"/>
      <c r="HCX88" s="201"/>
      <c r="HCY88" s="201"/>
      <c r="HCZ88" s="201"/>
      <c r="HDA88" s="201"/>
      <c r="HDB88" s="201"/>
      <c r="HDC88" s="201"/>
      <c r="HDD88" s="201"/>
      <c r="HDE88" s="201"/>
      <c r="HDF88" s="201"/>
      <c r="HDG88" s="201"/>
      <c r="HDH88" s="201"/>
      <c r="HDI88" s="201"/>
      <c r="HDJ88" s="201"/>
      <c r="HDK88" s="201"/>
      <c r="HDL88" s="201"/>
      <c r="HDM88" s="201"/>
      <c r="HDN88" s="201"/>
      <c r="HDO88" s="201"/>
      <c r="HDP88" s="201"/>
      <c r="HDQ88" s="201"/>
      <c r="HDR88" s="201"/>
      <c r="HDS88" s="201"/>
      <c r="HDT88" s="201"/>
      <c r="HDU88" s="201"/>
      <c r="HDV88" s="201"/>
      <c r="HDW88" s="201"/>
      <c r="HDX88" s="201"/>
      <c r="HDY88" s="201"/>
      <c r="HDZ88" s="201"/>
      <c r="HEA88" s="201"/>
      <c r="HEB88" s="201"/>
      <c r="HEC88" s="201"/>
      <c r="HED88" s="201"/>
      <c r="HEE88" s="201"/>
      <c r="HEF88" s="201"/>
      <c r="HEG88" s="201"/>
      <c r="HEH88" s="201"/>
      <c r="HEI88" s="201"/>
      <c r="HEJ88" s="201"/>
      <c r="HEK88" s="201"/>
      <c r="HEL88" s="201"/>
      <c r="HEM88" s="201"/>
      <c r="HEN88" s="201"/>
      <c r="HEO88" s="201"/>
      <c r="HEP88" s="201"/>
      <c r="HEQ88" s="201"/>
      <c r="HER88" s="201"/>
      <c r="HES88" s="201"/>
      <c r="HET88" s="201"/>
      <c r="HEU88" s="201"/>
      <c r="HEV88" s="201"/>
      <c r="HEW88" s="201"/>
      <c r="HEX88" s="201"/>
      <c r="HEY88" s="201"/>
      <c r="HEZ88" s="201"/>
      <c r="HFA88" s="201"/>
      <c r="HFB88" s="201"/>
      <c r="HFC88" s="201"/>
      <c r="HFD88" s="201"/>
      <c r="HFE88" s="201"/>
      <c r="HFF88" s="201"/>
      <c r="HFG88" s="201"/>
      <c r="HFH88" s="201"/>
      <c r="HFI88" s="201"/>
      <c r="HFJ88" s="201"/>
      <c r="HFK88" s="201"/>
      <c r="HFL88" s="201"/>
      <c r="HFM88" s="201"/>
      <c r="HFN88" s="201"/>
      <c r="HFO88" s="201"/>
      <c r="HFP88" s="201"/>
      <c r="HFQ88" s="201"/>
      <c r="HFR88" s="201"/>
      <c r="HFS88" s="201"/>
      <c r="HFT88" s="201"/>
      <c r="HFU88" s="201"/>
      <c r="HFV88" s="201"/>
      <c r="HFW88" s="201"/>
      <c r="HFX88" s="201"/>
      <c r="HFY88" s="201"/>
      <c r="HFZ88" s="201"/>
      <c r="HGA88" s="201"/>
      <c r="HGB88" s="201"/>
      <c r="HGC88" s="201"/>
      <c r="HGD88" s="201"/>
      <c r="HGE88" s="201"/>
      <c r="HGF88" s="201"/>
      <c r="HGG88" s="201"/>
      <c r="HGH88" s="201"/>
      <c r="HGI88" s="201"/>
      <c r="HGJ88" s="201"/>
      <c r="HGK88" s="201"/>
      <c r="HGL88" s="201"/>
      <c r="HGM88" s="201"/>
      <c r="HGN88" s="201"/>
      <c r="HGO88" s="201"/>
      <c r="HGP88" s="201"/>
      <c r="HGQ88" s="201"/>
      <c r="HGR88" s="201"/>
      <c r="HGS88" s="201"/>
      <c r="HGT88" s="201"/>
      <c r="HGU88" s="201"/>
      <c r="HGV88" s="201"/>
      <c r="HGW88" s="201"/>
      <c r="HGX88" s="201"/>
      <c r="HGY88" s="201"/>
      <c r="HGZ88" s="201"/>
      <c r="HHA88" s="201"/>
      <c r="HHB88" s="201"/>
      <c r="HHC88" s="201"/>
      <c r="HHD88" s="201"/>
      <c r="HHE88" s="201"/>
      <c r="HHF88" s="201"/>
      <c r="HHG88" s="201"/>
      <c r="HHH88" s="201"/>
      <c r="HHI88" s="201"/>
      <c r="HHJ88" s="201"/>
      <c r="HHK88" s="201"/>
      <c r="HHL88" s="201"/>
      <c r="HHM88" s="201"/>
      <c r="HHN88" s="201"/>
      <c r="HHO88" s="201"/>
      <c r="HHP88" s="201"/>
      <c r="HHQ88" s="201"/>
      <c r="HHR88" s="201"/>
      <c r="HHS88" s="201"/>
      <c r="HHT88" s="201"/>
      <c r="HHU88" s="201"/>
      <c r="HHV88" s="201"/>
      <c r="HHW88" s="201"/>
      <c r="HHX88" s="201"/>
      <c r="HHY88" s="201"/>
      <c r="HHZ88" s="201"/>
      <c r="HIA88" s="201"/>
      <c r="HIB88" s="201"/>
      <c r="HIC88" s="201"/>
      <c r="HID88" s="201"/>
      <c r="HIE88" s="201"/>
      <c r="HIF88" s="201"/>
      <c r="HIG88" s="201"/>
      <c r="HIH88" s="201"/>
      <c r="HII88" s="201"/>
      <c r="HIJ88" s="201"/>
      <c r="HIK88" s="201"/>
      <c r="HIL88" s="201"/>
      <c r="HIM88" s="201"/>
      <c r="HIN88" s="201"/>
      <c r="HIO88" s="201"/>
      <c r="HIP88" s="201"/>
      <c r="HIQ88" s="201"/>
      <c r="HIR88" s="201"/>
      <c r="HIS88" s="201"/>
      <c r="HIT88" s="201"/>
      <c r="HIU88" s="201"/>
      <c r="HIV88" s="201"/>
      <c r="HIW88" s="201"/>
      <c r="HIX88" s="201"/>
      <c r="HIY88" s="201"/>
      <c r="HIZ88" s="201"/>
      <c r="HJA88" s="201"/>
      <c r="HJB88" s="201"/>
      <c r="HJC88" s="201"/>
      <c r="HJD88" s="201"/>
      <c r="HJE88" s="201"/>
      <c r="HJF88" s="201"/>
      <c r="HJG88" s="201"/>
      <c r="HJH88" s="201"/>
      <c r="HJI88" s="201"/>
      <c r="HJJ88" s="201"/>
      <c r="HJK88" s="201"/>
      <c r="HJL88" s="201"/>
      <c r="HJM88" s="201"/>
      <c r="HJN88" s="201"/>
      <c r="HJO88" s="201"/>
      <c r="HJP88" s="201"/>
      <c r="HJQ88" s="201"/>
      <c r="HJR88" s="201"/>
      <c r="HJS88" s="201"/>
      <c r="HJT88" s="201"/>
      <c r="HJU88" s="201"/>
      <c r="HJV88" s="201"/>
      <c r="HJW88" s="201"/>
      <c r="HJX88" s="201"/>
      <c r="HJY88" s="201"/>
      <c r="HJZ88" s="201"/>
      <c r="HKA88" s="201"/>
      <c r="HKB88" s="201"/>
      <c r="HKC88" s="201"/>
      <c r="HKD88" s="201"/>
      <c r="HKE88" s="201"/>
      <c r="HKF88" s="201"/>
      <c r="HKG88" s="201"/>
      <c r="HKH88" s="201"/>
      <c r="HKI88" s="201"/>
      <c r="HKJ88" s="201"/>
      <c r="HKK88" s="201"/>
      <c r="HKL88" s="201"/>
      <c r="HKM88" s="201"/>
      <c r="HKN88" s="201"/>
      <c r="HKO88" s="201"/>
      <c r="HKP88" s="201"/>
      <c r="HKQ88" s="201"/>
      <c r="HKR88" s="201"/>
      <c r="HKS88" s="201"/>
      <c r="HKT88" s="201"/>
      <c r="HKU88" s="201"/>
      <c r="HKV88" s="201"/>
      <c r="HKW88" s="201"/>
      <c r="HKX88" s="201"/>
      <c r="HKY88" s="201"/>
      <c r="HKZ88" s="201"/>
      <c r="HLA88" s="201"/>
      <c r="HLB88" s="201"/>
      <c r="HLC88" s="201"/>
      <c r="HLD88" s="201"/>
      <c r="HLE88" s="201"/>
      <c r="HLF88" s="201"/>
      <c r="HLG88" s="201"/>
      <c r="HLH88" s="201"/>
      <c r="HLI88" s="201"/>
      <c r="HLJ88" s="201"/>
      <c r="HLK88" s="201"/>
      <c r="HLL88" s="201"/>
      <c r="HLM88" s="201"/>
      <c r="HLN88" s="201"/>
      <c r="HLO88" s="201"/>
      <c r="HLP88" s="201"/>
      <c r="HLQ88" s="201"/>
      <c r="HLR88" s="201"/>
      <c r="HLS88" s="201"/>
      <c r="HLT88" s="201"/>
      <c r="HLU88" s="201"/>
      <c r="HLV88" s="201"/>
      <c r="HLW88" s="201"/>
      <c r="HLX88" s="201"/>
      <c r="HLY88" s="201"/>
      <c r="HLZ88" s="201"/>
      <c r="HMA88" s="201"/>
      <c r="HMB88" s="201"/>
      <c r="HMC88" s="201"/>
      <c r="HMD88" s="201"/>
      <c r="HME88" s="201"/>
      <c r="HMF88" s="201"/>
      <c r="HMG88" s="201"/>
      <c r="HMH88" s="201"/>
      <c r="HMI88" s="201"/>
      <c r="HMJ88" s="201"/>
      <c r="HMK88" s="201"/>
      <c r="HML88" s="201"/>
      <c r="HMM88" s="201"/>
      <c r="HMN88" s="201"/>
      <c r="HMO88" s="201"/>
      <c r="HMP88" s="201"/>
      <c r="HMQ88" s="201"/>
      <c r="HMR88" s="201"/>
      <c r="HMS88" s="201"/>
      <c r="HMT88" s="201"/>
      <c r="HMU88" s="201"/>
      <c r="HMV88" s="201"/>
      <c r="HMW88" s="201"/>
      <c r="HMX88" s="201"/>
      <c r="HMY88" s="201"/>
      <c r="HMZ88" s="201"/>
      <c r="HNA88" s="201"/>
      <c r="HNB88" s="201"/>
      <c r="HNC88" s="201"/>
      <c r="HND88" s="201"/>
      <c r="HNE88" s="201"/>
      <c r="HNF88" s="201"/>
      <c r="HNG88" s="201"/>
      <c r="HNH88" s="201"/>
      <c r="HNI88" s="201"/>
      <c r="HNJ88" s="201"/>
      <c r="HNK88" s="201"/>
      <c r="HNL88" s="201"/>
      <c r="HNM88" s="201"/>
      <c r="HNN88" s="201"/>
      <c r="HNO88" s="201"/>
      <c r="HNP88" s="201"/>
      <c r="HNQ88" s="201"/>
      <c r="HNR88" s="201"/>
      <c r="HNS88" s="201"/>
      <c r="HNT88" s="201"/>
      <c r="HNU88" s="201"/>
      <c r="HNV88" s="201"/>
      <c r="HNW88" s="201"/>
      <c r="HNX88" s="201"/>
      <c r="HNY88" s="201"/>
      <c r="HNZ88" s="201"/>
      <c r="HOA88" s="201"/>
      <c r="HOB88" s="201"/>
      <c r="HOC88" s="201"/>
      <c r="HOD88" s="201"/>
      <c r="HOE88" s="201"/>
      <c r="HOF88" s="201"/>
      <c r="HOG88" s="201"/>
      <c r="HOH88" s="201"/>
      <c r="HOI88" s="201"/>
      <c r="HOJ88" s="201"/>
      <c r="HOK88" s="201"/>
      <c r="HOL88" s="201"/>
      <c r="HOM88" s="201"/>
      <c r="HON88" s="201"/>
      <c r="HOO88" s="201"/>
      <c r="HOP88" s="201"/>
      <c r="HOQ88" s="201"/>
      <c r="HOR88" s="201"/>
      <c r="HOS88" s="201"/>
      <c r="HOT88" s="201"/>
      <c r="HOU88" s="201"/>
      <c r="HOV88" s="201"/>
      <c r="HOW88" s="201"/>
      <c r="HOX88" s="201"/>
      <c r="HOY88" s="201"/>
      <c r="HOZ88" s="201"/>
      <c r="HPA88" s="201"/>
      <c r="HPB88" s="201"/>
      <c r="HPC88" s="201"/>
      <c r="HPD88" s="201"/>
      <c r="HPE88" s="201"/>
      <c r="HPF88" s="201"/>
      <c r="HPG88" s="201"/>
      <c r="HPH88" s="201"/>
      <c r="HPI88" s="201"/>
      <c r="HPJ88" s="201"/>
      <c r="HPK88" s="201"/>
      <c r="HPL88" s="201"/>
      <c r="HPM88" s="201"/>
      <c r="HPN88" s="201"/>
      <c r="HPO88" s="201"/>
      <c r="HPP88" s="201"/>
      <c r="HPQ88" s="201"/>
      <c r="HPR88" s="201"/>
      <c r="HPS88" s="201"/>
      <c r="HPT88" s="201"/>
      <c r="HPU88" s="201"/>
      <c r="HPV88" s="201"/>
      <c r="HPW88" s="201"/>
      <c r="HPX88" s="201"/>
      <c r="HPY88" s="201"/>
      <c r="HPZ88" s="201"/>
      <c r="HQA88" s="201"/>
      <c r="HQB88" s="201"/>
      <c r="HQC88" s="201"/>
      <c r="HQD88" s="201"/>
      <c r="HQE88" s="201"/>
      <c r="HQF88" s="201"/>
      <c r="HQG88" s="201"/>
      <c r="HQH88" s="201"/>
      <c r="HQI88" s="201"/>
      <c r="HQJ88" s="201"/>
      <c r="HQK88" s="201"/>
      <c r="HQL88" s="201"/>
      <c r="HQM88" s="201"/>
      <c r="HQN88" s="201"/>
      <c r="HQO88" s="201"/>
      <c r="HQP88" s="201"/>
      <c r="HQQ88" s="201"/>
      <c r="HQR88" s="201"/>
      <c r="HQS88" s="201"/>
      <c r="HQT88" s="201"/>
      <c r="HQU88" s="201"/>
      <c r="HQV88" s="201"/>
      <c r="HQW88" s="201"/>
      <c r="HQX88" s="201"/>
      <c r="HQY88" s="201"/>
      <c r="HQZ88" s="201"/>
      <c r="HRA88" s="201"/>
      <c r="HRB88" s="201"/>
      <c r="HRC88" s="201"/>
      <c r="HRD88" s="201"/>
      <c r="HRE88" s="201"/>
      <c r="HRF88" s="201"/>
      <c r="HRG88" s="201"/>
      <c r="HRH88" s="201"/>
      <c r="HRI88" s="201"/>
      <c r="HRJ88" s="201"/>
      <c r="HRK88" s="201"/>
      <c r="HRL88" s="201"/>
      <c r="HRM88" s="201"/>
      <c r="HRN88" s="201"/>
      <c r="HRO88" s="201"/>
      <c r="HRP88" s="201"/>
      <c r="HRQ88" s="201"/>
      <c r="HRR88" s="201"/>
      <c r="HRS88" s="201"/>
      <c r="HRT88" s="201"/>
      <c r="HRU88" s="201"/>
      <c r="HRV88" s="201"/>
      <c r="HRW88" s="201"/>
      <c r="HRX88" s="201"/>
      <c r="HRY88" s="201"/>
      <c r="HRZ88" s="201"/>
      <c r="HSA88" s="201"/>
      <c r="HSB88" s="201"/>
      <c r="HSC88" s="201"/>
      <c r="HSD88" s="201"/>
      <c r="HSE88" s="201"/>
      <c r="HSF88" s="201"/>
      <c r="HSG88" s="201"/>
      <c r="HSH88" s="201"/>
      <c r="HSI88" s="201"/>
      <c r="HSJ88" s="201"/>
      <c r="HSK88" s="201"/>
      <c r="HSL88" s="201"/>
      <c r="HSM88" s="201"/>
      <c r="HSN88" s="201"/>
      <c r="HSO88" s="201"/>
      <c r="HSP88" s="201"/>
      <c r="HSQ88" s="201"/>
      <c r="HSR88" s="201"/>
      <c r="HSS88" s="201"/>
      <c r="HST88" s="201"/>
      <c r="HSU88" s="201"/>
      <c r="HSV88" s="201"/>
      <c r="HSW88" s="201"/>
      <c r="HSX88" s="201"/>
      <c r="HSY88" s="201"/>
      <c r="HSZ88" s="201"/>
      <c r="HTA88" s="201"/>
      <c r="HTB88" s="201"/>
      <c r="HTC88" s="201"/>
      <c r="HTD88" s="201"/>
      <c r="HTE88" s="201"/>
      <c r="HTF88" s="201"/>
      <c r="HTG88" s="201"/>
      <c r="HTH88" s="201"/>
      <c r="HTI88" s="201"/>
      <c r="HTJ88" s="201"/>
      <c r="HTK88" s="201"/>
      <c r="HTL88" s="201"/>
      <c r="HTM88" s="201"/>
      <c r="HTN88" s="201"/>
      <c r="HTO88" s="201"/>
      <c r="HTP88" s="201"/>
      <c r="HTQ88" s="201"/>
      <c r="HTR88" s="201"/>
      <c r="HTS88" s="201"/>
      <c r="HTT88" s="201"/>
      <c r="HTU88" s="201"/>
      <c r="HTV88" s="201"/>
      <c r="HTW88" s="201"/>
      <c r="HTX88" s="201"/>
      <c r="HTY88" s="201"/>
      <c r="HTZ88" s="201"/>
      <c r="HUA88" s="201"/>
      <c r="HUB88" s="201"/>
      <c r="HUC88" s="201"/>
      <c r="HUD88" s="201"/>
      <c r="HUE88" s="201"/>
      <c r="HUF88" s="201"/>
      <c r="HUG88" s="201"/>
      <c r="HUH88" s="201"/>
      <c r="HUI88" s="201"/>
      <c r="HUJ88" s="201"/>
      <c r="HUK88" s="201"/>
      <c r="HUL88" s="201"/>
      <c r="HUM88" s="201"/>
      <c r="HUN88" s="201"/>
      <c r="HUO88" s="201"/>
      <c r="HUP88" s="201"/>
      <c r="HUQ88" s="201"/>
      <c r="HUR88" s="201"/>
      <c r="HUS88" s="201"/>
      <c r="HUT88" s="201"/>
      <c r="HUU88" s="201"/>
      <c r="HUV88" s="201"/>
      <c r="HUW88" s="201"/>
      <c r="HUX88" s="201"/>
      <c r="HUY88" s="201"/>
      <c r="HUZ88" s="201"/>
      <c r="HVA88" s="201"/>
      <c r="HVB88" s="201"/>
      <c r="HVC88" s="201"/>
      <c r="HVD88" s="201"/>
      <c r="HVE88" s="201"/>
      <c r="HVF88" s="201"/>
      <c r="HVG88" s="201"/>
      <c r="HVH88" s="201"/>
      <c r="HVI88" s="201"/>
      <c r="HVJ88" s="201"/>
      <c r="HVK88" s="201"/>
      <c r="HVL88" s="201"/>
      <c r="HVM88" s="201"/>
      <c r="HVN88" s="201"/>
      <c r="HVO88" s="201"/>
      <c r="HVP88" s="201"/>
      <c r="HVQ88" s="201"/>
      <c r="HVR88" s="201"/>
      <c r="HVS88" s="201"/>
      <c r="HVT88" s="201"/>
      <c r="HVU88" s="201"/>
      <c r="HVV88" s="201"/>
      <c r="HVW88" s="201"/>
      <c r="HVX88" s="201"/>
      <c r="HVY88" s="201"/>
      <c r="HVZ88" s="201"/>
      <c r="HWA88" s="201"/>
      <c r="HWB88" s="201"/>
      <c r="HWC88" s="201"/>
      <c r="HWD88" s="201"/>
      <c r="HWE88" s="201"/>
      <c r="HWF88" s="201"/>
      <c r="HWG88" s="201"/>
      <c r="HWH88" s="201"/>
      <c r="HWI88" s="201"/>
      <c r="HWJ88" s="201"/>
      <c r="HWK88" s="201"/>
      <c r="HWL88" s="201"/>
      <c r="HWM88" s="201"/>
      <c r="HWN88" s="201"/>
      <c r="HWO88" s="201"/>
      <c r="HWP88" s="201"/>
      <c r="HWQ88" s="201"/>
      <c r="HWR88" s="201"/>
      <c r="HWS88" s="201"/>
      <c r="HWT88" s="201"/>
      <c r="HWU88" s="201"/>
      <c r="HWV88" s="201"/>
      <c r="HWW88" s="201"/>
      <c r="HWX88" s="201"/>
      <c r="HWY88" s="201"/>
      <c r="HWZ88" s="201"/>
      <c r="HXA88" s="201"/>
      <c r="HXB88" s="201"/>
      <c r="HXC88" s="201"/>
      <c r="HXD88" s="201"/>
      <c r="HXE88" s="201"/>
      <c r="HXF88" s="201"/>
      <c r="HXG88" s="201"/>
      <c r="HXH88" s="201"/>
      <c r="HXI88" s="201"/>
      <c r="HXJ88" s="201"/>
      <c r="HXK88" s="201"/>
      <c r="HXL88" s="201"/>
      <c r="HXM88" s="201"/>
      <c r="HXN88" s="201"/>
      <c r="HXO88" s="201"/>
      <c r="HXP88" s="201"/>
      <c r="HXQ88" s="201"/>
      <c r="HXR88" s="201"/>
      <c r="HXS88" s="201"/>
      <c r="HXT88" s="201"/>
      <c r="HXU88" s="201"/>
      <c r="HXV88" s="201"/>
      <c r="HXW88" s="201"/>
      <c r="HXX88" s="201"/>
      <c r="HXY88" s="201"/>
      <c r="HXZ88" s="201"/>
      <c r="HYA88" s="201"/>
      <c r="HYB88" s="201"/>
      <c r="HYC88" s="201"/>
      <c r="HYD88" s="201"/>
      <c r="HYE88" s="201"/>
      <c r="HYF88" s="201"/>
      <c r="HYG88" s="201"/>
      <c r="HYH88" s="201"/>
      <c r="HYI88" s="201"/>
      <c r="HYJ88" s="201"/>
      <c r="HYK88" s="201"/>
      <c r="HYL88" s="201"/>
      <c r="HYM88" s="201"/>
      <c r="HYN88" s="201"/>
      <c r="HYO88" s="201"/>
      <c r="HYP88" s="201"/>
      <c r="HYQ88" s="201"/>
      <c r="HYR88" s="201"/>
      <c r="HYS88" s="201"/>
      <c r="HYT88" s="201"/>
      <c r="HYU88" s="201"/>
      <c r="HYV88" s="201"/>
      <c r="HYW88" s="201"/>
      <c r="HYX88" s="201"/>
      <c r="HYY88" s="201"/>
      <c r="HYZ88" s="201"/>
      <c r="HZA88" s="201"/>
      <c r="HZB88" s="201"/>
      <c r="HZC88" s="201"/>
      <c r="HZD88" s="201"/>
      <c r="HZE88" s="201"/>
      <c r="HZF88" s="201"/>
      <c r="HZG88" s="201"/>
      <c r="HZH88" s="201"/>
      <c r="HZI88" s="201"/>
      <c r="HZJ88" s="201"/>
      <c r="HZK88" s="201"/>
      <c r="HZL88" s="201"/>
      <c r="HZM88" s="201"/>
      <c r="HZN88" s="201"/>
      <c r="HZO88" s="201"/>
      <c r="HZP88" s="201"/>
      <c r="HZQ88" s="201"/>
      <c r="HZR88" s="201"/>
      <c r="HZS88" s="201"/>
      <c r="HZT88" s="201"/>
      <c r="HZU88" s="201"/>
      <c r="HZV88" s="201"/>
      <c r="HZW88" s="201"/>
      <c r="HZX88" s="201"/>
      <c r="HZY88" s="201"/>
      <c r="HZZ88" s="201"/>
      <c r="IAA88" s="201"/>
      <c r="IAB88" s="201"/>
      <c r="IAC88" s="201"/>
      <c r="IAD88" s="201"/>
      <c r="IAE88" s="201"/>
      <c r="IAF88" s="201"/>
      <c r="IAG88" s="201"/>
      <c r="IAH88" s="201"/>
      <c r="IAI88" s="201"/>
      <c r="IAJ88" s="201"/>
      <c r="IAK88" s="201"/>
      <c r="IAL88" s="201"/>
      <c r="IAM88" s="201"/>
      <c r="IAN88" s="201"/>
      <c r="IAO88" s="201"/>
      <c r="IAP88" s="201"/>
      <c r="IAQ88" s="201"/>
      <c r="IAR88" s="201"/>
      <c r="IAS88" s="201"/>
      <c r="IAT88" s="201"/>
      <c r="IAU88" s="201"/>
      <c r="IAV88" s="201"/>
      <c r="IAW88" s="201"/>
      <c r="IAX88" s="201"/>
      <c r="IAY88" s="201"/>
      <c r="IAZ88" s="201"/>
      <c r="IBA88" s="201"/>
      <c r="IBB88" s="201"/>
      <c r="IBC88" s="201"/>
      <c r="IBD88" s="201"/>
      <c r="IBE88" s="201"/>
      <c r="IBF88" s="201"/>
      <c r="IBG88" s="201"/>
      <c r="IBH88" s="201"/>
      <c r="IBI88" s="201"/>
      <c r="IBJ88" s="201"/>
      <c r="IBK88" s="201"/>
      <c r="IBL88" s="201"/>
      <c r="IBM88" s="201"/>
      <c r="IBN88" s="201"/>
      <c r="IBO88" s="201"/>
      <c r="IBP88" s="201"/>
      <c r="IBQ88" s="201"/>
      <c r="IBR88" s="201"/>
      <c r="IBS88" s="201"/>
      <c r="IBT88" s="201"/>
      <c r="IBU88" s="201"/>
      <c r="IBV88" s="201"/>
      <c r="IBW88" s="201"/>
      <c r="IBX88" s="201"/>
      <c r="IBY88" s="201"/>
      <c r="IBZ88" s="201"/>
      <c r="ICA88" s="201"/>
      <c r="ICB88" s="201"/>
      <c r="ICC88" s="201"/>
      <c r="ICD88" s="201"/>
      <c r="ICE88" s="201"/>
      <c r="ICF88" s="201"/>
      <c r="ICG88" s="201"/>
      <c r="ICH88" s="201"/>
      <c r="ICI88" s="201"/>
      <c r="ICJ88" s="201"/>
      <c r="ICK88" s="201"/>
      <c r="ICL88" s="201"/>
      <c r="ICM88" s="201"/>
      <c r="ICN88" s="201"/>
      <c r="ICO88" s="201"/>
      <c r="ICP88" s="201"/>
      <c r="ICQ88" s="201"/>
      <c r="ICR88" s="201"/>
      <c r="ICS88" s="201"/>
      <c r="ICT88" s="201"/>
      <c r="ICU88" s="201"/>
      <c r="ICV88" s="201"/>
      <c r="ICW88" s="201"/>
      <c r="ICX88" s="201"/>
      <c r="ICY88" s="201"/>
      <c r="ICZ88" s="201"/>
      <c r="IDA88" s="201"/>
      <c r="IDB88" s="201"/>
      <c r="IDC88" s="201"/>
      <c r="IDD88" s="201"/>
      <c r="IDE88" s="201"/>
      <c r="IDF88" s="201"/>
      <c r="IDG88" s="201"/>
      <c r="IDH88" s="201"/>
      <c r="IDI88" s="201"/>
      <c r="IDJ88" s="201"/>
      <c r="IDK88" s="201"/>
      <c r="IDL88" s="201"/>
      <c r="IDM88" s="201"/>
      <c r="IDN88" s="201"/>
      <c r="IDO88" s="201"/>
      <c r="IDP88" s="201"/>
      <c r="IDQ88" s="201"/>
      <c r="IDR88" s="201"/>
      <c r="IDS88" s="201"/>
      <c r="IDT88" s="201"/>
      <c r="IDU88" s="201"/>
      <c r="IDV88" s="201"/>
      <c r="IDW88" s="201"/>
      <c r="IDX88" s="201"/>
      <c r="IDY88" s="201"/>
      <c r="IDZ88" s="201"/>
      <c r="IEA88" s="201"/>
      <c r="IEB88" s="201"/>
      <c r="IEC88" s="201"/>
      <c r="IED88" s="201"/>
      <c r="IEE88" s="201"/>
      <c r="IEF88" s="201"/>
      <c r="IEG88" s="201"/>
      <c r="IEH88" s="201"/>
      <c r="IEI88" s="201"/>
      <c r="IEJ88" s="201"/>
      <c r="IEK88" s="201"/>
      <c r="IEL88" s="201"/>
      <c r="IEM88" s="201"/>
      <c r="IEN88" s="201"/>
      <c r="IEO88" s="201"/>
      <c r="IEP88" s="201"/>
      <c r="IEQ88" s="201"/>
      <c r="IER88" s="201"/>
      <c r="IES88" s="201"/>
      <c r="IET88" s="201"/>
      <c r="IEU88" s="201"/>
      <c r="IEV88" s="201"/>
      <c r="IEW88" s="201"/>
      <c r="IEX88" s="201"/>
      <c r="IEY88" s="201"/>
      <c r="IEZ88" s="201"/>
      <c r="IFA88" s="201"/>
      <c r="IFB88" s="201"/>
      <c r="IFC88" s="201"/>
      <c r="IFD88" s="201"/>
      <c r="IFE88" s="201"/>
      <c r="IFF88" s="201"/>
      <c r="IFG88" s="201"/>
      <c r="IFH88" s="201"/>
      <c r="IFI88" s="201"/>
      <c r="IFJ88" s="201"/>
      <c r="IFK88" s="201"/>
      <c r="IFL88" s="201"/>
      <c r="IFM88" s="201"/>
      <c r="IFN88" s="201"/>
      <c r="IFO88" s="201"/>
      <c r="IFP88" s="201"/>
      <c r="IFQ88" s="201"/>
      <c r="IFR88" s="201"/>
      <c r="IFS88" s="201"/>
      <c r="IFT88" s="201"/>
      <c r="IFU88" s="201"/>
      <c r="IFV88" s="201"/>
      <c r="IFW88" s="201"/>
      <c r="IFX88" s="201"/>
      <c r="IFY88" s="201"/>
      <c r="IFZ88" s="201"/>
      <c r="IGA88" s="201"/>
      <c r="IGB88" s="201"/>
      <c r="IGC88" s="201"/>
      <c r="IGD88" s="201"/>
      <c r="IGE88" s="201"/>
      <c r="IGF88" s="201"/>
      <c r="IGG88" s="201"/>
      <c r="IGH88" s="201"/>
      <c r="IGI88" s="201"/>
      <c r="IGJ88" s="201"/>
      <c r="IGK88" s="201"/>
      <c r="IGL88" s="201"/>
      <c r="IGM88" s="201"/>
      <c r="IGN88" s="201"/>
      <c r="IGO88" s="201"/>
      <c r="IGP88" s="201"/>
      <c r="IGQ88" s="201"/>
      <c r="IGR88" s="201"/>
      <c r="IGS88" s="201"/>
      <c r="IGT88" s="201"/>
      <c r="IGU88" s="201"/>
      <c r="IGV88" s="201"/>
      <c r="IGW88" s="201"/>
      <c r="IGX88" s="201"/>
      <c r="IGY88" s="201"/>
      <c r="IGZ88" s="201"/>
      <c r="IHA88" s="201"/>
      <c r="IHB88" s="201"/>
      <c r="IHC88" s="201"/>
      <c r="IHD88" s="201"/>
      <c r="IHE88" s="201"/>
      <c r="IHF88" s="201"/>
      <c r="IHG88" s="201"/>
      <c r="IHH88" s="201"/>
      <c r="IHI88" s="201"/>
      <c r="IHJ88" s="201"/>
      <c r="IHK88" s="201"/>
      <c r="IHL88" s="201"/>
      <c r="IHM88" s="201"/>
      <c r="IHN88" s="201"/>
      <c r="IHO88" s="201"/>
      <c r="IHP88" s="201"/>
      <c r="IHQ88" s="201"/>
      <c r="IHR88" s="201"/>
      <c r="IHS88" s="201"/>
      <c r="IHT88" s="201"/>
      <c r="IHU88" s="201"/>
      <c r="IHV88" s="201"/>
      <c r="IHW88" s="201"/>
      <c r="IHX88" s="201"/>
      <c r="IHY88" s="201"/>
      <c r="IHZ88" s="201"/>
      <c r="IIA88" s="201"/>
      <c r="IIB88" s="201"/>
      <c r="IIC88" s="201"/>
      <c r="IID88" s="201"/>
      <c r="IIE88" s="201"/>
      <c r="IIF88" s="201"/>
      <c r="IIG88" s="201"/>
      <c r="IIH88" s="201"/>
      <c r="III88" s="201"/>
      <c r="IIJ88" s="201"/>
      <c r="IIK88" s="201"/>
      <c r="IIL88" s="201"/>
      <c r="IIM88" s="201"/>
      <c r="IIN88" s="201"/>
      <c r="IIO88" s="201"/>
      <c r="IIP88" s="201"/>
      <c r="IIQ88" s="201"/>
      <c r="IIR88" s="201"/>
      <c r="IIS88" s="201"/>
      <c r="IIT88" s="201"/>
      <c r="IIU88" s="201"/>
      <c r="IIV88" s="201"/>
      <c r="IIW88" s="201"/>
      <c r="IIX88" s="201"/>
      <c r="IIY88" s="201"/>
      <c r="IIZ88" s="201"/>
      <c r="IJA88" s="201"/>
      <c r="IJB88" s="201"/>
      <c r="IJC88" s="201"/>
      <c r="IJD88" s="201"/>
      <c r="IJE88" s="201"/>
      <c r="IJF88" s="201"/>
      <c r="IJG88" s="201"/>
      <c r="IJH88" s="201"/>
      <c r="IJI88" s="201"/>
      <c r="IJJ88" s="201"/>
      <c r="IJK88" s="201"/>
      <c r="IJL88" s="201"/>
      <c r="IJM88" s="201"/>
      <c r="IJN88" s="201"/>
      <c r="IJO88" s="201"/>
      <c r="IJP88" s="201"/>
      <c r="IJQ88" s="201"/>
      <c r="IJR88" s="201"/>
      <c r="IJS88" s="201"/>
      <c r="IJT88" s="201"/>
      <c r="IJU88" s="201"/>
      <c r="IJV88" s="201"/>
      <c r="IJW88" s="201"/>
      <c r="IJX88" s="201"/>
      <c r="IJY88" s="201"/>
      <c r="IJZ88" s="201"/>
      <c r="IKA88" s="201"/>
      <c r="IKB88" s="201"/>
      <c r="IKC88" s="201"/>
      <c r="IKD88" s="201"/>
      <c r="IKE88" s="201"/>
      <c r="IKF88" s="201"/>
      <c r="IKG88" s="201"/>
      <c r="IKH88" s="201"/>
      <c r="IKI88" s="201"/>
      <c r="IKJ88" s="201"/>
      <c r="IKK88" s="201"/>
      <c r="IKL88" s="201"/>
      <c r="IKM88" s="201"/>
      <c r="IKN88" s="201"/>
      <c r="IKO88" s="201"/>
      <c r="IKP88" s="201"/>
      <c r="IKQ88" s="201"/>
      <c r="IKR88" s="201"/>
      <c r="IKS88" s="201"/>
      <c r="IKT88" s="201"/>
      <c r="IKU88" s="201"/>
      <c r="IKV88" s="201"/>
      <c r="IKW88" s="201"/>
      <c r="IKX88" s="201"/>
      <c r="IKY88" s="201"/>
      <c r="IKZ88" s="201"/>
      <c r="ILA88" s="201"/>
      <c r="ILB88" s="201"/>
      <c r="ILC88" s="201"/>
      <c r="ILD88" s="201"/>
      <c r="ILE88" s="201"/>
      <c r="ILF88" s="201"/>
      <c r="ILG88" s="201"/>
      <c r="ILH88" s="201"/>
      <c r="ILI88" s="201"/>
      <c r="ILJ88" s="201"/>
      <c r="ILK88" s="201"/>
      <c r="ILL88" s="201"/>
      <c r="ILM88" s="201"/>
      <c r="ILN88" s="201"/>
      <c r="ILO88" s="201"/>
      <c r="ILP88" s="201"/>
      <c r="ILQ88" s="201"/>
      <c r="ILR88" s="201"/>
      <c r="ILS88" s="201"/>
      <c r="ILT88" s="201"/>
      <c r="ILU88" s="201"/>
      <c r="ILV88" s="201"/>
      <c r="ILW88" s="201"/>
      <c r="ILX88" s="201"/>
      <c r="ILY88" s="201"/>
      <c r="ILZ88" s="201"/>
      <c r="IMA88" s="201"/>
      <c r="IMB88" s="201"/>
      <c r="IMC88" s="201"/>
      <c r="IMD88" s="201"/>
      <c r="IME88" s="201"/>
      <c r="IMF88" s="201"/>
      <c r="IMG88" s="201"/>
      <c r="IMH88" s="201"/>
      <c r="IMI88" s="201"/>
      <c r="IMJ88" s="201"/>
      <c r="IMK88" s="201"/>
      <c r="IML88" s="201"/>
      <c r="IMM88" s="201"/>
      <c r="IMN88" s="201"/>
      <c r="IMO88" s="201"/>
      <c r="IMP88" s="201"/>
      <c r="IMQ88" s="201"/>
      <c r="IMR88" s="201"/>
      <c r="IMS88" s="201"/>
      <c r="IMT88" s="201"/>
      <c r="IMU88" s="201"/>
      <c r="IMV88" s="201"/>
      <c r="IMW88" s="201"/>
      <c r="IMX88" s="201"/>
      <c r="IMY88" s="201"/>
      <c r="IMZ88" s="201"/>
      <c r="INA88" s="201"/>
      <c r="INB88" s="201"/>
      <c r="INC88" s="201"/>
      <c r="IND88" s="201"/>
      <c r="INE88" s="201"/>
      <c r="INF88" s="201"/>
      <c r="ING88" s="201"/>
      <c r="INH88" s="201"/>
      <c r="INI88" s="201"/>
      <c r="INJ88" s="201"/>
      <c r="INK88" s="201"/>
      <c r="INL88" s="201"/>
      <c r="INM88" s="201"/>
      <c r="INN88" s="201"/>
      <c r="INO88" s="201"/>
      <c r="INP88" s="201"/>
      <c r="INQ88" s="201"/>
      <c r="INR88" s="201"/>
      <c r="INS88" s="201"/>
      <c r="INT88" s="201"/>
      <c r="INU88" s="201"/>
      <c r="INV88" s="201"/>
      <c r="INW88" s="201"/>
      <c r="INX88" s="201"/>
      <c r="INY88" s="201"/>
      <c r="INZ88" s="201"/>
      <c r="IOA88" s="201"/>
      <c r="IOB88" s="201"/>
      <c r="IOC88" s="201"/>
      <c r="IOD88" s="201"/>
      <c r="IOE88" s="201"/>
      <c r="IOF88" s="201"/>
      <c r="IOG88" s="201"/>
      <c r="IOH88" s="201"/>
      <c r="IOI88" s="201"/>
      <c r="IOJ88" s="201"/>
      <c r="IOK88" s="201"/>
      <c r="IOL88" s="201"/>
      <c r="IOM88" s="201"/>
      <c r="ION88" s="201"/>
      <c r="IOO88" s="201"/>
      <c r="IOP88" s="201"/>
      <c r="IOQ88" s="201"/>
      <c r="IOR88" s="201"/>
      <c r="IOS88" s="201"/>
      <c r="IOT88" s="201"/>
      <c r="IOU88" s="201"/>
      <c r="IOV88" s="201"/>
      <c r="IOW88" s="201"/>
      <c r="IOX88" s="201"/>
      <c r="IOY88" s="201"/>
      <c r="IOZ88" s="201"/>
      <c r="IPA88" s="201"/>
      <c r="IPB88" s="201"/>
      <c r="IPC88" s="201"/>
      <c r="IPD88" s="201"/>
      <c r="IPE88" s="201"/>
      <c r="IPF88" s="201"/>
      <c r="IPG88" s="201"/>
      <c r="IPH88" s="201"/>
      <c r="IPI88" s="201"/>
      <c r="IPJ88" s="201"/>
      <c r="IPK88" s="201"/>
      <c r="IPL88" s="201"/>
      <c r="IPM88" s="201"/>
      <c r="IPN88" s="201"/>
      <c r="IPO88" s="201"/>
      <c r="IPP88" s="201"/>
      <c r="IPQ88" s="201"/>
      <c r="IPR88" s="201"/>
      <c r="IPS88" s="201"/>
      <c r="IPT88" s="201"/>
      <c r="IPU88" s="201"/>
      <c r="IPV88" s="201"/>
      <c r="IPW88" s="201"/>
      <c r="IPX88" s="201"/>
      <c r="IPY88" s="201"/>
      <c r="IPZ88" s="201"/>
      <c r="IQA88" s="201"/>
      <c r="IQB88" s="201"/>
      <c r="IQC88" s="201"/>
      <c r="IQD88" s="201"/>
      <c r="IQE88" s="201"/>
      <c r="IQF88" s="201"/>
      <c r="IQG88" s="201"/>
      <c r="IQH88" s="201"/>
      <c r="IQI88" s="201"/>
      <c r="IQJ88" s="201"/>
      <c r="IQK88" s="201"/>
      <c r="IQL88" s="201"/>
      <c r="IQM88" s="201"/>
      <c r="IQN88" s="201"/>
      <c r="IQO88" s="201"/>
      <c r="IQP88" s="201"/>
      <c r="IQQ88" s="201"/>
      <c r="IQR88" s="201"/>
      <c r="IQS88" s="201"/>
      <c r="IQT88" s="201"/>
      <c r="IQU88" s="201"/>
      <c r="IQV88" s="201"/>
      <c r="IQW88" s="201"/>
      <c r="IQX88" s="201"/>
      <c r="IQY88" s="201"/>
      <c r="IQZ88" s="201"/>
      <c r="IRA88" s="201"/>
      <c r="IRB88" s="201"/>
      <c r="IRC88" s="201"/>
      <c r="IRD88" s="201"/>
      <c r="IRE88" s="201"/>
      <c r="IRF88" s="201"/>
      <c r="IRG88" s="201"/>
      <c r="IRH88" s="201"/>
      <c r="IRI88" s="201"/>
      <c r="IRJ88" s="201"/>
      <c r="IRK88" s="201"/>
      <c r="IRL88" s="201"/>
      <c r="IRM88" s="201"/>
      <c r="IRN88" s="201"/>
      <c r="IRO88" s="201"/>
      <c r="IRP88" s="201"/>
      <c r="IRQ88" s="201"/>
      <c r="IRR88" s="201"/>
      <c r="IRS88" s="201"/>
      <c r="IRT88" s="201"/>
      <c r="IRU88" s="201"/>
      <c r="IRV88" s="201"/>
      <c r="IRW88" s="201"/>
      <c r="IRX88" s="201"/>
      <c r="IRY88" s="201"/>
      <c r="IRZ88" s="201"/>
      <c r="ISA88" s="201"/>
      <c r="ISB88" s="201"/>
      <c r="ISC88" s="201"/>
      <c r="ISD88" s="201"/>
      <c r="ISE88" s="201"/>
      <c r="ISF88" s="201"/>
      <c r="ISG88" s="201"/>
      <c r="ISH88" s="201"/>
      <c r="ISI88" s="201"/>
      <c r="ISJ88" s="201"/>
      <c r="ISK88" s="201"/>
      <c r="ISL88" s="201"/>
      <c r="ISM88" s="201"/>
      <c r="ISN88" s="201"/>
      <c r="ISO88" s="201"/>
      <c r="ISP88" s="201"/>
      <c r="ISQ88" s="201"/>
      <c r="ISR88" s="201"/>
      <c r="ISS88" s="201"/>
      <c r="IST88" s="201"/>
      <c r="ISU88" s="201"/>
      <c r="ISV88" s="201"/>
      <c r="ISW88" s="201"/>
      <c r="ISX88" s="201"/>
      <c r="ISY88" s="201"/>
      <c r="ISZ88" s="201"/>
      <c r="ITA88" s="201"/>
      <c r="ITB88" s="201"/>
      <c r="ITC88" s="201"/>
      <c r="ITD88" s="201"/>
      <c r="ITE88" s="201"/>
      <c r="ITF88" s="201"/>
      <c r="ITG88" s="201"/>
      <c r="ITH88" s="201"/>
      <c r="ITI88" s="201"/>
      <c r="ITJ88" s="201"/>
      <c r="ITK88" s="201"/>
      <c r="ITL88" s="201"/>
      <c r="ITM88" s="201"/>
      <c r="ITN88" s="201"/>
      <c r="ITO88" s="201"/>
      <c r="ITP88" s="201"/>
      <c r="ITQ88" s="201"/>
      <c r="ITR88" s="201"/>
      <c r="ITS88" s="201"/>
      <c r="ITT88" s="201"/>
      <c r="ITU88" s="201"/>
      <c r="ITV88" s="201"/>
      <c r="ITW88" s="201"/>
      <c r="ITX88" s="201"/>
      <c r="ITY88" s="201"/>
      <c r="ITZ88" s="201"/>
      <c r="IUA88" s="201"/>
      <c r="IUB88" s="201"/>
      <c r="IUC88" s="201"/>
      <c r="IUD88" s="201"/>
      <c r="IUE88" s="201"/>
      <c r="IUF88" s="201"/>
      <c r="IUG88" s="201"/>
      <c r="IUH88" s="201"/>
      <c r="IUI88" s="201"/>
      <c r="IUJ88" s="201"/>
      <c r="IUK88" s="201"/>
      <c r="IUL88" s="201"/>
      <c r="IUM88" s="201"/>
      <c r="IUN88" s="201"/>
      <c r="IUO88" s="201"/>
      <c r="IUP88" s="201"/>
      <c r="IUQ88" s="201"/>
      <c r="IUR88" s="201"/>
      <c r="IUS88" s="201"/>
      <c r="IUT88" s="201"/>
      <c r="IUU88" s="201"/>
      <c r="IUV88" s="201"/>
      <c r="IUW88" s="201"/>
      <c r="IUX88" s="201"/>
      <c r="IUY88" s="201"/>
      <c r="IUZ88" s="201"/>
      <c r="IVA88" s="201"/>
      <c r="IVB88" s="201"/>
      <c r="IVC88" s="201"/>
      <c r="IVD88" s="201"/>
      <c r="IVE88" s="201"/>
      <c r="IVF88" s="201"/>
      <c r="IVG88" s="201"/>
      <c r="IVH88" s="201"/>
      <c r="IVI88" s="201"/>
      <c r="IVJ88" s="201"/>
      <c r="IVK88" s="201"/>
      <c r="IVL88" s="201"/>
      <c r="IVM88" s="201"/>
      <c r="IVN88" s="201"/>
      <c r="IVO88" s="201"/>
      <c r="IVP88" s="201"/>
      <c r="IVQ88" s="201"/>
      <c r="IVR88" s="201"/>
      <c r="IVS88" s="201"/>
      <c r="IVT88" s="201"/>
      <c r="IVU88" s="201"/>
      <c r="IVV88" s="201"/>
      <c r="IVW88" s="201"/>
      <c r="IVX88" s="201"/>
      <c r="IVY88" s="201"/>
      <c r="IVZ88" s="201"/>
      <c r="IWA88" s="201"/>
      <c r="IWB88" s="201"/>
      <c r="IWC88" s="201"/>
      <c r="IWD88" s="201"/>
      <c r="IWE88" s="201"/>
      <c r="IWF88" s="201"/>
      <c r="IWG88" s="201"/>
      <c r="IWH88" s="201"/>
      <c r="IWI88" s="201"/>
      <c r="IWJ88" s="201"/>
      <c r="IWK88" s="201"/>
      <c r="IWL88" s="201"/>
      <c r="IWM88" s="201"/>
      <c r="IWN88" s="201"/>
      <c r="IWO88" s="201"/>
      <c r="IWP88" s="201"/>
      <c r="IWQ88" s="201"/>
      <c r="IWR88" s="201"/>
      <c r="IWS88" s="201"/>
      <c r="IWT88" s="201"/>
      <c r="IWU88" s="201"/>
      <c r="IWV88" s="201"/>
      <c r="IWW88" s="201"/>
      <c r="IWX88" s="201"/>
      <c r="IWY88" s="201"/>
      <c r="IWZ88" s="201"/>
      <c r="IXA88" s="201"/>
      <c r="IXB88" s="201"/>
      <c r="IXC88" s="201"/>
      <c r="IXD88" s="201"/>
      <c r="IXE88" s="201"/>
      <c r="IXF88" s="201"/>
      <c r="IXG88" s="201"/>
      <c r="IXH88" s="201"/>
      <c r="IXI88" s="201"/>
      <c r="IXJ88" s="201"/>
      <c r="IXK88" s="201"/>
      <c r="IXL88" s="201"/>
      <c r="IXM88" s="201"/>
      <c r="IXN88" s="201"/>
      <c r="IXO88" s="201"/>
      <c r="IXP88" s="201"/>
      <c r="IXQ88" s="201"/>
      <c r="IXR88" s="201"/>
      <c r="IXS88" s="201"/>
      <c r="IXT88" s="201"/>
      <c r="IXU88" s="201"/>
      <c r="IXV88" s="201"/>
      <c r="IXW88" s="201"/>
      <c r="IXX88" s="201"/>
      <c r="IXY88" s="201"/>
      <c r="IXZ88" s="201"/>
      <c r="IYA88" s="201"/>
      <c r="IYB88" s="201"/>
      <c r="IYC88" s="201"/>
      <c r="IYD88" s="201"/>
      <c r="IYE88" s="201"/>
      <c r="IYF88" s="201"/>
      <c r="IYG88" s="201"/>
      <c r="IYH88" s="201"/>
      <c r="IYI88" s="201"/>
      <c r="IYJ88" s="201"/>
      <c r="IYK88" s="201"/>
      <c r="IYL88" s="201"/>
      <c r="IYM88" s="201"/>
      <c r="IYN88" s="201"/>
      <c r="IYO88" s="201"/>
      <c r="IYP88" s="201"/>
      <c r="IYQ88" s="201"/>
      <c r="IYR88" s="201"/>
      <c r="IYS88" s="201"/>
      <c r="IYT88" s="201"/>
      <c r="IYU88" s="201"/>
      <c r="IYV88" s="201"/>
      <c r="IYW88" s="201"/>
      <c r="IYX88" s="201"/>
      <c r="IYY88" s="201"/>
      <c r="IYZ88" s="201"/>
      <c r="IZA88" s="201"/>
      <c r="IZB88" s="201"/>
      <c r="IZC88" s="201"/>
      <c r="IZD88" s="201"/>
      <c r="IZE88" s="201"/>
      <c r="IZF88" s="201"/>
      <c r="IZG88" s="201"/>
      <c r="IZH88" s="201"/>
      <c r="IZI88" s="201"/>
      <c r="IZJ88" s="201"/>
      <c r="IZK88" s="201"/>
      <c r="IZL88" s="201"/>
      <c r="IZM88" s="201"/>
      <c r="IZN88" s="201"/>
      <c r="IZO88" s="201"/>
      <c r="IZP88" s="201"/>
      <c r="IZQ88" s="201"/>
      <c r="IZR88" s="201"/>
      <c r="IZS88" s="201"/>
      <c r="IZT88" s="201"/>
      <c r="IZU88" s="201"/>
      <c r="IZV88" s="201"/>
      <c r="IZW88" s="201"/>
      <c r="IZX88" s="201"/>
      <c r="IZY88" s="201"/>
      <c r="IZZ88" s="201"/>
      <c r="JAA88" s="201"/>
      <c r="JAB88" s="201"/>
      <c r="JAC88" s="201"/>
      <c r="JAD88" s="201"/>
      <c r="JAE88" s="201"/>
      <c r="JAF88" s="201"/>
      <c r="JAG88" s="201"/>
      <c r="JAH88" s="201"/>
      <c r="JAI88" s="201"/>
      <c r="JAJ88" s="201"/>
      <c r="JAK88" s="201"/>
      <c r="JAL88" s="201"/>
      <c r="JAM88" s="201"/>
      <c r="JAN88" s="201"/>
      <c r="JAO88" s="201"/>
      <c r="JAP88" s="201"/>
      <c r="JAQ88" s="201"/>
      <c r="JAR88" s="201"/>
      <c r="JAS88" s="201"/>
      <c r="JAT88" s="201"/>
      <c r="JAU88" s="201"/>
      <c r="JAV88" s="201"/>
      <c r="JAW88" s="201"/>
      <c r="JAX88" s="201"/>
      <c r="JAY88" s="201"/>
      <c r="JAZ88" s="201"/>
      <c r="JBA88" s="201"/>
      <c r="JBB88" s="201"/>
      <c r="JBC88" s="201"/>
      <c r="JBD88" s="201"/>
      <c r="JBE88" s="201"/>
      <c r="JBF88" s="201"/>
      <c r="JBG88" s="201"/>
      <c r="JBH88" s="201"/>
      <c r="JBI88" s="201"/>
      <c r="JBJ88" s="201"/>
      <c r="JBK88" s="201"/>
      <c r="JBL88" s="201"/>
      <c r="JBM88" s="201"/>
      <c r="JBN88" s="201"/>
      <c r="JBO88" s="201"/>
      <c r="JBP88" s="201"/>
      <c r="JBQ88" s="201"/>
      <c r="JBR88" s="201"/>
      <c r="JBS88" s="201"/>
      <c r="JBT88" s="201"/>
      <c r="JBU88" s="201"/>
      <c r="JBV88" s="201"/>
      <c r="JBW88" s="201"/>
      <c r="JBX88" s="201"/>
      <c r="JBY88" s="201"/>
      <c r="JBZ88" s="201"/>
      <c r="JCA88" s="201"/>
      <c r="JCB88" s="201"/>
      <c r="JCC88" s="201"/>
      <c r="JCD88" s="201"/>
      <c r="JCE88" s="201"/>
      <c r="JCF88" s="201"/>
      <c r="JCG88" s="201"/>
      <c r="JCH88" s="201"/>
      <c r="JCI88" s="201"/>
      <c r="JCJ88" s="201"/>
      <c r="JCK88" s="201"/>
      <c r="JCL88" s="201"/>
      <c r="JCM88" s="201"/>
      <c r="JCN88" s="201"/>
      <c r="JCO88" s="201"/>
      <c r="JCP88" s="201"/>
      <c r="JCQ88" s="201"/>
      <c r="JCR88" s="201"/>
      <c r="JCS88" s="201"/>
      <c r="JCT88" s="201"/>
      <c r="JCU88" s="201"/>
      <c r="JCV88" s="201"/>
      <c r="JCW88" s="201"/>
      <c r="JCX88" s="201"/>
      <c r="JCY88" s="201"/>
      <c r="JCZ88" s="201"/>
      <c r="JDA88" s="201"/>
      <c r="JDB88" s="201"/>
      <c r="JDC88" s="201"/>
      <c r="JDD88" s="201"/>
      <c r="JDE88" s="201"/>
      <c r="JDF88" s="201"/>
      <c r="JDG88" s="201"/>
      <c r="JDH88" s="201"/>
      <c r="JDI88" s="201"/>
      <c r="JDJ88" s="201"/>
      <c r="JDK88" s="201"/>
      <c r="JDL88" s="201"/>
      <c r="JDM88" s="201"/>
      <c r="JDN88" s="201"/>
      <c r="JDO88" s="201"/>
      <c r="JDP88" s="201"/>
      <c r="JDQ88" s="201"/>
      <c r="JDR88" s="201"/>
      <c r="JDS88" s="201"/>
      <c r="JDT88" s="201"/>
      <c r="JDU88" s="201"/>
      <c r="JDV88" s="201"/>
      <c r="JDW88" s="201"/>
      <c r="JDX88" s="201"/>
      <c r="JDY88" s="201"/>
      <c r="JDZ88" s="201"/>
      <c r="JEA88" s="201"/>
      <c r="JEB88" s="201"/>
      <c r="JEC88" s="201"/>
      <c r="JED88" s="201"/>
      <c r="JEE88" s="201"/>
      <c r="JEF88" s="201"/>
      <c r="JEG88" s="201"/>
      <c r="JEH88" s="201"/>
      <c r="JEI88" s="201"/>
      <c r="JEJ88" s="201"/>
      <c r="JEK88" s="201"/>
      <c r="JEL88" s="201"/>
      <c r="JEM88" s="201"/>
      <c r="JEN88" s="201"/>
      <c r="JEO88" s="201"/>
      <c r="JEP88" s="201"/>
      <c r="JEQ88" s="201"/>
      <c r="JER88" s="201"/>
      <c r="JES88" s="201"/>
      <c r="JET88" s="201"/>
      <c r="JEU88" s="201"/>
      <c r="JEV88" s="201"/>
      <c r="JEW88" s="201"/>
      <c r="JEX88" s="201"/>
      <c r="JEY88" s="201"/>
      <c r="JEZ88" s="201"/>
      <c r="JFA88" s="201"/>
      <c r="JFB88" s="201"/>
      <c r="JFC88" s="201"/>
      <c r="JFD88" s="201"/>
      <c r="JFE88" s="201"/>
      <c r="JFF88" s="201"/>
      <c r="JFG88" s="201"/>
      <c r="JFH88" s="201"/>
      <c r="JFI88" s="201"/>
      <c r="JFJ88" s="201"/>
      <c r="JFK88" s="201"/>
      <c r="JFL88" s="201"/>
      <c r="JFM88" s="201"/>
      <c r="JFN88" s="201"/>
      <c r="JFO88" s="201"/>
      <c r="JFP88" s="201"/>
      <c r="JFQ88" s="201"/>
      <c r="JFR88" s="201"/>
      <c r="JFS88" s="201"/>
      <c r="JFT88" s="201"/>
      <c r="JFU88" s="201"/>
      <c r="JFV88" s="201"/>
      <c r="JFW88" s="201"/>
      <c r="JFX88" s="201"/>
      <c r="JFY88" s="201"/>
      <c r="JFZ88" s="201"/>
      <c r="JGA88" s="201"/>
      <c r="JGB88" s="201"/>
      <c r="JGC88" s="201"/>
      <c r="JGD88" s="201"/>
      <c r="JGE88" s="201"/>
      <c r="JGF88" s="201"/>
      <c r="JGG88" s="201"/>
      <c r="JGH88" s="201"/>
      <c r="JGI88" s="201"/>
      <c r="JGJ88" s="201"/>
      <c r="JGK88" s="201"/>
      <c r="JGL88" s="201"/>
      <c r="JGM88" s="201"/>
      <c r="JGN88" s="201"/>
      <c r="JGO88" s="201"/>
      <c r="JGP88" s="201"/>
      <c r="JGQ88" s="201"/>
      <c r="JGR88" s="201"/>
      <c r="JGS88" s="201"/>
      <c r="JGT88" s="201"/>
      <c r="JGU88" s="201"/>
      <c r="JGV88" s="201"/>
      <c r="JGW88" s="201"/>
      <c r="JGX88" s="201"/>
      <c r="JGY88" s="201"/>
      <c r="JGZ88" s="201"/>
      <c r="JHA88" s="201"/>
      <c r="JHB88" s="201"/>
      <c r="JHC88" s="201"/>
      <c r="JHD88" s="201"/>
      <c r="JHE88" s="201"/>
      <c r="JHF88" s="201"/>
      <c r="JHG88" s="201"/>
      <c r="JHH88" s="201"/>
      <c r="JHI88" s="201"/>
      <c r="JHJ88" s="201"/>
      <c r="JHK88" s="201"/>
      <c r="JHL88" s="201"/>
      <c r="JHM88" s="201"/>
      <c r="JHN88" s="201"/>
      <c r="JHO88" s="201"/>
      <c r="JHP88" s="201"/>
      <c r="JHQ88" s="201"/>
      <c r="JHR88" s="201"/>
      <c r="JHS88" s="201"/>
      <c r="JHT88" s="201"/>
      <c r="JHU88" s="201"/>
      <c r="JHV88" s="201"/>
      <c r="JHW88" s="201"/>
      <c r="JHX88" s="201"/>
      <c r="JHY88" s="201"/>
      <c r="JHZ88" s="201"/>
      <c r="JIA88" s="201"/>
      <c r="JIB88" s="201"/>
      <c r="JIC88" s="201"/>
      <c r="JID88" s="201"/>
      <c r="JIE88" s="201"/>
      <c r="JIF88" s="201"/>
      <c r="JIG88" s="201"/>
      <c r="JIH88" s="201"/>
      <c r="JII88" s="201"/>
      <c r="JIJ88" s="201"/>
      <c r="JIK88" s="201"/>
      <c r="JIL88" s="201"/>
      <c r="JIM88" s="201"/>
      <c r="JIN88" s="201"/>
      <c r="JIO88" s="201"/>
      <c r="JIP88" s="201"/>
      <c r="JIQ88" s="201"/>
      <c r="JIR88" s="201"/>
      <c r="JIS88" s="201"/>
      <c r="JIT88" s="201"/>
      <c r="JIU88" s="201"/>
      <c r="JIV88" s="201"/>
      <c r="JIW88" s="201"/>
      <c r="JIX88" s="201"/>
      <c r="JIY88" s="201"/>
      <c r="JIZ88" s="201"/>
      <c r="JJA88" s="201"/>
      <c r="JJB88" s="201"/>
      <c r="JJC88" s="201"/>
      <c r="JJD88" s="201"/>
      <c r="JJE88" s="201"/>
      <c r="JJF88" s="201"/>
      <c r="JJG88" s="201"/>
      <c r="JJH88" s="201"/>
      <c r="JJI88" s="201"/>
      <c r="JJJ88" s="201"/>
      <c r="JJK88" s="201"/>
      <c r="JJL88" s="201"/>
      <c r="JJM88" s="201"/>
      <c r="JJN88" s="201"/>
      <c r="JJO88" s="201"/>
      <c r="JJP88" s="201"/>
      <c r="JJQ88" s="201"/>
      <c r="JJR88" s="201"/>
      <c r="JJS88" s="201"/>
      <c r="JJT88" s="201"/>
      <c r="JJU88" s="201"/>
      <c r="JJV88" s="201"/>
      <c r="JJW88" s="201"/>
      <c r="JJX88" s="201"/>
      <c r="JJY88" s="201"/>
      <c r="JJZ88" s="201"/>
      <c r="JKA88" s="201"/>
      <c r="JKB88" s="201"/>
      <c r="JKC88" s="201"/>
      <c r="JKD88" s="201"/>
      <c r="JKE88" s="201"/>
      <c r="JKF88" s="201"/>
      <c r="JKG88" s="201"/>
      <c r="JKH88" s="201"/>
      <c r="JKI88" s="201"/>
      <c r="JKJ88" s="201"/>
      <c r="JKK88" s="201"/>
      <c r="JKL88" s="201"/>
      <c r="JKM88" s="201"/>
      <c r="JKN88" s="201"/>
      <c r="JKO88" s="201"/>
      <c r="JKP88" s="201"/>
      <c r="JKQ88" s="201"/>
      <c r="JKR88" s="201"/>
      <c r="JKS88" s="201"/>
      <c r="JKT88" s="201"/>
      <c r="JKU88" s="201"/>
      <c r="JKV88" s="201"/>
      <c r="JKW88" s="201"/>
      <c r="JKX88" s="201"/>
      <c r="JKY88" s="201"/>
      <c r="JKZ88" s="201"/>
      <c r="JLA88" s="201"/>
      <c r="JLB88" s="201"/>
      <c r="JLC88" s="201"/>
      <c r="JLD88" s="201"/>
      <c r="JLE88" s="201"/>
      <c r="JLF88" s="201"/>
      <c r="JLG88" s="201"/>
      <c r="JLH88" s="201"/>
      <c r="JLI88" s="201"/>
      <c r="JLJ88" s="201"/>
      <c r="JLK88" s="201"/>
      <c r="JLL88" s="201"/>
      <c r="JLM88" s="201"/>
      <c r="JLN88" s="201"/>
      <c r="JLO88" s="201"/>
      <c r="JLP88" s="201"/>
      <c r="JLQ88" s="201"/>
      <c r="JLR88" s="201"/>
      <c r="JLS88" s="201"/>
      <c r="JLT88" s="201"/>
      <c r="JLU88" s="201"/>
      <c r="JLV88" s="201"/>
      <c r="JLW88" s="201"/>
      <c r="JLX88" s="201"/>
      <c r="JLY88" s="201"/>
      <c r="JLZ88" s="201"/>
      <c r="JMA88" s="201"/>
      <c r="JMB88" s="201"/>
      <c r="JMC88" s="201"/>
      <c r="JMD88" s="201"/>
      <c r="JME88" s="201"/>
      <c r="JMF88" s="201"/>
      <c r="JMG88" s="201"/>
      <c r="JMH88" s="201"/>
      <c r="JMI88" s="201"/>
      <c r="JMJ88" s="201"/>
      <c r="JMK88" s="201"/>
      <c r="JML88" s="201"/>
      <c r="JMM88" s="201"/>
      <c r="JMN88" s="201"/>
      <c r="JMO88" s="201"/>
      <c r="JMP88" s="201"/>
      <c r="JMQ88" s="201"/>
      <c r="JMR88" s="201"/>
      <c r="JMS88" s="201"/>
      <c r="JMT88" s="201"/>
      <c r="JMU88" s="201"/>
      <c r="JMV88" s="201"/>
      <c r="JMW88" s="201"/>
      <c r="JMX88" s="201"/>
      <c r="JMY88" s="201"/>
      <c r="JMZ88" s="201"/>
      <c r="JNA88" s="201"/>
      <c r="JNB88" s="201"/>
      <c r="JNC88" s="201"/>
      <c r="JND88" s="201"/>
      <c r="JNE88" s="201"/>
      <c r="JNF88" s="201"/>
      <c r="JNG88" s="201"/>
      <c r="JNH88" s="201"/>
      <c r="JNI88" s="201"/>
      <c r="JNJ88" s="201"/>
      <c r="JNK88" s="201"/>
      <c r="JNL88" s="201"/>
      <c r="JNM88" s="201"/>
      <c r="JNN88" s="201"/>
      <c r="JNO88" s="201"/>
      <c r="JNP88" s="201"/>
      <c r="JNQ88" s="201"/>
      <c r="JNR88" s="201"/>
      <c r="JNS88" s="201"/>
      <c r="JNT88" s="201"/>
      <c r="JNU88" s="201"/>
      <c r="JNV88" s="201"/>
      <c r="JNW88" s="201"/>
      <c r="JNX88" s="201"/>
      <c r="JNY88" s="201"/>
      <c r="JNZ88" s="201"/>
      <c r="JOA88" s="201"/>
      <c r="JOB88" s="201"/>
      <c r="JOC88" s="201"/>
      <c r="JOD88" s="201"/>
      <c r="JOE88" s="201"/>
      <c r="JOF88" s="201"/>
      <c r="JOG88" s="201"/>
      <c r="JOH88" s="201"/>
      <c r="JOI88" s="201"/>
      <c r="JOJ88" s="201"/>
      <c r="JOK88" s="201"/>
      <c r="JOL88" s="201"/>
      <c r="JOM88" s="201"/>
      <c r="JON88" s="201"/>
      <c r="JOO88" s="201"/>
      <c r="JOP88" s="201"/>
      <c r="JOQ88" s="201"/>
      <c r="JOR88" s="201"/>
      <c r="JOS88" s="201"/>
      <c r="JOT88" s="201"/>
      <c r="JOU88" s="201"/>
      <c r="JOV88" s="201"/>
      <c r="JOW88" s="201"/>
      <c r="JOX88" s="201"/>
      <c r="JOY88" s="201"/>
      <c r="JOZ88" s="201"/>
      <c r="JPA88" s="201"/>
      <c r="JPB88" s="201"/>
      <c r="JPC88" s="201"/>
      <c r="JPD88" s="201"/>
      <c r="JPE88" s="201"/>
      <c r="JPF88" s="201"/>
      <c r="JPG88" s="201"/>
      <c r="JPH88" s="201"/>
      <c r="JPI88" s="201"/>
      <c r="JPJ88" s="201"/>
      <c r="JPK88" s="201"/>
      <c r="JPL88" s="201"/>
      <c r="JPM88" s="201"/>
      <c r="JPN88" s="201"/>
      <c r="JPO88" s="201"/>
      <c r="JPP88" s="201"/>
      <c r="JPQ88" s="201"/>
      <c r="JPR88" s="201"/>
      <c r="JPS88" s="201"/>
      <c r="JPT88" s="201"/>
      <c r="JPU88" s="201"/>
      <c r="JPV88" s="201"/>
      <c r="JPW88" s="201"/>
      <c r="JPX88" s="201"/>
      <c r="JPY88" s="201"/>
      <c r="JPZ88" s="201"/>
      <c r="JQA88" s="201"/>
      <c r="JQB88" s="201"/>
      <c r="JQC88" s="201"/>
      <c r="JQD88" s="201"/>
      <c r="JQE88" s="201"/>
      <c r="JQF88" s="201"/>
      <c r="JQG88" s="201"/>
      <c r="JQH88" s="201"/>
      <c r="JQI88" s="201"/>
      <c r="JQJ88" s="201"/>
      <c r="JQK88" s="201"/>
      <c r="JQL88" s="201"/>
      <c r="JQM88" s="201"/>
      <c r="JQN88" s="201"/>
      <c r="JQO88" s="201"/>
      <c r="JQP88" s="201"/>
      <c r="JQQ88" s="201"/>
      <c r="JQR88" s="201"/>
      <c r="JQS88" s="201"/>
      <c r="JQT88" s="201"/>
      <c r="JQU88" s="201"/>
      <c r="JQV88" s="201"/>
      <c r="JQW88" s="201"/>
      <c r="JQX88" s="201"/>
      <c r="JQY88" s="201"/>
      <c r="JQZ88" s="201"/>
      <c r="JRA88" s="201"/>
      <c r="JRB88" s="201"/>
      <c r="JRC88" s="201"/>
      <c r="JRD88" s="201"/>
      <c r="JRE88" s="201"/>
      <c r="JRF88" s="201"/>
      <c r="JRG88" s="201"/>
      <c r="JRH88" s="201"/>
      <c r="JRI88" s="201"/>
      <c r="JRJ88" s="201"/>
      <c r="JRK88" s="201"/>
      <c r="JRL88" s="201"/>
      <c r="JRM88" s="201"/>
      <c r="JRN88" s="201"/>
      <c r="JRO88" s="201"/>
      <c r="JRP88" s="201"/>
      <c r="JRQ88" s="201"/>
      <c r="JRR88" s="201"/>
      <c r="JRS88" s="201"/>
      <c r="JRT88" s="201"/>
      <c r="JRU88" s="201"/>
      <c r="JRV88" s="201"/>
      <c r="JRW88" s="201"/>
      <c r="JRX88" s="201"/>
      <c r="JRY88" s="201"/>
      <c r="JRZ88" s="201"/>
      <c r="JSA88" s="201"/>
      <c r="JSB88" s="201"/>
      <c r="JSC88" s="201"/>
      <c r="JSD88" s="201"/>
      <c r="JSE88" s="201"/>
      <c r="JSF88" s="201"/>
      <c r="JSG88" s="201"/>
      <c r="JSH88" s="201"/>
      <c r="JSI88" s="201"/>
      <c r="JSJ88" s="201"/>
      <c r="JSK88" s="201"/>
      <c r="JSL88" s="201"/>
      <c r="JSM88" s="201"/>
      <c r="JSN88" s="201"/>
      <c r="JSO88" s="201"/>
      <c r="JSP88" s="201"/>
      <c r="JSQ88" s="201"/>
      <c r="JSR88" s="201"/>
      <c r="JSS88" s="201"/>
      <c r="JST88" s="201"/>
      <c r="JSU88" s="201"/>
      <c r="JSV88" s="201"/>
      <c r="JSW88" s="201"/>
      <c r="JSX88" s="201"/>
      <c r="JSY88" s="201"/>
      <c r="JSZ88" s="201"/>
      <c r="JTA88" s="201"/>
      <c r="JTB88" s="201"/>
      <c r="JTC88" s="201"/>
      <c r="JTD88" s="201"/>
      <c r="JTE88" s="201"/>
      <c r="JTF88" s="201"/>
      <c r="JTG88" s="201"/>
      <c r="JTH88" s="201"/>
      <c r="JTI88" s="201"/>
      <c r="JTJ88" s="201"/>
      <c r="JTK88" s="201"/>
      <c r="JTL88" s="201"/>
      <c r="JTM88" s="201"/>
      <c r="JTN88" s="201"/>
      <c r="JTO88" s="201"/>
      <c r="JTP88" s="201"/>
      <c r="JTQ88" s="201"/>
      <c r="JTR88" s="201"/>
      <c r="JTS88" s="201"/>
      <c r="JTT88" s="201"/>
      <c r="JTU88" s="201"/>
      <c r="JTV88" s="201"/>
      <c r="JTW88" s="201"/>
      <c r="JTX88" s="201"/>
      <c r="JTY88" s="201"/>
      <c r="JTZ88" s="201"/>
      <c r="JUA88" s="201"/>
      <c r="JUB88" s="201"/>
      <c r="JUC88" s="201"/>
      <c r="JUD88" s="201"/>
      <c r="JUE88" s="201"/>
      <c r="JUF88" s="201"/>
      <c r="JUG88" s="201"/>
      <c r="JUH88" s="201"/>
      <c r="JUI88" s="201"/>
      <c r="JUJ88" s="201"/>
      <c r="JUK88" s="201"/>
      <c r="JUL88" s="201"/>
      <c r="JUM88" s="201"/>
      <c r="JUN88" s="201"/>
      <c r="JUO88" s="201"/>
      <c r="JUP88" s="201"/>
      <c r="JUQ88" s="201"/>
      <c r="JUR88" s="201"/>
      <c r="JUS88" s="201"/>
      <c r="JUT88" s="201"/>
      <c r="JUU88" s="201"/>
      <c r="JUV88" s="201"/>
      <c r="JUW88" s="201"/>
      <c r="JUX88" s="201"/>
      <c r="JUY88" s="201"/>
      <c r="JUZ88" s="201"/>
      <c r="JVA88" s="201"/>
      <c r="JVB88" s="201"/>
      <c r="JVC88" s="201"/>
      <c r="JVD88" s="201"/>
      <c r="JVE88" s="201"/>
      <c r="JVF88" s="201"/>
      <c r="JVG88" s="201"/>
      <c r="JVH88" s="201"/>
      <c r="JVI88" s="201"/>
      <c r="JVJ88" s="201"/>
      <c r="JVK88" s="201"/>
      <c r="JVL88" s="201"/>
      <c r="JVM88" s="201"/>
      <c r="JVN88" s="201"/>
      <c r="JVO88" s="201"/>
      <c r="JVP88" s="201"/>
      <c r="JVQ88" s="201"/>
      <c r="JVR88" s="201"/>
      <c r="JVS88" s="201"/>
      <c r="JVT88" s="201"/>
      <c r="JVU88" s="201"/>
      <c r="JVV88" s="201"/>
      <c r="JVW88" s="201"/>
      <c r="JVX88" s="201"/>
      <c r="JVY88" s="201"/>
      <c r="JVZ88" s="201"/>
      <c r="JWA88" s="201"/>
      <c r="JWB88" s="201"/>
      <c r="JWC88" s="201"/>
      <c r="JWD88" s="201"/>
      <c r="JWE88" s="201"/>
      <c r="JWF88" s="201"/>
      <c r="JWG88" s="201"/>
      <c r="JWH88" s="201"/>
      <c r="JWI88" s="201"/>
      <c r="JWJ88" s="201"/>
      <c r="JWK88" s="201"/>
      <c r="JWL88" s="201"/>
      <c r="JWM88" s="201"/>
      <c r="JWN88" s="201"/>
      <c r="JWO88" s="201"/>
      <c r="JWP88" s="201"/>
      <c r="JWQ88" s="201"/>
      <c r="JWR88" s="201"/>
      <c r="JWS88" s="201"/>
      <c r="JWT88" s="201"/>
      <c r="JWU88" s="201"/>
      <c r="JWV88" s="201"/>
      <c r="JWW88" s="201"/>
      <c r="JWX88" s="201"/>
      <c r="JWY88" s="201"/>
      <c r="JWZ88" s="201"/>
      <c r="JXA88" s="201"/>
      <c r="JXB88" s="201"/>
      <c r="JXC88" s="201"/>
      <c r="JXD88" s="201"/>
      <c r="JXE88" s="201"/>
      <c r="JXF88" s="201"/>
      <c r="JXG88" s="201"/>
      <c r="JXH88" s="201"/>
      <c r="JXI88" s="201"/>
      <c r="JXJ88" s="201"/>
      <c r="JXK88" s="201"/>
      <c r="JXL88" s="201"/>
      <c r="JXM88" s="201"/>
      <c r="JXN88" s="201"/>
      <c r="JXO88" s="201"/>
      <c r="JXP88" s="201"/>
      <c r="JXQ88" s="201"/>
      <c r="JXR88" s="201"/>
      <c r="JXS88" s="201"/>
      <c r="JXT88" s="201"/>
      <c r="JXU88" s="201"/>
      <c r="JXV88" s="201"/>
      <c r="JXW88" s="201"/>
      <c r="JXX88" s="201"/>
      <c r="JXY88" s="201"/>
      <c r="JXZ88" s="201"/>
      <c r="JYA88" s="201"/>
      <c r="JYB88" s="201"/>
      <c r="JYC88" s="201"/>
      <c r="JYD88" s="201"/>
      <c r="JYE88" s="201"/>
      <c r="JYF88" s="201"/>
      <c r="JYG88" s="201"/>
      <c r="JYH88" s="201"/>
      <c r="JYI88" s="201"/>
      <c r="JYJ88" s="201"/>
      <c r="JYK88" s="201"/>
      <c r="JYL88" s="201"/>
      <c r="JYM88" s="201"/>
      <c r="JYN88" s="201"/>
      <c r="JYO88" s="201"/>
      <c r="JYP88" s="201"/>
      <c r="JYQ88" s="201"/>
      <c r="JYR88" s="201"/>
      <c r="JYS88" s="201"/>
      <c r="JYT88" s="201"/>
      <c r="JYU88" s="201"/>
      <c r="JYV88" s="201"/>
      <c r="JYW88" s="201"/>
      <c r="JYX88" s="201"/>
      <c r="JYY88" s="201"/>
      <c r="JYZ88" s="201"/>
      <c r="JZA88" s="201"/>
      <c r="JZB88" s="201"/>
      <c r="JZC88" s="201"/>
      <c r="JZD88" s="201"/>
      <c r="JZE88" s="201"/>
      <c r="JZF88" s="201"/>
      <c r="JZG88" s="201"/>
      <c r="JZH88" s="201"/>
      <c r="JZI88" s="201"/>
      <c r="JZJ88" s="201"/>
      <c r="JZK88" s="201"/>
      <c r="JZL88" s="201"/>
      <c r="JZM88" s="201"/>
      <c r="JZN88" s="201"/>
      <c r="JZO88" s="201"/>
      <c r="JZP88" s="201"/>
      <c r="JZQ88" s="201"/>
      <c r="JZR88" s="201"/>
      <c r="JZS88" s="201"/>
      <c r="JZT88" s="201"/>
      <c r="JZU88" s="201"/>
      <c r="JZV88" s="201"/>
      <c r="JZW88" s="201"/>
      <c r="JZX88" s="201"/>
      <c r="JZY88" s="201"/>
      <c r="JZZ88" s="201"/>
      <c r="KAA88" s="201"/>
      <c r="KAB88" s="201"/>
      <c r="KAC88" s="201"/>
      <c r="KAD88" s="201"/>
      <c r="KAE88" s="201"/>
      <c r="KAF88" s="201"/>
      <c r="KAG88" s="201"/>
      <c r="KAH88" s="201"/>
      <c r="KAI88" s="201"/>
      <c r="KAJ88" s="201"/>
      <c r="KAK88" s="201"/>
      <c r="KAL88" s="201"/>
      <c r="KAM88" s="201"/>
      <c r="KAN88" s="201"/>
      <c r="KAO88" s="201"/>
      <c r="KAP88" s="201"/>
      <c r="KAQ88" s="201"/>
      <c r="KAR88" s="201"/>
      <c r="KAS88" s="201"/>
      <c r="KAT88" s="201"/>
      <c r="KAU88" s="201"/>
      <c r="KAV88" s="201"/>
      <c r="KAW88" s="201"/>
      <c r="KAX88" s="201"/>
      <c r="KAY88" s="201"/>
      <c r="KAZ88" s="201"/>
      <c r="KBA88" s="201"/>
      <c r="KBB88" s="201"/>
      <c r="KBC88" s="201"/>
      <c r="KBD88" s="201"/>
      <c r="KBE88" s="201"/>
      <c r="KBF88" s="201"/>
      <c r="KBG88" s="201"/>
      <c r="KBH88" s="201"/>
      <c r="KBI88" s="201"/>
      <c r="KBJ88" s="201"/>
      <c r="KBK88" s="201"/>
      <c r="KBL88" s="201"/>
      <c r="KBM88" s="201"/>
      <c r="KBN88" s="201"/>
      <c r="KBO88" s="201"/>
      <c r="KBP88" s="201"/>
      <c r="KBQ88" s="201"/>
      <c r="KBR88" s="201"/>
      <c r="KBS88" s="201"/>
      <c r="KBT88" s="201"/>
      <c r="KBU88" s="201"/>
      <c r="KBV88" s="201"/>
      <c r="KBW88" s="201"/>
      <c r="KBX88" s="201"/>
      <c r="KBY88" s="201"/>
      <c r="KBZ88" s="201"/>
      <c r="KCA88" s="201"/>
      <c r="KCB88" s="201"/>
      <c r="KCC88" s="201"/>
      <c r="KCD88" s="201"/>
      <c r="KCE88" s="201"/>
      <c r="KCF88" s="201"/>
      <c r="KCG88" s="201"/>
      <c r="KCH88" s="201"/>
      <c r="KCI88" s="201"/>
      <c r="KCJ88" s="201"/>
      <c r="KCK88" s="201"/>
      <c r="KCL88" s="201"/>
      <c r="KCM88" s="201"/>
      <c r="KCN88" s="201"/>
      <c r="KCO88" s="201"/>
      <c r="KCP88" s="201"/>
      <c r="KCQ88" s="201"/>
      <c r="KCR88" s="201"/>
      <c r="KCS88" s="201"/>
      <c r="KCT88" s="201"/>
      <c r="KCU88" s="201"/>
      <c r="KCV88" s="201"/>
      <c r="KCW88" s="201"/>
      <c r="KCX88" s="201"/>
      <c r="KCY88" s="201"/>
      <c r="KCZ88" s="201"/>
      <c r="KDA88" s="201"/>
      <c r="KDB88" s="201"/>
      <c r="KDC88" s="201"/>
      <c r="KDD88" s="201"/>
      <c r="KDE88" s="201"/>
      <c r="KDF88" s="201"/>
      <c r="KDG88" s="201"/>
      <c r="KDH88" s="201"/>
      <c r="KDI88" s="201"/>
      <c r="KDJ88" s="201"/>
      <c r="KDK88" s="201"/>
      <c r="KDL88" s="201"/>
      <c r="KDM88" s="201"/>
      <c r="KDN88" s="201"/>
      <c r="KDO88" s="201"/>
      <c r="KDP88" s="201"/>
      <c r="KDQ88" s="201"/>
      <c r="KDR88" s="201"/>
      <c r="KDS88" s="201"/>
      <c r="KDT88" s="201"/>
      <c r="KDU88" s="201"/>
      <c r="KDV88" s="201"/>
      <c r="KDW88" s="201"/>
      <c r="KDX88" s="201"/>
      <c r="KDY88" s="201"/>
      <c r="KDZ88" s="201"/>
      <c r="KEA88" s="201"/>
      <c r="KEB88" s="201"/>
      <c r="KEC88" s="201"/>
      <c r="KED88" s="201"/>
      <c r="KEE88" s="201"/>
      <c r="KEF88" s="201"/>
      <c r="KEG88" s="201"/>
      <c r="KEH88" s="201"/>
      <c r="KEI88" s="201"/>
      <c r="KEJ88" s="201"/>
      <c r="KEK88" s="201"/>
      <c r="KEL88" s="201"/>
      <c r="KEM88" s="201"/>
      <c r="KEN88" s="201"/>
      <c r="KEO88" s="201"/>
      <c r="KEP88" s="201"/>
      <c r="KEQ88" s="201"/>
      <c r="KER88" s="201"/>
      <c r="KES88" s="201"/>
      <c r="KET88" s="201"/>
      <c r="KEU88" s="201"/>
      <c r="KEV88" s="201"/>
      <c r="KEW88" s="201"/>
      <c r="KEX88" s="201"/>
      <c r="KEY88" s="201"/>
      <c r="KEZ88" s="201"/>
      <c r="KFA88" s="201"/>
      <c r="KFB88" s="201"/>
      <c r="KFC88" s="201"/>
      <c r="KFD88" s="201"/>
      <c r="KFE88" s="201"/>
      <c r="KFF88" s="201"/>
      <c r="KFG88" s="201"/>
      <c r="KFH88" s="201"/>
      <c r="KFI88" s="201"/>
      <c r="KFJ88" s="201"/>
      <c r="KFK88" s="201"/>
      <c r="KFL88" s="201"/>
      <c r="KFM88" s="201"/>
      <c r="KFN88" s="201"/>
      <c r="KFO88" s="201"/>
      <c r="KFP88" s="201"/>
      <c r="KFQ88" s="201"/>
      <c r="KFR88" s="201"/>
      <c r="KFS88" s="201"/>
      <c r="KFT88" s="201"/>
      <c r="KFU88" s="201"/>
      <c r="KFV88" s="201"/>
      <c r="KFW88" s="201"/>
      <c r="KFX88" s="201"/>
      <c r="KFY88" s="201"/>
      <c r="KFZ88" s="201"/>
      <c r="KGA88" s="201"/>
      <c r="KGB88" s="201"/>
      <c r="KGC88" s="201"/>
      <c r="KGD88" s="201"/>
      <c r="KGE88" s="201"/>
      <c r="KGF88" s="201"/>
      <c r="KGG88" s="201"/>
      <c r="KGH88" s="201"/>
      <c r="KGI88" s="201"/>
      <c r="KGJ88" s="201"/>
      <c r="KGK88" s="201"/>
      <c r="KGL88" s="201"/>
      <c r="KGM88" s="201"/>
      <c r="KGN88" s="201"/>
      <c r="KGO88" s="201"/>
      <c r="KGP88" s="201"/>
      <c r="KGQ88" s="201"/>
      <c r="KGR88" s="201"/>
      <c r="KGS88" s="201"/>
      <c r="KGT88" s="201"/>
      <c r="KGU88" s="201"/>
      <c r="KGV88" s="201"/>
      <c r="KGW88" s="201"/>
      <c r="KGX88" s="201"/>
      <c r="KGY88" s="201"/>
      <c r="KGZ88" s="201"/>
      <c r="KHA88" s="201"/>
      <c r="KHB88" s="201"/>
      <c r="KHC88" s="201"/>
      <c r="KHD88" s="201"/>
      <c r="KHE88" s="201"/>
      <c r="KHF88" s="201"/>
      <c r="KHG88" s="201"/>
      <c r="KHH88" s="201"/>
      <c r="KHI88" s="201"/>
      <c r="KHJ88" s="201"/>
      <c r="KHK88" s="201"/>
      <c r="KHL88" s="201"/>
      <c r="KHM88" s="201"/>
      <c r="KHN88" s="201"/>
      <c r="KHO88" s="201"/>
      <c r="KHP88" s="201"/>
      <c r="KHQ88" s="201"/>
      <c r="KHR88" s="201"/>
      <c r="KHS88" s="201"/>
      <c r="KHT88" s="201"/>
      <c r="KHU88" s="201"/>
      <c r="KHV88" s="201"/>
      <c r="KHW88" s="201"/>
      <c r="KHX88" s="201"/>
      <c r="KHY88" s="201"/>
      <c r="KHZ88" s="201"/>
      <c r="KIA88" s="201"/>
      <c r="KIB88" s="201"/>
      <c r="KIC88" s="201"/>
      <c r="KID88" s="201"/>
      <c r="KIE88" s="201"/>
      <c r="KIF88" s="201"/>
      <c r="KIG88" s="201"/>
      <c r="KIH88" s="201"/>
      <c r="KII88" s="201"/>
      <c r="KIJ88" s="201"/>
      <c r="KIK88" s="201"/>
      <c r="KIL88" s="201"/>
      <c r="KIM88" s="201"/>
      <c r="KIN88" s="201"/>
      <c r="KIO88" s="201"/>
      <c r="KIP88" s="201"/>
      <c r="KIQ88" s="201"/>
      <c r="KIR88" s="201"/>
      <c r="KIS88" s="201"/>
      <c r="KIT88" s="201"/>
      <c r="KIU88" s="201"/>
      <c r="KIV88" s="201"/>
      <c r="KIW88" s="201"/>
      <c r="KIX88" s="201"/>
      <c r="KIY88" s="201"/>
      <c r="KIZ88" s="201"/>
      <c r="KJA88" s="201"/>
      <c r="KJB88" s="201"/>
      <c r="KJC88" s="201"/>
      <c r="KJD88" s="201"/>
      <c r="KJE88" s="201"/>
      <c r="KJF88" s="201"/>
      <c r="KJG88" s="201"/>
      <c r="KJH88" s="201"/>
      <c r="KJI88" s="201"/>
      <c r="KJJ88" s="201"/>
      <c r="KJK88" s="201"/>
      <c r="KJL88" s="201"/>
      <c r="KJM88" s="201"/>
      <c r="KJN88" s="201"/>
      <c r="KJO88" s="201"/>
      <c r="KJP88" s="201"/>
      <c r="KJQ88" s="201"/>
      <c r="KJR88" s="201"/>
      <c r="KJS88" s="201"/>
      <c r="KJT88" s="201"/>
      <c r="KJU88" s="201"/>
      <c r="KJV88" s="201"/>
      <c r="KJW88" s="201"/>
      <c r="KJX88" s="201"/>
      <c r="KJY88" s="201"/>
      <c r="KJZ88" s="201"/>
      <c r="KKA88" s="201"/>
      <c r="KKB88" s="201"/>
      <c r="KKC88" s="201"/>
      <c r="KKD88" s="201"/>
      <c r="KKE88" s="201"/>
      <c r="KKF88" s="201"/>
      <c r="KKG88" s="201"/>
      <c r="KKH88" s="201"/>
      <c r="KKI88" s="201"/>
      <c r="KKJ88" s="201"/>
      <c r="KKK88" s="201"/>
      <c r="KKL88" s="201"/>
      <c r="KKM88" s="201"/>
      <c r="KKN88" s="201"/>
      <c r="KKO88" s="201"/>
      <c r="KKP88" s="201"/>
      <c r="KKQ88" s="201"/>
      <c r="KKR88" s="201"/>
      <c r="KKS88" s="201"/>
      <c r="KKT88" s="201"/>
      <c r="KKU88" s="201"/>
      <c r="KKV88" s="201"/>
      <c r="KKW88" s="201"/>
      <c r="KKX88" s="201"/>
      <c r="KKY88" s="201"/>
      <c r="KKZ88" s="201"/>
      <c r="KLA88" s="201"/>
      <c r="KLB88" s="201"/>
      <c r="KLC88" s="201"/>
      <c r="KLD88" s="201"/>
      <c r="KLE88" s="201"/>
      <c r="KLF88" s="201"/>
      <c r="KLG88" s="201"/>
      <c r="KLH88" s="201"/>
      <c r="KLI88" s="201"/>
      <c r="KLJ88" s="201"/>
      <c r="KLK88" s="201"/>
      <c r="KLL88" s="201"/>
      <c r="KLM88" s="201"/>
      <c r="KLN88" s="201"/>
      <c r="KLO88" s="201"/>
      <c r="KLP88" s="201"/>
      <c r="KLQ88" s="201"/>
      <c r="KLR88" s="201"/>
      <c r="KLS88" s="201"/>
      <c r="KLT88" s="201"/>
      <c r="KLU88" s="201"/>
      <c r="KLV88" s="201"/>
      <c r="KLW88" s="201"/>
      <c r="KLX88" s="201"/>
      <c r="KLY88" s="201"/>
      <c r="KLZ88" s="201"/>
      <c r="KMA88" s="201"/>
      <c r="KMB88" s="201"/>
      <c r="KMC88" s="201"/>
      <c r="KMD88" s="201"/>
      <c r="KME88" s="201"/>
      <c r="KMF88" s="201"/>
      <c r="KMG88" s="201"/>
      <c r="KMH88" s="201"/>
      <c r="KMI88" s="201"/>
      <c r="KMJ88" s="201"/>
      <c r="KMK88" s="201"/>
      <c r="KML88" s="201"/>
      <c r="KMM88" s="201"/>
      <c r="KMN88" s="201"/>
      <c r="KMO88" s="201"/>
      <c r="KMP88" s="201"/>
      <c r="KMQ88" s="201"/>
      <c r="KMR88" s="201"/>
      <c r="KMS88" s="201"/>
      <c r="KMT88" s="201"/>
      <c r="KMU88" s="201"/>
      <c r="KMV88" s="201"/>
      <c r="KMW88" s="201"/>
      <c r="KMX88" s="201"/>
      <c r="KMY88" s="201"/>
      <c r="KMZ88" s="201"/>
      <c r="KNA88" s="201"/>
      <c r="KNB88" s="201"/>
      <c r="KNC88" s="201"/>
      <c r="KND88" s="201"/>
      <c r="KNE88" s="201"/>
      <c r="KNF88" s="201"/>
      <c r="KNG88" s="201"/>
      <c r="KNH88" s="201"/>
      <c r="KNI88" s="201"/>
      <c r="KNJ88" s="201"/>
      <c r="KNK88" s="201"/>
      <c r="KNL88" s="201"/>
      <c r="KNM88" s="201"/>
      <c r="KNN88" s="201"/>
      <c r="KNO88" s="201"/>
      <c r="KNP88" s="201"/>
      <c r="KNQ88" s="201"/>
      <c r="KNR88" s="201"/>
      <c r="KNS88" s="201"/>
      <c r="KNT88" s="201"/>
      <c r="KNU88" s="201"/>
      <c r="KNV88" s="201"/>
      <c r="KNW88" s="201"/>
      <c r="KNX88" s="201"/>
      <c r="KNY88" s="201"/>
      <c r="KNZ88" s="201"/>
      <c r="KOA88" s="201"/>
      <c r="KOB88" s="201"/>
      <c r="KOC88" s="201"/>
      <c r="KOD88" s="201"/>
      <c r="KOE88" s="201"/>
      <c r="KOF88" s="201"/>
      <c r="KOG88" s="201"/>
      <c r="KOH88" s="201"/>
      <c r="KOI88" s="201"/>
      <c r="KOJ88" s="201"/>
      <c r="KOK88" s="201"/>
      <c r="KOL88" s="201"/>
      <c r="KOM88" s="201"/>
      <c r="KON88" s="201"/>
      <c r="KOO88" s="201"/>
      <c r="KOP88" s="201"/>
      <c r="KOQ88" s="201"/>
      <c r="KOR88" s="201"/>
      <c r="KOS88" s="201"/>
      <c r="KOT88" s="201"/>
      <c r="KOU88" s="201"/>
      <c r="KOV88" s="201"/>
      <c r="KOW88" s="201"/>
      <c r="KOX88" s="201"/>
      <c r="KOY88" s="201"/>
      <c r="KOZ88" s="201"/>
      <c r="KPA88" s="201"/>
      <c r="KPB88" s="201"/>
      <c r="KPC88" s="201"/>
      <c r="KPD88" s="201"/>
      <c r="KPE88" s="201"/>
      <c r="KPF88" s="201"/>
      <c r="KPG88" s="201"/>
      <c r="KPH88" s="201"/>
      <c r="KPI88" s="201"/>
      <c r="KPJ88" s="201"/>
      <c r="KPK88" s="201"/>
      <c r="KPL88" s="201"/>
      <c r="KPM88" s="201"/>
      <c r="KPN88" s="201"/>
      <c r="KPO88" s="201"/>
      <c r="KPP88" s="201"/>
      <c r="KPQ88" s="201"/>
      <c r="KPR88" s="201"/>
      <c r="KPS88" s="201"/>
      <c r="KPT88" s="201"/>
      <c r="KPU88" s="201"/>
      <c r="KPV88" s="201"/>
      <c r="KPW88" s="201"/>
      <c r="KPX88" s="201"/>
      <c r="KPY88" s="201"/>
      <c r="KPZ88" s="201"/>
      <c r="KQA88" s="201"/>
      <c r="KQB88" s="201"/>
      <c r="KQC88" s="201"/>
      <c r="KQD88" s="201"/>
      <c r="KQE88" s="201"/>
      <c r="KQF88" s="201"/>
      <c r="KQG88" s="201"/>
      <c r="KQH88" s="201"/>
      <c r="KQI88" s="201"/>
      <c r="KQJ88" s="201"/>
      <c r="KQK88" s="201"/>
      <c r="KQL88" s="201"/>
      <c r="KQM88" s="201"/>
      <c r="KQN88" s="201"/>
      <c r="KQO88" s="201"/>
      <c r="KQP88" s="201"/>
      <c r="KQQ88" s="201"/>
      <c r="KQR88" s="201"/>
      <c r="KQS88" s="201"/>
      <c r="KQT88" s="201"/>
      <c r="KQU88" s="201"/>
      <c r="KQV88" s="201"/>
      <c r="KQW88" s="201"/>
      <c r="KQX88" s="201"/>
      <c r="KQY88" s="201"/>
      <c r="KQZ88" s="201"/>
      <c r="KRA88" s="201"/>
      <c r="KRB88" s="201"/>
      <c r="KRC88" s="201"/>
      <c r="KRD88" s="201"/>
      <c r="KRE88" s="201"/>
      <c r="KRF88" s="201"/>
      <c r="KRG88" s="201"/>
      <c r="KRH88" s="201"/>
      <c r="KRI88" s="201"/>
      <c r="KRJ88" s="201"/>
      <c r="KRK88" s="201"/>
      <c r="KRL88" s="201"/>
      <c r="KRM88" s="201"/>
      <c r="KRN88" s="201"/>
      <c r="KRO88" s="201"/>
      <c r="KRP88" s="201"/>
      <c r="KRQ88" s="201"/>
      <c r="KRR88" s="201"/>
      <c r="KRS88" s="201"/>
      <c r="KRT88" s="201"/>
      <c r="KRU88" s="201"/>
      <c r="KRV88" s="201"/>
      <c r="KRW88" s="201"/>
      <c r="KRX88" s="201"/>
      <c r="KRY88" s="201"/>
      <c r="KRZ88" s="201"/>
      <c r="KSA88" s="201"/>
      <c r="KSB88" s="201"/>
      <c r="KSC88" s="201"/>
      <c r="KSD88" s="201"/>
      <c r="KSE88" s="201"/>
      <c r="KSF88" s="201"/>
      <c r="KSG88" s="201"/>
      <c r="KSH88" s="201"/>
      <c r="KSI88" s="201"/>
      <c r="KSJ88" s="201"/>
      <c r="KSK88" s="201"/>
      <c r="KSL88" s="201"/>
      <c r="KSM88" s="201"/>
      <c r="KSN88" s="201"/>
      <c r="KSO88" s="201"/>
      <c r="KSP88" s="201"/>
      <c r="KSQ88" s="201"/>
      <c r="KSR88" s="201"/>
      <c r="KSS88" s="201"/>
      <c r="KST88" s="201"/>
      <c r="KSU88" s="201"/>
      <c r="KSV88" s="201"/>
      <c r="KSW88" s="201"/>
      <c r="KSX88" s="201"/>
      <c r="KSY88" s="201"/>
      <c r="KSZ88" s="201"/>
      <c r="KTA88" s="201"/>
      <c r="KTB88" s="201"/>
      <c r="KTC88" s="201"/>
      <c r="KTD88" s="201"/>
      <c r="KTE88" s="201"/>
      <c r="KTF88" s="201"/>
      <c r="KTG88" s="201"/>
      <c r="KTH88" s="201"/>
      <c r="KTI88" s="201"/>
      <c r="KTJ88" s="201"/>
      <c r="KTK88" s="201"/>
      <c r="KTL88" s="201"/>
      <c r="KTM88" s="201"/>
      <c r="KTN88" s="201"/>
      <c r="KTO88" s="201"/>
      <c r="KTP88" s="201"/>
      <c r="KTQ88" s="201"/>
      <c r="KTR88" s="201"/>
      <c r="KTS88" s="201"/>
      <c r="KTT88" s="201"/>
      <c r="KTU88" s="201"/>
      <c r="KTV88" s="201"/>
      <c r="KTW88" s="201"/>
      <c r="KTX88" s="201"/>
      <c r="KTY88" s="201"/>
      <c r="KTZ88" s="201"/>
      <c r="KUA88" s="201"/>
      <c r="KUB88" s="201"/>
      <c r="KUC88" s="201"/>
      <c r="KUD88" s="201"/>
      <c r="KUE88" s="201"/>
      <c r="KUF88" s="201"/>
      <c r="KUG88" s="201"/>
      <c r="KUH88" s="201"/>
      <c r="KUI88" s="201"/>
      <c r="KUJ88" s="201"/>
      <c r="KUK88" s="201"/>
      <c r="KUL88" s="201"/>
      <c r="KUM88" s="201"/>
      <c r="KUN88" s="201"/>
      <c r="KUO88" s="201"/>
      <c r="KUP88" s="201"/>
      <c r="KUQ88" s="201"/>
      <c r="KUR88" s="201"/>
      <c r="KUS88" s="201"/>
      <c r="KUT88" s="201"/>
      <c r="KUU88" s="201"/>
      <c r="KUV88" s="201"/>
      <c r="KUW88" s="201"/>
      <c r="KUX88" s="201"/>
      <c r="KUY88" s="201"/>
      <c r="KUZ88" s="201"/>
      <c r="KVA88" s="201"/>
      <c r="KVB88" s="201"/>
      <c r="KVC88" s="201"/>
      <c r="KVD88" s="201"/>
      <c r="KVE88" s="201"/>
      <c r="KVF88" s="201"/>
      <c r="KVG88" s="201"/>
      <c r="KVH88" s="201"/>
      <c r="KVI88" s="201"/>
      <c r="KVJ88" s="201"/>
      <c r="KVK88" s="201"/>
      <c r="KVL88" s="201"/>
      <c r="KVM88" s="201"/>
      <c r="KVN88" s="201"/>
      <c r="KVO88" s="201"/>
      <c r="KVP88" s="201"/>
      <c r="KVQ88" s="201"/>
      <c r="KVR88" s="201"/>
      <c r="KVS88" s="201"/>
      <c r="KVT88" s="201"/>
      <c r="KVU88" s="201"/>
      <c r="KVV88" s="201"/>
      <c r="KVW88" s="201"/>
      <c r="KVX88" s="201"/>
      <c r="KVY88" s="201"/>
      <c r="KVZ88" s="201"/>
      <c r="KWA88" s="201"/>
      <c r="KWB88" s="201"/>
      <c r="KWC88" s="201"/>
      <c r="KWD88" s="201"/>
      <c r="KWE88" s="201"/>
      <c r="KWF88" s="201"/>
      <c r="KWG88" s="201"/>
      <c r="KWH88" s="201"/>
      <c r="KWI88" s="201"/>
      <c r="KWJ88" s="201"/>
      <c r="KWK88" s="201"/>
      <c r="KWL88" s="201"/>
      <c r="KWM88" s="201"/>
      <c r="KWN88" s="201"/>
      <c r="KWO88" s="201"/>
      <c r="KWP88" s="201"/>
      <c r="KWQ88" s="201"/>
      <c r="KWR88" s="201"/>
      <c r="KWS88" s="201"/>
      <c r="KWT88" s="201"/>
      <c r="KWU88" s="201"/>
      <c r="KWV88" s="201"/>
      <c r="KWW88" s="201"/>
      <c r="KWX88" s="201"/>
      <c r="KWY88" s="201"/>
      <c r="KWZ88" s="201"/>
      <c r="KXA88" s="201"/>
      <c r="KXB88" s="201"/>
      <c r="KXC88" s="201"/>
      <c r="KXD88" s="201"/>
      <c r="KXE88" s="201"/>
      <c r="KXF88" s="201"/>
      <c r="KXG88" s="201"/>
      <c r="KXH88" s="201"/>
      <c r="KXI88" s="201"/>
      <c r="KXJ88" s="201"/>
      <c r="KXK88" s="201"/>
      <c r="KXL88" s="201"/>
      <c r="KXM88" s="201"/>
      <c r="KXN88" s="201"/>
      <c r="KXO88" s="201"/>
      <c r="KXP88" s="201"/>
      <c r="KXQ88" s="201"/>
      <c r="KXR88" s="201"/>
      <c r="KXS88" s="201"/>
      <c r="KXT88" s="201"/>
      <c r="KXU88" s="201"/>
      <c r="KXV88" s="201"/>
      <c r="KXW88" s="201"/>
      <c r="KXX88" s="201"/>
      <c r="KXY88" s="201"/>
      <c r="KXZ88" s="201"/>
      <c r="KYA88" s="201"/>
      <c r="KYB88" s="201"/>
      <c r="KYC88" s="201"/>
      <c r="KYD88" s="201"/>
      <c r="KYE88" s="201"/>
      <c r="KYF88" s="201"/>
      <c r="KYG88" s="201"/>
      <c r="KYH88" s="201"/>
      <c r="KYI88" s="201"/>
      <c r="KYJ88" s="201"/>
      <c r="KYK88" s="201"/>
      <c r="KYL88" s="201"/>
      <c r="KYM88" s="201"/>
      <c r="KYN88" s="201"/>
      <c r="KYO88" s="201"/>
      <c r="KYP88" s="201"/>
      <c r="KYQ88" s="201"/>
      <c r="KYR88" s="201"/>
      <c r="KYS88" s="201"/>
      <c r="KYT88" s="201"/>
      <c r="KYU88" s="201"/>
      <c r="KYV88" s="201"/>
      <c r="KYW88" s="201"/>
      <c r="KYX88" s="201"/>
      <c r="KYY88" s="201"/>
      <c r="KYZ88" s="201"/>
      <c r="KZA88" s="201"/>
      <c r="KZB88" s="201"/>
      <c r="KZC88" s="201"/>
      <c r="KZD88" s="201"/>
      <c r="KZE88" s="201"/>
      <c r="KZF88" s="201"/>
      <c r="KZG88" s="201"/>
      <c r="KZH88" s="201"/>
      <c r="KZI88" s="201"/>
      <c r="KZJ88" s="201"/>
      <c r="KZK88" s="201"/>
      <c r="KZL88" s="201"/>
      <c r="KZM88" s="201"/>
      <c r="KZN88" s="201"/>
      <c r="KZO88" s="201"/>
      <c r="KZP88" s="201"/>
      <c r="KZQ88" s="201"/>
      <c r="KZR88" s="201"/>
      <c r="KZS88" s="201"/>
      <c r="KZT88" s="201"/>
      <c r="KZU88" s="201"/>
      <c r="KZV88" s="201"/>
      <c r="KZW88" s="201"/>
      <c r="KZX88" s="201"/>
      <c r="KZY88" s="201"/>
      <c r="KZZ88" s="201"/>
      <c r="LAA88" s="201"/>
      <c r="LAB88" s="201"/>
      <c r="LAC88" s="201"/>
      <c r="LAD88" s="201"/>
      <c r="LAE88" s="201"/>
      <c r="LAF88" s="201"/>
      <c r="LAG88" s="201"/>
      <c r="LAH88" s="201"/>
      <c r="LAI88" s="201"/>
      <c r="LAJ88" s="201"/>
      <c r="LAK88" s="201"/>
      <c r="LAL88" s="201"/>
      <c r="LAM88" s="201"/>
      <c r="LAN88" s="201"/>
      <c r="LAO88" s="201"/>
      <c r="LAP88" s="201"/>
      <c r="LAQ88" s="201"/>
      <c r="LAR88" s="201"/>
      <c r="LAS88" s="201"/>
      <c r="LAT88" s="201"/>
      <c r="LAU88" s="201"/>
      <c r="LAV88" s="201"/>
      <c r="LAW88" s="201"/>
      <c r="LAX88" s="201"/>
      <c r="LAY88" s="201"/>
      <c r="LAZ88" s="201"/>
      <c r="LBA88" s="201"/>
      <c r="LBB88" s="201"/>
      <c r="LBC88" s="201"/>
      <c r="LBD88" s="201"/>
      <c r="LBE88" s="201"/>
      <c r="LBF88" s="201"/>
      <c r="LBG88" s="201"/>
      <c r="LBH88" s="201"/>
      <c r="LBI88" s="201"/>
      <c r="LBJ88" s="201"/>
      <c r="LBK88" s="201"/>
      <c r="LBL88" s="201"/>
      <c r="LBM88" s="201"/>
      <c r="LBN88" s="201"/>
      <c r="LBO88" s="201"/>
      <c r="LBP88" s="201"/>
      <c r="LBQ88" s="201"/>
      <c r="LBR88" s="201"/>
      <c r="LBS88" s="201"/>
      <c r="LBT88" s="201"/>
      <c r="LBU88" s="201"/>
      <c r="LBV88" s="201"/>
      <c r="LBW88" s="201"/>
      <c r="LBX88" s="201"/>
      <c r="LBY88" s="201"/>
      <c r="LBZ88" s="201"/>
      <c r="LCA88" s="201"/>
      <c r="LCB88" s="201"/>
      <c r="LCC88" s="201"/>
      <c r="LCD88" s="201"/>
      <c r="LCE88" s="201"/>
      <c r="LCF88" s="201"/>
      <c r="LCG88" s="201"/>
      <c r="LCH88" s="201"/>
      <c r="LCI88" s="201"/>
      <c r="LCJ88" s="201"/>
      <c r="LCK88" s="201"/>
      <c r="LCL88" s="201"/>
      <c r="LCM88" s="201"/>
      <c r="LCN88" s="201"/>
      <c r="LCO88" s="201"/>
      <c r="LCP88" s="201"/>
      <c r="LCQ88" s="201"/>
      <c r="LCR88" s="201"/>
      <c r="LCS88" s="201"/>
      <c r="LCT88" s="201"/>
      <c r="LCU88" s="201"/>
      <c r="LCV88" s="201"/>
      <c r="LCW88" s="201"/>
      <c r="LCX88" s="201"/>
      <c r="LCY88" s="201"/>
      <c r="LCZ88" s="201"/>
      <c r="LDA88" s="201"/>
      <c r="LDB88" s="201"/>
      <c r="LDC88" s="201"/>
      <c r="LDD88" s="201"/>
      <c r="LDE88" s="201"/>
      <c r="LDF88" s="201"/>
      <c r="LDG88" s="201"/>
      <c r="LDH88" s="201"/>
      <c r="LDI88" s="201"/>
      <c r="LDJ88" s="201"/>
      <c r="LDK88" s="201"/>
      <c r="LDL88" s="201"/>
      <c r="LDM88" s="201"/>
      <c r="LDN88" s="201"/>
      <c r="LDO88" s="201"/>
      <c r="LDP88" s="201"/>
      <c r="LDQ88" s="201"/>
      <c r="LDR88" s="201"/>
      <c r="LDS88" s="201"/>
      <c r="LDT88" s="201"/>
      <c r="LDU88" s="201"/>
      <c r="LDV88" s="201"/>
      <c r="LDW88" s="201"/>
      <c r="LDX88" s="201"/>
      <c r="LDY88" s="201"/>
      <c r="LDZ88" s="201"/>
      <c r="LEA88" s="201"/>
      <c r="LEB88" s="201"/>
      <c r="LEC88" s="201"/>
      <c r="LED88" s="201"/>
      <c r="LEE88" s="201"/>
      <c r="LEF88" s="201"/>
      <c r="LEG88" s="201"/>
      <c r="LEH88" s="201"/>
      <c r="LEI88" s="201"/>
      <c r="LEJ88" s="201"/>
      <c r="LEK88" s="201"/>
      <c r="LEL88" s="201"/>
      <c r="LEM88" s="201"/>
      <c r="LEN88" s="201"/>
      <c r="LEO88" s="201"/>
      <c r="LEP88" s="201"/>
      <c r="LEQ88" s="201"/>
      <c r="LER88" s="201"/>
      <c r="LES88" s="201"/>
      <c r="LET88" s="201"/>
      <c r="LEU88" s="201"/>
      <c r="LEV88" s="201"/>
      <c r="LEW88" s="201"/>
      <c r="LEX88" s="201"/>
      <c r="LEY88" s="201"/>
      <c r="LEZ88" s="201"/>
      <c r="LFA88" s="201"/>
      <c r="LFB88" s="201"/>
      <c r="LFC88" s="201"/>
      <c r="LFD88" s="201"/>
      <c r="LFE88" s="201"/>
      <c r="LFF88" s="201"/>
      <c r="LFG88" s="201"/>
      <c r="LFH88" s="201"/>
      <c r="LFI88" s="201"/>
      <c r="LFJ88" s="201"/>
      <c r="LFK88" s="201"/>
      <c r="LFL88" s="201"/>
      <c r="LFM88" s="201"/>
      <c r="LFN88" s="201"/>
      <c r="LFO88" s="201"/>
      <c r="LFP88" s="201"/>
      <c r="LFQ88" s="201"/>
      <c r="LFR88" s="201"/>
      <c r="LFS88" s="201"/>
      <c r="LFT88" s="201"/>
      <c r="LFU88" s="201"/>
      <c r="LFV88" s="201"/>
      <c r="LFW88" s="201"/>
      <c r="LFX88" s="201"/>
      <c r="LFY88" s="201"/>
      <c r="LFZ88" s="201"/>
      <c r="LGA88" s="201"/>
      <c r="LGB88" s="201"/>
      <c r="LGC88" s="201"/>
      <c r="LGD88" s="201"/>
      <c r="LGE88" s="201"/>
      <c r="LGF88" s="201"/>
      <c r="LGG88" s="201"/>
      <c r="LGH88" s="201"/>
      <c r="LGI88" s="201"/>
      <c r="LGJ88" s="201"/>
      <c r="LGK88" s="201"/>
      <c r="LGL88" s="201"/>
      <c r="LGM88" s="201"/>
      <c r="LGN88" s="201"/>
      <c r="LGO88" s="201"/>
      <c r="LGP88" s="201"/>
      <c r="LGQ88" s="201"/>
      <c r="LGR88" s="201"/>
      <c r="LGS88" s="201"/>
      <c r="LGT88" s="201"/>
      <c r="LGU88" s="201"/>
      <c r="LGV88" s="201"/>
      <c r="LGW88" s="201"/>
      <c r="LGX88" s="201"/>
      <c r="LGY88" s="201"/>
      <c r="LGZ88" s="201"/>
      <c r="LHA88" s="201"/>
      <c r="LHB88" s="201"/>
      <c r="LHC88" s="201"/>
      <c r="LHD88" s="201"/>
      <c r="LHE88" s="201"/>
      <c r="LHF88" s="201"/>
      <c r="LHG88" s="201"/>
      <c r="LHH88" s="201"/>
      <c r="LHI88" s="201"/>
      <c r="LHJ88" s="201"/>
      <c r="LHK88" s="201"/>
      <c r="LHL88" s="201"/>
      <c r="LHM88" s="201"/>
      <c r="LHN88" s="201"/>
      <c r="LHO88" s="201"/>
      <c r="LHP88" s="201"/>
      <c r="LHQ88" s="201"/>
      <c r="LHR88" s="201"/>
      <c r="LHS88" s="201"/>
      <c r="LHT88" s="201"/>
      <c r="LHU88" s="201"/>
      <c r="LHV88" s="201"/>
      <c r="LHW88" s="201"/>
      <c r="LHX88" s="201"/>
      <c r="LHY88" s="201"/>
      <c r="LHZ88" s="201"/>
      <c r="LIA88" s="201"/>
      <c r="LIB88" s="201"/>
      <c r="LIC88" s="201"/>
      <c r="LID88" s="201"/>
      <c r="LIE88" s="201"/>
      <c r="LIF88" s="201"/>
      <c r="LIG88" s="201"/>
      <c r="LIH88" s="201"/>
      <c r="LII88" s="201"/>
      <c r="LIJ88" s="201"/>
      <c r="LIK88" s="201"/>
      <c r="LIL88" s="201"/>
      <c r="LIM88" s="201"/>
      <c r="LIN88" s="201"/>
      <c r="LIO88" s="201"/>
      <c r="LIP88" s="201"/>
      <c r="LIQ88" s="201"/>
      <c r="LIR88" s="201"/>
      <c r="LIS88" s="201"/>
      <c r="LIT88" s="201"/>
      <c r="LIU88" s="201"/>
      <c r="LIV88" s="201"/>
      <c r="LIW88" s="201"/>
      <c r="LIX88" s="201"/>
      <c r="LIY88" s="201"/>
      <c r="LIZ88" s="201"/>
      <c r="LJA88" s="201"/>
      <c r="LJB88" s="201"/>
      <c r="LJC88" s="201"/>
      <c r="LJD88" s="201"/>
      <c r="LJE88" s="201"/>
      <c r="LJF88" s="201"/>
      <c r="LJG88" s="201"/>
      <c r="LJH88" s="201"/>
      <c r="LJI88" s="201"/>
      <c r="LJJ88" s="201"/>
      <c r="LJK88" s="201"/>
      <c r="LJL88" s="201"/>
      <c r="LJM88" s="201"/>
      <c r="LJN88" s="201"/>
      <c r="LJO88" s="201"/>
      <c r="LJP88" s="201"/>
      <c r="LJQ88" s="201"/>
      <c r="LJR88" s="201"/>
      <c r="LJS88" s="201"/>
      <c r="LJT88" s="201"/>
      <c r="LJU88" s="201"/>
      <c r="LJV88" s="201"/>
      <c r="LJW88" s="201"/>
      <c r="LJX88" s="201"/>
      <c r="LJY88" s="201"/>
      <c r="LJZ88" s="201"/>
      <c r="LKA88" s="201"/>
      <c r="LKB88" s="201"/>
      <c r="LKC88" s="201"/>
      <c r="LKD88" s="201"/>
      <c r="LKE88" s="201"/>
      <c r="LKF88" s="201"/>
      <c r="LKG88" s="201"/>
      <c r="LKH88" s="201"/>
      <c r="LKI88" s="201"/>
      <c r="LKJ88" s="201"/>
      <c r="LKK88" s="201"/>
      <c r="LKL88" s="201"/>
      <c r="LKM88" s="201"/>
      <c r="LKN88" s="201"/>
      <c r="LKO88" s="201"/>
      <c r="LKP88" s="201"/>
      <c r="LKQ88" s="201"/>
      <c r="LKR88" s="201"/>
      <c r="LKS88" s="201"/>
      <c r="LKT88" s="201"/>
      <c r="LKU88" s="201"/>
      <c r="LKV88" s="201"/>
      <c r="LKW88" s="201"/>
      <c r="LKX88" s="201"/>
      <c r="LKY88" s="201"/>
      <c r="LKZ88" s="201"/>
      <c r="LLA88" s="201"/>
      <c r="LLB88" s="201"/>
      <c r="LLC88" s="201"/>
      <c r="LLD88" s="201"/>
      <c r="LLE88" s="201"/>
      <c r="LLF88" s="201"/>
      <c r="LLG88" s="201"/>
      <c r="LLH88" s="201"/>
      <c r="LLI88" s="201"/>
      <c r="LLJ88" s="201"/>
      <c r="LLK88" s="201"/>
      <c r="LLL88" s="201"/>
      <c r="LLM88" s="201"/>
      <c r="LLN88" s="201"/>
      <c r="LLO88" s="201"/>
      <c r="LLP88" s="201"/>
      <c r="LLQ88" s="201"/>
      <c r="LLR88" s="201"/>
      <c r="LLS88" s="201"/>
      <c r="LLT88" s="201"/>
      <c r="LLU88" s="201"/>
      <c r="LLV88" s="201"/>
      <c r="LLW88" s="201"/>
      <c r="LLX88" s="201"/>
      <c r="LLY88" s="201"/>
      <c r="LLZ88" s="201"/>
      <c r="LMA88" s="201"/>
      <c r="LMB88" s="201"/>
      <c r="LMC88" s="201"/>
      <c r="LMD88" s="201"/>
      <c r="LME88" s="201"/>
      <c r="LMF88" s="201"/>
      <c r="LMG88" s="201"/>
      <c r="LMH88" s="201"/>
      <c r="LMI88" s="201"/>
      <c r="LMJ88" s="201"/>
      <c r="LMK88" s="201"/>
      <c r="LML88" s="201"/>
      <c r="LMM88" s="201"/>
      <c r="LMN88" s="201"/>
      <c r="LMO88" s="201"/>
      <c r="LMP88" s="201"/>
      <c r="LMQ88" s="201"/>
      <c r="LMR88" s="201"/>
      <c r="LMS88" s="201"/>
      <c r="LMT88" s="201"/>
      <c r="LMU88" s="201"/>
      <c r="LMV88" s="201"/>
      <c r="LMW88" s="201"/>
      <c r="LMX88" s="201"/>
      <c r="LMY88" s="201"/>
      <c r="LMZ88" s="201"/>
      <c r="LNA88" s="201"/>
      <c r="LNB88" s="201"/>
      <c r="LNC88" s="201"/>
      <c r="LND88" s="201"/>
      <c r="LNE88" s="201"/>
      <c r="LNF88" s="201"/>
      <c r="LNG88" s="201"/>
      <c r="LNH88" s="201"/>
      <c r="LNI88" s="201"/>
      <c r="LNJ88" s="201"/>
      <c r="LNK88" s="201"/>
      <c r="LNL88" s="201"/>
      <c r="LNM88" s="201"/>
      <c r="LNN88" s="201"/>
      <c r="LNO88" s="201"/>
      <c r="LNP88" s="201"/>
      <c r="LNQ88" s="201"/>
      <c r="LNR88" s="201"/>
      <c r="LNS88" s="201"/>
      <c r="LNT88" s="201"/>
      <c r="LNU88" s="201"/>
      <c r="LNV88" s="201"/>
      <c r="LNW88" s="201"/>
      <c r="LNX88" s="201"/>
      <c r="LNY88" s="201"/>
      <c r="LNZ88" s="201"/>
      <c r="LOA88" s="201"/>
      <c r="LOB88" s="201"/>
      <c r="LOC88" s="201"/>
      <c r="LOD88" s="201"/>
      <c r="LOE88" s="201"/>
      <c r="LOF88" s="201"/>
      <c r="LOG88" s="201"/>
      <c r="LOH88" s="201"/>
      <c r="LOI88" s="201"/>
      <c r="LOJ88" s="201"/>
      <c r="LOK88" s="201"/>
      <c r="LOL88" s="201"/>
      <c r="LOM88" s="201"/>
      <c r="LON88" s="201"/>
      <c r="LOO88" s="201"/>
      <c r="LOP88" s="201"/>
      <c r="LOQ88" s="201"/>
      <c r="LOR88" s="201"/>
      <c r="LOS88" s="201"/>
      <c r="LOT88" s="201"/>
      <c r="LOU88" s="201"/>
      <c r="LOV88" s="201"/>
      <c r="LOW88" s="201"/>
      <c r="LOX88" s="201"/>
      <c r="LOY88" s="201"/>
      <c r="LOZ88" s="201"/>
      <c r="LPA88" s="201"/>
      <c r="LPB88" s="201"/>
      <c r="LPC88" s="201"/>
      <c r="LPD88" s="201"/>
      <c r="LPE88" s="201"/>
      <c r="LPF88" s="201"/>
      <c r="LPG88" s="201"/>
      <c r="LPH88" s="201"/>
      <c r="LPI88" s="201"/>
      <c r="LPJ88" s="201"/>
      <c r="LPK88" s="201"/>
      <c r="LPL88" s="201"/>
      <c r="LPM88" s="201"/>
      <c r="LPN88" s="201"/>
      <c r="LPO88" s="201"/>
      <c r="LPP88" s="201"/>
      <c r="LPQ88" s="201"/>
      <c r="LPR88" s="201"/>
      <c r="LPS88" s="201"/>
      <c r="LPT88" s="201"/>
      <c r="LPU88" s="201"/>
      <c r="LPV88" s="201"/>
      <c r="LPW88" s="201"/>
      <c r="LPX88" s="201"/>
      <c r="LPY88" s="201"/>
      <c r="LPZ88" s="201"/>
      <c r="LQA88" s="201"/>
      <c r="LQB88" s="201"/>
      <c r="LQC88" s="201"/>
      <c r="LQD88" s="201"/>
      <c r="LQE88" s="201"/>
      <c r="LQF88" s="201"/>
      <c r="LQG88" s="201"/>
      <c r="LQH88" s="201"/>
      <c r="LQI88" s="201"/>
      <c r="LQJ88" s="201"/>
      <c r="LQK88" s="201"/>
      <c r="LQL88" s="201"/>
      <c r="LQM88" s="201"/>
      <c r="LQN88" s="201"/>
      <c r="LQO88" s="201"/>
      <c r="LQP88" s="201"/>
      <c r="LQQ88" s="201"/>
      <c r="LQR88" s="201"/>
      <c r="LQS88" s="201"/>
      <c r="LQT88" s="201"/>
      <c r="LQU88" s="201"/>
      <c r="LQV88" s="201"/>
      <c r="LQW88" s="201"/>
      <c r="LQX88" s="201"/>
      <c r="LQY88" s="201"/>
      <c r="LQZ88" s="201"/>
      <c r="LRA88" s="201"/>
      <c r="LRB88" s="201"/>
      <c r="LRC88" s="201"/>
      <c r="LRD88" s="201"/>
      <c r="LRE88" s="201"/>
      <c r="LRF88" s="201"/>
      <c r="LRG88" s="201"/>
      <c r="LRH88" s="201"/>
      <c r="LRI88" s="201"/>
      <c r="LRJ88" s="201"/>
      <c r="LRK88" s="201"/>
      <c r="LRL88" s="201"/>
      <c r="LRM88" s="201"/>
      <c r="LRN88" s="201"/>
      <c r="LRO88" s="201"/>
      <c r="LRP88" s="201"/>
      <c r="LRQ88" s="201"/>
      <c r="LRR88" s="201"/>
      <c r="LRS88" s="201"/>
      <c r="LRT88" s="201"/>
      <c r="LRU88" s="201"/>
      <c r="LRV88" s="201"/>
      <c r="LRW88" s="201"/>
      <c r="LRX88" s="201"/>
      <c r="LRY88" s="201"/>
      <c r="LRZ88" s="201"/>
      <c r="LSA88" s="201"/>
      <c r="LSB88" s="201"/>
      <c r="LSC88" s="201"/>
      <c r="LSD88" s="201"/>
      <c r="LSE88" s="201"/>
      <c r="LSF88" s="201"/>
      <c r="LSG88" s="201"/>
      <c r="LSH88" s="201"/>
      <c r="LSI88" s="201"/>
      <c r="LSJ88" s="201"/>
      <c r="LSK88" s="201"/>
      <c r="LSL88" s="201"/>
      <c r="LSM88" s="201"/>
      <c r="LSN88" s="201"/>
      <c r="LSO88" s="201"/>
      <c r="LSP88" s="201"/>
      <c r="LSQ88" s="201"/>
      <c r="LSR88" s="201"/>
      <c r="LSS88" s="201"/>
      <c r="LST88" s="201"/>
      <c r="LSU88" s="201"/>
      <c r="LSV88" s="201"/>
      <c r="LSW88" s="201"/>
      <c r="LSX88" s="201"/>
      <c r="LSY88" s="201"/>
      <c r="LSZ88" s="201"/>
      <c r="LTA88" s="201"/>
      <c r="LTB88" s="201"/>
      <c r="LTC88" s="201"/>
      <c r="LTD88" s="201"/>
      <c r="LTE88" s="201"/>
      <c r="LTF88" s="201"/>
      <c r="LTG88" s="201"/>
      <c r="LTH88" s="201"/>
      <c r="LTI88" s="201"/>
      <c r="LTJ88" s="201"/>
      <c r="LTK88" s="201"/>
      <c r="LTL88" s="201"/>
      <c r="LTM88" s="201"/>
      <c r="LTN88" s="201"/>
      <c r="LTO88" s="201"/>
      <c r="LTP88" s="201"/>
      <c r="LTQ88" s="201"/>
      <c r="LTR88" s="201"/>
      <c r="LTS88" s="201"/>
      <c r="LTT88" s="201"/>
      <c r="LTU88" s="201"/>
      <c r="LTV88" s="201"/>
      <c r="LTW88" s="201"/>
      <c r="LTX88" s="201"/>
      <c r="LTY88" s="201"/>
      <c r="LTZ88" s="201"/>
      <c r="LUA88" s="201"/>
      <c r="LUB88" s="201"/>
      <c r="LUC88" s="201"/>
      <c r="LUD88" s="201"/>
      <c r="LUE88" s="201"/>
      <c r="LUF88" s="201"/>
      <c r="LUG88" s="201"/>
      <c r="LUH88" s="201"/>
      <c r="LUI88" s="201"/>
      <c r="LUJ88" s="201"/>
      <c r="LUK88" s="201"/>
      <c r="LUL88" s="201"/>
      <c r="LUM88" s="201"/>
      <c r="LUN88" s="201"/>
      <c r="LUO88" s="201"/>
      <c r="LUP88" s="201"/>
      <c r="LUQ88" s="201"/>
      <c r="LUR88" s="201"/>
      <c r="LUS88" s="201"/>
      <c r="LUT88" s="201"/>
      <c r="LUU88" s="201"/>
      <c r="LUV88" s="201"/>
      <c r="LUW88" s="201"/>
      <c r="LUX88" s="201"/>
      <c r="LUY88" s="201"/>
      <c r="LUZ88" s="201"/>
      <c r="LVA88" s="201"/>
      <c r="LVB88" s="201"/>
      <c r="LVC88" s="201"/>
      <c r="LVD88" s="201"/>
      <c r="LVE88" s="201"/>
      <c r="LVF88" s="201"/>
      <c r="LVG88" s="201"/>
      <c r="LVH88" s="201"/>
      <c r="LVI88" s="201"/>
      <c r="LVJ88" s="201"/>
      <c r="LVK88" s="201"/>
      <c r="LVL88" s="201"/>
      <c r="LVM88" s="201"/>
      <c r="LVN88" s="201"/>
      <c r="LVO88" s="201"/>
      <c r="LVP88" s="201"/>
      <c r="LVQ88" s="201"/>
      <c r="LVR88" s="201"/>
      <c r="LVS88" s="201"/>
      <c r="LVT88" s="201"/>
      <c r="LVU88" s="201"/>
      <c r="LVV88" s="201"/>
      <c r="LVW88" s="201"/>
      <c r="LVX88" s="201"/>
      <c r="LVY88" s="201"/>
      <c r="LVZ88" s="201"/>
      <c r="LWA88" s="201"/>
      <c r="LWB88" s="201"/>
      <c r="LWC88" s="201"/>
      <c r="LWD88" s="201"/>
      <c r="LWE88" s="201"/>
      <c r="LWF88" s="201"/>
      <c r="LWG88" s="201"/>
      <c r="LWH88" s="201"/>
      <c r="LWI88" s="201"/>
      <c r="LWJ88" s="201"/>
      <c r="LWK88" s="201"/>
      <c r="LWL88" s="201"/>
      <c r="LWM88" s="201"/>
      <c r="LWN88" s="201"/>
      <c r="LWO88" s="201"/>
      <c r="LWP88" s="201"/>
      <c r="LWQ88" s="201"/>
      <c r="LWR88" s="201"/>
      <c r="LWS88" s="201"/>
      <c r="LWT88" s="201"/>
      <c r="LWU88" s="201"/>
      <c r="LWV88" s="201"/>
      <c r="LWW88" s="201"/>
      <c r="LWX88" s="201"/>
      <c r="LWY88" s="201"/>
      <c r="LWZ88" s="201"/>
      <c r="LXA88" s="201"/>
      <c r="LXB88" s="201"/>
      <c r="LXC88" s="201"/>
      <c r="LXD88" s="201"/>
      <c r="LXE88" s="201"/>
      <c r="LXF88" s="201"/>
      <c r="LXG88" s="201"/>
      <c r="LXH88" s="201"/>
      <c r="LXI88" s="201"/>
      <c r="LXJ88" s="201"/>
      <c r="LXK88" s="201"/>
      <c r="LXL88" s="201"/>
      <c r="LXM88" s="201"/>
      <c r="LXN88" s="201"/>
      <c r="LXO88" s="201"/>
      <c r="LXP88" s="201"/>
      <c r="LXQ88" s="201"/>
      <c r="LXR88" s="201"/>
      <c r="LXS88" s="201"/>
      <c r="LXT88" s="201"/>
      <c r="LXU88" s="201"/>
      <c r="LXV88" s="201"/>
      <c r="LXW88" s="201"/>
      <c r="LXX88" s="201"/>
      <c r="LXY88" s="201"/>
      <c r="LXZ88" s="201"/>
      <c r="LYA88" s="201"/>
      <c r="LYB88" s="201"/>
      <c r="LYC88" s="201"/>
      <c r="LYD88" s="201"/>
      <c r="LYE88" s="201"/>
      <c r="LYF88" s="201"/>
      <c r="LYG88" s="201"/>
      <c r="LYH88" s="201"/>
      <c r="LYI88" s="201"/>
      <c r="LYJ88" s="201"/>
      <c r="LYK88" s="201"/>
      <c r="LYL88" s="201"/>
      <c r="LYM88" s="201"/>
      <c r="LYN88" s="201"/>
      <c r="LYO88" s="201"/>
      <c r="LYP88" s="201"/>
      <c r="LYQ88" s="201"/>
      <c r="LYR88" s="201"/>
      <c r="LYS88" s="201"/>
      <c r="LYT88" s="201"/>
      <c r="LYU88" s="201"/>
      <c r="LYV88" s="201"/>
      <c r="LYW88" s="201"/>
      <c r="LYX88" s="201"/>
      <c r="LYY88" s="201"/>
      <c r="LYZ88" s="201"/>
      <c r="LZA88" s="201"/>
      <c r="LZB88" s="201"/>
      <c r="LZC88" s="201"/>
      <c r="LZD88" s="201"/>
      <c r="LZE88" s="201"/>
      <c r="LZF88" s="201"/>
      <c r="LZG88" s="201"/>
      <c r="LZH88" s="201"/>
      <c r="LZI88" s="201"/>
      <c r="LZJ88" s="201"/>
      <c r="LZK88" s="201"/>
      <c r="LZL88" s="201"/>
      <c r="LZM88" s="201"/>
      <c r="LZN88" s="201"/>
      <c r="LZO88" s="201"/>
      <c r="LZP88" s="201"/>
      <c r="LZQ88" s="201"/>
      <c r="LZR88" s="201"/>
      <c r="LZS88" s="201"/>
      <c r="LZT88" s="201"/>
      <c r="LZU88" s="201"/>
      <c r="LZV88" s="201"/>
      <c r="LZW88" s="201"/>
      <c r="LZX88" s="201"/>
      <c r="LZY88" s="201"/>
      <c r="LZZ88" s="201"/>
      <c r="MAA88" s="201"/>
      <c r="MAB88" s="201"/>
      <c r="MAC88" s="201"/>
      <c r="MAD88" s="201"/>
      <c r="MAE88" s="201"/>
      <c r="MAF88" s="201"/>
      <c r="MAG88" s="201"/>
      <c r="MAH88" s="201"/>
      <c r="MAI88" s="201"/>
      <c r="MAJ88" s="201"/>
      <c r="MAK88" s="201"/>
      <c r="MAL88" s="201"/>
      <c r="MAM88" s="201"/>
      <c r="MAN88" s="201"/>
      <c r="MAO88" s="201"/>
      <c r="MAP88" s="201"/>
      <c r="MAQ88" s="201"/>
      <c r="MAR88" s="201"/>
      <c r="MAS88" s="201"/>
      <c r="MAT88" s="201"/>
      <c r="MAU88" s="201"/>
      <c r="MAV88" s="201"/>
      <c r="MAW88" s="201"/>
      <c r="MAX88" s="201"/>
      <c r="MAY88" s="201"/>
      <c r="MAZ88" s="201"/>
      <c r="MBA88" s="201"/>
      <c r="MBB88" s="201"/>
      <c r="MBC88" s="201"/>
      <c r="MBD88" s="201"/>
      <c r="MBE88" s="201"/>
      <c r="MBF88" s="201"/>
      <c r="MBG88" s="201"/>
      <c r="MBH88" s="201"/>
      <c r="MBI88" s="201"/>
      <c r="MBJ88" s="201"/>
      <c r="MBK88" s="201"/>
      <c r="MBL88" s="201"/>
      <c r="MBM88" s="201"/>
      <c r="MBN88" s="201"/>
      <c r="MBO88" s="201"/>
      <c r="MBP88" s="201"/>
      <c r="MBQ88" s="201"/>
      <c r="MBR88" s="201"/>
      <c r="MBS88" s="201"/>
      <c r="MBT88" s="201"/>
      <c r="MBU88" s="201"/>
      <c r="MBV88" s="201"/>
      <c r="MBW88" s="201"/>
      <c r="MBX88" s="201"/>
      <c r="MBY88" s="201"/>
      <c r="MBZ88" s="201"/>
      <c r="MCA88" s="201"/>
      <c r="MCB88" s="201"/>
      <c r="MCC88" s="201"/>
      <c r="MCD88" s="201"/>
      <c r="MCE88" s="201"/>
      <c r="MCF88" s="201"/>
      <c r="MCG88" s="201"/>
      <c r="MCH88" s="201"/>
      <c r="MCI88" s="201"/>
      <c r="MCJ88" s="201"/>
      <c r="MCK88" s="201"/>
      <c r="MCL88" s="201"/>
      <c r="MCM88" s="201"/>
      <c r="MCN88" s="201"/>
      <c r="MCO88" s="201"/>
      <c r="MCP88" s="201"/>
      <c r="MCQ88" s="201"/>
      <c r="MCR88" s="201"/>
      <c r="MCS88" s="201"/>
      <c r="MCT88" s="201"/>
      <c r="MCU88" s="201"/>
      <c r="MCV88" s="201"/>
      <c r="MCW88" s="201"/>
      <c r="MCX88" s="201"/>
      <c r="MCY88" s="201"/>
      <c r="MCZ88" s="201"/>
      <c r="MDA88" s="201"/>
      <c r="MDB88" s="201"/>
      <c r="MDC88" s="201"/>
      <c r="MDD88" s="201"/>
      <c r="MDE88" s="201"/>
      <c r="MDF88" s="201"/>
      <c r="MDG88" s="201"/>
      <c r="MDH88" s="201"/>
      <c r="MDI88" s="201"/>
      <c r="MDJ88" s="201"/>
      <c r="MDK88" s="201"/>
      <c r="MDL88" s="201"/>
      <c r="MDM88" s="201"/>
      <c r="MDN88" s="201"/>
      <c r="MDO88" s="201"/>
      <c r="MDP88" s="201"/>
      <c r="MDQ88" s="201"/>
      <c r="MDR88" s="201"/>
      <c r="MDS88" s="201"/>
      <c r="MDT88" s="201"/>
      <c r="MDU88" s="201"/>
      <c r="MDV88" s="201"/>
      <c r="MDW88" s="201"/>
      <c r="MDX88" s="201"/>
      <c r="MDY88" s="201"/>
      <c r="MDZ88" s="201"/>
      <c r="MEA88" s="201"/>
      <c r="MEB88" s="201"/>
      <c r="MEC88" s="201"/>
      <c r="MED88" s="201"/>
      <c r="MEE88" s="201"/>
      <c r="MEF88" s="201"/>
      <c r="MEG88" s="201"/>
      <c r="MEH88" s="201"/>
      <c r="MEI88" s="201"/>
      <c r="MEJ88" s="201"/>
      <c r="MEK88" s="201"/>
      <c r="MEL88" s="201"/>
      <c r="MEM88" s="201"/>
      <c r="MEN88" s="201"/>
      <c r="MEO88" s="201"/>
      <c r="MEP88" s="201"/>
      <c r="MEQ88" s="201"/>
      <c r="MER88" s="201"/>
      <c r="MES88" s="201"/>
      <c r="MET88" s="201"/>
      <c r="MEU88" s="201"/>
      <c r="MEV88" s="201"/>
      <c r="MEW88" s="201"/>
      <c r="MEX88" s="201"/>
      <c r="MEY88" s="201"/>
      <c r="MEZ88" s="201"/>
      <c r="MFA88" s="201"/>
      <c r="MFB88" s="201"/>
      <c r="MFC88" s="201"/>
      <c r="MFD88" s="201"/>
      <c r="MFE88" s="201"/>
      <c r="MFF88" s="201"/>
      <c r="MFG88" s="201"/>
      <c r="MFH88" s="201"/>
      <c r="MFI88" s="201"/>
      <c r="MFJ88" s="201"/>
      <c r="MFK88" s="201"/>
      <c r="MFL88" s="201"/>
      <c r="MFM88" s="201"/>
      <c r="MFN88" s="201"/>
      <c r="MFO88" s="201"/>
      <c r="MFP88" s="201"/>
      <c r="MFQ88" s="201"/>
      <c r="MFR88" s="201"/>
      <c r="MFS88" s="201"/>
      <c r="MFT88" s="201"/>
      <c r="MFU88" s="201"/>
      <c r="MFV88" s="201"/>
      <c r="MFW88" s="201"/>
      <c r="MFX88" s="201"/>
      <c r="MFY88" s="201"/>
      <c r="MFZ88" s="201"/>
      <c r="MGA88" s="201"/>
      <c r="MGB88" s="201"/>
      <c r="MGC88" s="201"/>
      <c r="MGD88" s="201"/>
      <c r="MGE88" s="201"/>
      <c r="MGF88" s="201"/>
      <c r="MGG88" s="201"/>
      <c r="MGH88" s="201"/>
      <c r="MGI88" s="201"/>
      <c r="MGJ88" s="201"/>
      <c r="MGK88" s="201"/>
      <c r="MGL88" s="201"/>
      <c r="MGM88" s="201"/>
      <c r="MGN88" s="201"/>
      <c r="MGO88" s="201"/>
      <c r="MGP88" s="201"/>
      <c r="MGQ88" s="201"/>
      <c r="MGR88" s="201"/>
      <c r="MGS88" s="201"/>
      <c r="MGT88" s="201"/>
      <c r="MGU88" s="201"/>
      <c r="MGV88" s="201"/>
      <c r="MGW88" s="201"/>
      <c r="MGX88" s="201"/>
      <c r="MGY88" s="201"/>
      <c r="MGZ88" s="201"/>
      <c r="MHA88" s="201"/>
      <c r="MHB88" s="201"/>
      <c r="MHC88" s="201"/>
      <c r="MHD88" s="201"/>
      <c r="MHE88" s="201"/>
      <c r="MHF88" s="201"/>
      <c r="MHG88" s="201"/>
      <c r="MHH88" s="201"/>
      <c r="MHI88" s="201"/>
      <c r="MHJ88" s="201"/>
      <c r="MHK88" s="201"/>
      <c r="MHL88" s="201"/>
      <c r="MHM88" s="201"/>
      <c r="MHN88" s="201"/>
      <c r="MHO88" s="201"/>
      <c r="MHP88" s="201"/>
      <c r="MHQ88" s="201"/>
      <c r="MHR88" s="201"/>
      <c r="MHS88" s="201"/>
      <c r="MHT88" s="201"/>
      <c r="MHU88" s="201"/>
      <c r="MHV88" s="201"/>
      <c r="MHW88" s="201"/>
      <c r="MHX88" s="201"/>
      <c r="MHY88" s="201"/>
      <c r="MHZ88" s="201"/>
      <c r="MIA88" s="201"/>
      <c r="MIB88" s="201"/>
      <c r="MIC88" s="201"/>
      <c r="MID88" s="201"/>
      <c r="MIE88" s="201"/>
      <c r="MIF88" s="201"/>
      <c r="MIG88" s="201"/>
      <c r="MIH88" s="201"/>
      <c r="MII88" s="201"/>
      <c r="MIJ88" s="201"/>
      <c r="MIK88" s="201"/>
      <c r="MIL88" s="201"/>
      <c r="MIM88" s="201"/>
      <c r="MIN88" s="201"/>
      <c r="MIO88" s="201"/>
      <c r="MIP88" s="201"/>
      <c r="MIQ88" s="201"/>
      <c r="MIR88" s="201"/>
      <c r="MIS88" s="201"/>
      <c r="MIT88" s="201"/>
      <c r="MIU88" s="201"/>
      <c r="MIV88" s="201"/>
      <c r="MIW88" s="201"/>
      <c r="MIX88" s="201"/>
      <c r="MIY88" s="201"/>
      <c r="MIZ88" s="201"/>
      <c r="MJA88" s="201"/>
      <c r="MJB88" s="201"/>
      <c r="MJC88" s="201"/>
      <c r="MJD88" s="201"/>
      <c r="MJE88" s="201"/>
      <c r="MJF88" s="201"/>
      <c r="MJG88" s="201"/>
      <c r="MJH88" s="201"/>
      <c r="MJI88" s="201"/>
      <c r="MJJ88" s="201"/>
      <c r="MJK88" s="201"/>
      <c r="MJL88" s="201"/>
      <c r="MJM88" s="201"/>
      <c r="MJN88" s="201"/>
      <c r="MJO88" s="201"/>
      <c r="MJP88" s="201"/>
      <c r="MJQ88" s="201"/>
      <c r="MJR88" s="201"/>
      <c r="MJS88" s="201"/>
      <c r="MJT88" s="201"/>
      <c r="MJU88" s="201"/>
      <c r="MJV88" s="201"/>
      <c r="MJW88" s="201"/>
      <c r="MJX88" s="201"/>
      <c r="MJY88" s="201"/>
      <c r="MJZ88" s="201"/>
      <c r="MKA88" s="201"/>
      <c r="MKB88" s="201"/>
      <c r="MKC88" s="201"/>
      <c r="MKD88" s="201"/>
      <c r="MKE88" s="201"/>
      <c r="MKF88" s="201"/>
      <c r="MKG88" s="201"/>
      <c r="MKH88" s="201"/>
      <c r="MKI88" s="201"/>
      <c r="MKJ88" s="201"/>
      <c r="MKK88" s="201"/>
      <c r="MKL88" s="201"/>
      <c r="MKM88" s="201"/>
      <c r="MKN88" s="201"/>
      <c r="MKO88" s="201"/>
      <c r="MKP88" s="201"/>
      <c r="MKQ88" s="201"/>
      <c r="MKR88" s="201"/>
      <c r="MKS88" s="201"/>
      <c r="MKT88" s="201"/>
      <c r="MKU88" s="201"/>
      <c r="MKV88" s="201"/>
      <c r="MKW88" s="201"/>
      <c r="MKX88" s="201"/>
      <c r="MKY88" s="201"/>
      <c r="MKZ88" s="201"/>
      <c r="MLA88" s="201"/>
      <c r="MLB88" s="201"/>
      <c r="MLC88" s="201"/>
      <c r="MLD88" s="201"/>
      <c r="MLE88" s="201"/>
      <c r="MLF88" s="201"/>
      <c r="MLG88" s="201"/>
      <c r="MLH88" s="201"/>
      <c r="MLI88" s="201"/>
      <c r="MLJ88" s="201"/>
      <c r="MLK88" s="201"/>
      <c r="MLL88" s="201"/>
      <c r="MLM88" s="201"/>
      <c r="MLN88" s="201"/>
      <c r="MLO88" s="201"/>
      <c r="MLP88" s="201"/>
      <c r="MLQ88" s="201"/>
      <c r="MLR88" s="201"/>
      <c r="MLS88" s="201"/>
      <c r="MLT88" s="201"/>
      <c r="MLU88" s="201"/>
      <c r="MLV88" s="201"/>
      <c r="MLW88" s="201"/>
      <c r="MLX88" s="201"/>
      <c r="MLY88" s="201"/>
      <c r="MLZ88" s="201"/>
      <c r="MMA88" s="201"/>
      <c r="MMB88" s="201"/>
      <c r="MMC88" s="201"/>
      <c r="MMD88" s="201"/>
      <c r="MME88" s="201"/>
      <c r="MMF88" s="201"/>
      <c r="MMG88" s="201"/>
      <c r="MMH88" s="201"/>
      <c r="MMI88" s="201"/>
      <c r="MMJ88" s="201"/>
      <c r="MMK88" s="201"/>
      <c r="MML88" s="201"/>
      <c r="MMM88" s="201"/>
      <c r="MMN88" s="201"/>
      <c r="MMO88" s="201"/>
      <c r="MMP88" s="201"/>
      <c r="MMQ88" s="201"/>
      <c r="MMR88" s="201"/>
      <c r="MMS88" s="201"/>
      <c r="MMT88" s="201"/>
      <c r="MMU88" s="201"/>
      <c r="MMV88" s="201"/>
      <c r="MMW88" s="201"/>
      <c r="MMX88" s="201"/>
      <c r="MMY88" s="201"/>
      <c r="MMZ88" s="201"/>
      <c r="MNA88" s="201"/>
      <c r="MNB88" s="201"/>
      <c r="MNC88" s="201"/>
      <c r="MND88" s="201"/>
      <c r="MNE88" s="201"/>
      <c r="MNF88" s="201"/>
      <c r="MNG88" s="201"/>
      <c r="MNH88" s="201"/>
      <c r="MNI88" s="201"/>
      <c r="MNJ88" s="201"/>
      <c r="MNK88" s="201"/>
      <c r="MNL88" s="201"/>
      <c r="MNM88" s="201"/>
      <c r="MNN88" s="201"/>
      <c r="MNO88" s="201"/>
      <c r="MNP88" s="201"/>
      <c r="MNQ88" s="201"/>
      <c r="MNR88" s="201"/>
      <c r="MNS88" s="201"/>
      <c r="MNT88" s="201"/>
      <c r="MNU88" s="201"/>
      <c r="MNV88" s="201"/>
      <c r="MNW88" s="201"/>
      <c r="MNX88" s="201"/>
      <c r="MNY88" s="201"/>
      <c r="MNZ88" s="201"/>
      <c r="MOA88" s="201"/>
      <c r="MOB88" s="201"/>
      <c r="MOC88" s="201"/>
      <c r="MOD88" s="201"/>
      <c r="MOE88" s="201"/>
      <c r="MOF88" s="201"/>
      <c r="MOG88" s="201"/>
      <c r="MOH88" s="201"/>
      <c r="MOI88" s="201"/>
      <c r="MOJ88" s="201"/>
      <c r="MOK88" s="201"/>
      <c r="MOL88" s="201"/>
      <c r="MOM88" s="201"/>
      <c r="MON88" s="201"/>
      <c r="MOO88" s="201"/>
      <c r="MOP88" s="201"/>
      <c r="MOQ88" s="201"/>
      <c r="MOR88" s="201"/>
      <c r="MOS88" s="201"/>
      <c r="MOT88" s="201"/>
      <c r="MOU88" s="201"/>
      <c r="MOV88" s="201"/>
      <c r="MOW88" s="201"/>
      <c r="MOX88" s="201"/>
      <c r="MOY88" s="201"/>
      <c r="MOZ88" s="201"/>
      <c r="MPA88" s="201"/>
      <c r="MPB88" s="201"/>
      <c r="MPC88" s="201"/>
      <c r="MPD88" s="201"/>
      <c r="MPE88" s="201"/>
      <c r="MPF88" s="201"/>
      <c r="MPG88" s="201"/>
      <c r="MPH88" s="201"/>
      <c r="MPI88" s="201"/>
      <c r="MPJ88" s="201"/>
      <c r="MPK88" s="201"/>
      <c r="MPL88" s="201"/>
      <c r="MPM88" s="201"/>
      <c r="MPN88" s="201"/>
      <c r="MPO88" s="201"/>
      <c r="MPP88" s="201"/>
      <c r="MPQ88" s="201"/>
      <c r="MPR88" s="201"/>
      <c r="MPS88" s="201"/>
      <c r="MPT88" s="201"/>
      <c r="MPU88" s="201"/>
      <c r="MPV88" s="201"/>
      <c r="MPW88" s="201"/>
      <c r="MPX88" s="201"/>
      <c r="MPY88" s="201"/>
      <c r="MPZ88" s="201"/>
      <c r="MQA88" s="201"/>
      <c r="MQB88" s="201"/>
      <c r="MQC88" s="201"/>
      <c r="MQD88" s="201"/>
      <c r="MQE88" s="201"/>
      <c r="MQF88" s="201"/>
      <c r="MQG88" s="201"/>
      <c r="MQH88" s="201"/>
      <c r="MQI88" s="201"/>
      <c r="MQJ88" s="201"/>
      <c r="MQK88" s="201"/>
      <c r="MQL88" s="201"/>
      <c r="MQM88" s="201"/>
      <c r="MQN88" s="201"/>
      <c r="MQO88" s="201"/>
      <c r="MQP88" s="201"/>
      <c r="MQQ88" s="201"/>
      <c r="MQR88" s="201"/>
      <c r="MQS88" s="201"/>
      <c r="MQT88" s="201"/>
      <c r="MQU88" s="201"/>
      <c r="MQV88" s="201"/>
      <c r="MQW88" s="201"/>
      <c r="MQX88" s="201"/>
      <c r="MQY88" s="201"/>
      <c r="MQZ88" s="201"/>
      <c r="MRA88" s="201"/>
      <c r="MRB88" s="201"/>
      <c r="MRC88" s="201"/>
      <c r="MRD88" s="201"/>
      <c r="MRE88" s="201"/>
      <c r="MRF88" s="201"/>
      <c r="MRG88" s="201"/>
      <c r="MRH88" s="201"/>
      <c r="MRI88" s="201"/>
      <c r="MRJ88" s="201"/>
      <c r="MRK88" s="201"/>
      <c r="MRL88" s="201"/>
      <c r="MRM88" s="201"/>
      <c r="MRN88" s="201"/>
      <c r="MRO88" s="201"/>
      <c r="MRP88" s="201"/>
      <c r="MRQ88" s="201"/>
      <c r="MRR88" s="201"/>
      <c r="MRS88" s="201"/>
      <c r="MRT88" s="201"/>
      <c r="MRU88" s="201"/>
      <c r="MRV88" s="201"/>
      <c r="MRW88" s="201"/>
      <c r="MRX88" s="201"/>
      <c r="MRY88" s="201"/>
      <c r="MRZ88" s="201"/>
      <c r="MSA88" s="201"/>
      <c r="MSB88" s="201"/>
      <c r="MSC88" s="201"/>
      <c r="MSD88" s="201"/>
      <c r="MSE88" s="201"/>
      <c r="MSF88" s="201"/>
      <c r="MSG88" s="201"/>
      <c r="MSH88" s="201"/>
      <c r="MSI88" s="201"/>
      <c r="MSJ88" s="201"/>
      <c r="MSK88" s="201"/>
      <c r="MSL88" s="201"/>
      <c r="MSM88" s="201"/>
      <c r="MSN88" s="201"/>
      <c r="MSO88" s="201"/>
      <c r="MSP88" s="201"/>
      <c r="MSQ88" s="201"/>
      <c r="MSR88" s="201"/>
      <c r="MSS88" s="201"/>
      <c r="MST88" s="201"/>
      <c r="MSU88" s="201"/>
      <c r="MSV88" s="201"/>
      <c r="MSW88" s="201"/>
      <c r="MSX88" s="201"/>
      <c r="MSY88" s="201"/>
      <c r="MSZ88" s="201"/>
      <c r="MTA88" s="201"/>
      <c r="MTB88" s="201"/>
      <c r="MTC88" s="201"/>
      <c r="MTD88" s="201"/>
      <c r="MTE88" s="201"/>
      <c r="MTF88" s="201"/>
      <c r="MTG88" s="201"/>
      <c r="MTH88" s="201"/>
      <c r="MTI88" s="201"/>
      <c r="MTJ88" s="201"/>
      <c r="MTK88" s="201"/>
      <c r="MTL88" s="201"/>
      <c r="MTM88" s="201"/>
      <c r="MTN88" s="201"/>
      <c r="MTO88" s="201"/>
      <c r="MTP88" s="201"/>
      <c r="MTQ88" s="201"/>
      <c r="MTR88" s="201"/>
      <c r="MTS88" s="201"/>
      <c r="MTT88" s="201"/>
      <c r="MTU88" s="201"/>
      <c r="MTV88" s="201"/>
      <c r="MTW88" s="201"/>
      <c r="MTX88" s="201"/>
      <c r="MTY88" s="201"/>
      <c r="MTZ88" s="201"/>
      <c r="MUA88" s="201"/>
      <c r="MUB88" s="201"/>
      <c r="MUC88" s="201"/>
      <c r="MUD88" s="201"/>
      <c r="MUE88" s="201"/>
      <c r="MUF88" s="201"/>
      <c r="MUG88" s="201"/>
      <c r="MUH88" s="201"/>
      <c r="MUI88" s="201"/>
      <c r="MUJ88" s="201"/>
      <c r="MUK88" s="201"/>
      <c r="MUL88" s="201"/>
      <c r="MUM88" s="201"/>
      <c r="MUN88" s="201"/>
      <c r="MUO88" s="201"/>
      <c r="MUP88" s="201"/>
      <c r="MUQ88" s="201"/>
      <c r="MUR88" s="201"/>
      <c r="MUS88" s="201"/>
      <c r="MUT88" s="201"/>
      <c r="MUU88" s="201"/>
      <c r="MUV88" s="201"/>
      <c r="MUW88" s="201"/>
      <c r="MUX88" s="201"/>
      <c r="MUY88" s="201"/>
      <c r="MUZ88" s="201"/>
      <c r="MVA88" s="201"/>
      <c r="MVB88" s="201"/>
      <c r="MVC88" s="201"/>
      <c r="MVD88" s="201"/>
      <c r="MVE88" s="201"/>
      <c r="MVF88" s="201"/>
      <c r="MVG88" s="201"/>
      <c r="MVH88" s="201"/>
      <c r="MVI88" s="201"/>
      <c r="MVJ88" s="201"/>
      <c r="MVK88" s="201"/>
      <c r="MVL88" s="201"/>
      <c r="MVM88" s="201"/>
      <c r="MVN88" s="201"/>
      <c r="MVO88" s="201"/>
      <c r="MVP88" s="201"/>
      <c r="MVQ88" s="201"/>
      <c r="MVR88" s="201"/>
      <c r="MVS88" s="201"/>
      <c r="MVT88" s="201"/>
      <c r="MVU88" s="201"/>
      <c r="MVV88" s="201"/>
      <c r="MVW88" s="201"/>
      <c r="MVX88" s="201"/>
      <c r="MVY88" s="201"/>
      <c r="MVZ88" s="201"/>
      <c r="MWA88" s="201"/>
      <c r="MWB88" s="201"/>
      <c r="MWC88" s="201"/>
      <c r="MWD88" s="201"/>
      <c r="MWE88" s="201"/>
      <c r="MWF88" s="201"/>
      <c r="MWG88" s="201"/>
      <c r="MWH88" s="201"/>
      <c r="MWI88" s="201"/>
      <c r="MWJ88" s="201"/>
      <c r="MWK88" s="201"/>
      <c r="MWL88" s="201"/>
      <c r="MWM88" s="201"/>
      <c r="MWN88" s="201"/>
      <c r="MWO88" s="201"/>
      <c r="MWP88" s="201"/>
      <c r="MWQ88" s="201"/>
      <c r="MWR88" s="201"/>
      <c r="MWS88" s="201"/>
      <c r="MWT88" s="201"/>
      <c r="MWU88" s="201"/>
      <c r="MWV88" s="201"/>
      <c r="MWW88" s="201"/>
      <c r="MWX88" s="201"/>
      <c r="MWY88" s="201"/>
      <c r="MWZ88" s="201"/>
      <c r="MXA88" s="201"/>
      <c r="MXB88" s="201"/>
      <c r="MXC88" s="201"/>
      <c r="MXD88" s="201"/>
      <c r="MXE88" s="201"/>
      <c r="MXF88" s="201"/>
      <c r="MXG88" s="201"/>
      <c r="MXH88" s="201"/>
      <c r="MXI88" s="201"/>
      <c r="MXJ88" s="201"/>
      <c r="MXK88" s="201"/>
      <c r="MXL88" s="201"/>
      <c r="MXM88" s="201"/>
      <c r="MXN88" s="201"/>
      <c r="MXO88" s="201"/>
      <c r="MXP88" s="201"/>
      <c r="MXQ88" s="201"/>
      <c r="MXR88" s="201"/>
      <c r="MXS88" s="201"/>
      <c r="MXT88" s="201"/>
      <c r="MXU88" s="201"/>
      <c r="MXV88" s="201"/>
      <c r="MXW88" s="201"/>
      <c r="MXX88" s="201"/>
      <c r="MXY88" s="201"/>
      <c r="MXZ88" s="201"/>
      <c r="MYA88" s="201"/>
      <c r="MYB88" s="201"/>
      <c r="MYC88" s="201"/>
      <c r="MYD88" s="201"/>
      <c r="MYE88" s="201"/>
      <c r="MYF88" s="201"/>
      <c r="MYG88" s="201"/>
      <c r="MYH88" s="201"/>
      <c r="MYI88" s="201"/>
      <c r="MYJ88" s="201"/>
      <c r="MYK88" s="201"/>
      <c r="MYL88" s="201"/>
      <c r="MYM88" s="201"/>
      <c r="MYN88" s="201"/>
      <c r="MYO88" s="201"/>
      <c r="MYP88" s="201"/>
      <c r="MYQ88" s="201"/>
      <c r="MYR88" s="201"/>
      <c r="MYS88" s="201"/>
      <c r="MYT88" s="201"/>
      <c r="MYU88" s="201"/>
      <c r="MYV88" s="201"/>
      <c r="MYW88" s="201"/>
      <c r="MYX88" s="201"/>
      <c r="MYY88" s="201"/>
      <c r="MYZ88" s="201"/>
      <c r="MZA88" s="201"/>
      <c r="MZB88" s="201"/>
      <c r="MZC88" s="201"/>
      <c r="MZD88" s="201"/>
      <c r="MZE88" s="201"/>
      <c r="MZF88" s="201"/>
      <c r="MZG88" s="201"/>
      <c r="MZH88" s="201"/>
      <c r="MZI88" s="201"/>
      <c r="MZJ88" s="201"/>
      <c r="MZK88" s="201"/>
      <c r="MZL88" s="201"/>
      <c r="MZM88" s="201"/>
      <c r="MZN88" s="201"/>
      <c r="MZO88" s="201"/>
      <c r="MZP88" s="201"/>
      <c r="MZQ88" s="201"/>
      <c r="MZR88" s="201"/>
      <c r="MZS88" s="201"/>
      <c r="MZT88" s="201"/>
      <c r="MZU88" s="201"/>
      <c r="MZV88" s="201"/>
      <c r="MZW88" s="201"/>
      <c r="MZX88" s="201"/>
      <c r="MZY88" s="201"/>
      <c r="MZZ88" s="201"/>
      <c r="NAA88" s="201"/>
      <c r="NAB88" s="201"/>
      <c r="NAC88" s="201"/>
      <c r="NAD88" s="201"/>
      <c r="NAE88" s="201"/>
      <c r="NAF88" s="201"/>
      <c r="NAG88" s="201"/>
      <c r="NAH88" s="201"/>
      <c r="NAI88" s="201"/>
      <c r="NAJ88" s="201"/>
      <c r="NAK88" s="201"/>
      <c r="NAL88" s="201"/>
      <c r="NAM88" s="201"/>
      <c r="NAN88" s="201"/>
      <c r="NAO88" s="201"/>
      <c r="NAP88" s="201"/>
      <c r="NAQ88" s="201"/>
      <c r="NAR88" s="201"/>
      <c r="NAS88" s="201"/>
      <c r="NAT88" s="201"/>
      <c r="NAU88" s="201"/>
      <c r="NAV88" s="201"/>
      <c r="NAW88" s="201"/>
      <c r="NAX88" s="201"/>
      <c r="NAY88" s="201"/>
      <c r="NAZ88" s="201"/>
      <c r="NBA88" s="201"/>
      <c r="NBB88" s="201"/>
      <c r="NBC88" s="201"/>
      <c r="NBD88" s="201"/>
      <c r="NBE88" s="201"/>
      <c r="NBF88" s="201"/>
      <c r="NBG88" s="201"/>
      <c r="NBH88" s="201"/>
      <c r="NBI88" s="201"/>
      <c r="NBJ88" s="201"/>
      <c r="NBK88" s="201"/>
      <c r="NBL88" s="201"/>
      <c r="NBM88" s="201"/>
      <c r="NBN88" s="201"/>
      <c r="NBO88" s="201"/>
      <c r="NBP88" s="201"/>
      <c r="NBQ88" s="201"/>
      <c r="NBR88" s="201"/>
      <c r="NBS88" s="201"/>
      <c r="NBT88" s="201"/>
      <c r="NBU88" s="201"/>
      <c r="NBV88" s="201"/>
      <c r="NBW88" s="201"/>
      <c r="NBX88" s="201"/>
      <c r="NBY88" s="201"/>
      <c r="NBZ88" s="201"/>
      <c r="NCA88" s="201"/>
      <c r="NCB88" s="201"/>
      <c r="NCC88" s="201"/>
      <c r="NCD88" s="201"/>
      <c r="NCE88" s="201"/>
      <c r="NCF88" s="201"/>
      <c r="NCG88" s="201"/>
      <c r="NCH88" s="201"/>
      <c r="NCI88" s="201"/>
      <c r="NCJ88" s="201"/>
      <c r="NCK88" s="201"/>
      <c r="NCL88" s="201"/>
      <c r="NCM88" s="201"/>
      <c r="NCN88" s="201"/>
      <c r="NCO88" s="201"/>
      <c r="NCP88" s="201"/>
      <c r="NCQ88" s="201"/>
      <c r="NCR88" s="201"/>
      <c r="NCS88" s="201"/>
      <c r="NCT88" s="201"/>
      <c r="NCU88" s="201"/>
      <c r="NCV88" s="201"/>
      <c r="NCW88" s="201"/>
      <c r="NCX88" s="201"/>
      <c r="NCY88" s="201"/>
      <c r="NCZ88" s="201"/>
      <c r="NDA88" s="201"/>
      <c r="NDB88" s="201"/>
      <c r="NDC88" s="201"/>
      <c r="NDD88" s="201"/>
      <c r="NDE88" s="201"/>
      <c r="NDF88" s="201"/>
      <c r="NDG88" s="201"/>
      <c r="NDH88" s="201"/>
      <c r="NDI88" s="201"/>
      <c r="NDJ88" s="201"/>
      <c r="NDK88" s="201"/>
      <c r="NDL88" s="201"/>
      <c r="NDM88" s="201"/>
      <c r="NDN88" s="201"/>
      <c r="NDO88" s="201"/>
      <c r="NDP88" s="201"/>
      <c r="NDQ88" s="201"/>
      <c r="NDR88" s="201"/>
      <c r="NDS88" s="201"/>
      <c r="NDT88" s="201"/>
      <c r="NDU88" s="201"/>
      <c r="NDV88" s="201"/>
      <c r="NDW88" s="201"/>
      <c r="NDX88" s="201"/>
      <c r="NDY88" s="201"/>
      <c r="NDZ88" s="201"/>
      <c r="NEA88" s="201"/>
      <c r="NEB88" s="201"/>
      <c r="NEC88" s="201"/>
      <c r="NED88" s="201"/>
      <c r="NEE88" s="201"/>
      <c r="NEF88" s="201"/>
      <c r="NEG88" s="201"/>
      <c r="NEH88" s="201"/>
      <c r="NEI88" s="201"/>
      <c r="NEJ88" s="201"/>
      <c r="NEK88" s="201"/>
      <c r="NEL88" s="201"/>
      <c r="NEM88" s="201"/>
      <c r="NEN88" s="201"/>
      <c r="NEO88" s="201"/>
      <c r="NEP88" s="201"/>
      <c r="NEQ88" s="201"/>
      <c r="NER88" s="201"/>
      <c r="NES88" s="201"/>
      <c r="NET88" s="201"/>
      <c r="NEU88" s="201"/>
      <c r="NEV88" s="201"/>
      <c r="NEW88" s="201"/>
      <c r="NEX88" s="201"/>
      <c r="NEY88" s="201"/>
      <c r="NEZ88" s="201"/>
      <c r="NFA88" s="201"/>
      <c r="NFB88" s="201"/>
      <c r="NFC88" s="201"/>
      <c r="NFD88" s="201"/>
      <c r="NFE88" s="201"/>
      <c r="NFF88" s="201"/>
      <c r="NFG88" s="201"/>
      <c r="NFH88" s="201"/>
      <c r="NFI88" s="201"/>
      <c r="NFJ88" s="201"/>
      <c r="NFK88" s="201"/>
      <c r="NFL88" s="201"/>
      <c r="NFM88" s="201"/>
      <c r="NFN88" s="201"/>
      <c r="NFO88" s="201"/>
      <c r="NFP88" s="201"/>
      <c r="NFQ88" s="201"/>
      <c r="NFR88" s="201"/>
      <c r="NFS88" s="201"/>
      <c r="NFT88" s="201"/>
      <c r="NFU88" s="201"/>
      <c r="NFV88" s="201"/>
      <c r="NFW88" s="201"/>
      <c r="NFX88" s="201"/>
      <c r="NFY88" s="201"/>
      <c r="NFZ88" s="201"/>
      <c r="NGA88" s="201"/>
      <c r="NGB88" s="201"/>
      <c r="NGC88" s="201"/>
      <c r="NGD88" s="201"/>
      <c r="NGE88" s="201"/>
      <c r="NGF88" s="201"/>
      <c r="NGG88" s="201"/>
      <c r="NGH88" s="201"/>
      <c r="NGI88" s="201"/>
      <c r="NGJ88" s="201"/>
      <c r="NGK88" s="201"/>
      <c r="NGL88" s="201"/>
      <c r="NGM88" s="201"/>
      <c r="NGN88" s="201"/>
      <c r="NGO88" s="201"/>
      <c r="NGP88" s="201"/>
      <c r="NGQ88" s="201"/>
      <c r="NGR88" s="201"/>
      <c r="NGS88" s="201"/>
      <c r="NGT88" s="201"/>
      <c r="NGU88" s="201"/>
      <c r="NGV88" s="201"/>
      <c r="NGW88" s="201"/>
      <c r="NGX88" s="201"/>
      <c r="NGY88" s="201"/>
      <c r="NGZ88" s="201"/>
      <c r="NHA88" s="201"/>
      <c r="NHB88" s="201"/>
      <c r="NHC88" s="201"/>
      <c r="NHD88" s="201"/>
      <c r="NHE88" s="201"/>
      <c r="NHF88" s="201"/>
      <c r="NHG88" s="201"/>
      <c r="NHH88" s="201"/>
      <c r="NHI88" s="201"/>
      <c r="NHJ88" s="201"/>
      <c r="NHK88" s="201"/>
      <c r="NHL88" s="201"/>
      <c r="NHM88" s="201"/>
      <c r="NHN88" s="201"/>
      <c r="NHO88" s="201"/>
      <c r="NHP88" s="201"/>
      <c r="NHQ88" s="201"/>
      <c r="NHR88" s="201"/>
      <c r="NHS88" s="201"/>
      <c r="NHT88" s="201"/>
      <c r="NHU88" s="201"/>
      <c r="NHV88" s="201"/>
      <c r="NHW88" s="201"/>
      <c r="NHX88" s="201"/>
      <c r="NHY88" s="201"/>
      <c r="NHZ88" s="201"/>
      <c r="NIA88" s="201"/>
      <c r="NIB88" s="201"/>
      <c r="NIC88" s="201"/>
      <c r="NID88" s="201"/>
      <c r="NIE88" s="201"/>
      <c r="NIF88" s="201"/>
      <c r="NIG88" s="201"/>
      <c r="NIH88" s="201"/>
      <c r="NII88" s="201"/>
      <c r="NIJ88" s="201"/>
      <c r="NIK88" s="201"/>
      <c r="NIL88" s="201"/>
      <c r="NIM88" s="201"/>
      <c r="NIN88" s="201"/>
      <c r="NIO88" s="201"/>
      <c r="NIP88" s="201"/>
      <c r="NIQ88" s="201"/>
      <c r="NIR88" s="201"/>
      <c r="NIS88" s="201"/>
      <c r="NIT88" s="201"/>
      <c r="NIU88" s="201"/>
      <c r="NIV88" s="201"/>
      <c r="NIW88" s="201"/>
      <c r="NIX88" s="201"/>
      <c r="NIY88" s="201"/>
      <c r="NIZ88" s="201"/>
      <c r="NJA88" s="201"/>
      <c r="NJB88" s="201"/>
      <c r="NJC88" s="201"/>
      <c r="NJD88" s="201"/>
      <c r="NJE88" s="201"/>
      <c r="NJF88" s="201"/>
      <c r="NJG88" s="201"/>
      <c r="NJH88" s="201"/>
      <c r="NJI88" s="201"/>
      <c r="NJJ88" s="201"/>
      <c r="NJK88" s="201"/>
      <c r="NJL88" s="201"/>
      <c r="NJM88" s="201"/>
      <c r="NJN88" s="201"/>
      <c r="NJO88" s="201"/>
      <c r="NJP88" s="201"/>
      <c r="NJQ88" s="201"/>
      <c r="NJR88" s="201"/>
      <c r="NJS88" s="201"/>
      <c r="NJT88" s="201"/>
      <c r="NJU88" s="201"/>
      <c r="NJV88" s="201"/>
      <c r="NJW88" s="201"/>
      <c r="NJX88" s="201"/>
      <c r="NJY88" s="201"/>
      <c r="NJZ88" s="201"/>
      <c r="NKA88" s="201"/>
      <c r="NKB88" s="201"/>
      <c r="NKC88" s="201"/>
      <c r="NKD88" s="201"/>
      <c r="NKE88" s="201"/>
      <c r="NKF88" s="201"/>
      <c r="NKG88" s="201"/>
      <c r="NKH88" s="201"/>
      <c r="NKI88" s="201"/>
      <c r="NKJ88" s="201"/>
      <c r="NKK88" s="201"/>
      <c r="NKL88" s="201"/>
      <c r="NKM88" s="201"/>
      <c r="NKN88" s="201"/>
      <c r="NKO88" s="201"/>
      <c r="NKP88" s="201"/>
      <c r="NKQ88" s="201"/>
      <c r="NKR88" s="201"/>
      <c r="NKS88" s="201"/>
      <c r="NKT88" s="201"/>
      <c r="NKU88" s="201"/>
      <c r="NKV88" s="201"/>
      <c r="NKW88" s="201"/>
      <c r="NKX88" s="201"/>
      <c r="NKY88" s="201"/>
      <c r="NKZ88" s="201"/>
      <c r="NLA88" s="201"/>
      <c r="NLB88" s="201"/>
      <c r="NLC88" s="201"/>
      <c r="NLD88" s="201"/>
      <c r="NLE88" s="201"/>
      <c r="NLF88" s="201"/>
      <c r="NLG88" s="201"/>
      <c r="NLH88" s="201"/>
      <c r="NLI88" s="201"/>
      <c r="NLJ88" s="201"/>
      <c r="NLK88" s="201"/>
      <c r="NLL88" s="201"/>
      <c r="NLM88" s="201"/>
      <c r="NLN88" s="201"/>
      <c r="NLO88" s="201"/>
      <c r="NLP88" s="201"/>
      <c r="NLQ88" s="201"/>
      <c r="NLR88" s="201"/>
      <c r="NLS88" s="201"/>
      <c r="NLT88" s="201"/>
      <c r="NLU88" s="201"/>
      <c r="NLV88" s="201"/>
      <c r="NLW88" s="201"/>
      <c r="NLX88" s="201"/>
      <c r="NLY88" s="201"/>
      <c r="NLZ88" s="201"/>
      <c r="NMA88" s="201"/>
      <c r="NMB88" s="201"/>
      <c r="NMC88" s="201"/>
      <c r="NMD88" s="201"/>
      <c r="NME88" s="201"/>
      <c r="NMF88" s="201"/>
      <c r="NMG88" s="201"/>
      <c r="NMH88" s="201"/>
      <c r="NMI88" s="201"/>
      <c r="NMJ88" s="201"/>
      <c r="NMK88" s="201"/>
      <c r="NML88" s="201"/>
      <c r="NMM88" s="201"/>
      <c r="NMN88" s="201"/>
      <c r="NMO88" s="201"/>
      <c r="NMP88" s="201"/>
      <c r="NMQ88" s="201"/>
      <c r="NMR88" s="201"/>
      <c r="NMS88" s="201"/>
      <c r="NMT88" s="201"/>
      <c r="NMU88" s="201"/>
      <c r="NMV88" s="201"/>
      <c r="NMW88" s="201"/>
      <c r="NMX88" s="201"/>
      <c r="NMY88" s="201"/>
      <c r="NMZ88" s="201"/>
      <c r="NNA88" s="201"/>
      <c r="NNB88" s="201"/>
      <c r="NNC88" s="201"/>
      <c r="NND88" s="201"/>
      <c r="NNE88" s="201"/>
      <c r="NNF88" s="201"/>
      <c r="NNG88" s="201"/>
      <c r="NNH88" s="201"/>
      <c r="NNI88" s="201"/>
      <c r="NNJ88" s="201"/>
      <c r="NNK88" s="201"/>
      <c r="NNL88" s="201"/>
      <c r="NNM88" s="201"/>
      <c r="NNN88" s="201"/>
      <c r="NNO88" s="201"/>
      <c r="NNP88" s="201"/>
      <c r="NNQ88" s="201"/>
      <c r="NNR88" s="201"/>
      <c r="NNS88" s="201"/>
      <c r="NNT88" s="201"/>
      <c r="NNU88" s="201"/>
      <c r="NNV88" s="201"/>
      <c r="NNW88" s="201"/>
      <c r="NNX88" s="201"/>
      <c r="NNY88" s="201"/>
      <c r="NNZ88" s="201"/>
      <c r="NOA88" s="201"/>
      <c r="NOB88" s="201"/>
      <c r="NOC88" s="201"/>
      <c r="NOD88" s="201"/>
      <c r="NOE88" s="201"/>
      <c r="NOF88" s="201"/>
      <c r="NOG88" s="201"/>
      <c r="NOH88" s="201"/>
      <c r="NOI88" s="201"/>
      <c r="NOJ88" s="201"/>
      <c r="NOK88" s="201"/>
      <c r="NOL88" s="201"/>
      <c r="NOM88" s="201"/>
      <c r="NON88" s="201"/>
      <c r="NOO88" s="201"/>
      <c r="NOP88" s="201"/>
      <c r="NOQ88" s="201"/>
      <c r="NOR88" s="201"/>
      <c r="NOS88" s="201"/>
      <c r="NOT88" s="201"/>
      <c r="NOU88" s="201"/>
      <c r="NOV88" s="201"/>
      <c r="NOW88" s="201"/>
      <c r="NOX88" s="201"/>
      <c r="NOY88" s="201"/>
      <c r="NOZ88" s="201"/>
      <c r="NPA88" s="201"/>
      <c r="NPB88" s="201"/>
      <c r="NPC88" s="201"/>
      <c r="NPD88" s="201"/>
      <c r="NPE88" s="201"/>
      <c r="NPF88" s="201"/>
      <c r="NPG88" s="201"/>
      <c r="NPH88" s="201"/>
      <c r="NPI88" s="201"/>
      <c r="NPJ88" s="201"/>
      <c r="NPK88" s="201"/>
      <c r="NPL88" s="201"/>
      <c r="NPM88" s="201"/>
      <c r="NPN88" s="201"/>
      <c r="NPO88" s="201"/>
      <c r="NPP88" s="201"/>
      <c r="NPQ88" s="201"/>
      <c r="NPR88" s="201"/>
      <c r="NPS88" s="201"/>
      <c r="NPT88" s="201"/>
      <c r="NPU88" s="201"/>
      <c r="NPV88" s="201"/>
      <c r="NPW88" s="201"/>
      <c r="NPX88" s="201"/>
      <c r="NPY88" s="201"/>
      <c r="NPZ88" s="201"/>
      <c r="NQA88" s="201"/>
      <c r="NQB88" s="201"/>
      <c r="NQC88" s="201"/>
      <c r="NQD88" s="201"/>
      <c r="NQE88" s="201"/>
      <c r="NQF88" s="201"/>
      <c r="NQG88" s="201"/>
      <c r="NQH88" s="201"/>
      <c r="NQI88" s="201"/>
      <c r="NQJ88" s="201"/>
      <c r="NQK88" s="201"/>
      <c r="NQL88" s="201"/>
      <c r="NQM88" s="201"/>
      <c r="NQN88" s="201"/>
      <c r="NQO88" s="201"/>
      <c r="NQP88" s="201"/>
      <c r="NQQ88" s="201"/>
      <c r="NQR88" s="201"/>
      <c r="NQS88" s="201"/>
      <c r="NQT88" s="201"/>
      <c r="NQU88" s="201"/>
      <c r="NQV88" s="201"/>
      <c r="NQW88" s="201"/>
      <c r="NQX88" s="201"/>
      <c r="NQY88" s="201"/>
      <c r="NQZ88" s="201"/>
      <c r="NRA88" s="201"/>
      <c r="NRB88" s="201"/>
      <c r="NRC88" s="201"/>
      <c r="NRD88" s="201"/>
      <c r="NRE88" s="201"/>
      <c r="NRF88" s="201"/>
      <c r="NRG88" s="201"/>
      <c r="NRH88" s="201"/>
      <c r="NRI88" s="201"/>
      <c r="NRJ88" s="201"/>
      <c r="NRK88" s="201"/>
      <c r="NRL88" s="201"/>
      <c r="NRM88" s="201"/>
      <c r="NRN88" s="201"/>
      <c r="NRO88" s="201"/>
      <c r="NRP88" s="201"/>
      <c r="NRQ88" s="201"/>
      <c r="NRR88" s="201"/>
      <c r="NRS88" s="201"/>
      <c r="NRT88" s="201"/>
      <c r="NRU88" s="201"/>
      <c r="NRV88" s="201"/>
      <c r="NRW88" s="201"/>
      <c r="NRX88" s="201"/>
      <c r="NRY88" s="201"/>
      <c r="NRZ88" s="201"/>
      <c r="NSA88" s="201"/>
      <c r="NSB88" s="201"/>
      <c r="NSC88" s="201"/>
      <c r="NSD88" s="201"/>
      <c r="NSE88" s="201"/>
      <c r="NSF88" s="201"/>
      <c r="NSG88" s="201"/>
      <c r="NSH88" s="201"/>
      <c r="NSI88" s="201"/>
      <c r="NSJ88" s="201"/>
      <c r="NSK88" s="201"/>
      <c r="NSL88" s="201"/>
      <c r="NSM88" s="201"/>
      <c r="NSN88" s="201"/>
      <c r="NSO88" s="201"/>
      <c r="NSP88" s="201"/>
      <c r="NSQ88" s="201"/>
      <c r="NSR88" s="201"/>
      <c r="NSS88" s="201"/>
      <c r="NST88" s="201"/>
      <c r="NSU88" s="201"/>
      <c r="NSV88" s="201"/>
      <c r="NSW88" s="201"/>
      <c r="NSX88" s="201"/>
      <c r="NSY88" s="201"/>
      <c r="NSZ88" s="201"/>
      <c r="NTA88" s="201"/>
      <c r="NTB88" s="201"/>
      <c r="NTC88" s="201"/>
      <c r="NTD88" s="201"/>
      <c r="NTE88" s="201"/>
      <c r="NTF88" s="201"/>
      <c r="NTG88" s="201"/>
      <c r="NTH88" s="201"/>
      <c r="NTI88" s="201"/>
      <c r="NTJ88" s="201"/>
      <c r="NTK88" s="201"/>
      <c r="NTL88" s="201"/>
      <c r="NTM88" s="201"/>
      <c r="NTN88" s="201"/>
      <c r="NTO88" s="201"/>
      <c r="NTP88" s="201"/>
      <c r="NTQ88" s="201"/>
      <c r="NTR88" s="201"/>
      <c r="NTS88" s="201"/>
      <c r="NTT88" s="201"/>
      <c r="NTU88" s="201"/>
      <c r="NTV88" s="201"/>
      <c r="NTW88" s="201"/>
      <c r="NTX88" s="201"/>
      <c r="NTY88" s="201"/>
      <c r="NTZ88" s="201"/>
      <c r="NUA88" s="201"/>
      <c r="NUB88" s="201"/>
      <c r="NUC88" s="201"/>
      <c r="NUD88" s="201"/>
      <c r="NUE88" s="201"/>
      <c r="NUF88" s="201"/>
      <c r="NUG88" s="201"/>
      <c r="NUH88" s="201"/>
      <c r="NUI88" s="201"/>
      <c r="NUJ88" s="201"/>
      <c r="NUK88" s="201"/>
      <c r="NUL88" s="201"/>
      <c r="NUM88" s="201"/>
      <c r="NUN88" s="201"/>
      <c r="NUO88" s="201"/>
      <c r="NUP88" s="201"/>
      <c r="NUQ88" s="201"/>
      <c r="NUR88" s="201"/>
      <c r="NUS88" s="201"/>
      <c r="NUT88" s="201"/>
      <c r="NUU88" s="201"/>
      <c r="NUV88" s="201"/>
      <c r="NUW88" s="201"/>
      <c r="NUX88" s="201"/>
      <c r="NUY88" s="201"/>
      <c r="NUZ88" s="201"/>
      <c r="NVA88" s="201"/>
      <c r="NVB88" s="201"/>
      <c r="NVC88" s="201"/>
      <c r="NVD88" s="201"/>
      <c r="NVE88" s="201"/>
      <c r="NVF88" s="201"/>
      <c r="NVG88" s="201"/>
      <c r="NVH88" s="201"/>
      <c r="NVI88" s="201"/>
      <c r="NVJ88" s="201"/>
      <c r="NVK88" s="201"/>
      <c r="NVL88" s="201"/>
      <c r="NVM88" s="201"/>
      <c r="NVN88" s="201"/>
      <c r="NVO88" s="201"/>
      <c r="NVP88" s="201"/>
      <c r="NVQ88" s="201"/>
      <c r="NVR88" s="201"/>
      <c r="NVS88" s="201"/>
      <c r="NVT88" s="201"/>
      <c r="NVU88" s="201"/>
      <c r="NVV88" s="201"/>
      <c r="NVW88" s="201"/>
      <c r="NVX88" s="201"/>
      <c r="NVY88" s="201"/>
      <c r="NVZ88" s="201"/>
      <c r="NWA88" s="201"/>
      <c r="NWB88" s="201"/>
      <c r="NWC88" s="201"/>
      <c r="NWD88" s="201"/>
      <c r="NWE88" s="201"/>
      <c r="NWF88" s="201"/>
      <c r="NWG88" s="201"/>
      <c r="NWH88" s="201"/>
      <c r="NWI88" s="201"/>
      <c r="NWJ88" s="201"/>
      <c r="NWK88" s="201"/>
      <c r="NWL88" s="201"/>
      <c r="NWM88" s="201"/>
      <c r="NWN88" s="201"/>
      <c r="NWO88" s="201"/>
      <c r="NWP88" s="201"/>
      <c r="NWQ88" s="201"/>
      <c r="NWR88" s="201"/>
      <c r="NWS88" s="201"/>
      <c r="NWT88" s="201"/>
      <c r="NWU88" s="201"/>
      <c r="NWV88" s="201"/>
      <c r="NWW88" s="201"/>
      <c r="NWX88" s="201"/>
      <c r="NWY88" s="201"/>
      <c r="NWZ88" s="201"/>
      <c r="NXA88" s="201"/>
      <c r="NXB88" s="201"/>
      <c r="NXC88" s="201"/>
      <c r="NXD88" s="201"/>
      <c r="NXE88" s="201"/>
      <c r="NXF88" s="201"/>
      <c r="NXG88" s="201"/>
      <c r="NXH88" s="201"/>
      <c r="NXI88" s="201"/>
      <c r="NXJ88" s="201"/>
      <c r="NXK88" s="201"/>
      <c r="NXL88" s="201"/>
      <c r="NXM88" s="201"/>
      <c r="NXN88" s="201"/>
      <c r="NXO88" s="201"/>
      <c r="NXP88" s="201"/>
      <c r="NXQ88" s="201"/>
      <c r="NXR88" s="201"/>
      <c r="NXS88" s="201"/>
      <c r="NXT88" s="201"/>
      <c r="NXU88" s="201"/>
      <c r="NXV88" s="201"/>
      <c r="NXW88" s="201"/>
      <c r="NXX88" s="201"/>
      <c r="NXY88" s="201"/>
      <c r="NXZ88" s="201"/>
      <c r="NYA88" s="201"/>
      <c r="NYB88" s="201"/>
      <c r="NYC88" s="201"/>
      <c r="NYD88" s="201"/>
      <c r="NYE88" s="201"/>
      <c r="NYF88" s="201"/>
      <c r="NYG88" s="201"/>
      <c r="NYH88" s="201"/>
      <c r="NYI88" s="201"/>
      <c r="NYJ88" s="201"/>
      <c r="NYK88" s="201"/>
      <c r="NYL88" s="201"/>
      <c r="NYM88" s="201"/>
      <c r="NYN88" s="201"/>
      <c r="NYO88" s="201"/>
      <c r="NYP88" s="201"/>
      <c r="NYQ88" s="201"/>
      <c r="NYR88" s="201"/>
      <c r="NYS88" s="201"/>
      <c r="NYT88" s="201"/>
      <c r="NYU88" s="201"/>
      <c r="NYV88" s="201"/>
      <c r="NYW88" s="201"/>
      <c r="NYX88" s="201"/>
      <c r="NYY88" s="201"/>
      <c r="NYZ88" s="201"/>
      <c r="NZA88" s="201"/>
      <c r="NZB88" s="201"/>
      <c r="NZC88" s="201"/>
      <c r="NZD88" s="201"/>
      <c r="NZE88" s="201"/>
      <c r="NZF88" s="201"/>
      <c r="NZG88" s="201"/>
      <c r="NZH88" s="201"/>
      <c r="NZI88" s="201"/>
      <c r="NZJ88" s="201"/>
      <c r="NZK88" s="201"/>
      <c r="NZL88" s="201"/>
      <c r="NZM88" s="201"/>
      <c r="NZN88" s="201"/>
      <c r="NZO88" s="201"/>
      <c r="NZP88" s="201"/>
      <c r="NZQ88" s="201"/>
      <c r="NZR88" s="201"/>
      <c r="NZS88" s="201"/>
      <c r="NZT88" s="201"/>
      <c r="NZU88" s="201"/>
      <c r="NZV88" s="201"/>
      <c r="NZW88" s="201"/>
      <c r="NZX88" s="201"/>
      <c r="NZY88" s="201"/>
      <c r="NZZ88" s="201"/>
      <c r="OAA88" s="201"/>
      <c r="OAB88" s="201"/>
      <c r="OAC88" s="201"/>
      <c r="OAD88" s="201"/>
      <c r="OAE88" s="201"/>
      <c r="OAF88" s="201"/>
      <c r="OAG88" s="201"/>
      <c r="OAH88" s="201"/>
      <c r="OAI88" s="201"/>
      <c r="OAJ88" s="201"/>
      <c r="OAK88" s="201"/>
      <c r="OAL88" s="201"/>
      <c r="OAM88" s="201"/>
      <c r="OAN88" s="201"/>
      <c r="OAO88" s="201"/>
      <c r="OAP88" s="201"/>
      <c r="OAQ88" s="201"/>
      <c r="OAR88" s="201"/>
      <c r="OAS88" s="201"/>
      <c r="OAT88" s="201"/>
      <c r="OAU88" s="201"/>
      <c r="OAV88" s="201"/>
      <c r="OAW88" s="201"/>
      <c r="OAX88" s="201"/>
      <c r="OAY88" s="201"/>
      <c r="OAZ88" s="201"/>
      <c r="OBA88" s="201"/>
      <c r="OBB88" s="201"/>
      <c r="OBC88" s="201"/>
      <c r="OBD88" s="201"/>
      <c r="OBE88" s="201"/>
      <c r="OBF88" s="201"/>
      <c r="OBG88" s="201"/>
      <c r="OBH88" s="201"/>
      <c r="OBI88" s="201"/>
      <c r="OBJ88" s="201"/>
      <c r="OBK88" s="201"/>
      <c r="OBL88" s="201"/>
      <c r="OBM88" s="201"/>
      <c r="OBN88" s="201"/>
      <c r="OBO88" s="201"/>
      <c r="OBP88" s="201"/>
      <c r="OBQ88" s="201"/>
      <c r="OBR88" s="201"/>
      <c r="OBS88" s="201"/>
      <c r="OBT88" s="201"/>
      <c r="OBU88" s="201"/>
      <c r="OBV88" s="201"/>
      <c r="OBW88" s="201"/>
      <c r="OBX88" s="201"/>
      <c r="OBY88" s="201"/>
      <c r="OBZ88" s="201"/>
      <c r="OCA88" s="201"/>
      <c r="OCB88" s="201"/>
      <c r="OCC88" s="201"/>
      <c r="OCD88" s="201"/>
      <c r="OCE88" s="201"/>
      <c r="OCF88" s="201"/>
      <c r="OCG88" s="201"/>
      <c r="OCH88" s="201"/>
      <c r="OCI88" s="201"/>
      <c r="OCJ88" s="201"/>
      <c r="OCK88" s="201"/>
      <c r="OCL88" s="201"/>
      <c r="OCM88" s="201"/>
      <c r="OCN88" s="201"/>
      <c r="OCO88" s="201"/>
      <c r="OCP88" s="201"/>
      <c r="OCQ88" s="201"/>
      <c r="OCR88" s="201"/>
      <c r="OCS88" s="201"/>
      <c r="OCT88" s="201"/>
      <c r="OCU88" s="201"/>
      <c r="OCV88" s="201"/>
      <c r="OCW88" s="201"/>
      <c r="OCX88" s="201"/>
      <c r="OCY88" s="201"/>
      <c r="OCZ88" s="201"/>
      <c r="ODA88" s="201"/>
      <c r="ODB88" s="201"/>
      <c r="ODC88" s="201"/>
      <c r="ODD88" s="201"/>
      <c r="ODE88" s="201"/>
      <c r="ODF88" s="201"/>
      <c r="ODG88" s="201"/>
      <c r="ODH88" s="201"/>
      <c r="ODI88" s="201"/>
      <c r="ODJ88" s="201"/>
      <c r="ODK88" s="201"/>
      <c r="ODL88" s="201"/>
      <c r="ODM88" s="201"/>
      <c r="ODN88" s="201"/>
      <c r="ODO88" s="201"/>
      <c r="ODP88" s="201"/>
      <c r="ODQ88" s="201"/>
      <c r="ODR88" s="201"/>
      <c r="ODS88" s="201"/>
      <c r="ODT88" s="201"/>
      <c r="ODU88" s="201"/>
      <c r="ODV88" s="201"/>
      <c r="ODW88" s="201"/>
      <c r="ODX88" s="201"/>
      <c r="ODY88" s="201"/>
      <c r="ODZ88" s="201"/>
      <c r="OEA88" s="201"/>
      <c r="OEB88" s="201"/>
      <c r="OEC88" s="201"/>
      <c r="OED88" s="201"/>
      <c r="OEE88" s="201"/>
      <c r="OEF88" s="201"/>
      <c r="OEG88" s="201"/>
      <c r="OEH88" s="201"/>
      <c r="OEI88" s="201"/>
      <c r="OEJ88" s="201"/>
      <c r="OEK88" s="201"/>
      <c r="OEL88" s="201"/>
      <c r="OEM88" s="201"/>
      <c r="OEN88" s="201"/>
      <c r="OEO88" s="201"/>
      <c r="OEP88" s="201"/>
      <c r="OEQ88" s="201"/>
      <c r="OER88" s="201"/>
      <c r="OES88" s="201"/>
      <c r="OET88" s="201"/>
      <c r="OEU88" s="201"/>
      <c r="OEV88" s="201"/>
      <c r="OEW88" s="201"/>
      <c r="OEX88" s="201"/>
      <c r="OEY88" s="201"/>
      <c r="OEZ88" s="201"/>
      <c r="OFA88" s="201"/>
      <c r="OFB88" s="201"/>
      <c r="OFC88" s="201"/>
      <c r="OFD88" s="201"/>
      <c r="OFE88" s="201"/>
      <c r="OFF88" s="201"/>
      <c r="OFG88" s="201"/>
      <c r="OFH88" s="201"/>
      <c r="OFI88" s="201"/>
      <c r="OFJ88" s="201"/>
      <c r="OFK88" s="201"/>
      <c r="OFL88" s="201"/>
      <c r="OFM88" s="201"/>
      <c r="OFN88" s="201"/>
      <c r="OFO88" s="201"/>
      <c r="OFP88" s="201"/>
      <c r="OFQ88" s="201"/>
      <c r="OFR88" s="201"/>
      <c r="OFS88" s="201"/>
      <c r="OFT88" s="201"/>
      <c r="OFU88" s="201"/>
      <c r="OFV88" s="201"/>
      <c r="OFW88" s="201"/>
      <c r="OFX88" s="201"/>
      <c r="OFY88" s="201"/>
      <c r="OFZ88" s="201"/>
      <c r="OGA88" s="201"/>
      <c r="OGB88" s="201"/>
      <c r="OGC88" s="201"/>
      <c r="OGD88" s="201"/>
      <c r="OGE88" s="201"/>
      <c r="OGF88" s="201"/>
      <c r="OGG88" s="201"/>
      <c r="OGH88" s="201"/>
      <c r="OGI88" s="201"/>
      <c r="OGJ88" s="201"/>
      <c r="OGK88" s="201"/>
      <c r="OGL88" s="201"/>
      <c r="OGM88" s="201"/>
      <c r="OGN88" s="201"/>
      <c r="OGO88" s="201"/>
      <c r="OGP88" s="201"/>
      <c r="OGQ88" s="201"/>
      <c r="OGR88" s="201"/>
      <c r="OGS88" s="201"/>
      <c r="OGT88" s="201"/>
      <c r="OGU88" s="201"/>
      <c r="OGV88" s="201"/>
      <c r="OGW88" s="201"/>
      <c r="OGX88" s="201"/>
      <c r="OGY88" s="201"/>
      <c r="OGZ88" s="201"/>
      <c r="OHA88" s="201"/>
      <c r="OHB88" s="201"/>
      <c r="OHC88" s="201"/>
      <c r="OHD88" s="201"/>
      <c r="OHE88" s="201"/>
      <c r="OHF88" s="201"/>
      <c r="OHG88" s="201"/>
      <c r="OHH88" s="201"/>
      <c r="OHI88" s="201"/>
      <c r="OHJ88" s="201"/>
      <c r="OHK88" s="201"/>
      <c r="OHL88" s="201"/>
      <c r="OHM88" s="201"/>
      <c r="OHN88" s="201"/>
      <c r="OHO88" s="201"/>
      <c r="OHP88" s="201"/>
      <c r="OHQ88" s="201"/>
      <c r="OHR88" s="201"/>
      <c r="OHS88" s="201"/>
      <c r="OHT88" s="201"/>
      <c r="OHU88" s="201"/>
      <c r="OHV88" s="201"/>
      <c r="OHW88" s="201"/>
      <c r="OHX88" s="201"/>
      <c r="OHY88" s="201"/>
      <c r="OHZ88" s="201"/>
      <c r="OIA88" s="201"/>
      <c r="OIB88" s="201"/>
      <c r="OIC88" s="201"/>
      <c r="OID88" s="201"/>
      <c r="OIE88" s="201"/>
      <c r="OIF88" s="201"/>
      <c r="OIG88" s="201"/>
      <c r="OIH88" s="201"/>
      <c r="OII88" s="201"/>
      <c r="OIJ88" s="201"/>
      <c r="OIK88" s="201"/>
      <c r="OIL88" s="201"/>
      <c r="OIM88" s="201"/>
      <c r="OIN88" s="201"/>
      <c r="OIO88" s="201"/>
      <c r="OIP88" s="201"/>
      <c r="OIQ88" s="201"/>
      <c r="OIR88" s="201"/>
      <c r="OIS88" s="201"/>
      <c r="OIT88" s="201"/>
      <c r="OIU88" s="201"/>
      <c r="OIV88" s="201"/>
      <c r="OIW88" s="201"/>
      <c r="OIX88" s="201"/>
      <c r="OIY88" s="201"/>
      <c r="OIZ88" s="201"/>
      <c r="OJA88" s="201"/>
      <c r="OJB88" s="201"/>
      <c r="OJC88" s="201"/>
      <c r="OJD88" s="201"/>
      <c r="OJE88" s="201"/>
      <c r="OJF88" s="201"/>
      <c r="OJG88" s="201"/>
      <c r="OJH88" s="201"/>
      <c r="OJI88" s="201"/>
      <c r="OJJ88" s="201"/>
      <c r="OJK88" s="201"/>
      <c r="OJL88" s="201"/>
      <c r="OJM88" s="201"/>
      <c r="OJN88" s="201"/>
      <c r="OJO88" s="201"/>
      <c r="OJP88" s="201"/>
      <c r="OJQ88" s="201"/>
      <c r="OJR88" s="201"/>
      <c r="OJS88" s="201"/>
      <c r="OJT88" s="201"/>
      <c r="OJU88" s="201"/>
      <c r="OJV88" s="201"/>
      <c r="OJW88" s="201"/>
      <c r="OJX88" s="201"/>
      <c r="OJY88" s="201"/>
      <c r="OJZ88" s="201"/>
      <c r="OKA88" s="201"/>
      <c r="OKB88" s="201"/>
      <c r="OKC88" s="201"/>
      <c r="OKD88" s="201"/>
      <c r="OKE88" s="201"/>
      <c r="OKF88" s="201"/>
      <c r="OKG88" s="201"/>
      <c r="OKH88" s="201"/>
      <c r="OKI88" s="201"/>
      <c r="OKJ88" s="201"/>
      <c r="OKK88" s="201"/>
      <c r="OKL88" s="201"/>
      <c r="OKM88" s="201"/>
      <c r="OKN88" s="201"/>
      <c r="OKO88" s="201"/>
      <c r="OKP88" s="201"/>
      <c r="OKQ88" s="201"/>
      <c r="OKR88" s="201"/>
      <c r="OKS88" s="201"/>
      <c r="OKT88" s="201"/>
      <c r="OKU88" s="201"/>
      <c r="OKV88" s="201"/>
      <c r="OKW88" s="201"/>
      <c r="OKX88" s="201"/>
      <c r="OKY88" s="201"/>
      <c r="OKZ88" s="201"/>
      <c r="OLA88" s="201"/>
      <c r="OLB88" s="201"/>
      <c r="OLC88" s="201"/>
      <c r="OLD88" s="201"/>
      <c r="OLE88" s="201"/>
      <c r="OLF88" s="201"/>
      <c r="OLG88" s="201"/>
      <c r="OLH88" s="201"/>
      <c r="OLI88" s="201"/>
      <c r="OLJ88" s="201"/>
      <c r="OLK88" s="201"/>
      <c r="OLL88" s="201"/>
      <c r="OLM88" s="201"/>
      <c r="OLN88" s="201"/>
      <c r="OLO88" s="201"/>
      <c r="OLP88" s="201"/>
      <c r="OLQ88" s="201"/>
      <c r="OLR88" s="201"/>
      <c r="OLS88" s="201"/>
      <c r="OLT88" s="201"/>
      <c r="OLU88" s="201"/>
      <c r="OLV88" s="201"/>
      <c r="OLW88" s="201"/>
      <c r="OLX88" s="201"/>
      <c r="OLY88" s="201"/>
      <c r="OLZ88" s="201"/>
      <c r="OMA88" s="201"/>
      <c r="OMB88" s="201"/>
      <c r="OMC88" s="201"/>
      <c r="OMD88" s="201"/>
      <c r="OME88" s="201"/>
      <c r="OMF88" s="201"/>
      <c r="OMG88" s="201"/>
      <c r="OMH88" s="201"/>
      <c r="OMI88" s="201"/>
      <c r="OMJ88" s="201"/>
      <c r="OMK88" s="201"/>
      <c r="OML88" s="201"/>
      <c r="OMM88" s="201"/>
      <c r="OMN88" s="201"/>
      <c r="OMO88" s="201"/>
      <c r="OMP88" s="201"/>
      <c r="OMQ88" s="201"/>
      <c r="OMR88" s="201"/>
      <c r="OMS88" s="201"/>
      <c r="OMT88" s="201"/>
      <c r="OMU88" s="201"/>
      <c r="OMV88" s="201"/>
      <c r="OMW88" s="201"/>
      <c r="OMX88" s="201"/>
      <c r="OMY88" s="201"/>
      <c r="OMZ88" s="201"/>
      <c r="ONA88" s="201"/>
      <c r="ONB88" s="201"/>
      <c r="ONC88" s="201"/>
      <c r="OND88" s="201"/>
      <c r="ONE88" s="201"/>
      <c r="ONF88" s="201"/>
      <c r="ONG88" s="201"/>
      <c r="ONH88" s="201"/>
      <c r="ONI88" s="201"/>
      <c r="ONJ88" s="201"/>
      <c r="ONK88" s="201"/>
      <c r="ONL88" s="201"/>
      <c r="ONM88" s="201"/>
      <c r="ONN88" s="201"/>
      <c r="ONO88" s="201"/>
      <c r="ONP88" s="201"/>
      <c r="ONQ88" s="201"/>
      <c r="ONR88" s="201"/>
      <c r="ONS88" s="201"/>
      <c r="ONT88" s="201"/>
      <c r="ONU88" s="201"/>
      <c r="ONV88" s="201"/>
      <c r="ONW88" s="201"/>
      <c r="ONX88" s="201"/>
      <c r="ONY88" s="201"/>
      <c r="ONZ88" s="201"/>
      <c r="OOA88" s="201"/>
      <c r="OOB88" s="201"/>
      <c r="OOC88" s="201"/>
      <c r="OOD88" s="201"/>
      <c r="OOE88" s="201"/>
      <c r="OOF88" s="201"/>
      <c r="OOG88" s="201"/>
      <c r="OOH88" s="201"/>
      <c r="OOI88" s="201"/>
      <c r="OOJ88" s="201"/>
      <c r="OOK88" s="201"/>
      <c r="OOL88" s="201"/>
      <c r="OOM88" s="201"/>
      <c r="OON88" s="201"/>
      <c r="OOO88" s="201"/>
      <c r="OOP88" s="201"/>
      <c r="OOQ88" s="201"/>
      <c r="OOR88" s="201"/>
      <c r="OOS88" s="201"/>
      <c r="OOT88" s="201"/>
      <c r="OOU88" s="201"/>
      <c r="OOV88" s="201"/>
      <c r="OOW88" s="201"/>
      <c r="OOX88" s="201"/>
      <c r="OOY88" s="201"/>
      <c r="OOZ88" s="201"/>
      <c r="OPA88" s="201"/>
      <c r="OPB88" s="201"/>
      <c r="OPC88" s="201"/>
      <c r="OPD88" s="201"/>
      <c r="OPE88" s="201"/>
      <c r="OPF88" s="201"/>
      <c r="OPG88" s="201"/>
      <c r="OPH88" s="201"/>
      <c r="OPI88" s="201"/>
      <c r="OPJ88" s="201"/>
      <c r="OPK88" s="201"/>
      <c r="OPL88" s="201"/>
      <c r="OPM88" s="201"/>
      <c r="OPN88" s="201"/>
      <c r="OPO88" s="201"/>
      <c r="OPP88" s="201"/>
      <c r="OPQ88" s="201"/>
      <c r="OPR88" s="201"/>
      <c r="OPS88" s="201"/>
      <c r="OPT88" s="201"/>
      <c r="OPU88" s="201"/>
      <c r="OPV88" s="201"/>
      <c r="OPW88" s="201"/>
      <c r="OPX88" s="201"/>
      <c r="OPY88" s="201"/>
      <c r="OPZ88" s="201"/>
      <c r="OQA88" s="201"/>
      <c r="OQB88" s="201"/>
      <c r="OQC88" s="201"/>
      <c r="OQD88" s="201"/>
      <c r="OQE88" s="201"/>
      <c r="OQF88" s="201"/>
      <c r="OQG88" s="201"/>
      <c r="OQH88" s="201"/>
      <c r="OQI88" s="201"/>
      <c r="OQJ88" s="201"/>
      <c r="OQK88" s="201"/>
      <c r="OQL88" s="201"/>
      <c r="OQM88" s="201"/>
      <c r="OQN88" s="201"/>
      <c r="OQO88" s="201"/>
      <c r="OQP88" s="201"/>
      <c r="OQQ88" s="201"/>
      <c r="OQR88" s="201"/>
      <c r="OQS88" s="201"/>
      <c r="OQT88" s="201"/>
      <c r="OQU88" s="201"/>
      <c r="OQV88" s="201"/>
      <c r="OQW88" s="201"/>
      <c r="OQX88" s="201"/>
      <c r="OQY88" s="201"/>
      <c r="OQZ88" s="201"/>
      <c r="ORA88" s="201"/>
      <c r="ORB88" s="201"/>
      <c r="ORC88" s="201"/>
      <c r="ORD88" s="201"/>
      <c r="ORE88" s="201"/>
      <c r="ORF88" s="201"/>
      <c r="ORG88" s="201"/>
      <c r="ORH88" s="201"/>
      <c r="ORI88" s="201"/>
      <c r="ORJ88" s="201"/>
      <c r="ORK88" s="201"/>
      <c r="ORL88" s="201"/>
      <c r="ORM88" s="201"/>
      <c r="ORN88" s="201"/>
      <c r="ORO88" s="201"/>
      <c r="ORP88" s="201"/>
      <c r="ORQ88" s="201"/>
      <c r="ORR88" s="201"/>
      <c r="ORS88" s="201"/>
      <c r="ORT88" s="201"/>
      <c r="ORU88" s="201"/>
      <c r="ORV88" s="201"/>
      <c r="ORW88" s="201"/>
      <c r="ORX88" s="201"/>
      <c r="ORY88" s="201"/>
      <c r="ORZ88" s="201"/>
      <c r="OSA88" s="201"/>
      <c r="OSB88" s="201"/>
      <c r="OSC88" s="201"/>
      <c r="OSD88" s="201"/>
      <c r="OSE88" s="201"/>
      <c r="OSF88" s="201"/>
      <c r="OSG88" s="201"/>
      <c r="OSH88" s="201"/>
      <c r="OSI88" s="201"/>
      <c r="OSJ88" s="201"/>
      <c r="OSK88" s="201"/>
      <c r="OSL88" s="201"/>
      <c r="OSM88" s="201"/>
      <c r="OSN88" s="201"/>
      <c r="OSO88" s="201"/>
      <c r="OSP88" s="201"/>
      <c r="OSQ88" s="201"/>
      <c r="OSR88" s="201"/>
      <c r="OSS88" s="201"/>
      <c r="OST88" s="201"/>
      <c r="OSU88" s="201"/>
      <c r="OSV88" s="201"/>
      <c r="OSW88" s="201"/>
      <c r="OSX88" s="201"/>
      <c r="OSY88" s="201"/>
      <c r="OSZ88" s="201"/>
      <c r="OTA88" s="201"/>
      <c r="OTB88" s="201"/>
      <c r="OTC88" s="201"/>
      <c r="OTD88" s="201"/>
      <c r="OTE88" s="201"/>
      <c r="OTF88" s="201"/>
      <c r="OTG88" s="201"/>
      <c r="OTH88" s="201"/>
      <c r="OTI88" s="201"/>
      <c r="OTJ88" s="201"/>
      <c r="OTK88" s="201"/>
      <c r="OTL88" s="201"/>
      <c r="OTM88" s="201"/>
      <c r="OTN88" s="201"/>
      <c r="OTO88" s="201"/>
      <c r="OTP88" s="201"/>
      <c r="OTQ88" s="201"/>
      <c r="OTR88" s="201"/>
      <c r="OTS88" s="201"/>
      <c r="OTT88" s="201"/>
      <c r="OTU88" s="201"/>
      <c r="OTV88" s="201"/>
      <c r="OTW88" s="201"/>
      <c r="OTX88" s="201"/>
      <c r="OTY88" s="201"/>
      <c r="OTZ88" s="201"/>
      <c r="OUA88" s="201"/>
      <c r="OUB88" s="201"/>
      <c r="OUC88" s="201"/>
      <c r="OUD88" s="201"/>
      <c r="OUE88" s="201"/>
      <c r="OUF88" s="201"/>
      <c r="OUG88" s="201"/>
      <c r="OUH88" s="201"/>
      <c r="OUI88" s="201"/>
      <c r="OUJ88" s="201"/>
      <c r="OUK88" s="201"/>
      <c r="OUL88" s="201"/>
      <c r="OUM88" s="201"/>
      <c r="OUN88" s="201"/>
      <c r="OUO88" s="201"/>
      <c r="OUP88" s="201"/>
      <c r="OUQ88" s="201"/>
      <c r="OUR88" s="201"/>
      <c r="OUS88" s="201"/>
      <c r="OUT88" s="201"/>
      <c r="OUU88" s="201"/>
      <c r="OUV88" s="201"/>
      <c r="OUW88" s="201"/>
      <c r="OUX88" s="201"/>
      <c r="OUY88" s="201"/>
      <c r="OUZ88" s="201"/>
      <c r="OVA88" s="201"/>
      <c r="OVB88" s="201"/>
      <c r="OVC88" s="201"/>
      <c r="OVD88" s="201"/>
      <c r="OVE88" s="201"/>
      <c r="OVF88" s="201"/>
      <c r="OVG88" s="201"/>
      <c r="OVH88" s="201"/>
      <c r="OVI88" s="201"/>
      <c r="OVJ88" s="201"/>
      <c r="OVK88" s="201"/>
      <c r="OVL88" s="201"/>
      <c r="OVM88" s="201"/>
      <c r="OVN88" s="201"/>
      <c r="OVO88" s="201"/>
      <c r="OVP88" s="201"/>
      <c r="OVQ88" s="201"/>
      <c r="OVR88" s="201"/>
      <c r="OVS88" s="201"/>
      <c r="OVT88" s="201"/>
      <c r="OVU88" s="201"/>
      <c r="OVV88" s="201"/>
      <c r="OVW88" s="201"/>
      <c r="OVX88" s="201"/>
      <c r="OVY88" s="201"/>
      <c r="OVZ88" s="201"/>
      <c r="OWA88" s="201"/>
      <c r="OWB88" s="201"/>
      <c r="OWC88" s="201"/>
      <c r="OWD88" s="201"/>
      <c r="OWE88" s="201"/>
      <c r="OWF88" s="201"/>
      <c r="OWG88" s="201"/>
      <c r="OWH88" s="201"/>
      <c r="OWI88" s="201"/>
      <c r="OWJ88" s="201"/>
      <c r="OWK88" s="201"/>
      <c r="OWL88" s="201"/>
      <c r="OWM88" s="201"/>
      <c r="OWN88" s="201"/>
      <c r="OWO88" s="201"/>
      <c r="OWP88" s="201"/>
      <c r="OWQ88" s="201"/>
      <c r="OWR88" s="201"/>
      <c r="OWS88" s="201"/>
      <c r="OWT88" s="201"/>
      <c r="OWU88" s="201"/>
      <c r="OWV88" s="201"/>
      <c r="OWW88" s="201"/>
      <c r="OWX88" s="201"/>
      <c r="OWY88" s="201"/>
      <c r="OWZ88" s="201"/>
      <c r="OXA88" s="201"/>
      <c r="OXB88" s="201"/>
      <c r="OXC88" s="201"/>
      <c r="OXD88" s="201"/>
      <c r="OXE88" s="201"/>
      <c r="OXF88" s="201"/>
      <c r="OXG88" s="201"/>
      <c r="OXH88" s="201"/>
      <c r="OXI88" s="201"/>
      <c r="OXJ88" s="201"/>
      <c r="OXK88" s="201"/>
      <c r="OXL88" s="201"/>
      <c r="OXM88" s="201"/>
      <c r="OXN88" s="201"/>
      <c r="OXO88" s="201"/>
      <c r="OXP88" s="201"/>
      <c r="OXQ88" s="201"/>
      <c r="OXR88" s="201"/>
      <c r="OXS88" s="201"/>
      <c r="OXT88" s="201"/>
      <c r="OXU88" s="201"/>
      <c r="OXV88" s="201"/>
      <c r="OXW88" s="201"/>
      <c r="OXX88" s="201"/>
      <c r="OXY88" s="201"/>
      <c r="OXZ88" s="201"/>
      <c r="OYA88" s="201"/>
      <c r="OYB88" s="201"/>
      <c r="OYC88" s="201"/>
      <c r="OYD88" s="201"/>
      <c r="OYE88" s="201"/>
      <c r="OYF88" s="201"/>
      <c r="OYG88" s="201"/>
      <c r="OYH88" s="201"/>
      <c r="OYI88" s="201"/>
      <c r="OYJ88" s="201"/>
      <c r="OYK88" s="201"/>
      <c r="OYL88" s="201"/>
      <c r="OYM88" s="201"/>
      <c r="OYN88" s="201"/>
      <c r="OYO88" s="201"/>
      <c r="OYP88" s="201"/>
      <c r="OYQ88" s="201"/>
      <c r="OYR88" s="201"/>
      <c r="OYS88" s="201"/>
      <c r="OYT88" s="201"/>
      <c r="OYU88" s="201"/>
      <c r="OYV88" s="201"/>
      <c r="OYW88" s="201"/>
      <c r="OYX88" s="201"/>
      <c r="OYY88" s="201"/>
      <c r="OYZ88" s="201"/>
      <c r="OZA88" s="201"/>
      <c r="OZB88" s="201"/>
      <c r="OZC88" s="201"/>
      <c r="OZD88" s="201"/>
      <c r="OZE88" s="201"/>
      <c r="OZF88" s="201"/>
      <c r="OZG88" s="201"/>
      <c r="OZH88" s="201"/>
      <c r="OZI88" s="201"/>
      <c r="OZJ88" s="201"/>
      <c r="OZK88" s="201"/>
      <c r="OZL88" s="201"/>
      <c r="OZM88" s="201"/>
      <c r="OZN88" s="201"/>
      <c r="OZO88" s="201"/>
      <c r="OZP88" s="201"/>
      <c r="OZQ88" s="201"/>
      <c r="OZR88" s="201"/>
      <c r="OZS88" s="201"/>
      <c r="OZT88" s="201"/>
      <c r="OZU88" s="201"/>
      <c r="OZV88" s="201"/>
      <c r="OZW88" s="201"/>
      <c r="OZX88" s="201"/>
      <c r="OZY88" s="201"/>
      <c r="OZZ88" s="201"/>
      <c r="PAA88" s="201"/>
      <c r="PAB88" s="201"/>
      <c r="PAC88" s="201"/>
      <c r="PAD88" s="201"/>
      <c r="PAE88" s="201"/>
      <c r="PAF88" s="201"/>
      <c r="PAG88" s="201"/>
      <c r="PAH88" s="201"/>
      <c r="PAI88" s="201"/>
      <c r="PAJ88" s="201"/>
      <c r="PAK88" s="201"/>
      <c r="PAL88" s="201"/>
      <c r="PAM88" s="201"/>
      <c r="PAN88" s="201"/>
      <c r="PAO88" s="201"/>
      <c r="PAP88" s="201"/>
      <c r="PAQ88" s="201"/>
      <c r="PAR88" s="201"/>
      <c r="PAS88" s="201"/>
      <c r="PAT88" s="201"/>
      <c r="PAU88" s="201"/>
      <c r="PAV88" s="201"/>
      <c r="PAW88" s="201"/>
      <c r="PAX88" s="201"/>
      <c r="PAY88" s="201"/>
      <c r="PAZ88" s="201"/>
      <c r="PBA88" s="201"/>
      <c r="PBB88" s="201"/>
      <c r="PBC88" s="201"/>
      <c r="PBD88" s="201"/>
      <c r="PBE88" s="201"/>
      <c r="PBF88" s="201"/>
      <c r="PBG88" s="201"/>
      <c r="PBH88" s="201"/>
      <c r="PBI88" s="201"/>
      <c r="PBJ88" s="201"/>
      <c r="PBK88" s="201"/>
      <c r="PBL88" s="201"/>
      <c r="PBM88" s="201"/>
      <c r="PBN88" s="201"/>
      <c r="PBO88" s="201"/>
      <c r="PBP88" s="201"/>
      <c r="PBQ88" s="201"/>
      <c r="PBR88" s="201"/>
      <c r="PBS88" s="201"/>
      <c r="PBT88" s="201"/>
      <c r="PBU88" s="201"/>
      <c r="PBV88" s="201"/>
      <c r="PBW88" s="201"/>
      <c r="PBX88" s="201"/>
      <c r="PBY88" s="201"/>
      <c r="PBZ88" s="201"/>
      <c r="PCA88" s="201"/>
      <c r="PCB88" s="201"/>
      <c r="PCC88" s="201"/>
      <c r="PCD88" s="201"/>
      <c r="PCE88" s="201"/>
      <c r="PCF88" s="201"/>
      <c r="PCG88" s="201"/>
      <c r="PCH88" s="201"/>
      <c r="PCI88" s="201"/>
      <c r="PCJ88" s="201"/>
      <c r="PCK88" s="201"/>
      <c r="PCL88" s="201"/>
      <c r="PCM88" s="201"/>
      <c r="PCN88" s="201"/>
      <c r="PCO88" s="201"/>
      <c r="PCP88" s="201"/>
      <c r="PCQ88" s="201"/>
      <c r="PCR88" s="201"/>
      <c r="PCS88" s="201"/>
      <c r="PCT88" s="201"/>
      <c r="PCU88" s="201"/>
      <c r="PCV88" s="201"/>
      <c r="PCW88" s="201"/>
      <c r="PCX88" s="201"/>
      <c r="PCY88" s="201"/>
      <c r="PCZ88" s="201"/>
      <c r="PDA88" s="201"/>
      <c r="PDB88" s="201"/>
      <c r="PDC88" s="201"/>
      <c r="PDD88" s="201"/>
      <c r="PDE88" s="201"/>
      <c r="PDF88" s="201"/>
      <c r="PDG88" s="201"/>
      <c r="PDH88" s="201"/>
      <c r="PDI88" s="201"/>
      <c r="PDJ88" s="201"/>
      <c r="PDK88" s="201"/>
      <c r="PDL88" s="201"/>
      <c r="PDM88" s="201"/>
      <c r="PDN88" s="201"/>
      <c r="PDO88" s="201"/>
      <c r="PDP88" s="201"/>
      <c r="PDQ88" s="201"/>
      <c r="PDR88" s="201"/>
      <c r="PDS88" s="201"/>
      <c r="PDT88" s="201"/>
      <c r="PDU88" s="201"/>
      <c r="PDV88" s="201"/>
      <c r="PDW88" s="201"/>
      <c r="PDX88" s="201"/>
      <c r="PDY88" s="201"/>
      <c r="PDZ88" s="201"/>
      <c r="PEA88" s="201"/>
      <c r="PEB88" s="201"/>
      <c r="PEC88" s="201"/>
      <c r="PED88" s="201"/>
      <c r="PEE88" s="201"/>
      <c r="PEF88" s="201"/>
      <c r="PEG88" s="201"/>
      <c r="PEH88" s="201"/>
      <c r="PEI88" s="201"/>
      <c r="PEJ88" s="201"/>
      <c r="PEK88" s="201"/>
      <c r="PEL88" s="201"/>
      <c r="PEM88" s="201"/>
      <c r="PEN88" s="201"/>
      <c r="PEO88" s="201"/>
      <c r="PEP88" s="201"/>
      <c r="PEQ88" s="201"/>
      <c r="PER88" s="201"/>
      <c r="PES88" s="201"/>
      <c r="PET88" s="201"/>
      <c r="PEU88" s="201"/>
      <c r="PEV88" s="201"/>
      <c r="PEW88" s="201"/>
      <c r="PEX88" s="201"/>
      <c r="PEY88" s="201"/>
      <c r="PEZ88" s="201"/>
      <c r="PFA88" s="201"/>
      <c r="PFB88" s="201"/>
      <c r="PFC88" s="201"/>
      <c r="PFD88" s="201"/>
      <c r="PFE88" s="201"/>
      <c r="PFF88" s="201"/>
      <c r="PFG88" s="201"/>
      <c r="PFH88" s="201"/>
      <c r="PFI88" s="201"/>
      <c r="PFJ88" s="201"/>
      <c r="PFK88" s="201"/>
      <c r="PFL88" s="201"/>
      <c r="PFM88" s="201"/>
      <c r="PFN88" s="201"/>
      <c r="PFO88" s="201"/>
      <c r="PFP88" s="201"/>
      <c r="PFQ88" s="201"/>
      <c r="PFR88" s="201"/>
      <c r="PFS88" s="201"/>
      <c r="PFT88" s="201"/>
      <c r="PFU88" s="201"/>
      <c r="PFV88" s="201"/>
      <c r="PFW88" s="201"/>
      <c r="PFX88" s="201"/>
      <c r="PFY88" s="201"/>
      <c r="PFZ88" s="201"/>
      <c r="PGA88" s="201"/>
      <c r="PGB88" s="201"/>
      <c r="PGC88" s="201"/>
      <c r="PGD88" s="201"/>
      <c r="PGE88" s="201"/>
      <c r="PGF88" s="201"/>
      <c r="PGG88" s="201"/>
      <c r="PGH88" s="201"/>
      <c r="PGI88" s="201"/>
      <c r="PGJ88" s="201"/>
      <c r="PGK88" s="201"/>
      <c r="PGL88" s="201"/>
      <c r="PGM88" s="201"/>
      <c r="PGN88" s="201"/>
      <c r="PGO88" s="201"/>
      <c r="PGP88" s="201"/>
      <c r="PGQ88" s="201"/>
      <c r="PGR88" s="201"/>
      <c r="PGS88" s="201"/>
      <c r="PGT88" s="201"/>
      <c r="PGU88" s="201"/>
      <c r="PGV88" s="201"/>
      <c r="PGW88" s="201"/>
      <c r="PGX88" s="201"/>
      <c r="PGY88" s="201"/>
      <c r="PGZ88" s="201"/>
      <c r="PHA88" s="201"/>
      <c r="PHB88" s="201"/>
      <c r="PHC88" s="201"/>
      <c r="PHD88" s="201"/>
      <c r="PHE88" s="201"/>
      <c r="PHF88" s="201"/>
      <c r="PHG88" s="201"/>
      <c r="PHH88" s="201"/>
      <c r="PHI88" s="201"/>
      <c r="PHJ88" s="201"/>
      <c r="PHK88" s="201"/>
      <c r="PHL88" s="201"/>
      <c r="PHM88" s="201"/>
      <c r="PHN88" s="201"/>
      <c r="PHO88" s="201"/>
      <c r="PHP88" s="201"/>
      <c r="PHQ88" s="201"/>
      <c r="PHR88" s="201"/>
      <c r="PHS88" s="201"/>
      <c r="PHT88" s="201"/>
      <c r="PHU88" s="201"/>
      <c r="PHV88" s="201"/>
      <c r="PHW88" s="201"/>
      <c r="PHX88" s="201"/>
      <c r="PHY88" s="201"/>
      <c r="PHZ88" s="201"/>
      <c r="PIA88" s="201"/>
      <c r="PIB88" s="201"/>
      <c r="PIC88" s="201"/>
      <c r="PID88" s="201"/>
      <c r="PIE88" s="201"/>
      <c r="PIF88" s="201"/>
      <c r="PIG88" s="201"/>
      <c r="PIH88" s="201"/>
      <c r="PII88" s="201"/>
      <c r="PIJ88" s="201"/>
      <c r="PIK88" s="201"/>
      <c r="PIL88" s="201"/>
      <c r="PIM88" s="201"/>
      <c r="PIN88" s="201"/>
      <c r="PIO88" s="201"/>
      <c r="PIP88" s="201"/>
      <c r="PIQ88" s="201"/>
      <c r="PIR88" s="201"/>
      <c r="PIS88" s="201"/>
      <c r="PIT88" s="201"/>
      <c r="PIU88" s="201"/>
      <c r="PIV88" s="201"/>
      <c r="PIW88" s="201"/>
      <c r="PIX88" s="201"/>
      <c r="PIY88" s="201"/>
      <c r="PIZ88" s="201"/>
      <c r="PJA88" s="201"/>
      <c r="PJB88" s="201"/>
      <c r="PJC88" s="201"/>
      <c r="PJD88" s="201"/>
      <c r="PJE88" s="201"/>
      <c r="PJF88" s="201"/>
      <c r="PJG88" s="201"/>
      <c r="PJH88" s="201"/>
      <c r="PJI88" s="201"/>
      <c r="PJJ88" s="201"/>
      <c r="PJK88" s="201"/>
      <c r="PJL88" s="201"/>
      <c r="PJM88" s="201"/>
      <c r="PJN88" s="201"/>
      <c r="PJO88" s="201"/>
      <c r="PJP88" s="201"/>
      <c r="PJQ88" s="201"/>
      <c r="PJR88" s="201"/>
      <c r="PJS88" s="201"/>
      <c r="PJT88" s="201"/>
      <c r="PJU88" s="201"/>
      <c r="PJV88" s="201"/>
      <c r="PJW88" s="201"/>
      <c r="PJX88" s="201"/>
      <c r="PJY88" s="201"/>
      <c r="PJZ88" s="201"/>
      <c r="PKA88" s="201"/>
      <c r="PKB88" s="201"/>
      <c r="PKC88" s="201"/>
      <c r="PKD88" s="201"/>
      <c r="PKE88" s="201"/>
      <c r="PKF88" s="201"/>
      <c r="PKG88" s="201"/>
      <c r="PKH88" s="201"/>
      <c r="PKI88" s="201"/>
      <c r="PKJ88" s="201"/>
      <c r="PKK88" s="201"/>
      <c r="PKL88" s="201"/>
      <c r="PKM88" s="201"/>
      <c r="PKN88" s="201"/>
      <c r="PKO88" s="201"/>
      <c r="PKP88" s="201"/>
      <c r="PKQ88" s="201"/>
      <c r="PKR88" s="201"/>
      <c r="PKS88" s="201"/>
      <c r="PKT88" s="201"/>
      <c r="PKU88" s="201"/>
      <c r="PKV88" s="201"/>
      <c r="PKW88" s="201"/>
      <c r="PKX88" s="201"/>
      <c r="PKY88" s="201"/>
      <c r="PKZ88" s="201"/>
      <c r="PLA88" s="201"/>
      <c r="PLB88" s="201"/>
      <c r="PLC88" s="201"/>
      <c r="PLD88" s="201"/>
      <c r="PLE88" s="201"/>
      <c r="PLF88" s="201"/>
      <c r="PLG88" s="201"/>
      <c r="PLH88" s="201"/>
      <c r="PLI88" s="201"/>
      <c r="PLJ88" s="201"/>
      <c r="PLK88" s="201"/>
      <c r="PLL88" s="201"/>
      <c r="PLM88" s="201"/>
      <c r="PLN88" s="201"/>
      <c r="PLO88" s="201"/>
      <c r="PLP88" s="201"/>
      <c r="PLQ88" s="201"/>
      <c r="PLR88" s="201"/>
      <c r="PLS88" s="201"/>
      <c r="PLT88" s="201"/>
      <c r="PLU88" s="201"/>
      <c r="PLV88" s="201"/>
      <c r="PLW88" s="201"/>
      <c r="PLX88" s="201"/>
      <c r="PLY88" s="201"/>
      <c r="PLZ88" s="201"/>
      <c r="PMA88" s="201"/>
      <c r="PMB88" s="201"/>
      <c r="PMC88" s="201"/>
      <c r="PMD88" s="201"/>
      <c r="PME88" s="201"/>
      <c r="PMF88" s="201"/>
      <c r="PMG88" s="201"/>
      <c r="PMH88" s="201"/>
      <c r="PMI88" s="201"/>
      <c r="PMJ88" s="201"/>
      <c r="PMK88" s="201"/>
      <c r="PML88" s="201"/>
      <c r="PMM88" s="201"/>
      <c r="PMN88" s="201"/>
      <c r="PMO88" s="201"/>
      <c r="PMP88" s="201"/>
      <c r="PMQ88" s="201"/>
      <c r="PMR88" s="201"/>
      <c r="PMS88" s="201"/>
      <c r="PMT88" s="201"/>
      <c r="PMU88" s="201"/>
      <c r="PMV88" s="201"/>
      <c r="PMW88" s="201"/>
      <c r="PMX88" s="201"/>
      <c r="PMY88" s="201"/>
      <c r="PMZ88" s="201"/>
      <c r="PNA88" s="201"/>
      <c r="PNB88" s="201"/>
      <c r="PNC88" s="201"/>
      <c r="PND88" s="201"/>
      <c r="PNE88" s="201"/>
      <c r="PNF88" s="201"/>
      <c r="PNG88" s="201"/>
      <c r="PNH88" s="201"/>
      <c r="PNI88" s="201"/>
      <c r="PNJ88" s="201"/>
      <c r="PNK88" s="201"/>
      <c r="PNL88" s="201"/>
      <c r="PNM88" s="201"/>
      <c r="PNN88" s="201"/>
      <c r="PNO88" s="201"/>
      <c r="PNP88" s="201"/>
      <c r="PNQ88" s="201"/>
      <c r="PNR88" s="201"/>
      <c r="PNS88" s="201"/>
      <c r="PNT88" s="201"/>
      <c r="PNU88" s="201"/>
      <c r="PNV88" s="201"/>
      <c r="PNW88" s="201"/>
      <c r="PNX88" s="201"/>
      <c r="PNY88" s="201"/>
      <c r="PNZ88" s="201"/>
      <c r="POA88" s="201"/>
      <c r="POB88" s="201"/>
      <c r="POC88" s="201"/>
      <c r="POD88" s="201"/>
      <c r="POE88" s="201"/>
      <c r="POF88" s="201"/>
      <c r="POG88" s="201"/>
      <c r="POH88" s="201"/>
      <c r="POI88" s="201"/>
      <c r="POJ88" s="201"/>
      <c r="POK88" s="201"/>
      <c r="POL88" s="201"/>
      <c r="POM88" s="201"/>
      <c r="PON88" s="201"/>
      <c r="POO88" s="201"/>
      <c r="POP88" s="201"/>
      <c r="POQ88" s="201"/>
      <c r="POR88" s="201"/>
      <c r="POS88" s="201"/>
      <c r="POT88" s="201"/>
      <c r="POU88" s="201"/>
      <c r="POV88" s="201"/>
      <c r="POW88" s="201"/>
      <c r="POX88" s="201"/>
      <c r="POY88" s="201"/>
      <c r="POZ88" s="201"/>
      <c r="PPA88" s="201"/>
      <c r="PPB88" s="201"/>
      <c r="PPC88" s="201"/>
      <c r="PPD88" s="201"/>
      <c r="PPE88" s="201"/>
      <c r="PPF88" s="201"/>
      <c r="PPG88" s="201"/>
      <c r="PPH88" s="201"/>
      <c r="PPI88" s="201"/>
      <c r="PPJ88" s="201"/>
      <c r="PPK88" s="201"/>
      <c r="PPL88" s="201"/>
      <c r="PPM88" s="201"/>
      <c r="PPN88" s="201"/>
      <c r="PPO88" s="201"/>
      <c r="PPP88" s="201"/>
      <c r="PPQ88" s="201"/>
      <c r="PPR88" s="201"/>
      <c r="PPS88" s="201"/>
      <c r="PPT88" s="201"/>
      <c r="PPU88" s="201"/>
      <c r="PPV88" s="201"/>
      <c r="PPW88" s="201"/>
      <c r="PPX88" s="201"/>
      <c r="PPY88" s="201"/>
      <c r="PPZ88" s="201"/>
      <c r="PQA88" s="201"/>
      <c r="PQB88" s="201"/>
      <c r="PQC88" s="201"/>
      <c r="PQD88" s="201"/>
      <c r="PQE88" s="201"/>
      <c r="PQF88" s="201"/>
      <c r="PQG88" s="201"/>
      <c r="PQH88" s="201"/>
      <c r="PQI88" s="201"/>
      <c r="PQJ88" s="201"/>
      <c r="PQK88" s="201"/>
      <c r="PQL88" s="201"/>
      <c r="PQM88" s="201"/>
      <c r="PQN88" s="201"/>
      <c r="PQO88" s="201"/>
      <c r="PQP88" s="201"/>
      <c r="PQQ88" s="201"/>
      <c r="PQR88" s="201"/>
      <c r="PQS88" s="201"/>
      <c r="PQT88" s="201"/>
      <c r="PQU88" s="201"/>
      <c r="PQV88" s="201"/>
      <c r="PQW88" s="201"/>
      <c r="PQX88" s="201"/>
      <c r="PQY88" s="201"/>
      <c r="PQZ88" s="201"/>
      <c r="PRA88" s="201"/>
      <c r="PRB88" s="201"/>
      <c r="PRC88" s="201"/>
      <c r="PRD88" s="201"/>
      <c r="PRE88" s="201"/>
      <c r="PRF88" s="201"/>
      <c r="PRG88" s="201"/>
      <c r="PRH88" s="201"/>
      <c r="PRI88" s="201"/>
      <c r="PRJ88" s="201"/>
      <c r="PRK88" s="201"/>
      <c r="PRL88" s="201"/>
      <c r="PRM88" s="201"/>
      <c r="PRN88" s="201"/>
      <c r="PRO88" s="201"/>
      <c r="PRP88" s="201"/>
      <c r="PRQ88" s="201"/>
      <c r="PRR88" s="201"/>
      <c r="PRS88" s="201"/>
      <c r="PRT88" s="201"/>
      <c r="PRU88" s="201"/>
      <c r="PRV88" s="201"/>
      <c r="PRW88" s="201"/>
      <c r="PRX88" s="201"/>
      <c r="PRY88" s="201"/>
      <c r="PRZ88" s="201"/>
      <c r="PSA88" s="201"/>
      <c r="PSB88" s="201"/>
      <c r="PSC88" s="201"/>
      <c r="PSD88" s="201"/>
      <c r="PSE88" s="201"/>
      <c r="PSF88" s="201"/>
      <c r="PSG88" s="201"/>
      <c r="PSH88" s="201"/>
      <c r="PSI88" s="201"/>
      <c r="PSJ88" s="201"/>
      <c r="PSK88" s="201"/>
      <c r="PSL88" s="201"/>
      <c r="PSM88" s="201"/>
      <c r="PSN88" s="201"/>
      <c r="PSO88" s="201"/>
      <c r="PSP88" s="201"/>
      <c r="PSQ88" s="201"/>
      <c r="PSR88" s="201"/>
      <c r="PSS88" s="201"/>
      <c r="PST88" s="201"/>
      <c r="PSU88" s="201"/>
      <c r="PSV88" s="201"/>
      <c r="PSW88" s="201"/>
      <c r="PSX88" s="201"/>
      <c r="PSY88" s="201"/>
      <c r="PSZ88" s="201"/>
      <c r="PTA88" s="201"/>
      <c r="PTB88" s="201"/>
      <c r="PTC88" s="201"/>
      <c r="PTD88" s="201"/>
      <c r="PTE88" s="201"/>
      <c r="PTF88" s="201"/>
      <c r="PTG88" s="201"/>
      <c r="PTH88" s="201"/>
      <c r="PTI88" s="201"/>
      <c r="PTJ88" s="201"/>
      <c r="PTK88" s="201"/>
      <c r="PTL88" s="201"/>
      <c r="PTM88" s="201"/>
      <c r="PTN88" s="201"/>
      <c r="PTO88" s="201"/>
      <c r="PTP88" s="201"/>
      <c r="PTQ88" s="201"/>
      <c r="PTR88" s="201"/>
      <c r="PTS88" s="201"/>
      <c r="PTT88" s="201"/>
      <c r="PTU88" s="201"/>
      <c r="PTV88" s="201"/>
      <c r="PTW88" s="201"/>
      <c r="PTX88" s="201"/>
      <c r="PTY88" s="201"/>
      <c r="PTZ88" s="201"/>
      <c r="PUA88" s="201"/>
      <c r="PUB88" s="201"/>
      <c r="PUC88" s="201"/>
      <c r="PUD88" s="201"/>
      <c r="PUE88" s="201"/>
      <c r="PUF88" s="201"/>
      <c r="PUG88" s="201"/>
      <c r="PUH88" s="201"/>
      <c r="PUI88" s="201"/>
      <c r="PUJ88" s="201"/>
      <c r="PUK88" s="201"/>
      <c r="PUL88" s="201"/>
      <c r="PUM88" s="201"/>
      <c r="PUN88" s="201"/>
      <c r="PUO88" s="201"/>
      <c r="PUP88" s="201"/>
      <c r="PUQ88" s="201"/>
      <c r="PUR88" s="201"/>
      <c r="PUS88" s="201"/>
      <c r="PUT88" s="201"/>
      <c r="PUU88" s="201"/>
      <c r="PUV88" s="201"/>
      <c r="PUW88" s="201"/>
      <c r="PUX88" s="201"/>
      <c r="PUY88" s="201"/>
      <c r="PUZ88" s="201"/>
      <c r="PVA88" s="201"/>
      <c r="PVB88" s="201"/>
      <c r="PVC88" s="201"/>
      <c r="PVD88" s="201"/>
      <c r="PVE88" s="201"/>
      <c r="PVF88" s="201"/>
      <c r="PVG88" s="201"/>
      <c r="PVH88" s="201"/>
      <c r="PVI88" s="201"/>
      <c r="PVJ88" s="201"/>
      <c r="PVK88" s="201"/>
      <c r="PVL88" s="201"/>
      <c r="PVM88" s="201"/>
      <c r="PVN88" s="201"/>
      <c r="PVO88" s="201"/>
      <c r="PVP88" s="201"/>
      <c r="PVQ88" s="201"/>
      <c r="PVR88" s="201"/>
      <c r="PVS88" s="201"/>
      <c r="PVT88" s="201"/>
      <c r="PVU88" s="201"/>
      <c r="PVV88" s="201"/>
      <c r="PVW88" s="201"/>
      <c r="PVX88" s="201"/>
      <c r="PVY88" s="201"/>
      <c r="PVZ88" s="201"/>
      <c r="PWA88" s="201"/>
      <c r="PWB88" s="201"/>
      <c r="PWC88" s="201"/>
      <c r="PWD88" s="201"/>
      <c r="PWE88" s="201"/>
      <c r="PWF88" s="201"/>
      <c r="PWG88" s="201"/>
      <c r="PWH88" s="201"/>
      <c r="PWI88" s="201"/>
      <c r="PWJ88" s="201"/>
      <c r="PWK88" s="201"/>
      <c r="PWL88" s="201"/>
      <c r="PWM88" s="201"/>
      <c r="PWN88" s="201"/>
      <c r="PWO88" s="201"/>
      <c r="PWP88" s="201"/>
      <c r="PWQ88" s="201"/>
      <c r="PWR88" s="201"/>
      <c r="PWS88" s="201"/>
      <c r="PWT88" s="201"/>
      <c r="PWU88" s="201"/>
      <c r="PWV88" s="201"/>
      <c r="PWW88" s="201"/>
      <c r="PWX88" s="201"/>
      <c r="PWY88" s="201"/>
      <c r="PWZ88" s="201"/>
      <c r="PXA88" s="201"/>
      <c r="PXB88" s="201"/>
      <c r="PXC88" s="201"/>
      <c r="PXD88" s="201"/>
      <c r="PXE88" s="201"/>
      <c r="PXF88" s="201"/>
      <c r="PXG88" s="201"/>
      <c r="PXH88" s="201"/>
      <c r="PXI88" s="201"/>
      <c r="PXJ88" s="201"/>
      <c r="PXK88" s="201"/>
      <c r="PXL88" s="201"/>
      <c r="PXM88" s="201"/>
      <c r="PXN88" s="201"/>
      <c r="PXO88" s="201"/>
      <c r="PXP88" s="201"/>
      <c r="PXQ88" s="201"/>
      <c r="PXR88" s="201"/>
      <c r="PXS88" s="201"/>
      <c r="PXT88" s="201"/>
      <c r="PXU88" s="201"/>
      <c r="PXV88" s="201"/>
      <c r="PXW88" s="201"/>
      <c r="PXX88" s="201"/>
      <c r="PXY88" s="201"/>
      <c r="PXZ88" s="201"/>
      <c r="PYA88" s="201"/>
      <c r="PYB88" s="201"/>
      <c r="PYC88" s="201"/>
      <c r="PYD88" s="201"/>
      <c r="PYE88" s="201"/>
      <c r="PYF88" s="201"/>
      <c r="PYG88" s="201"/>
      <c r="PYH88" s="201"/>
      <c r="PYI88" s="201"/>
      <c r="PYJ88" s="201"/>
      <c r="PYK88" s="201"/>
      <c r="PYL88" s="201"/>
      <c r="PYM88" s="201"/>
      <c r="PYN88" s="201"/>
      <c r="PYO88" s="201"/>
      <c r="PYP88" s="201"/>
      <c r="PYQ88" s="201"/>
      <c r="PYR88" s="201"/>
      <c r="PYS88" s="201"/>
      <c r="PYT88" s="201"/>
      <c r="PYU88" s="201"/>
      <c r="PYV88" s="201"/>
      <c r="PYW88" s="201"/>
      <c r="PYX88" s="201"/>
      <c r="PYY88" s="201"/>
      <c r="PYZ88" s="201"/>
      <c r="PZA88" s="201"/>
      <c r="PZB88" s="201"/>
      <c r="PZC88" s="201"/>
      <c r="PZD88" s="201"/>
      <c r="PZE88" s="201"/>
      <c r="PZF88" s="201"/>
      <c r="PZG88" s="201"/>
      <c r="PZH88" s="201"/>
      <c r="PZI88" s="201"/>
      <c r="PZJ88" s="201"/>
      <c r="PZK88" s="201"/>
      <c r="PZL88" s="201"/>
      <c r="PZM88" s="201"/>
      <c r="PZN88" s="201"/>
      <c r="PZO88" s="201"/>
      <c r="PZP88" s="201"/>
      <c r="PZQ88" s="201"/>
      <c r="PZR88" s="201"/>
      <c r="PZS88" s="201"/>
      <c r="PZT88" s="201"/>
      <c r="PZU88" s="201"/>
      <c r="PZV88" s="201"/>
      <c r="PZW88" s="201"/>
      <c r="PZX88" s="201"/>
      <c r="PZY88" s="201"/>
      <c r="PZZ88" s="201"/>
      <c r="QAA88" s="201"/>
      <c r="QAB88" s="201"/>
      <c r="QAC88" s="201"/>
      <c r="QAD88" s="201"/>
      <c r="QAE88" s="201"/>
      <c r="QAF88" s="201"/>
      <c r="QAG88" s="201"/>
      <c r="QAH88" s="201"/>
      <c r="QAI88" s="201"/>
      <c r="QAJ88" s="201"/>
      <c r="QAK88" s="201"/>
      <c r="QAL88" s="201"/>
      <c r="QAM88" s="201"/>
      <c r="QAN88" s="201"/>
      <c r="QAO88" s="201"/>
      <c r="QAP88" s="201"/>
      <c r="QAQ88" s="201"/>
      <c r="QAR88" s="201"/>
      <c r="QAS88" s="201"/>
      <c r="QAT88" s="201"/>
      <c r="QAU88" s="201"/>
      <c r="QAV88" s="201"/>
      <c r="QAW88" s="201"/>
      <c r="QAX88" s="201"/>
      <c r="QAY88" s="201"/>
      <c r="QAZ88" s="201"/>
      <c r="QBA88" s="201"/>
      <c r="QBB88" s="201"/>
      <c r="QBC88" s="201"/>
      <c r="QBD88" s="201"/>
      <c r="QBE88" s="201"/>
      <c r="QBF88" s="201"/>
      <c r="QBG88" s="201"/>
      <c r="QBH88" s="201"/>
      <c r="QBI88" s="201"/>
      <c r="QBJ88" s="201"/>
      <c r="QBK88" s="201"/>
      <c r="QBL88" s="201"/>
      <c r="QBM88" s="201"/>
      <c r="QBN88" s="201"/>
      <c r="QBO88" s="201"/>
      <c r="QBP88" s="201"/>
      <c r="QBQ88" s="201"/>
      <c r="QBR88" s="201"/>
      <c r="QBS88" s="201"/>
      <c r="QBT88" s="201"/>
      <c r="QBU88" s="201"/>
      <c r="QBV88" s="201"/>
      <c r="QBW88" s="201"/>
      <c r="QBX88" s="201"/>
      <c r="QBY88" s="201"/>
      <c r="QBZ88" s="201"/>
      <c r="QCA88" s="201"/>
      <c r="QCB88" s="201"/>
      <c r="QCC88" s="201"/>
      <c r="QCD88" s="201"/>
      <c r="QCE88" s="201"/>
      <c r="QCF88" s="201"/>
      <c r="QCG88" s="201"/>
      <c r="QCH88" s="201"/>
      <c r="QCI88" s="201"/>
      <c r="QCJ88" s="201"/>
      <c r="QCK88" s="201"/>
      <c r="QCL88" s="201"/>
      <c r="QCM88" s="201"/>
      <c r="QCN88" s="201"/>
      <c r="QCO88" s="201"/>
      <c r="QCP88" s="201"/>
      <c r="QCQ88" s="201"/>
      <c r="QCR88" s="201"/>
      <c r="QCS88" s="201"/>
      <c r="QCT88" s="201"/>
      <c r="QCU88" s="201"/>
      <c r="QCV88" s="201"/>
      <c r="QCW88" s="201"/>
      <c r="QCX88" s="201"/>
      <c r="QCY88" s="201"/>
      <c r="QCZ88" s="201"/>
      <c r="QDA88" s="201"/>
      <c r="QDB88" s="201"/>
      <c r="QDC88" s="201"/>
      <c r="QDD88" s="201"/>
      <c r="QDE88" s="201"/>
      <c r="QDF88" s="201"/>
      <c r="QDG88" s="201"/>
      <c r="QDH88" s="201"/>
      <c r="QDI88" s="201"/>
      <c r="QDJ88" s="201"/>
      <c r="QDK88" s="201"/>
      <c r="QDL88" s="201"/>
      <c r="QDM88" s="201"/>
      <c r="QDN88" s="201"/>
      <c r="QDO88" s="201"/>
      <c r="QDP88" s="201"/>
      <c r="QDQ88" s="201"/>
      <c r="QDR88" s="201"/>
      <c r="QDS88" s="201"/>
      <c r="QDT88" s="201"/>
      <c r="QDU88" s="201"/>
      <c r="QDV88" s="201"/>
      <c r="QDW88" s="201"/>
      <c r="QDX88" s="201"/>
      <c r="QDY88" s="201"/>
      <c r="QDZ88" s="201"/>
      <c r="QEA88" s="201"/>
      <c r="QEB88" s="201"/>
      <c r="QEC88" s="201"/>
      <c r="QED88" s="201"/>
      <c r="QEE88" s="201"/>
      <c r="QEF88" s="201"/>
      <c r="QEG88" s="201"/>
      <c r="QEH88" s="201"/>
      <c r="QEI88" s="201"/>
      <c r="QEJ88" s="201"/>
      <c r="QEK88" s="201"/>
      <c r="QEL88" s="201"/>
      <c r="QEM88" s="201"/>
      <c r="QEN88" s="201"/>
      <c r="QEO88" s="201"/>
      <c r="QEP88" s="201"/>
      <c r="QEQ88" s="201"/>
      <c r="QER88" s="201"/>
      <c r="QES88" s="201"/>
      <c r="QET88" s="201"/>
      <c r="QEU88" s="201"/>
      <c r="QEV88" s="201"/>
      <c r="QEW88" s="201"/>
      <c r="QEX88" s="201"/>
      <c r="QEY88" s="201"/>
      <c r="QEZ88" s="201"/>
      <c r="QFA88" s="201"/>
      <c r="QFB88" s="201"/>
      <c r="QFC88" s="201"/>
      <c r="QFD88" s="201"/>
      <c r="QFE88" s="201"/>
      <c r="QFF88" s="201"/>
      <c r="QFG88" s="201"/>
      <c r="QFH88" s="201"/>
      <c r="QFI88" s="201"/>
      <c r="QFJ88" s="201"/>
      <c r="QFK88" s="201"/>
      <c r="QFL88" s="201"/>
      <c r="QFM88" s="201"/>
      <c r="QFN88" s="201"/>
      <c r="QFO88" s="201"/>
      <c r="QFP88" s="201"/>
      <c r="QFQ88" s="201"/>
      <c r="QFR88" s="201"/>
      <c r="QFS88" s="201"/>
      <c r="QFT88" s="201"/>
      <c r="QFU88" s="201"/>
      <c r="QFV88" s="201"/>
      <c r="QFW88" s="201"/>
      <c r="QFX88" s="201"/>
      <c r="QFY88" s="201"/>
      <c r="QFZ88" s="201"/>
      <c r="QGA88" s="201"/>
      <c r="QGB88" s="201"/>
      <c r="QGC88" s="201"/>
      <c r="QGD88" s="201"/>
      <c r="QGE88" s="201"/>
      <c r="QGF88" s="201"/>
      <c r="QGG88" s="201"/>
      <c r="QGH88" s="201"/>
      <c r="QGI88" s="201"/>
      <c r="QGJ88" s="201"/>
      <c r="QGK88" s="201"/>
      <c r="QGL88" s="201"/>
      <c r="QGM88" s="201"/>
      <c r="QGN88" s="201"/>
      <c r="QGO88" s="201"/>
      <c r="QGP88" s="201"/>
      <c r="QGQ88" s="201"/>
      <c r="QGR88" s="201"/>
      <c r="QGS88" s="201"/>
      <c r="QGT88" s="201"/>
      <c r="QGU88" s="201"/>
      <c r="QGV88" s="201"/>
      <c r="QGW88" s="201"/>
      <c r="QGX88" s="201"/>
      <c r="QGY88" s="201"/>
      <c r="QGZ88" s="201"/>
      <c r="QHA88" s="201"/>
      <c r="QHB88" s="201"/>
      <c r="QHC88" s="201"/>
      <c r="QHD88" s="201"/>
      <c r="QHE88" s="201"/>
      <c r="QHF88" s="201"/>
      <c r="QHG88" s="201"/>
      <c r="QHH88" s="201"/>
      <c r="QHI88" s="201"/>
      <c r="QHJ88" s="201"/>
      <c r="QHK88" s="201"/>
      <c r="QHL88" s="201"/>
      <c r="QHM88" s="201"/>
      <c r="QHN88" s="201"/>
      <c r="QHO88" s="201"/>
      <c r="QHP88" s="201"/>
      <c r="QHQ88" s="201"/>
      <c r="QHR88" s="201"/>
      <c r="QHS88" s="201"/>
      <c r="QHT88" s="201"/>
      <c r="QHU88" s="201"/>
      <c r="QHV88" s="201"/>
      <c r="QHW88" s="201"/>
      <c r="QHX88" s="201"/>
      <c r="QHY88" s="201"/>
      <c r="QHZ88" s="201"/>
      <c r="QIA88" s="201"/>
      <c r="QIB88" s="201"/>
      <c r="QIC88" s="201"/>
      <c r="QID88" s="201"/>
      <c r="QIE88" s="201"/>
      <c r="QIF88" s="201"/>
      <c r="QIG88" s="201"/>
      <c r="QIH88" s="201"/>
      <c r="QII88" s="201"/>
      <c r="QIJ88" s="201"/>
      <c r="QIK88" s="201"/>
      <c r="QIL88" s="201"/>
      <c r="QIM88" s="201"/>
      <c r="QIN88" s="201"/>
      <c r="QIO88" s="201"/>
      <c r="QIP88" s="201"/>
      <c r="QIQ88" s="201"/>
      <c r="QIR88" s="201"/>
      <c r="QIS88" s="201"/>
      <c r="QIT88" s="201"/>
      <c r="QIU88" s="201"/>
      <c r="QIV88" s="201"/>
      <c r="QIW88" s="201"/>
      <c r="QIX88" s="201"/>
      <c r="QIY88" s="201"/>
      <c r="QIZ88" s="201"/>
      <c r="QJA88" s="201"/>
      <c r="QJB88" s="201"/>
      <c r="QJC88" s="201"/>
      <c r="QJD88" s="201"/>
      <c r="QJE88" s="201"/>
      <c r="QJF88" s="201"/>
      <c r="QJG88" s="201"/>
      <c r="QJH88" s="201"/>
      <c r="QJI88" s="201"/>
      <c r="QJJ88" s="201"/>
      <c r="QJK88" s="201"/>
      <c r="QJL88" s="201"/>
      <c r="QJM88" s="201"/>
      <c r="QJN88" s="201"/>
      <c r="QJO88" s="201"/>
      <c r="QJP88" s="201"/>
      <c r="QJQ88" s="201"/>
      <c r="QJR88" s="201"/>
      <c r="QJS88" s="201"/>
      <c r="QJT88" s="201"/>
      <c r="QJU88" s="201"/>
      <c r="QJV88" s="201"/>
      <c r="QJW88" s="201"/>
      <c r="QJX88" s="201"/>
      <c r="QJY88" s="201"/>
      <c r="QJZ88" s="201"/>
      <c r="QKA88" s="201"/>
      <c r="QKB88" s="201"/>
      <c r="QKC88" s="201"/>
      <c r="QKD88" s="201"/>
      <c r="QKE88" s="201"/>
      <c r="QKF88" s="201"/>
      <c r="QKG88" s="201"/>
      <c r="QKH88" s="201"/>
      <c r="QKI88" s="201"/>
      <c r="QKJ88" s="201"/>
      <c r="QKK88" s="201"/>
      <c r="QKL88" s="201"/>
      <c r="QKM88" s="201"/>
      <c r="QKN88" s="201"/>
      <c r="QKO88" s="201"/>
      <c r="QKP88" s="201"/>
      <c r="QKQ88" s="201"/>
      <c r="QKR88" s="201"/>
      <c r="QKS88" s="201"/>
      <c r="QKT88" s="201"/>
      <c r="QKU88" s="201"/>
      <c r="QKV88" s="201"/>
      <c r="QKW88" s="201"/>
      <c r="QKX88" s="201"/>
      <c r="QKY88" s="201"/>
      <c r="QKZ88" s="201"/>
      <c r="QLA88" s="201"/>
      <c r="QLB88" s="201"/>
      <c r="QLC88" s="201"/>
      <c r="QLD88" s="201"/>
      <c r="QLE88" s="201"/>
      <c r="QLF88" s="201"/>
      <c r="QLG88" s="201"/>
      <c r="QLH88" s="201"/>
      <c r="QLI88" s="201"/>
      <c r="QLJ88" s="201"/>
      <c r="QLK88" s="201"/>
      <c r="QLL88" s="201"/>
      <c r="QLM88" s="201"/>
      <c r="QLN88" s="201"/>
      <c r="QLO88" s="201"/>
      <c r="QLP88" s="201"/>
      <c r="QLQ88" s="201"/>
      <c r="QLR88" s="201"/>
      <c r="QLS88" s="201"/>
      <c r="QLT88" s="201"/>
      <c r="QLU88" s="201"/>
      <c r="QLV88" s="201"/>
      <c r="QLW88" s="201"/>
      <c r="QLX88" s="201"/>
      <c r="QLY88" s="201"/>
      <c r="QLZ88" s="201"/>
      <c r="QMA88" s="201"/>
      <c r="QMB88" s="201"/>
      <c r="QMC88" s="201"/>
      <c r="QMD88" s="201"/>
      <c r="QME88" s="201"/>
      <c r="QMF88" s="201"/>
      <c r="QMG88" s="201"/>
      <c r="QMH88" s="201"/>
      <c r="QMI88" s="201"/>
      <c r="QMJ88" s="201"/>
      <c r="QMK88" s="201"/>
      <c r="QML88" s="201"/>
      <c r="QMM88" s="201"/>
      <c r="QMN88" s="201"/>
      <c r="QMO88" s="201"/>
      <c r="QMP88" s="201"/>
      <c r="QMQ88" s="201"/>
      <c r="QMR88" s="201"/>
      <c r="QMS88" s="201"/>
      <c r="QMT88" s="201"/>
      <c r="QMU88" s="201"/>
      <c r="QMV88" s="201"/>
      <c r="QMW88" s="201"/>
      <c r="QMX88" s="201"/>
      <c r="QMY88" s="201"/>
      <c r="QMZ88" s="201"/>
      <c r="QNA88" s="201"/>
      <c r="QNB88" s="201"/>
      <c r="QNC88" s="201"/>
      <c r="QND88" s="201"/>
      <c r="QNE88" s="201"/>
      <c r="QNF88" s="201"/>
      <c r="QNG88" s="201"/>
      <c r="QNH88" s="201"/>
      <c r="QNI88" s="201"/>
      <c r="QNJ88" s="201"/>
      <c r="QNK88" s="201"/>
      <c r="QNL88" s="201"/>
      <c r="QNM88" s="201"/>
      <c r="QNN88" s="201"/>
      <c r="QNO88" s="201"/>
      <c r="QNP88" s="201"/>
      <c r="QNQ88" s="201"/>
      <c r="QNR88" s="201"/>
      <c r="QNS88" s="201"/>
      <c r="QNT88" s="201"/>
      <c r="QNU88" s="201"/>
      <c r="QNV88" s="201"/>
      <c r="QNW88" s="201"/>
      <c r="QNX88" s="201"/>
      <c r="QNY88" s="201"/>
      <c r="QNZ88" s="201"/>
      <c r="QOA88" s="201"/>
      <c r="QOB88" s="201"/>
      <c r="QOC88" s="201"/>
      <c r="QOD88" s="201"/>
      <c r="QOE88" s="201"/>
      <c r="QOF88" s="201"/>
      <c r="QOG88" s="201"/>
      <c r="QOH88" s="201"/>
      <c r="QOI88" s="201"/>
      <c r="QOJ88" s="201"/>
      <c r="QOK88" s="201"/>
      <c r="QOL88" s="201"/>
      <c r="QOM88" s="201"/>
      <c r="QON88" s="201"/>
      <c r="QOO88" s="201"/>
      <c r="QOP88" s="201"/>
      <c r="QOQ88" s="201"/>
      <c r="QOR88" s="201"/>
      <c r="QOS88" s="201"/>
      <c r="QOT88" s="201"/>
      <c r="QOU88" s="201"/>
      <c r="QOV88" s="201"/>
      <c r="QOW88" s="201"/>
      <c r="QOX88" s="201"/>
      <c r="QOY88" s="201"/>
      <c r="QOZ88" s="201"/>
      <c r="QPA88" s="201"/>
      <c r="QPB88" s="201"/>
      <c r="QPC88" s="201"/>
      <c r="QPD88" s="201"/>
      <c r="QPE88" s="201"/>
      <c r="QPF88" s="201"/>
      <c r="QPG88" s="201"/>
      <c r="QPH88" s="201"/>
      <c r="QPI88" s="201"/>
      <c r="QPJ88" s="201"/>
      <c r="QPK88" s="201"/>
      <c r="QPL88" s="201"/>
      <c r="QPM88" s="201"/>
      <c r="QPN88" s="201"/>
      <c r="QPO88" s="201"/>
      <c r="QPP88" s="201"/>
      <c r="QPQ88" s="201"/>
      <c r="QPR88" s="201"/>
      <c r="QPS88" s="201"/>
      <c r="QPT88" s="201"/>
      <c r="QPU88" s="201"/>
      <c r="QPV88" s="201"/>
      <c r="QPW88" s="201"/>
      <c r="QPX88" s="201"/>
      <c r="QPY88" s="201"/>
      <c r="QPZ88" s="201"/>
      <c r="QQA88" s="201"/>
      <c r="QQB88" s="201"/>
      <c r="QQC88" s="201"/>
      <c r="QQD88" s="201"/>
      <c r="QQE88" s="201"/>
      <c r="QQF88" s="201"/>
      <c r="QQG88" s="201"/>
      <c r="QQH88" s="201"/>
      <c r="QQI88" s="201"/>
      <c r="QQJ88" s="201"/>
      <c r="QQK88" s="201"/>
      <c r="QQL88" s="201"/>
      <c r="QQM88" s="201"/>
      <c r="QQN88" s="201"/>
      <c r="QQO88" s="201"/>
      <c r="QQP88" s="201"/>
      <c r="QQQ88" s="201"/>
      <c r="QQR88" s="201"/>
      <c r="QQS88" s="201"/>
      <c r="QQT88" s="201"/>
      <c r="QQU88" s="201"/>
      <c r="QQV88" s="201"/>
      <c r="QQW88" s="201"/>
      <c r="QQX88" s="201"/>
      <c r="QQY88" s="201"/>
      <c r="QQZ88" s="201"/>
      <c r="QRA88" s="201"/>
      <c r="QRB88" s="201"/>
      <c r="QRC88" s="201"/>
      <c r="QRD88" s="201"/>
      <c r="QRE88" s="201"/>
      <c r="QRF88" s="201"/>
      <c r="QRG88" s="201"/>
      <c r="QRH88" s="201"/>
      <c r="QRI88" s="201"/>
      <c r="QRJ88" s="201"/>
      <c r="QRK88" s="201"/>
      <c r="QRL88" s="201"/>
      <c r="QRM88" s="201"/>
      <c r="QRN88" s="201"/>
      <c r="QRO88" s="201"/>
      <c r="QRP88" s="201"/>
      <c r="QRQ88" s="201"/>
      <c r="QRR88" s="201"/>
      <c r="QRS88" s="201"/>
      <c r="QRT88" s="201"/>
      <c r="QRU88" s="201"/>
      <c r="QRV88" s="201"/>
      <c r="QRW88" s="201"/>
      <c r="QRX88" s="201"/>
      <c r="QRY88" s="201"/>
      <c r="QRZ88" s="201"/>
      <c r="QSA88" s="201"/>
      <c r="QSB88" s="201"/>
      <c r="QSC88" s="201"/>
      <c r="QSD88" s="201"/>
      <c r="QSE88" s="201"/>
      <c r="QSF88" s="201"/>
      <c r="QSG88" s="201"/>
      <c r="QSH88" s="201"/>
      <c r="QSI88" s="201"/>
      <c r="QSJ88" s="201"/>
      <c r="QSK88" s="201"/>
      <c r="QSL88" s="201"/>
      <c r="QSM88" s="201"/>
      <c r="QSN88" s="201"/>
      <c r="QSO88" s="201"/>
      <c r="QSP88" s="201"/>
      <c r="QSQ88" s="201"/>
      <c r="QSR88" s="201"/>
      <c r="QSS88" s="201"/>
      <c r="QST88" s="201"/>
      <c r="QSU88" s="201"/>
      <c r="QSV88" s="201"/>
      <c r="QSW88" s="201"/>
      <c r="QSX88" s="201"/>
      <c r="QSY88" s="201"/>
      <c r="QSZ88" s="201"/>
      <c r="QTA88" s="201"/>
      <c r="QTB88" s="201"/>
      <c r="QTC88" s="201"/>
      <c r="QTD88" s="201"/>
      <c r="QTE88" s="201"/>
      <c r="QTF88" s="201"/>
      <c r="QTG88" s="201"/>
      <c r="QTH88" s="201"/>
      <c r="QTI88" s="201"/>
      <c r="QTJ88" s="201"/>
      <c r="QTK88" s="201"/>
      <c r="QTL88" s="201"/>
      <c r="QTM88" s="201"/>
      <c r="QTN88" s="201"/>
      <c r="QTO88" s="201"/>
      <c r="QTP88" s="201"/>
      <c r="QTQ88" s="201"/>
      <c r="QTR88" s="201"/>
      <c r="QTS88" s="201"/>
      <c r="QTT88" s="201"/>
      <c r="QTU88" s="201"/>
      <c r="QTV88" s="201"/>
      <c r="QTW88" s="201"/>
      <c r="QTX88" s="201"/>
      <c r="QTY88" s="201"/>
      <c r="QTZ88" s="201"/>
      <c r="QUA88" s="201"/>
      <c r="QUB88" s="201"/>
      <c r="QUC88" s="201"/>
      <c r="QUD88" s="201"/>
      <c r="QUE88" s="201"/>
      <c r="QUF88" s="201"/>
      <c r="QUG88" s="201"/>
      <c r="QUH88" s="201"/>
      <c r="QUI88" s="201"/>
      <c r="QUJ88" s="201"/>
      <c r="QUK88" s="201"/>
      <c r="QUL88" s="201"/>
      <c r="QUM88" s="201"/>
      <c r="QUN88" s="201"/>
      <c r="QUO88" s="201"/>
      <c r="QUP88" s="201"/>
      <c r="QUQ88" s="201"/>
      <c r="QUR88" s="201"/>
      <c r="QUS88" s="201"/>
      <c r="QUT88" s="201"/>
      <c r="QUU88" s="201"/>
      <c r="QUV88" s="201"/>
      <c r="QUW88" s="201"/>
      <c r="QUX88" s="201"/>
      <c r="QUY88" s="201"/>
      <c r="QUZ88" s="201"/>
      <c r="QVA88" s="201"/>
      <c r="QVB88" s="201"/>
      <c r="QVC88" s="201"/>
      <c r="QVD88" s="201"/>
      <c r="QVE88" s="201"/>
      <c r="QVF88" s="201"/>
      <c r="QVG88" s="201"/>
      <c r="QVH88" s="201"/>
      <c r="QVI88" s="201"/>
      <c r="QVJ88" s="201"/>
      <c r="QVK88" s="201"/>
      <c r="QVL88" s="201"/>
      <c r="QVM88" s="201"/>
      <c r="QVN88" s="201"/>
      <c r="QVO88" s="201"/>
      <c r="QVP88" s="201"/>
      <c r="QVQ88" s="201"/>
      <c r="QVR88" s="201"/>
      <c r="QVS88" s="201"/>
      <c r="QVT88" s="201"/>
      <c r="QVU88" s="201"/>
      <c r="QVV88" s="201"/>
      <c r="QVW88" s="201"/>
      <c r="QVX88" s="201"/>
      <c r="QVY88" s="201"/>
      <c r="QVZ88" s="201"/>
      <c r="QWA88" s="201"/>
      <c r="QWB88" s="201"/>
      <c r="QWC88" s="201"/>
      <c r="QWD88" s="201"/>
      <c r="QWE88" s="201"/>
      <c r="QWF88" s="201"/>
      <c r="QWG88" s="201"/>
      <c r="QWH88" s="201"/>
      <c r="QWI88" s="201"/>
      <c r="QWJ88" s="201"/>
      <c r="QWK88" s="201"/>
      <c r="QWL88" s="201"/>
      <c r="QWM88" s="201"/>
      <c r="QWN88" s="201"/>
      <c r="QWO88" s="201"/>
      <c r="QWP88" s="201"/>
      <c r="QWQ88" s="201"/>
      <c r="QWR88" s="201"/>
      <c r="QWS88" s="201"/>
      <c r="QWT88" s="201"/>
      <c r="QWU88" s="201"/>
      <c r="QWV88" s="201"/>
      <c r="QWW88" s="201"/>
      <c r="QWX88" s="201"/>
      <c r="QWY88" s="201"/>
      <c r="QWZ88" s="201"/>
      <c r="QXA88" s="201"/>
      <c r="QXB88" s="201"/>
      <c r="QXC88" s="201"/>
      <c r="QXD88" s="201"/>
      <c r="QXE88" s="201"/>
      <c r="QXF88" s="201"/>
      <c r="QXG88" s="201"/>
      <c r="QXH88" s="201"/>
      <c r="QXI88" s="201"/>
      <c r="QXJ88" s="201"/>
      <c r="QXK88" s="201"/>
      <c r="QXL88" s="201"/>
      <c r="QXM88" s="201"/>
      <c r="QXN88" s="201"/>
      <c r="QXO88" s="201"/>
      <c r="QXP88" s="201"/>
      <c r="QXQ88" s="201"/>
      <c r="QXR88" s="201"/>
      <c r="QXS88" s="201"/>
      <c r="QXT88" s="201"/>
      <c r="QXU88" s="201"/>
      <c r="QXV88" s="201"/>
      <c r="QXW88" s="201"/>
      <c r="QXX88" s="201"/>
      <c r="QXY88" s="201"/>
      <c r="QXZ88" s="201"/>
      <c r="QYA88" s="201"/>
      <c r="QYB88" s="201"/>
      <c r="QYC88" s="201"/>
      <c r="QYD88" s="201"/>
      <c r="QYE88" s="201"/>
      <c r="QYF88" s="201"/>
      <c r="QYG88" s="201"/>
      <c r="QYH88" s="201"/>
      <c r="QYI88" s="201"/>
      <c r="QYJ88" s="201"/>
      <c r="QYK88" s="201"/>
      <c r="QYL88" s="201"/>
      <c r="QYM88" s="201"/>
      <c r="QYN88" s="201"/>
      <c r="QYO88" s="201"/>
      <c r="QYP88" s="201"/>
      <c r="QYQ88" s="201"/>
      <c r="QYR88" s="201"/>
      <c r="QYS88" s="201"/>
      <c r="QYT88" s="201"/>
      <c r="QYU88" s="201"/>
      <c r="QYV88" s="201"/>
      <c r="QYW88" s="201"/>
      <c r="QYX88" s="201"/>
      <c r="QYY88" s="201"/>
      <c r="QYZ88" s="201"/>
      <c r="QZA88" s="201"/>
      <c r="QZB88" s="201"/>
      <c r="QZC88" s="201"/>
      <c r="QZD88" s="201"/>
      <c r="QZE88" s="201"/>
      <c r="QZF88" s="201"/>
      <c r="QZG88" s="201"/>
      <c r="QZH88" s="201"/>
      <c r="QZI88" s="201"/>
      <c r="QZJ88" s="201"/>
      <c r="QZK88" s="201"/>
      <c r="QZL88" s="201"/>
      <c r="QZM88" s="201"/>
      <c r="QZN88" s="201"/>
      <c r="QZO88" s="201"/>
      <c r="QZP88" s="201"/>
      <c r="QZQ88" s="201"/>
      <c r="QZR88" s="201"/>
      <c r="QZS88" s="201"/>
      <c r="QZT88" s="201"/>
      <c r="QZU88" s="201"/>
      <c r="QZV88" s="201"/>
      <c r="QZW88" s="201"/>
      <c r="QZX88" s="201"/>
      <c r="QZY88" s="201"/>
      <c r="QZZ88" s="201"/>
      <c r="RAA88" s="201"/>
      <c r="RAB88" s="201"/>
      <c r="RAC88" s="201"/>
      <c r="RAD88" s="201"/>
      <c r="RAE88" s="201"/>
      <c r="RAF88" s="201"/>
      <c r="RAG88" s="201"/>
      <c r="RAH88" s="201"/>
      <c r="RAI88" s="201"/>
      <c r="RAJ88" s="201"/>
      <c r="RAK88" s="201"/>
      <c r="RAL88" s="201"/>
      <c r="RAM88" s="201"/>
      <c r="RAN88" s="201"/>
      <c r="RAO88" s="201"/>
      <c r="RAP88" s="201"/>
      <c r="RAQ88" s="201"/>
      <c r="RAR88" s="201"/>
      <c r="RAS88" s="201"/>
      <c r="RAT88" s="201"/>
      <c r="RAU88" s="201"/>
      <c r="RAV88" s="201"/>
      <c r="RAW88" s="201"/>
      <c r="RAX88" s="201"/>
      <c r="RAY88" s="201"/>
      <c r="RAZ88" s="201"/>
      <c r="RBA88" s="201"/>
      <c r="RBB88" s="201"/>
      <c r="RBC88" s="201"/>
      <c r="RBD88" s="201"/>
      <c r="RBE88" s="201"/>
      <c r="RBF88" s="201"/>
      <c r="RBG88" s="201"/>
      <c r="RBH88" s="201"/>
      <c r="RBI88" s="201"/>
      <c r="RBJ88" s="201"/>
      <c r="RBK88" s="201"/>
      <c r="RBL88" s="201"/>
      <c r="RBM88" s="201"/>
      <c r="RBN88" s="201"/>
      <c r="RBO88" s="201"/>
      <c r="RBP88" s="201"/>
      <c r="RBQ88" s="201"/>
      <c r="RBR88" s="201"/>
      <c r="RBS88" s="201"/>
      <c r="RBT88" s="201"/>
      <c r="RBU88" s="201"/>
      <c r="RBV88" s="201"/>
      <c r="RBW88" s="201"/>
      <c r="RBX88" s="201"/>
      <c r="RBY88" s="201"/>
      <c r="RBZ88" s="201"/>
      <c r="RCA88" s="201"/>
      <c r="RCB88" s="201"/>
      <c r="RCC88" s="201"/>
      <c r="RCD88" s="201"/>
      <c r="RCE88" s="201"/>
      <c r="RCF88" s="201"/>
      <c r="RCG88" s="201"/>
      <c r="RCH88" s="201"/>
      <c r="RCI88" s="201"/>
      <c r="RCJ88" s="201"/>
      <c r="RCK88" s="201"/>
      <c r="RCL88" s="201"/>
      <c r="RCM88" s="201"/>
      <c r="RCN88" s="201"/>
      <c r="RCO88" s="201"/>
      <c r="RCP88" s="201"/>
      <c r="RCQ88" s="201"/>
      <c r="RCR88" s="201"/>
      <c r="RCS88" s="201"/>
      <c r="RCT88" s="201"/>
      <c r="RCU88" s="201"/>
      <c r="RCV88" s="201"/>
      <c r="RCW88" s="201"/>
      <c r="RCX88" s="201"/>
      <c r="RCY88" s="201"/>
      <c r="RCZ88" s="201"/>
      <c r="RDA88" s="201"/>
      <c r="RDB88" s="201"/>
      <c r="RDC88" s="201"/>
      <c r="RDD88" s="201"/>
      <c r="RDE88" s="201"/>
      <c r="RDF88" s="201"/>
      <c r="RDG88" s="201"/>
      <c r="RDH88" s="201"/>
      <c r="RDI88" s="201"/>
      <c r="RDJ88" s="201"/>
      <c r="RDK88" s="201"/>
      <c r="RDL88" s="201"/>
      <c r="RDM88" s="201"/>
      <c r="RDN88" s="201"/>
      <c r="RDO88" s="201"/>
      <c r="RDP88" s="201"/>
      <c r="RDQ88" s="201"/>
      <c r="RDR88" s="201"/>
      <c r="RDS88" s="201"/>
      <c r="RDT88" s="201"/>
      <c r="RDU88" s="201"/>
      <c r="RDV88" s="201"/>
      <c r="RDW88" s="201"/>
      <c r="RDX88" s="201"/>
      <c r="RDY88" s="201"/>
      <c r="RDZ88" s="201"/>
      <c r="REA88" s="201"/>
      <c r="REB88" s="201"/>
      <c r="REC88" s="201"/>
      <c r="RED88" s="201"/>
      <c r="REE88" s="201"/>
      <c r="REF88" s="201"/>
      <c r="REG88" s="201"/>
      <c r="REH88" s="201"/>
      <c r="REI88" s="201"/>
      <c r="REJ88" s="201"/>
      <c r="REK88" s="201"/>
      <c r="REL88" s="201"/>
      <c r="REM88" s="201"/>
      <c r="REN88" s="201"/>
      <c r="REO88" s="201"/>
      <c r="REP88" s="201"/>
      <c r="REQ88" s="201"/>
      <c r="RER88" s="201"/>
      <c r="RES88" s="201"/>
      <c r="RET88" s="201"/>
      <c r="REU88" s="201"/>
      <c r="REV88" s="201"/>
      <c r="REW88" s="201"/>
      <c r="REX88" s="201"/>
      <c r="REY88" s="201"/>
      <c r="REZ88" s="201"/>
      <c r="RFA88" s="201"/>
      <c r="RFB88" s="201"/>
      <c r="RFC88" s="201"/>
      <c r="RFD88" s="201"/>
      <c r="RFE88" s="201"/>
      <c r="RFF88" s="201"/>
      <c r="RFG88" s="201"/>
      <c r="RFH88" s="201"/>
      <c r="RFI88" s="201"/>
      <c r="RFJ88" s="201"/>
      <c r="RFK88" s="201"/>
      <c r="RFL88" s="201"/>
      <c r="RFM88" s="201"/>
      <c r="RFN88" s="201"/>
      <c r="RFO88" s="201"/>
      <c r="RFP88" s="201"/>
      <c r="RFQ88" s="201"/>
      <c r="RFR88" s="201"/>
      <c r="RFS88" s="201"/>
      <c r="RFT88" s="201"/>
      <c r="RFU88" s="201"/>
      <c r="RFV88" s="201"/>
      <c r="RFW88" s="201"/>
      <c r="RFX88" s="201"/>
      <c r="RFY88" s="201"/>
      <c r="RFZ88" s="201"/>
      <c r="RGA88" s="201"/>
      <c r="RGB88" s="201"/>
      <c r="RGC88" s="201"/>
      <c r="RGD88" s="201"/>
      <c r="RGE88" s="201"/>
      <c r="RGF88" s="201"/>
      <c r="RGG88" s="201"/>
      <c r="RGH88" s="201"/>
      <c r="RGI88" s="201"/>
      <c r="RGJ88" s="201"/>
      <c r="RGK88" s="201"/>
      <c r="RGL88" s="201"/>
      <c r="RGM88" s="201"/>
      <c r="RGN88" s="201"/>
      <c r="RGO88" s="201"/>
      <c r="RGP88" s="201"/>
      <c r="RGQ88" s="201"/>
      <c r="RGR88" s="201"/>
      <c r="RGS88" s="201"/>
      <c r="RGT88" s="201"/>
      <c r="RGU88" s="201"/>
      <c r="RGV88" s="201"/>
      <c r="RGW88" s="201"/>
      <c r="RGX88" s="201"/>
      <c r="RGY88" s="201"/>
      <c r="RGZ88" s="201"/>
      <c r="RHA88" s="201"/>
      <c r="RHB88" s="201"/>
      <c r="RHC88" s="201"/>
      <c r="RHD88" s="201"/>
      <c r="RHE88" s="201"/>
      <c r="RHF88" s="201"/>
      <c r="RHG88" s="201"/>
      <c r="RHH88" s="201"/>
      <c r="RHI88" s="201"/>
      <c r="RHJ88" s="201"/>
      <c r="RHK88" s="201"/>
      <c r="RHL88" s="201"/>
      <c r="RHM88" s="201"/>
      <c r="RHN88" s="201"/>
      <c r="RHO88" s="201"/>
      <c r="RHP88" s="201"/>
      <c r="RHQ88" s="201"/>
      <c r="RHR88" s="201"/>
      <c r="RHS88" s="201"/>
      <c r="RHT88" s="201"/>
      <c r="RHU88" s="201"/>
      <c r="RHV88" s="201"/>
      <c r="RHW88" s="201"/>
      <c r="RHX88" s="201"/>
      <c r="RHY88" s="201"/>
      <c r="RHZ88" s="201"/>
      <c r="RIA88" s="201"/>
      <c r="RIB88" s="201"/>
      <c r="RIC88" s="201"/>
      <c r="RID88" s="201"/>
      <c r="RIE88" s="201"/>
      <c r="RIF88" s="201"/>
      <c r="RIG88" s="201"/>
      <c r="RIH88" s="201"/>
      <c r="RII88" s="201"/>
      <c r="RIJ88" s="201"/>
      <c r="RIK88" s="201"/>
      <c r="RIL88" s="201"/>
      <c r="RIM88" s="201"/>
      <c r="RIN88" s="201"/>
      <c r="RIO88" s="201"/>
      <c r="RIP88" s="201"/>
      <c r="RIQ88" s="201"/>
      <c r="RIR88" s="201"/>
      <c r="RIS88" s="201"/>
      <c r="RIT88" s="201"/>
      <c r="RIU88" s="201"/>
      <c r="RIV88" s="201"/>
      <c r="RIW88" s="201"/>
      <c r="RIX88" s="201"/>
      <c r="RIY88" s="201"/>
      <c r="RIZ88" s="201"/>
      <c r="RJA88" s="201"/>
      <c r="RJB88" s="201"/>
      <c r="RJC88" s="201"/>
      <c r="RJD88" s="201"/>
      <c r="RJE88" s="201"/>
      <c r="RJF88" s="201"/>
      <c r="RJG88" s="201"/>
      <c r="RJH88" s="201"/>
      <c r="RJI88" s="201"/>
      <c r="RJJ88" s="201"/>
      <c r="RJK88" s="201"/>
      <c r="RJL88" s="201"/>
      <c r="RJM88" s="201"/>
      <c r="RJN88" s="201"/>
      <c r="RJO88" s="201"/>
      <c r="RJP88" s="201"/>
      <c r="RJQ88" s="201"/>
      <c r="RJR88" s="201"/>
      <c r="RJS88" s="201"/>
      <c r="RJT88" s="201"/>
      <c r="RJU88" s="201"/>
      <c r="RJV88" s="201"/>
      <c r="RJW88" s="201"/>
      <c r="RJX88" s="201"/>
      <c r="RJY88" s="201"/>
      <c r="RJZ88" s="201"/>
      <c r="RKA88" s="201"/>
      <c r="RKB88" s="201"/>
      <c r="RKC88" s="201"/>
      <c r="RKD88" s="201"/>
      <c r="RKE88" s="201"/>
      <c r="RKF88" s="201"/>
      <c r="RKG88" s="201"/>
      <c r="RKH88" s="201"/>
      <c r="RKI88" s="201"/>
      <c r="RKJ88" s="201"/>
      <c r="RKK88" s="201"/>
      <c r="RKL88" s="201"/>
      <c r="RKM88" s="201"/>
      <c r="RKN88" s="201"/>
      <c r="RKO88" s="201"/>
      <c r="RKP88" s="201"/>
      <c r="RKQ88" s="201"/>
      <c r="RKR88" s="201"/>
      <c r="RKS88" s="201"/>
      <c r="RKT88" s="201"/>
      <c r="RKU88" s="201"/>
      <c r="RKV88" s="201"/>
      <c r="RKW88" s="201"/>
      <c r="RKX88" s="201"/>
      <c r="RKY88" s="201"/>
      <c r="RKZ88" s="201"/>
      <c r="RLA88" s="201"/>
      <c r="RLB88" s="201"/>
      <c r="RLC88" s="201"/>
      <c r="RLD88" s="201"/>
      <c r="RLE88" s="201"/>
      <c r="RLF88" s="201"/>
      <c r="RLG88" s="201"/>
      <c r="RLH88" s="201"/>
      <c r="RLI88" s="201"/>
      <c r="RLJ88" s="201"/>
      <c r="RLK88" s="201"/>
      <c r="RLL88" s="201"/>
      <c r="RLM88" s="201"/>
      <c r="RLN88" s="201"/>
      <c r="RLO88" s="201"/>
      <c r="RLP88" s="201"/>
      <c r="RLQ88" s="201"/>
      <c r="RLR88" s="201"/>
      <c r="RLS88" s="201"/>
      <c r="RLT88" s="201"/>
      <c r="RLU88" s="201"/>
      <c r="RLV88" s="201"/>
      <c r="RLW88" s="201"/>
      <c r="RLX88" s="201"/>
      <c r="RLY88" s="201"/>
      <c r="RLZ88" s="201"/>
      <c r="RMA88" s="201"/>
      <c r="RMB88" s="201"/>
      <c r="RMC88" s="201"/>
      <c r="RMD88" s="201"/>
      <c r="RME88" s="201"/>
      <c r="RMF88" s="201"/>
      <c r="RMG88" s="201"/>
      <c r="RMH88" s="201"/>
      <c r="RMI88" s="201"/>
      <c r="RMJ88" s="201"/>
      <c r="RMK88" s="201"/>
      <c r="RML88" s="201"/>
      <c r="RMM88" s="201"/>
      <c r="RMN88" s="201"/>
      <c r="RMO88" s="201"/>
      <c r="RMP88" s="201"/>
      <c r="RMQ88" s="201"/>
      <c r="RMR88" s="201"/>
      <c r="RMS88" s="201"/>
      <c r="RMT88" s="201"/>
      <c r="RMU88" s="201"/>
      <c r="RMV88" s="201"/>
      <c r="RMW88" s="201"/>
      <c r="RMX88" s="201"/>
      <c r="RMY88" s="201"/>
      <c r="RMZ88" s="201"/>
      <c r="RNA88" s="201"/>
      <c r="RNB88" s="201"/>
      <c r="RNC88" s="201"/>
      <c r="RND88" s="201"/>
      <c r="RNE88" s="201"/>
      <c r="RNF88" s="201"/>
      <c r="RNG88" s="201"/>
      <c r="RNH88" s="201"/>
      <c r="RNI88" s="201"/>
      <c r="RNJ88" s="201"/>
      <c r="RNK88" s="201"/>
      <c r="RNL88" s="201"/>
      <c r="RNM88" s="201"/>
      <c r="RNN88" s="201"/>
      <c r="RNO88" s="201"/>
      <c r="RNP88" s="201"/>
      <c r="RNQ88" s="201"/>
      <c r="RNR88" s="201"/>
      <c r="RNS88" s="201"/>
      <c r="RNT88" s="201"/>
      <c r="RNU88" s="201"/>
      <c r="RNV88" s="201"/>
      <c r="RNW88" s="201"/>
      <c r="RNX88" s="201"/>
      <c r="RNY88" s="201"/>
      <c r="RNZ88" s="201"/>
      <c r="ROA88" s="201"/>
      <c r="ROB88" s="201"/>
      <c r="ROC88" s="201"/>
      <c r="ROD88" s="201"/>
      <c r="ROE88" s="201"/>
      <c r="ROF88" s="201"/>
      <c r="ROG88" s="201"/>
      <c r="ROH88" s="201"/>
      <c r="ROI88" s="201"/>
      <c r="ROJ88" s="201"/>
      <c r="ROK88" s="201"/>
      <c r="ROL88" s="201"/>
      <c r="ROM88" s="201"/>
      <c r="RON88" s="201"/>
      <c r="ROO88" s="201"/>
      <c r="ROP88" s="201"/>
      <c r="ROQ88" s="201"/>
      <c r="ROR88" s="201"/>
      <c r="ROS88" s="201"/>
      <c r="ROT88" s="201"/>
      <c r="ROU88" s="201"/>
      <c r="ROV88" s="201"/>
      <c r="ROW88" s="201"/>
      <c r="ROX88" s="201"/>
      <c r="ROY88" s="201"/>
      <c r="ROZ88" s="201"/>
      <c r="RPA88" s="201"/>
      <c r="RPB88" s="201"/>
      <c r="RPC88" s="201"/>
      <c r="RPD88" s="201"/>
      <c r="RPE88" s="201"/>
      <c r="RPF88" s="201"/>
      <c r="RPG88" s="201"/>
      <c r="RPH88" s="201"/>
      <c r="RPI88" s="201"/>
      <c r="RPJ88" s="201"/>
      <c r="RPK88" s="201"/>
      <c r="RPL88" s="201"/>
      <c r="RPM88" s="201"/>
      <c r="RPN88" s="201"/>
      <c r="RPO88" s="201"/>
      <c r="RPP88" s="201"/>
      <c r="RPQ88" s="201"/>
      <c r="RPR88" s="201"/>
      <c r="RPS88" s="201"/>
      <c r="RPT88" s="201"/>
      <c r="RPU88" s="201"/>
      <c r="RPV88" s="201"/>
      <c r="RPW88" s="201"/>
      <c r="RPX88" s="201"/>
      <c r="RPY88" s="201"/>
      <c r="RPZ88" s="201"/>
      <c r="RQA88" s="201"/>
      <c r="RQB88" s="201"/>
      <c r="RQC88" s="201"/>
      <c r="RQD88" s="201"/>
      <c r="RQE88" s="201"/>
      <c r="RQF88" s="201"/>
      <c r="RQG88" s="201"/>
      <c r="RQH88" s="201"/>
      <c r="RQI88" s="201"/>
      <c r="RQJ88" s="201"/>
      <c r="RQK88" s="201"/>
      <c r="RQL88" s="201"/>
      <c r="RQM88" s="201"/>
      <c r="RQN88" s="201"/>
      <c r="RQO88" s="201"/>
      <c r="RQP88" s="201"/>
      <c r="RQQ88" s="201"/>
      <c r="RQR88" s="201"/>
      <c r="RQS88" s="201"/>
      <c r="RQT88" s="201"/>
      <c r="RQU88" s="201"/>
      <c r="RQV88" s="201"/>
      <c r="RQW88" s="201"/>
      <c r="RQX88" s="201"/>
      <c r="RQY88" s="201"/>
      <c r="RQZ88" s="201"/>
      <c r="RRA88" s="201"/>
      <c r="RRB88" s="201"/>
      <c r="RRC88" s="201"/>
      <c r="RRD88" s="201"/>
      <c r="RRE88" s="201"/>
      <c r="RRF88" s="201"/>
      <c r="RRG88" s="201"/>
      <c r="RRH88" s="201"/>
      <c r="RRI88" s="201"/>
      <c r="RRJ88" s="201"/>
      <c r="RRK88" s="201"/>
      <c r="RRL88" s="201"/>
      <c r="RRM88" s="201"/>
      <c r="RRN88" s="201"/>
      <c r="RRO88" s="201"/>
      <c r="RRP88" s="201"/>
      <c r="RRQ88" s="201"/>
      <c r="RRR88" s="201"/>
      <c r="RRS88" s="201"/>
      <c r="RRT88" s="201"/>
      <c r="RRU88" s="201"/>
      <c r="RRV88" s="201"/>
      <c r="RRW88" s="201"/>
      <c r="RRX88" s="201"/>
      <c r="RRY88" s="201"/>
      <c r="RRZ88" s="201"/>
      <c r="RSA88" s="201"/>
      <c r="RSB88" s="201"/>
      <c r="RSC88" s="201"/>
      <c r="RSD88" s="201"/>
      <c r="RSE88" s="201"/>
      <c r="RSF88" s="201"/>
      <c r="RSG88" s="201"/>
      <c r="RSH88" s="201"/>
      <c r="RSI88" s="201"/>
      <c r="RSJ88" s="201"/>
      <c r="RSK88" s="201"/>
      <c r="RSL88" s="201"/>
      <c r="RSM88" s="201"/>
      <c r="RSN88" s="201"/>
      <c r="RSO88" s="201"/>
      <c r="RSP88" s="201"/>
      <c r="RSQ88" s="201"/>
      <c r="RSR88" s="201"/>
      <c r="RSS88" s="201"/>
      <c r="RST88" s="201"/>
      <c r="RSU88" s="201"/>
      <c r="RSV88" s="201"/>
      <c r="RSW88" s="201"/>
      <c r="RSX88" s="201"/>
      <c r="RSY88" s="201"/>
      <c r="RSZ88" s="201"/>
      <c r="RTA88" s="201"/>
      <c r="RTB88" s="201"/>
      <c r="RTC88" s="201"/>
      <c r="RTD88" s="201"/>
      <c r="RTE88" s="201"/>
      <c r="RTF88" s="201"/>
      <c r="RTG88" s="201"/>
      <c r="RTH88" s="201"/>
      <c r="RTI88" s="201"/>
      <c r="RTJ88" s="201"/>
      <c r="RTK88" s="201"/>
      <c r="RTL88" s="201"/>
      <c r="RTM88" s="201"/>
      <c r="RTN88" s="201"/>
      <c r="RTO88" s="201"/>
      <c r="RTP88" s="201"/>
      <c r="RTQ88" s="201"/>
      <c r="RTR88" s="201"/>
      <c r="RTS88" s="201"/>
      <c r="RTT88" s="201"/>
      <c r="RTU88" s="201"/>
      <c r="RTV88" s="201"/>
      <c r="RTW88" s="201"/>
      <c r="RTX88" s="201"/>
      <c r="RTY88" s="201"/>
      <c r="RTZ88" s="201"/>
      <c r="RUA88" s="201"/>
      <c r="RUB88" s="201"/>
      <c r="RUC88" s="201"/>
      <c r="RUD88" s="201"/>
      <c r="RUE88" s="201"/>
      <c r="RUF88" s="201"/>
      <c r="RUG88" s="201"/>
      <c r="RUH88" s="201"/>
      <c r="RUI88" s="201"/>
      <c r="RUJ88" s="201"/>
      <c r="RUK88" s="201"/>
      <c r="RUL88" s="201"/>
      <c r="RUM88" s="201"/>
      <c r="RUN88" s="201"/>
      <c r="RUO88" s="201"/>
      <c r="RUP88" s="201"/>
      <c r="RUQ88" s="201"/>
      <c r="RUR88" s="201"/>
      <c r="RUS88" s="201"/>
      <c r="RUT88" s="201"/>
      <c r="RUU88" s="201"/>
      <c r="RUV88" s="201"/>
      <c r="RUW88" s="201"/>
      <c r="RUX88" s="201"/>
      <c r="RUY88" s="201"/>
      <c r="RUZ88" s="201"/>
      <c r="RVA88" s="201"/>
      <c r="RVB88" s="201"/>
      <c r="RVC88" s="201"/>
      <c r="RVD88" s="201"/>
      <c r="RVE88" s="201"/>
      <c r="RVF88" s="201"/>
      <c r="RVG88" s="201"/>
      <c r="RVH88" s="201"/>
      <c r="RVI88" s="201"/>
      <c r="RVJ88" s="201"/>
      <c r="RVK88" s="201"/>
      <c r="RVL88" s="201"/>
      <c r="RVM88" s="201"/>
      <c r="RVN88" s="201"/>
      <c r="RVO88" s="201"/>
      <c r="RVP88" s="201"/>
      <c r="RVQ88" s="201"/>
      <c r="RVR88" s="201"/>
      <c r="RVS88" s="201"/>
      <c r="RVT88" s="201"/>
      <c r="RVU88" s="201"/>
      <c r="RVV88" s="201"/>
      <c r="RVW88" s="201"/>
      <c r="RVX88" s="201"/>
      <c r="RVY88" s="201"/>
      <c r="RVZ88" s="201"/>
      <c r="RWA88" s="201"/>
      <c r="RWB88" s="201"/>
      <c r="RWC88" s="201"/>
      <c r="RWD88" s="201"/>
      <c r="RWE88" s="201"/>
      <c r="RWF88" s="201"/>
      <c r="RWG88" s="201"/>
      <c r="RWH88" s="201"/>
      <c r="RWI88" s="201"/>
      <c r="RWJ88" s="201"/>
      <c r="RWK88" s="201"/>
      <c r="RWL88" s="201"/>
      <c r="RWM88" s="201"/>
      <c r="RWN88" s="201"/>
      <c r="RWO88" s="201"/>
      <c r="RWP88" s="201"/>
      <c r="RWQ88" s="201"/>
      <c r="RWR88" s="201"/>
      <c r="RWS88" s="201"/>
      <c r="RWT88" s="201"/>
      <c r="RWU88" s="201"/>
      <c r="RWV88" s="201"/>
      <c r="RWW88" s="201"/>
      <c r="RWX88" s="201"/>
      <c r="RWY88" s="201"/>
      <c r="RWZ88" s="201"/>
      <c r="RXA88" s="201"/>
      <c r="RXB88" s="201"/>
      <c r="RXC88" s="201"/>
      <c r="RXD88" s="201"/>
      <c r="RXE88" s="201"/>
      <c r="RXF88" s="201"/>
      <c r="RXG88" s="201"/>
      <c r="RXH88" s="201"/>
      <c r="RXI88" s="201"/>
      <c r="RXJ88" s="201"/>
      <c r="RXK88" s="201"/>
      <c r="RXL88" s="201"/>
      <c r="RXM88" s="201"/>
      <c r="RXN88" s="201"/>
      <c r="RXO88" s="201"/>
      <c r="RXP88" s="201"/>
      <c r="RXQ88" s="201"/>
      <c r="RXR88" s="201"/>
      <c r="RXS88" s="201"/>
      <c r="RXT88" s="201"/>
      <c r="RXU88" s="201"/>
      <c r="RXV88" s="201"/>
      <c r="RXW88" s="201"/>
      <c r="RXX88" s="201"/>
      <c r="RXY88" s="201"/>
      <c r="RXZ88" s="201"/>
      <c r="RYA88" s="201"/>
      <c r="RYB88" s="201"/>
      <c r="RYC88" s="201"/>
      <c r="RYD88" s="201"/>
      <c r="RYE88" s="201"/>
      <c r="RYF88" s="201"/>
      <c r="RYG88" s="201"/>
      <c r="RYH88" s="201"/>
      <c r="RYI88" s="201"/>
      <c r="RYJ88" s="201"/>
      <c r="RYK88" s="201"/>
      <c r="RYL88" s="201"/>
      <c r="RYM88" s="201"/>
      <c r="RYN88" s="201"/>
      <c r="RYO88" s="201"/>
      <c r="RYP88" s="201"/>
      <c r="RYQ88" s="201"/>
      <c r="RYR88" s="201"/>
      <c r="RYS88" s="201"/>
      <c r="RYT88" s="201"/>
      <c r="RYU88" s="201"/>
      <c r="RYV88" s="201"/>
      <c r="RYW88" s="201"/>
      <c r="RYX88" s="201"/>
      <c r="RYY88" s="201"/>
      <c r="RYZ88" s="201"/>
      <c r="RZA88" s="201"/>
      <c r="RZB88" s="201"/>
      <c r="RZC88" s="201"/>
      <c r="RZD88" s="201"/>
      <c r="RZE88" s="201"/>
      <c r="RZF88" s="201"/>
      <c r="RZG88" s="201"/>
      <c r="RZH88" s="201"/>
      <c r="RZI88" s="201"/>
      <c r="RZJ88" s="201"/>
      <c r="RZK88" s="201"/>
      <c r="RZL88" s="201"/>
      <c r="RZM88" s="201"/>
      <c r="RZN88" s="201"/>
      <c r="RZO88" s="201"/>
      <c r="RZP88" s="201"/>
      <c r="RZQ88" s="201"/>
      <c r="RZR88" s="201"/>
      <c r="RZS88" s="201"/>
      <c r="RZT88" s="201"/>
      <c r="RZU88" s="201"/>
      <c r="RZV88" s="201"/>
      <c r="RZW88" s="201"/>
      <c r="RZX88" s="201"/>
      <c r="RZY88" s="201"/>
      <c r="RZZ88" s="201"/>
      <c r="SAA88" s="201"/>
      <c r="SAB88" s="201"/>
      <c r="SAC88" s="201"/>
      <c r="SAD88" s="201"/>
      <c r="SAE88" s="201"/>
      <c r="SAF88" s="201"/>
      <c r="SAG88" s="201"/>
      <c r="SAH88" s="201"/>
      <c r="SAI88" s="201"/>
      <c r="SAJ88" s="201"/>
      <c r="SAK88" s="201"/>
      <c r="SAL88" s="201"/>
      <c r="SAM88" s="201"/>
      <c r="SAN88" s="201"/>
      <c r="SAO88" s="201"/>
      <c r="SAP88" s="201"/>
      <c r="SAQ88" s="201"/>
      <c r="SAR88" s="201"/>
      <c r="SAS88" s="201"/>
      <c r="SAT88" s="201"/>
      <c r="SAU88" s="201"/>
      <c r="SAV88" s="201"/>
      <c r="SAW88" s="201"/>
      <c r="SAX88" s="201"/>
      <c r="SAY88" s="201"/>
      <c r="SAZ88" s="201"/>
      <c r="SBA88" s="201"/>
      <c r="SBB88" s="201"/>
      <c r="SBC88" s="201"/>
      <c r="SBD88" s="201"/>
      <c r="SBE88" s="201"/>
      <c r="SBF88" s="201"/>
      <c r="SBG88" s="201"/>
      <c r="SBH88" s="201"/>
      <c r="SBI88" s="201"/>
      <c r="SBJ88" s="201"/>
      <c r="SBK88" s="201"/>
      <c r="SBL88" s="201"/>
      <c r="SBM88" s="201"/>
      <c r="SBN88" s="201"/>
      <c r="SBO88" s="201"/>
      <c r="SBP88" s="201"/>
      <c r="SBQ88" s="201"/>
      <c r="SBR88" s="201"/>
      <c r="SBS88" s="201"/>
      <c r="SBT88" s="201"/>
      <c r="SBU88" s="201"/>
      <c r="SBV88" s="201"/>
      <c r="SBW88" s="201"/>
      <c r="SBX88" s="201"/>
      <c r="SBY88" s="201"/>
      <c r="SBZ88" s="201"/>
      <c r="SCA88" s="201"/>
      <c r="SCB88" s="201"/>
      <c r="SCC88" s="201"/>
      <c r="SCD88" s="201"/>
      <c r="SCE88" s="201"/>
      <c r="SCF88" s="201"/>
      <c r="SCG88" s="201"/>
      <c r="SCH88" s="201"/>
      <c r="SCI88" s="201"/>
      <c r="SCJ88" s="201"/>
      <c r="SCK88" s="201"/>
      <c r="SCL88" s="201"/>
      <c r="SCM88" s="201"/>
      <c r="SCN88" s="201"/>
      <c r="SCO88" s="201"/>
      <c r="SCP88" s="201"/>
      <c r="SCQ88" s="201"/>
      <c r="SCR88" s="201"/>
      <c r="SCS88" s="201"/>
      <c r="SCT88" s="201"/>
      <c r="SCU88" s="201"/>
      <c r="SCV88" s="201"/>
      <c r="SCW88" s="201"/>
      <c r="SCX88" s="201"/>
      <c r="SCY88" s="201"/>
      <c r="SCZ88" s="201"/>
      <c r="SDA88" s="201"/>
      <c r="SDB88" s="201"/>
      <c r="SDC88" s="201"/>
      <c r="SDD88" s="201"/>
      <c r="SDE88" s="201"/>
      <c r="SDF88" s="201"/>
      <c r="SDG88" s="201"/>
      <c r="SDH88" s="201"/>
      <c r="SDI88" s="201"/>
      <c r="SDJ88" s="201"/>
      <c r="SDK88" s="201"/>
      <c r="SDL88" s="201"/>
      <c r="SDM88" s="201"/>
      <c r="SDN88" s="201"/>
      <c r="SDO88" s="201"/>
      <c r="SDP88" s="201"/>
      <c r="SDQ88" s="201"/>
      <c r="SDR88" s="201"/>
      <c r="SDS88" s="201"/>
      <c r="SDT88" s="201"/>
      <c r="SDU88" s="201"/>
      <c r="SDV88" s="201"/>
      <c r="SDW88" s="201"/>
      <c r="SDX88" s="201"/>
      <c r="SDY88" s="201"/>
      <c r="SDZ88" s="201"/>
      <c r="SEA88" s="201"/>
      <c r="SEB88" s="201"/>
      <c r="SEC88" s="201"/>
      <c r="SED88" s="201"/>
      <c r="SEE88" s="201"/>
      <c r="SEF88" s="201"/>
      <c r="SEG88" s="201"/>
      <c r="SEH88" s="201"/>
      <c r="SEI88" s="201"/>
      <c r="SEJ88" s="201"/>
      <c r="SEK88" s="201"/>
      <c r="SEL88" s="201"/>
      <c r="SEM88" s="201"/>
      <c r="SEN88" s="201"/>
      <c r="SEO88" s="201"/>
      <c r="SEP88" s="201"/>
      <c r="SEQ88" s="201"/>
      <c r="SER88" s="201"/>
      <c r="SES88" s="201"/>
      <c r="SET88" s="201"/>
      <c r="SEU88" s="201"/>
      <c r="SEV88" s="201"/>
      <c r="SEW88" s="201"/>
      <c r="SEX88" s="201"/>
      <c r="SEY88" s="201"/>
      <c r="SEZ88" s="201"/>
      <c r="SFA88" s="201"/>
      <c r="SFB88" s="201"/>
      <c r="SFC88" s="201"/>
      <c r="SFD88" s="201"/>
      <c r="SFE88" s="201"/>
      <c r="SFF88" s="201"/>
      <c r="SFG88" s="201"/>
      <c r="SFH88" s="201"/>
      <c r="SFI88" s="201"/>
      <c r="SFJ88" s="201"/>
      <c r="SFK88" s="201"/>
      <c r="SFL88" s="201"/>
      <c r="SFM88" s="201"/>
      <c r="SFN88" s="201"/>
      <c r="SFO88" s="201"/>
      <c r="SFP88" s="201"/>
      <c r="SFQ88" s="201"/>
      <c r="SFR88" s="201"/>
      <c r="SFS88" s="201"/>
      <c r="SFT88" s="201"/>
      <c r="SFU88" s="201"/>
      <c r="SFV88" s="201"/>
      <c r="SFW88" s="201"/>
      <c r="SFX88" s="201"/>
      <c r="SFY88" s="201"/>
      <c r="SFZ88" s="201"/>
      <c r="SGA88" s="201"/>
      <c r="SGB88" s="201"/>
      <c r="SGC88" s="201"/>
      <c r="SGD88" s="201"/>
      <c r="SGE88" s="201"/>
      <c r="SGF88" s="201"/>
      <c r="SGG88" s="201"/>
      <c r="SGH88" s="201"/>
      <c r="SGI88" s="201"/>
      <c r="SGJ88" s="201"/>
      <c r="SGK88" s="201"/>
      <c r="SGL88" s="201"/>
      <c r="SGM88" s="201"/>
      <c r="SGN88" s="201"/>
      <c r="SGO88" s="201"/>
      <c r="SGP88" s="201"/>
      <c r="SGQ88" s="201"/>
      <c r="SGR88" s="201"/>
      <c r="SGS88" s="201"/>
      <c r="SGT88" s="201"/>
      <c r="SGU88" s="201"/>
      <c r="SGV88" s="201"/>
      <c r="SGW88" s="201"/>
      <c r="SGX88" s="201"/>
      <c r="SGY88" s="201"/>
      <c r="SGZ88" s="201"/>
      <c r="SHA88" s="201"/>
      <c r="SHB88" s="201"/>
      <c r="SHC88" s="201"/>
      <c r="SHD88" s="201"/>
      <c r="SHE88" s="201"/>
      <c r="SHF88" s="201"/>
      <c r="SHG88" s="201"/>
      <c r="SHH88" s="201"/>
      <c r="SHI88" s="201"/>
      <c r="SHJ88" s="201"/>
      <c r="SHK88" s="201"/>
      <c r="SHL88" s="201"/>
      <c r="SHM88" s="201"/>
      <c r="SHN88" s="201"/>
      <c r="SHO88" s="201"/>
      <c r="SHP88" s="201"/>
      <c r="SHQ88" s="201"/>
      <c r="SHR88" s="201"/>
      <c r="SHS88" s="201"/>
      <c r="SHT88" s="201"/>
      <c r="SHU88" s="201"/>
      <c r="SHV88" s="201"/>
      <c r="SHW88" s="201"/>
      <c r="SHX88" s="201"/>
      <c r="SHY88" s="201"/>
      <c r="SHZ88" s="201"/>
      <c r="SIA88" s="201"/>
      <c r="SIB88" s="201"/>
      <c r="SIC88" s="201"/>
      <c r="SID88" s="201"/>
      <c r="SIE88" s="201"/>
      <c r="SIF88" s="201"/>
      <c r="SIG88" s="201"/>
      <c r="SIH88" s="201"/>
      <c r="SII88" s="201"/>
      <c r="SIJ88" s="201"/>
      <c r="SIK88" s="201"/>
      <c r="SIL88" s="201"/>
      <c r="SIM88" s="201"/>
      <c r="SIN88" s="201"/>
      <c r="SIO88" s="201"/>
      <c r="SIP88" s="201"/>
      <c r="SIQ88" s="201"/>
      <c r="SIR88" s="201"/>
      <c r="SIS88" s="201"/>
      <c r="SIT88" s="201"/>
      <c r="SIU88" s="201"/>
      <c r="SIV88" s="201"/>
      <c r="SIW88" s="201"/>
      <c r="SIX88" s="201"/>
      <c r="SIY88" s="201"/>
      <c r="SIZ88" s="201"/>
      <c r="SJA88" s="201"/>
      <c r="SJB88" s="201"/>
      <c r="SJC88" s="201"/>
      <c r="SJD88" s="201"/>
      <c r="SJE88" s="201"/>
      <c r="SJF88" s="201"/>
      <c r="SJG88" s="201"/>
      <c r="SJH88" s="201"/>
      <c r="SJI88" s="201"/>
      <c r="SJJ88" s="201"/>
      <c r="SJK88" s="201"/>
      <c r="SJL88" s="201"/>
      <c r="SJM88" s="201"/>
      <c r="SJN88" s="201"/>
      <c r="SJO88" s="201"/>
      <c r="SJP88" s="201"/>
      <c r="SJQ88" s="201"/>
      <c r="SJR88" s="201"/>
      <c r="SJS88" s="201"/>
      <c r="SJT88" s="201"/>
      <c r="SJU88" s="201"/>
      <c r="SJV88" s="201"/>
      <c r="SJW88" s="201"/>
      <c r="SJX88" s="201"/>
      <c r="SJY88" s="201"/>
      <c r="SJZ88" s="201"/>
      <c r="SKA88" s="201"/>
      <c r="SKB88" s="201"/>
      <c r="SKC88" s="201"/>
      <c r="SKD88" s="201"/>
      <c r="SKE88" s="201"/>
      <c r="SKF88" s="201"/>
      <c r="SKG88" s="201"/>
      <c r="SKH88" s="201"/>
      <c r="SKI88" s="201"/>
      <c r="SKJ88" s="201"/>
      <c r="SKK88" s="201"/>
      <c r="SKL88" s="201"/>
      <c r="SKM88" s="201"/>
      <c r="SKN88" s="201"/>
      <c r="SKO88" s="201"/>
      <c r="SKP88" s="201"/>
      <c r="SKQ88" s="201"/>
      <c r="SKR88" s="201"/>
      <c r="SKS88" s="201"/>
      <c r="SKT88" s="201"/>
      <c r="SKU88" s="201"/>
      <c r="SKV88" s="201"/>
      <c r="SKW88" s="201"/>
      <c r="SKX88" s="201"/>
      <c r="SKY88" s="201"/>
      <c r="SKZ88" s="201"/>
      <c r="SLA88" s="201"/>
      <c r="SLB88" s="201"/>
      <c r="SLC88" s="201"/>
      <c r="SLD88" s="201"/>
      <c r="SLE88" s="201"/>
      <c r="SLF88" s="201"/>
      <c r="SLG88" s="201"/>
      <c r="SLH88" s="201"/>
      <c r="SLI88" s="201"/>
      <c r="SLJ88" s="201"/>
      <c r="SLK88" s="201"/>
      <c r="SLL88" s="201"/>
      <c r="SLM88" s="201"/>
      <c r="SLN88" s="201"/>
      <c r="SLO88" s="201"/>
      <c r="SLP88" s="201"/>
      <c r="SLQ88" s="201"/>
      <c r="SLR88" s="201"/>
      <c r="SLS88" s="201"/>
      <c r="SLT88" s="201"/>
      <c r="SLU88" s="201"/>
      <c r="SLV88" s="201"/>
      <c r="SLW88" s="201"/>
      <c r="SLX88" s="201"/>
      <c r="SLY88" s="201"/>
      <c r="SLZ88" s="201"/>
      <c r="SMA88" s="201"/>
      <c r="SMB88" s="201"/>
      <c r="SMC88" s="201"/>
      <c r="SMD88" s="201"/>
      <c r="SME88" s="201"/>
      <c r="SMF88" s="201"/>
      <c r="SMG88" s="201"/>
      <c r="SMH88" s="201"/>
      <c r="SMI88" s="201"/>
      <c r="SMJ88" s="201"/>
      <c r="SMK88" s="201"/>
      <c r="SML88" s="201"/>
      <c r="SMM88" s="201"/>
      <c r="SMN88" s="201"/>
      <c r="SMO88" s="201"/>
      <c r="SMP88" s="201"/>
      <c r="SMQ88" s="201"/>
      <c r="SMR88" s="201"/>
      <c r="SMS88" s="201"/>
      <c r="SMT88" s="201"/>
      <c r="SMU88" s="201"/>
      <c r="SMV88" s="201"/>
      <c r="SMW88" s="201"/>
      <c r="SMX88" s="201"/>
      <c r="SMY88" s="201"/>
      <c r="SMZ88" s="201"/>
      <c r="SNA88" s="201"/>
      <c r="SNB88" s="201"/>
      <c r="SNC88" s="201"/>
      <c r="SND88" s="201"/>
      <c r="SNE88" s="201"/>
      <c r="SNF88" s="201"/>
      <c r="SNG88" s="201"/>
      <c r="SNH88" s="201"/>
      <c r="SNI88" s="201"/>
      <c r="SNJ88" s="201"/>
      <c r="SNK88" s="201"/>
      <c r="SNL88" s="201"/>
      <c r="SNM88" s="201"/>
      <c r="SNN88" s="201"/>
      <c r="SNO88" s="201"/>
      <c r="SNP88" s="201"/>
      <c r="SNQ88" s="201"/>
      <c r="SNR88" s="201"/>
      <c r="SNS88" s="201"/>
      <c r="SNT88" s="201"/>
      <c r="SNU88" s="201"/>
      <c r="SNV88" s="201"/>
      <c r="SNW88" s="201"/>
      <c r="SNX88" s="201"/>
      <c r="SNY88" s="201"/>
      <c r="SNZ88" s="201"/>
      <c r="SOA88" s="201"/>
      <c r="SOB88" s="201"/>
      <c r="SOC88" s="201"/>
      <c r="SOD88" s="201"/>
      <c r="SOE88" s="201"/>
      <c r="SOF88" s="201"/>
      <c r="SOG88" s="201"/>
      <c r="SOH88" s="201"/>
      <c r="SOI88" s="201"/>
      <c r="SOJ88" s="201"/>
      <c r="SOK88" s="201"/>
      <c r="SOL88" s="201"/>
      <c r="SOM88" s="201"/>
      <c r="SON88" s="201"/>
      <c r="SOO88" s="201"/>
      <c r="SOP88" s="201"/>
      <c r="SOQ88" s="201"/>
      <c r="SOR88" s="201"/>
      <c r="SOS88" s="201"/>
      <c r="SOT88" s="201"/>
      <c r="SOU88" s="201"/>
      <c r="SOV88" s="201"/>
      <c r="SOW88" s="201"/>
      <c r="SOX88" s="201"/>
      <c r="SOY88" s="201"/>
      <c r="SOZ88" s="201"/>
      <c r="SPA88" s="201"/>
      <c r="SPB88" s="201"/>
      <c r="SPC88" s="201"/>
      <c r="SPD88" s="201"/>
      <c r="SPE88" s="201"/>
      <c r="SPF88" s="201"/>
      <c r="SPG88" s="201"/>
      <c r="SPH88" s="201"/>
      <c r="SPI88" s="201"/>
      <c r="SPJ88" s="201"/>
      <c r="SPK88" s="201"/>
      <c r="SPL88" s="201"/>
      <c r="SPM88" s="201"/>
      <c r="SPN88" s="201"/>
      <c r="SPO88" s="201"/>
      <c r="SPP88" s="201"/>
      <c r="SPQ88" s="201"/>
      <c r="SPR88" s="201"/>
      <c r="SPS88" s="201"/>
      <c r="SPT88" s="201"/>
      <c r="SPU88" s="201"/>
      <c r="SPV88" s="201"/>
      <c r="SPW88" s="201"/>
      <c r="SPX88" s="201"/>
      <c r="SPY88" s="201"/>
      <c r="SPZ88" s="201"/>
      <c r="SQA88" s="201"/>
      <c r="SQB88" s="201"/>
      <c r="SQC88" s="201"/>
      <c r="SQD88" s="201"/>
      <c r="SQE88" s="201"/>
      <c r="SQF88" s="201"/>
      <c r="SQG88" s="201"/>
      <c r="SQH88" s="201"/>
      <c r="SQI88" s="201"/>
      <c r="SQJ88" s="201"/>
      <c r="SQK88" s="201"/>
      <c r="SQL88" s="201"/>
      <c r="SQM88" s="201"/>
      <c r="SQN88" s="201"/>
      <c r="SQO88" s="201"/>
      <c r="SQP88" s="201"/>
      <c r="SQQ88" s="201"/>
      <c r="SQR88" s="201"/>
      <c r="SQS88" s="201"/>
      <c r="SQT88" s="201"/>
      <c r="SQU88" s="201"/>
      <c r="SQV88" s="201"/>
      <c r="SQW88" s="201"/>
      <c r="SQX88" s="201"/>
      <c r="SQY88" s="201"/>
      <c r="SQZ88" s="201"/>
      <c r="SRA88" s="201"/>
      <c r="SRB88" s="201"/>
      <c r="SRC88" s="201"/>
      <c r="SRD88" s="201"/>
      <c r="SRE88" s="201"/>
      <c r="SRF88" s="201"/>
      <c r="SRG88" s="201"/>
      <c r="SRH88" s="201"/>
      <c r="SRI88" s="201"/>
      <c r="SRJ88" s="201"/>
      <c r="SRK88" s="201"/>
      <c r="SRL88" s="201"/>
      <c r="SRM88" s="201"/>
      <c r="SRN88" s="201"/>
      <c r="SRO88" s="201"/>
      <c r="SRP88" s="201"/>
      <c r="SRQ88" s="201"/>
      <c r="SRR88" s="201"/>
      <c r="SRS88" s="201"/>
      <c r="SRT88" s="201"/>
      <c r="SRU88" s="201"/>
      <c r="SRV88" s="201"/>
      <c r="SRW88" s="201"/>
      <c r="SRX88" s="201"/>
      <c r="SRY88" s="201"/>
      <c r="SRZ88" s="201"/>
      <c r="SSA88" s="201"/>
      <c r="SSB88" s="201"/>
      <c r="SSC88" s="201"/>
      <c r="SSD88" s="201"/>
      <c r="SSE88" s="201"/>
      <c r="SSF88" s="201"/>
      <c r="SSG88" s="201"/>
      <c r="SSH88" s="201"/>
      <c r="SSI88" s="201"/>
      <c r="SSJ88" s="201"/>
      <c r="SSK88" s="201"/>
      <c r="SSL88" s="201"/>
      <c r="SSM88" s="201"/>
      <c r="SSN88" s="201"/>
      <c r="SSO88" s="201"/>
      <c r="SSP88" s="201"/>
      <c r="SSQ88" s="201"/>
      <c r="SSR88" s="201"/>
      <c r="SSS88" s="201"/>
      <c r="SST88" s="201"/>
      <c r="SSU88" s="201"/>
      <c r="SSV88" s="201"/>
      <c r="SSW88" s="201"/>
      <c r="SSX88" s="201"/>
      <c r="SSY88" s="201"/>
      <c r="SSZ88" s="201"/>
      <c r="STA88" s="201"/>
      <c r="STB88" s="201"/>
      <c r="STC88" s="201"/>
      <c r="STD88" s="201"/>
      <c r="STE88" s="201"/>
      <c r="STF88" s="201"/>
      <c r="STG88" s="201"/>
      <c r="STH88" s="201"/>
      <c r="STI88" s="201"/>
      <c r="STJ88" s="201"/>
      <c r="STK88" s="201"/>
      <c r="STL88" s="201"/>
      <c r="STM88" s="201"/>
      <c r="STN88" s="201"/>
      <c r="STO88" s="201"/>
      <c r="STP88" s="201"/>
      <c r="STQ88" s="201"/>
      <c r="STR88" s="201"/>
      <c r="STS88" s="201"/>
      <c r="STT88" s="201"/>
      <c r="STU88" s="201"/>
      <c r="STV88" s="201"/>
      <c r="STW88" s="201"/>
      <c r="STX88" s="201"/>
      <c r="STY88" s="201"/>
      <c r="STZ88" s="201"/>
      <c r="SUA88" s="201"/>
      <c r="SUB88" s="201"/>
      <c r="SUC88" s="201"/>
      <c r="SUD88" s="201"/>
      <c r="SUE88" s="201"/>
      <c r="SUF88" s="201"/>
      <c r="SUG88" s="201"/>
      <c r="SUH88" s="201"/>
      <c r="SUI88" s="201"/>
      <c r="SUJ88" s="201"/>
      <c r="SUK88" s="201"/>
      <c r="SUL88" s="201"/>
      <c r="SUM88" s="201"/>
      <c r="SUN88" s="201"/>
      <c r="SUO88" s="201"/>
      <c r="SUP88" s="201"/>
      <c r="SUQ88" s="201"/>
      <c r="SUR88" s="201"/>
      <c r="SUS88" s="201"/>
      <c r="SUT88" s="201"/>
      <c r="SUU88" s="201"/>
      <c r="SUV88" s="201"/>
      <c r="SUW88" s="201"/>
      <c r="SUX88" s="201"/>
      <c r="SUY88" s="201"/>
      <c r="SUZ88" s="201"/>
      <c r="SVA88" s="201"/>
      <c r="SVB88" s="201"/>
      <c r="SVC88" s="201"/>
      <c r="SVD88" s="201"/>
      <c r="SVE88" s="201"/>
      <c r="SVF88" s="201"/>
      <c r="SVG88" s="201"/>
      <c r="SVH88" s="201"/>
      <c r="SVI88" s="201"/>
      <c r="SVJ88" s="201"/>
      <c r="SVK88" s="201"/>
      <c r="SVL88" s="201"/>
      <c r="SVM88" s="201"/>
      <c r="SVN88" s="201"/>
      <c r="SVO88" s="201"/>
      <c r="SVP88" s="201"/>
      <c r="SVQ88" s="201"/>
      <c r="SVR88" s="201"/>
      <c r="SVS88" s="201"/>
      <c r="SVT88" s="201"/>
      <c r="SVU88" s="201"/>
      <c r="SVV88" s="201"/>
      <c r="SVW88" s="201"/>
      <c r="SVX88" s="201"/>
      <c r="SVY88" s="201"/>
      <c r="SVZ88" s="201"/>
      <c r="SWA88" s="201"/>
      <c r="SWB88" s="201"/>
      <c r="SWC88" s="201"/>
      <c r="SWD88" s="201"/>
      <c r="SWE88" s="201"/>
      <c r="SWF88" s="201"/>
      <c r="SWG88" s="201"/>
      <c r="SWH88" s="201"/>
      <c r="SWI88" s="201"/>
      <c r="SWJ88" s="201"/>
      <c r="SWK88" s="201"/>
      <c r="SWL88" s="201"/>
      <c r="SWM88" s="201"/>
      <c r="SWN88" s="201"/>
      <c r="SWO88" s="201"/>
      <c r="SWP88" s="201"/>
      <c r="SWQ88" s="201"/>
      <c r="SWR88" s="201"/>
      <c r="SWS88" s="201"/>
      <c r="SWT88" s="201"/>
      <c r="SWU88" s="201"/>
      <c r="SWV88" s="201"/>
      <c r="SWW88" s="201"/>
      <c r="SWX88" s="201"/>
      <c r="SWY88" s="201"/>
      <c r="SWZ88" s="201"/>
      <c r="SXA88" s="201"/>
      <c r="SXB88" s="201"/>
      <c r="SXC88" s="201"/>
      <c r="SXD88" s="201"/>
      <c r="SXE88" s="201"/>
      <c r="SXF88" s="201"/>
      <c r="SXG88" s="201"/>
      <c r="SXH88" s="201"/>
      <c r="SXI88" s="201"/>
      <c r="SXJ88" s="201"/>
      <c r="SXK88" s="201"/>
      <c r="SXL88" s="201"/>
      <c r="SXM88" s="201"/>
      <c r="SXN88" s="201"/>
      <c r="SXO88" s="201"/>
      <c r="SXP88" s="201"/>
      <c r="SXQ88" s="201"/>
      <c r="SXR88" s="201"/>
      <c r="SXS88" s="201"/>
      <c r="SXT88" s="201"/>
      <c r="SXU88" s="201"/>
      <c r="SXV88" s="201"/>
      <c r="SXW88" s="201"/>
      <c r="SXX88" s="201"/>
      <c r="SXY88" s="201"/>
      <c r="SXZ88" s="201"/>
      <c r="SYA88" s="201"/>
      <c r="SYB88" s="201"/>
      <c r="SYC88" s="201"/>
      <c r="SYD88" s="201"/>
      <c r="SYE88" s="201"/>
      <c r="SYF88" s="201"/>
      <c r="SYG88" s="201"/>
      <c r="SYH88" s="201"/>
      <c r="SYI88" s="201"/>
      <c r="SYJ88" s="201"/>
      <c r="SYK88" s="201"/>
      <c r="SYL88" s="201"/>
      <c r="SYM88" s="201"/>
      <c r="SYN88" s="201"/>
      <c r="SYO88" s="201"/>
      <c r="SYP88" s="201"/>
      <c r="SYQ88" s="201"/>
      <c r="SYR88" s="201"/>
      <c r="SYS88" s="201"/>
      <c r="SYT88" s="201"/>
      <c r="SYU88" s="201"/>
      <c r="SYV88" s="201"/>
      <c r="SYW88" s="201"/>
      <c r="SYX88" s="201"/>
      <c r="SYY88" s="201"/>
      <c r="SYZ88" s="201"/>
      <c r="SZA88" s="201"/>
      <c r="SZB88" s="201"/>
      <c r="SZC88" s="201"/>
      <c r="SZD88" s="201"/>
      <c r="SZE88" s="201"/>
      <c r="SZF88" s="201"/>
      <c r="SZG88" s="201"/>
      <c r="SZH88" s="201"/>
      <c r="SZI88" s="201"/>
      <c r="SZJ88" s="201"/>
      <c r="SZK88" s="201"/>
      <c r="SZL88" s="201"/>
      <c r="SZM88" s="201"/>
      <c r="SZN88" s="201"/>
      <c r="SZO88" s="201"/>
      <c r="SZP88" s="201"/>
      <c r="SZQ88" s="201"/>
      <c r="SZR88" s="201"/>
      <c r="SZS88" s="201"/>
      <c r="SZT88" s="201"/>
      <c r="SZU88" s="201"/>
      <c r="SZV88" s="201"/>
      <c r="SZW88" s="201"/>
      <c r="SZX88" s="201"/>
      <c r="SZY88" s="201"/>
      <c r="SZZ88" s="201"/>
      <c r="TAA88" s="201"/>
      <c r="TAB88" s="201"/>
      <c r="TAC88" s="201"/>
      <c r="TAD88" s="201"/>
      <c r="TAE88" s="201"/>
      <c r="TAF88" s="201"/>
      <c r="TAG88" s="201"/>
      <c r="TAH88" s="201"/>
      <c r="TAI88" s="201"/>
      <c r="TAJ88" s="201"/>
      <c r="TAK88" s="201"/>
      <c r="TAL88" s="201"/>
      <c r="TAM88" s="201"/>
      <c r="TAN88" s="201"/>
      <c r="TAO88" s="201"/>
      <c r="TAP88" s="201"/>
      <c r="TAQ88" s="201"/>
      <c r="TAR88" s="201"/>
      <c r="TAS88" s="201"/>
      <c r="TAT88" s="201"/>
      <c r="TAU88" s="201"/>
      <c r="TAV88" s="201"/>
      <c r="TAW88" s="201"/>
      <c r="TAX88" s="201"/>
      <c r="TAY88" s="201"/>
      <c r="TAZ88" s="201"/>
      <c r="TBA88" s="201"/>
      <c r="TBB88" s="201"/>
      <c r="TBC88" s="201"/>
      <c r="TBD88" s="201"/>
      <c r="TBE88" s="201"/>
      <c r="TBF88" s="201"/>
      <c r="TBG88" s="201"/>
      <c r="TBH88" s="201"/>
      <c r="TBI88" s="201"/>
      <c r="TBJ88" s="201"/>
      <c r="TBK88" s="201"/>
      <c r="TBL88" s="201"/>
      <c r="TBM88" s="201"/>
      <c r="TBN88" s="201"/>
      <c r="TBO88" s="201"/>
      <c r="TBP88" s="201"/>
      <c r="TBQ88" s="201"/>
      <c r="TBR88" s="201"/>
      <c r="TBS88" s="201"/>
      <c r="TBT88" s="201"/>
      <c r="TBU88" s="201"/>
      <c r="TBV88" s="201"/>
      <c r="TBW88" s="201"/>
      <c r="TBX88" s="201"/>
      <c r="TBY88" s="201"/>
      <c r="TBZ88" s="201"/>
      <c r="TCA88" s="201"/>
      <c r="TCB88" s="201"/>
      <c r="TCC88" s="201"/>
      <c r="TCD88" s="201"/>
      <c r="TCE88" s="201"/>
      <c r="TCF88" s="201"/>
      <c r="TCG88" s="201"/>
      <c r="TCH88" s="201"/>
      <c r="TCI88" s="201"/>
      <c r="TCJ88" s="201"/>
      <c r="TCK88" s="201"/>
      <c r="TCL88" s="201"/>
      <c r="TCM88" s="201"/>
      <c r="TCN88" s="201"/>
      <c r="TCO88" s="201"/>
      <c r="TCP88" s="201"/>
      <c r="TCQ88" s="201"/>
      <c r="TCR88" s="201"/>
      <c r="TCS88" s="201"/>
      <c r="TCT88" s="201"/>
      <c r="TCU88" s="201"/>
      <c r="TCV88" s="201"/>
      <c r="TCW88" s="201"/>
      <c r="TCX88" s="201"/>
      <c r="TCY88" s="201"/>
      <c r="TCZ88" s="201"/>
      <c r="TDA88" s="201"/>
      <c r="TDB88" s="201"/>
      <c r="TDC88" s="201"/>
      <c r="TDD88" s="201"/>
      <c r="TDE88" s="201"/>
      <c r="TDF88" s="201"/>
      <c r="TDG88" s="201"/>
      <c r="TDH88" s="201"/>
      <c r="TDI88" s="201"/>
      <c r="TDJ88" s="201"/>
      <c r="TDK88" s="201"/>
      <c r="TDL88" s="201"/>
      <c r="TDM88" s="201"/>
      <c r="TDN88" s="201"/>
      <c r="TDO88" s="201"/>
      <c r="TDP88" s="201"/>
      <c r="TDQ88" s="201"/>
      <c r="TDR88" s="201"/>
      <c r="TDS88" s="201"/>
      <c r="TDT88" s="201"/>
      <c r="TDU88" s="201"/>
      <c r="TDV88" s="201"/>
      <c r="TDW88" s="201"/>
      <c r="TDX88" s="201"/>
      <c r="TDY88" s="201"/>
      <c r="TDZ88" s="201"/>
      <c r="TEA88" s="201"/>
      <c r="TEB88" s="201"/>
      <c r="TEC88" s="201"/>
      <c r="TED88" s="201"/>
      <c r="TEE88" s="201"/>
      <c r="TEF88" s="201"/>
      <c r="TEG88" s="201"/>
      <c r="TEH88" s="201"/>
      <c r="TEI88" s="201"/>
      <c r="TEJ88" s="201"/>
      <c r="TEK88" s="201"/>
      <c r="TEL88" s="201"/>
      <c r="TEM88" s="201"/>
      <c r="TEN88" s="201"/>
      <c r="TEO88" s="201"/>
      <c r="TEP88" s="201"/>
      <c r="TEQ88" s="201"/>
      <c r="TER88" s="201"/>
      <c r="TES88" s="201"/>
      <c r="TET88" s="201"/>
      <c r="TEU88" s="201"/>
      <c r="TEV88" s="201"/>
      <c r="TEW88" s="201"/>
      <c r="TEX88" s="201"/>
      <c r="TEY88" s="201"/>
      <c r="TEZ88" s="201"/>
      <c r="TFA88" s="201"/>
      <c r="TFB88" s="201"/>
      <c r="TFC88" s="201"/>
      <c r="TFD88" s="201"/>
      <c r="TFE88" s="201"/>
      <c r="TFF88" s="201"/>
      <c r="TFG88" s="201"/>
      <c r="TFH88" s="201"/>
      <c r="TFI88" s="201"/>
      <c r="TFJ88" s="201"/>
      <c r="TFK88" s="201"/>
      <c r="TFL88" s="201"/>
      <c r="TFM88" s="201"/>
      <c r="TFN88" s="201"/>
      <c r="TFO88" s="201"/>
      <c r="TFP88" s="201"/>
      <c r="TFQ88" s="201"/>
      <c r="TFR88" s="201"/>
      <c r="TFS88" s="201"/>
      <c r="TFT88" s="201"/>
      <c r="TFU88" s="201"/>
      <c r="TFV88" s="201"/>
      <c r="TFW88" s="201"/>
      <c r="TFX88" s="201"/>
      <c r="TFY88" s="201"/>
      <c r="TFZ88" s="201"/>
      <c r="TGA88" s="201"/>
      <c r="TGB88" s="201"/>
      <c r="TGC88" s="201"/>
      <c r="TGD88" s="201"/>
      <c r="TGE88" s="201"/>
      <c r="TGF88" s="201"/>
      <c r="TGG88" s="201"/>
      <c r="TGH88" s="201"/>
      <c r="TGI88" s="201"/>
      <c r="TGJ88" s="201"/>
      <c r="TGK88" s="201"/>
      <c r="TGL88" s="201"/>
      <c r="TGM88" s="201"/>
      <c r="TGN88" s="201"/>
      <c r="TGO88" s="201"/>
      <c r="TGP88" s="201"/>
      <c r="TGQ88" s="201"/>
      <c r="TGR88" s="201"/>
      <c r="TGS88" s="201"/>
      <c r="TGT88" s="201"/>
      <c r="TGU88" s="201"/>
      <c r="TGV88" s="201"/>
      <c r="TGW88" s="201"/>
      <c r="TGX88" s="201"/>
      <c r="TGY88" s="201"/>
      <c r="TGZ88" s="201"/>
      <c r="THA88" s="201"/>
      <c r="THB88" s="201"/>
      <c r="THC88" s="201"/>
      <c r="THD88" s="201"/>
      <c r="THE88" s="201"/>
      <c r="THF88" s="201"/>
      <c r="THG88" s="201"/>
      <c r="THH88" s="201"/>
      <c r="THI88" s="201"/>
      <c r="THJ88" s="201"/>
      <c r="THK88" s="201"/>
      <c r="THL88" s="201"/>
      <c r="THM88" s="201"/>
      <c r="THN88" s="201"/>
      <c r="THO88" s="201"/>
      <c r="THP88" s="201"/>
      <c r="THQ88" s="201"/>
      <c r="THR88" s="201"/>
      <c r="THS88" s="201"/>
      <c r="THT88" s="201"/>
      <c r="THU88" s="201"/>
      <c r="THV88" s="201"/>
      <c r="THW88" s="201"/>
      <c r="THX88" s="201"/>
      <c r="THY88" s="201"/>
      <c r="THZ88" s="201"/>
      <c r="TIA88" s="201"/>
      <c r="TIB88" s="201"/>
      <c r="TIC88" s="201"/>
      <c r="TID88" s="201"/>
      <c r="TIE88" s="201"/>
      <c r="TIF88" s="201"/>
      <c r="TIG88" s="201"/>
      <c r="TIH88" s="201"/>
      <c r="TII88" s="201"/>
      <c r="TIJ88" s="201"/>
      <c r="TIK88" s="201"/>
      <c r="TIL88" s="201"/>
      <c r="TIM88" s="201"/>
      <c r="TIN88" s="201"/>
      <c r="TIO88" s="201"/>
      <c r="TIP88" s="201"/>
      <c r="TIQ88" s="201"/>
      <c r="TIR88" s="201"/>
      <c r="TIS88" s="201"/>
      <c r="TIT88" s="201"/>
      <c r="TIU88" s="201"/>
      <c r="TIV88" s="201"/>
      <c r="TIW88" s="201"/>
      <c r="TIX88" s="201"/>
      <c r="TIY88" s="201"/>
      <c r="TIZ88" s="201"/>
      <c r="TJA88" s="201"/>
      <c r="TJB88" s="201"/>
      <c r="TJC88" s="201"/>
      <c r="TJD88" s="201"/>
      <c r="TJE88" s="201"/>
      <c r="TJF88" s="201"/>
      <c r="TJG88" s="201"/>
      <c r="TJH88" s="201"/>
      <c r="TJI88" s="201"/>
      <c r="TJJ88" s="201"/>
      <c r="TJK88" s="201"/>
      <c r="TJL88" s="201"/>
      <c r="TJM88" s="201"/>
      <c r="TJN88" s="201"/>
      <c r="TJO88" s="201"/>
      <c r="TJP88" s="201"/>
      <c r="TJQ88" s="201"/>
      <c r="TJR88" s="201"/>
      <c r="TJS88" s="201"/>
      <c r="TJT88" s="201"/>
      <c r="TJU88" s="201"/>
      <c r="TJV88" s="201"/>
      <c r="TJW88" s="201"/>
      <c r="TJX88" s="201"/>
      <c r="TJY88" s="201"/>
      <c r="TJZ88" s="201"/>
      <c r="TKA88" s="201"/>
      <c r="TKB88" s="201"/>
      <c r="TKC88" s="201"/>
      <c r="TKD88" s="201"/>
      <c r="TKE88" s="201"/>
      <c r="TKF88" s="201"/>
      <c r="TKG88" s="201"/>
      <c r="TKH88" s="201"/>
      <c r="TKI88" s="201"/>
      <c r="TKJ88" s="201"/>
      <c r="TKK88" s="201"/>
      <c r="TKL88" s="201"/>
      <c r="TKM88" s="201"/>
      <c r="TKN88" s="201"/>
      <c r="TKO88" s="201"/>
      <c r="TKP88" s="201"/>
      <c r="TKQ88" s="201"/>
      <c r="TKR88" s="201"/>
      <c r="TKS88" s="201"/>
      <c r="TKT88" s="201"/>
      <c r="TKU88" s="201"/>
      <c r="TKV88" s="201"/>
      <c r="TKW88" s="201"/>
      <c r="TKX88" s="201"/>
      <c r="TKY88" s="201"/>
      <c r="TKZ88" s="201"/>
      <c r="TLA88" s="201"/>
      <c r="TLB88" s="201"/>
      <c r="TLC88" s="201"/>
      <c r="TLD88" s="201"/>
      <c r="TLE88" s="201"/>
      <c r="TLF88" s="201"/>
      <c r="TLG88" s="201"/>
      <c r="TLH88" s="201"/>
      <c r="TLI88" s="201"/>
      <c r="TLJ88" s="201"/>
      <c r="TLK88" s="201"/>
      <c r="TLL88" s="201"/>
      <c r="TLM88" s="201"/>
      <c r="TLN88" s="201"/>
      <c r="TLO88" s="201"/>
      <c r="TLP88" s="201"/>
      <c r="TLQ88" s="201"/>
      <c r="TLR88" s="201"/>
      <c r="TLS88" s="201"/>
      <c r="TLT88" s="201"/>
      <c r="TLU88" s="201"/>
      <c r="TLV88" s="201"/>
      <c r="TLW88" s="201"/>
      <c r="TLX88" s="201"/>
      <c r="TLY88" s="201"/>
      <c r="TLZ88" s="201"/>
      <c r="TMA88" s="201"/>
      <c r="TMB88" s="201"/>
      <c r="TMC88" s="201"/>
      <c r="TMD88" s="201"/>
      <c r="TME88" s="201"/>
      <c r="TMF88" s="201"/>
      <c r="TMG88" s="201"/>
      <c r="TMH88" s="201"/>
      <c r="TMI88" s="201"/>
      <c r="TMJ88" s="201"/>
      <c r="TMK88" s="201"/>
      <c r="TML88" s="201"/>
      <c r="TMM88" s="201"/>
      <c r="TMN88" s="201"/>
      <c r="TMO88" s="201"/>
      <c r="TMP88" s="201"/>
      <c r="TMQ88" s="201"/>
      <c r="TMR88" s="201"/>
      <c r="TMS88" s="201"/>
      <c r="TMT88" s="201"/>
      <c r="TMU88" s="201"/>
      <c r="TMV88" s="201"/>
      <c r="TMW88" s="201"/>
      <c r="TMX88" s="201"/>
      <c r="TMY88" s="201"/>
      <c r="TMZ88" s="201"/>
      <c r="TNA88" s="201"/>
      <c r="TNB88" s="201"/>
      <c r="TNC88" s="201"/>
      <c r="TND88" s="201"/>
      <c r="TNE88" s="201"/>
      <c r="TNF88" s="201"/>
      <c r="TNG88" s="201"/>
      <c r="TNH88" s="201"/>
      <c r="TNI88" s="201"/>
      <c r="TNJ88" s="201"/>
      <c r="TNK88" s="201"/>
      <c r="TNL88" s="201"/>
      <c r="TNM88" s="201"/>
      <c r="TNN88" s="201"/>
      <c r="TNO88" s="201"/>
      <c r="TNP88" s="201"/>
      <c r="TNQ88" s="201"/>
      <c r="TNR88" s="201"/>
      <c r="TNS88" s="201"/>
      <c r="TNT88" s="201"/>
      <c r="TNU88" s="201"/>
      <c r="TNV88" s="201"/>
      <c r="TNW88" s="201"/>
      <c r="TNX88" s="201"/>
      <c r="TNY88" s="201"/>
      <c r="TNZ88" s="201"/>
      <c r="TOA88" s="201"/>
      <c r="TOB88" s="201"/>
      <c r="TOC88" s="201"/>
      <c r="TOD88" s="201"/>
      <c r="TOE88" s="201"/>
      <c r="TOF88" s="201"/>
      <c r="TOG88" s="201"/>
      <c r="TOH88" s="201"/>
      <c r="TOI88" s="201"/>
      <c r="TOJ88" s="201"/>
      <c r="TOK88" s="201"/>
      <c r="TOL88" s="201"/>
      <c r="TOM88" s="201"/>
      <c r="TON88" s="201"/>
      <c r="TOO88" s="201"/>
      <c r="TOP88" s="201"/>
      <c r="TOQ88" s="201"/>
      <c r="TOR88" s="201"/>
      <c r="TOS88" s="201"/>
      <c r="TOT88" s="201"/>
      <c r="TOU88" s="201"/>
      <c r="TOV88" s="201"/>
      <c r="TOW88" s="201"/>
      <c r="TOX88" s="201"/>
      <c r="TOY88" s="201"/>
      <c r="TOZ88" s="201"/>
      <c r="TPA88" s="201"/>
      <c r="TPB88" s="201"/>
      <c r="TPC88" s="201"/>
      <c r="TPD88" s="201"/>
      <c r="TPE88" s="201"/>
      <c r="TPF88" s="201"/>
      <c r="TPG88" s="201"/>
      <c r="TPH88" s="201"/>
      <c r="TPI88" s="201"/>
      <c r="TPJ88" s="201"/>
      <c r="TPK88" s="201"/>
      <c r="TPL88" s="201"/>
      <c r="TPM88" s="201"/>
      <c r="TPN88" s="201"/>
      <c r="TPO88" s="201"/>
      <c r="TPP88" s="201"/>
      <c r="TPQ88" s="201"/>
      <c r="TPR88" s="201"/>
      <c r="TPS88" s="201"/>
      <c r="TPT88" s="201"/>
      <c r="TPU88" s="201"/>
      <c r="TPV88" s="201"/>
      <c r="TPW88" s="201"/>
      <c r="TPX88" s="201"/>
      <c r="TPY88" s="201"/>
      <c r="TPZ88" s="201"/>
      <c r="TQA88" s="201"/>
      <c r="TQB88" s="201"/>
      <c r="TQC88" s="201"/>
      <c r="TQD88" s="201"/>
      <c r="TQE88" s="201"/>
      <c r="TQF88" s="201"/>
      <c r="TQG88" s="201"/>
      <c r="TQH88" s="201"/>
      <c r="TQI88" s="201"/>
      <c r="TQJ88" s="201"/>
      <c r="TQK88" s="201"/>
      <c r="TQL88" s="201"/>
      <c r="TQM88" s="201"/>
      <c r="TQN88" s="201"/>
      <c r="TQO88" s="201"/>
      <c r="TQP88" s="201"/>
      <c r="TQQ88" s="201"/>
      <c r="TQR88" s="201"/>
      <c r="TQS88" s="201"/>
      <c r="TQT88" s="201"/>
      <c r="TQU88" s="201"/>
      <c r="TQV88" s="201"/>
      <c r="TQW88" s="201"/>
      <c r="TQX88" s="201"/>
      <c r="TQY88" s="201"/>
      <c r="TQZ88" s="201"/>
      <c r="TRA88" s="201"/>
      <c r="TRB88" s="201"/>
      <c r="TRC88" s="201"/>
      <c r="TRD88" s="201"/>
      <c r="TRE88" s="201"/>
      <c r="TRF88" s="201"/>
      <c r="TRG88" s="201"/>
      <c r="TRH88" s="201"/>
      <c r="TRI88" s="201"/>
      <c r="TRJ88" s="201"/>
      <c r="TRK88" s="201"/>
      <c r="TRL88" s="201"/>
      <c r="TRM88" s="201"/>
      <c r="TRN88" s="201"/>
      <c r="TRO88" s="201"/>
      <c r="TRP88" s="201"/>
      <c r="TRQ88" s="201"/>
      <c r="TRR88" s="201"/>
      <c r="TRS88" s="201"/>
      <c r="TRT88" s="201"/>
      <c r="TRU88" s="201"/>
      <c r="TRV88" s="201"/>
      <c r="TRW88" s="201"/>
      <c r="TRX88" s="201"/>
      <c r="TRY88" s="201"/>
      <c r="TRZ88" s="201"/>
      <c r="TSA88" s="201"/>
      <c r="TSB88" s="201"/>
      <c r="TSC88" s="201"/>
      <c r="TSD88" s="201"/>
      <c r="TSE88" s="201"/>
      <c r="TSF88" s="201"/>
      <c r="TSG88" s="201"/>
      <c r="TSH88" s="201"/>
      <c r="TSI88" s="201"/>
      <c r="TSJ88" s="201"/>
      <c r="TSK88" s="201"/>
      <c r="TSL88" s="201"/>
      <c r="TSM88" s="201"/>
      <c r="TSN88" s="201"/>
      <c r="TSO88" s="201"/>
      <c r="TSP88" s="201"/>
      <c r="TSQ88" s="201"/>
      <c r="TSR88" s="201"/>
      <c r="TSS88" s="201"/>
      <c r="TST88" s="201"/>
      <c r="TSU88" s="201"/>
      <c r="TSV88" s="201"/>
      <c r="TSW88" s="201"/>
      <c r="TSX88" s="201"/>
      <c r="TSY88" s="201"/>
      <c r="TSZ88" s="201"/>
      <c r="TTA88" s="201"/>
      <c r="TTB88" s="201"/>
      <c r="TTC88" s="201"/>
      <c r="TTD88" s="201"/>
      <c r="TTE88" s="201"/>
      <c r="TTF88" s="201"/>
      <c r="TTG88" s="201"/>
      <c r="TTH88" s="201"/>
      <c r="TTI88" s="201"/>
      <c r="TTJ88" s="201"/>
      <c r="TTK88" s="201"/>
      <c r="TTL88" s="201"/>
      <c r="TTM88" s="201"/>
      <c r="TTN88" s="201"/>
      <c r="TTO88" s="201"/>
      <c r="TTP88" s="201"/>
      <c r="TTQ88" s="201"/>
      <c r="TTR88" s="201"/>
      <c r="TTS88" s="201"/>
      <c r="TTT88" s="201"/>
      <c r="TTU88" s="201"/>
      <c r="TTV88" s="201"/>
      <c r="TTW88" s="201"/>
      <c r="TTX88" s="201"/>
      <c r="TTY88" s="201"/>
      <c r="TTZ88" s="201"/>
      <c r="TUA88" s="201"/>
      <c r="TUB88" s="201"/>
      <c r="TUC88" s="201"/>
      <c r="TUD88" s="201"/>
      <c r="TUE88" s="201"/>
      <c r="TUF88" s="201"/>
      <c r="TUG88" s="201"/>
      <c r="TUH88" s="201"/>
      <c r="TUI88" s="201"/>
      <c r="TUJ88" s="201"/>
      <c r="TUK88" s="201"/>
      <c r="TUL88" s="201"/>
      <c r="TUM88" s="201"/>
      <c r="TUN88" s="201"/>
      <c r="TUO88" s="201"/>
      <c r="TUP88" s="201"/>
      <c r="TUQ88" s="201"/>
      <c r="TUR88" s="201"/>
      <c r="TUS88" s="201"/>
      <c r="TUT88" s="201"/>
      <c r="TUU88" s="201"/>
      <c r="TUV88" s="201"/>
      <c r="TUW88" s="201"/>
      <c r="TUX88" s="201"/>
      <c r="TUY88" s="201"/>
      <c r="TUZ88" s="201"/>
      <c r="TVA88" s="201"/>
      <c r="TVB88" s="201"/>
      <c r="TVC88" s="201"/>
      <c r="TVD88" s="201"/>
      <c r="TVE88" s="201"/>
      <c r="TVF88" s="201"/>
      <c r="TVG88" s="201"/>
      <c r="TVH88" s="201"/>
      <c r="TVI88" s="201"/>
      <c r="TVJ88" s="201"/>
      <c r="TVK88" s="201"/>
      <c r="TVL88" s="201"/>
      <c r="TVM88" s="201"/>
      <c r="TVN88" s="201"/>
      <c r="TVO88" s="201"/>
      <c r="TVP88" s="201"/>
      <c r="TVQ88" s="201"/>
      <c r="TVR88" s="201"/>
      <c r="TVS88" s="201"/>
      <c r="TVT88" s="201"/>
      <c r="TVU88" s="201"/>
      <c r="TVV88" s="201"/>
      <c r="TVW88" s="201"/>
      <c r="TVX88" s="201"/>
      <c r="TVY88" s="201"/>
      <c r="TVZ88" s="201"/>
      <c r="TWA88" s="201"/>
      <c r="TWB88" s="201"/>
      <c r="TWC88" s="201"/>
      <c r="TWD88" s="201"/>
      <c r="TWE88" s="201"/>
      <c r="TWF88" s="201"/>
      <c r="TWG88" s="201"/>
      <c r="TWH88" s="201"/>
      <c r="TWI88" s="201"/>
      <c r="TWJ88" s="201"/>
      <c r="TWK88" s="201"/>
      <c r="TWL88" s="201"/>
      <c r="TWM88" s="201"/>
      <c r="TWN88" s="201"/>
      <c r="TWO88" s="201"/>
      <c r="TWP88" s="201"/>
      <c r="TWQ88" s="201"/>
      <c r="TWR88" s="201"/>
      <c r="TWS88" s="201"/>
      <c r="TWT88" s="201"/>
      <c r="TWU88" s="201"/>
      <c r="TWV88" s="201"/>
      <c r="TWW88" s="201"/>
      <c r="TWX88" s="201"/>
      <c r="TWY88" s="201"/>
      <c r="TWZ88" s="201"/>
      <c r="TXA88" s="201"/>
      <c r="TXB88" s="201"/>
      <c r="TXC88" s="201"/>
      <c r="TXD88" s="201"/>
      <c r="TXE88" s="201"/>
      <c r="TXF88" s="201"/>
      <c r="TXG88" s="201"/>
      <c r="TXH88" s="201"/>
      <c r="TXI88" s="201"/>
      <c r="TXJ88" s="201"/>
      <c r="TXK88" s="201"/>
      <c r="TXL88" s="201"/>
      <c r="TXM88" s="201"/>
      <c r="TXN88" s="201"/>
      <c r="TXO88" s="201"/>
      <c r="TXP88" s="201"/>
      <c r="TXQ88" s="201"/>
      <c r="TXR88" s="201"/>
      <c r="TXS88" s="201"/>
      <c r="TXT88" s="201"/>
      <c r="TXU88" s="201"/>
      <c r="TXV88" s="201"/>
      <c r="TXW88" s="201"/>
      <c r="TXX88" s="201"/>
      <c r="TXY88" s="201"/>
      <c r="TXZ88" s="201"/>
      <c r="TYA88" s="201"/>
      <c r="TYB88" s="201"/>
      <c r="TYC88" s="201"/>
      <c r="TYD88" s="201"/>
      <c r="TYE88" s="201"/>
      <c r="TYF88" s="201"/>
      <c r="TYG88" s="201"/>
      <c r="TYH88" s="201"/>
      <c r="TYI88" s="201"/>
      <c r="TYJ88" s="201"/>
      <c r="TYK88" s="201"/>
      <c r="TYL88" s="201"/>
      <c r="TYM88" s="201"/>
      <c r="TYN88" s="201"/>
      <c r="TYO88" s="201"/>
      <c r="TYP88" s="201"/>
      <c r="TYQ88" s="201"/>
      <c r="TYR88" s="201"/>
      <c r="TYS88" s="201"/>
      <c r="TYT88" s="201"/>
      <c r="TYU88" s="201"/>
      <c r="TYV88" s="201"/>
      <c r="TYW88" s="201"/>
      <c r="TYX88" s="201"/>
      <c r="TYY88" s="201"/>
      <c r="TYZ88" s="201"/>
      <c r="TZA88" s="201"/>
      <c r="TZB88" s="201"/>
      <c r="TZC88" s="201"/>
      <c r="TZD88" s="201"/>
      <c r="TZE88" s="201"/>
      <c r="TZF88" s="201"/>
      <c r="TZG88" s="201"/>
      <c r="TZH88" s="201"/>
      <c r="TZI88" s="201"/>
      <c r="TZJ88" s="201"/>
      <c r="TZK88" s="201"/>
      <c r="TZL88" s="201"/>
      <c r="TZM88" s="201"/>
      <c r="TZN88" s="201"/>
      <c r="TZO88" s="201"/>
      <c r="TZP88" s="201"/>
      <c r="TZQ88" s="201"/>
      <c r="TZR88" s="201"/>
      <c r="TZS88" s="201"/>
      <c r="TZT88" s="201"/>
      <c r="TZU88" s="201"/>
      <c r="TZV88" s="201"/>
      <c r="TZW88" s="201"/>
      <c r="TZX88" s="201"/>
      <c r="TZY88" s="201"/>
      <c r="TZZ88" s="201"/>
      <c r="UAA88" s="201"/>
      <c r="UAB88" s="201"/>
      <c r="UAC88" s="201"/>
      <c r="UAD88" s="201"/>
      <c r="UAE88" s="201"/>
      <c r="UAF88" s="201"/>
      <c r="UAG88" s="201"/>
      <c r="UAH88" s="201"/>
      <c r="UAI88" s="201"/>
      <c r="UAJ88" s="201"/>
      <c r="UAK88" s="201"/>
      <c r="UAL88" s="201"/>
      <c r="UAM88" s="201"/>
      <c r="UAN88" s="201"/>
      <c r="UAO88" s="201"/>
      <c r="UAP88" s="201"/>
      <c r="UAQ88" s="201"/>
      <c r="UAR88" s="201"/>
      <c r="UAS88" s="201"/>
      <c r="UAT88" s="201"/>
      <c r="UAU88" s="201"/>
      <c r="UAV88" s="201"/>
      <c r="UAW88" s="201"/>
      <c r="UAX88" s="201"/>
      <c r="UAY88" s="201"/>
      <c r="UAZ88" s="201"/>
      <c r="UBA88" s="201"/>
      <c r="UBB88" s="201"/>
      <c r="UBC88" s="201"/>
      <c r="UBD88" s="201"/>
      <c r="UBE88" s="201"/>
      <c r="UBF88" s="201"/>
      <c r="UBG88" s="201"/>
      <c r="UBH88" s="201"/>
      <c r="UBI88" s="201"/>
      <c r="UBJ88" s="201"/>
      <c r="UBK88" s="201"/>
      <c r="UBL88" s="201"/>
      <c r="UBM88" s="201"/>
      <c r="UBN88" s="201"/>
      <c r="UBO88" s="201"/>
      <c r="UBP88" s="201"/>
      <c r="UBQ88" s="201"/>
      <c r="UBR88" s="201"/>
      <c r="UBS88" s="201"/>
      <c r="UBT88" s="201"/>
      <c r="UBU88" s="201"/>
      <c r="UBV88" s="201"/>
      <c r="UBW88" s="201"/>
      <c r="UBX88" s="201"/>
      <c r="UBY88" s="201"/>
      <c r="UBZ88" s="201"/>
      <c r="UCA88" s="201"/>
      <c r="UCB88" s="201"/>
      <c r="UCC88" s="201"/>
      <c r="UCD88" s="201"/>
      <c r="UCE88" s="201"/>
      <c r="UCF88" s="201"/>
      <c r="UCG88" s="201"/>
      <c r="UCH88" s="201"/>
      <c r="UCI88" s="201"/>
      <c r="UCJ88" s="201"/>
      <c r="UCK88" s="201"/>
      <c r="UCL88" s="201"/>
      <c r="UCM88" s="201"/>
      <c r="UCN88" s="201"/>
      <c r="UCO88" s="201"/>
      <c r="UCP88" s="201"/>
      <c r="UCQ88" s="201"/>
      <c r="UCR88" s="201"/>
      <c r="UCS88" s="201"/>
      <c r="UCT88" s="201"/>
      <c r="UCU88" s="201"/>
      <c r="UCV88" s="201"/>
      <c r="UCW88" s="201"/>
      <c r="UCX88" s="201"/>
      <c r="UCY88" s="201"/>
      <c r="UCZ88" s="201"/>
      <c r="UDA88" s="201"/>
      <c r="UDB88" s="201"/>
      <c r="UDC88" s="201"/>
      <c r="UDD88" s="201"/>
      <c r="UDE88" s="201"/>
      <c r="UDF88" s="201"/>
      <c r="UDG88" s="201"/>
      <c r="UDH88" s="201"/>
      <c r="UDI88" s="201"/>
      <c r="UDJ88" s="201"/>
      <c r="UDK88" s="201"/>
      <c r="UDL88" s="201"/>
      <c r="UDM88" s="201"/>
      <c r="UDN88" s="201"/>
      <c r="UDO88" s="201"/>
      <c r="UDP88" s="201"/>
      <c r="UDQ88" s="201"/>
      <c r="UDR88" s="201"/>
      <c r="UDS88" s="201"/>
      <c r="UDT88" s="201"/>
      <c r="UDU88" s="201"/>
      <c r="UDV88" s="201"/>
      <c r="UDW88" s="201"/>
      <c r="UDX88" s="201"/>
      <c r="UDY88" s="201"/>
      <c r="UDZ88" s="201"/>
      <c r="UEA88" s="201"/>
      <c r="UEB88" s="201"/>
      <c r="UEC88" s="201"/>
      <c r="UED88" s="201"/>
      <c r="UEE88" s="201"/>
      <c r="UEF88" s="201"/>
      <c r="UEG88" s="201"/>
      <c r="UEH88" s="201"/>
      <c r="UEI88" s="201"/>
      <c r="UEJ88" s="201"/>
      <c r="UEK88" s="201"/>
      <c r="UEL88" s="201"/>
      <c r="UEM88" s="201"/>
      <c r="UEN88" s="201"/>
      <c r="UEO88" s="201"/>
      <c r="UEP88" s="201"/>
      <c r="UEQ88" s="201"/>
      <c r="UER88" s="201"/>
      <c r="UES88" s="201"/>
      <c r="UET88" s="201"/>
      <c r="UEU88" s="201"/>
      <c r="UEV88" s="201"/>
      <c r="UEW88" s="201"/>
      <c r="UEX88" s="201"/>
      <c r="UEY88" s="201"/>
      <c r="UEZ88" s="201"/>
      <c r="UFA88" s="201"/>
      <c r="UFB88" s="201"/>
      <c r="UFC88" s="201"/>
      <c r="UFD88" s="201"/>
      <c r="UFE88" s="201"/>
      <c r="UFF88" s="201"/>
      <c r="UFG88" s="201"/>
      <c r="UFH88" s="201"/>
      <c r="UFI88" s="201"/>
      <c r="UFJ88" s="201"/>
      <c r="UFK88" s="201"/>
      <c r="UFL88" s="201"/>
      <c r="UFM88" s="201"/>
      <c r="UFN88" s="201"/>
      <c r="UFO88" s="201"/>
      <c r="UFP88" s="201"/>
      <c r="UFQ88" s="201"/>
      <c r="UFR88" s="201"/>
      <c r="UFS88" s="201"/>
      <c r="UFT88" s="201"/>
      <c r="UFU88" s="201"/>
      <c r="UFV88" s="201"/>
      <c r="UFW88" s="201"/>
      <c r="UFX88" s="201"/>
      <c r="UFY88" s="201"/>
      <c r="UFZ88" s="201"/>
      <c r="UGA88" s="201"/>
      <c r="UGB88" s="201"/>
      <c r="UGC88" s="201"/>
      <c r="UGD88" s="201"/>
      <c r="UGE88" s="201"/>
      <c r="UGF88" s="201"/>
      <c r="UGG88" s="201"/>
      <c r="UGH88" s="201"/>
      <c r="UGI88" s="201"/>
      <c r="UGJ88" s="201"/>
      <c r="UGK88" s="201"/>
      <c r="UGL88" s="201"/>
      <c r="UGM88" s="201"/>
      <c r="UGN88" s="201"/>
      <c r="UGO88" s="201"/>
      <c r="UGP88" s="201"/>
      <c r="UGQ88" s="201"/>
      <c r="UGR88" s="201"/>
      <c r="UGS88" s="201"/>
      <c r="UGT88" s="201"/>
      <c r="UGU88" s="201"/>
      <c r="UGV88" s="201"/>
      <c r="UGW88" s="201"/>
      <c r="UGX88" s="201"/>
      <c r="UGY88" s="201"/>
      <c r="UGZ88" s="201"/>
      <c r="UHA88" s="201"/>
      <c r="UHB88" s="201"/>
      <c r="UHC88" s="201"/>
      <c r="UHD88" s="201"/>
      <c r="UHE88" s="201"/>
      <c r="UHF88" s="201"/>
      <c r="UHG88" s="201"/>
      <c r="UHH88" s="201"/>
      <c r="UHI88" s="201"/>
      <c r="UHJ88" s="201"/>
      <c r="UHK88" s="201"/>
      <c r="UHL88" s="201"/>
      <c r="UHM88" s="201"/>
      <c r="UHN88" s="201"/>
      <c r="UHO88" s="201"/>
      <c r="UHP88" s="201"/>
      <c r="UHQ88" s="201"/>
      <c r="UHR88" s="201"/>
      <c r="UHS88" s="201"/>
      <c r="UHT88" s="201"/>
      <c r="UHU88" s="201"/>
      <c r="UHV88" s="201"/>
      <c r="UHW88" s="201"/>
      <c r="UHX88" s="201"/>
      <c r="UHY88" s="201"/>
      <c r="UHZ88" s="201"/>
      <c r="UIA88" s="201"/>
      <c r="UIB88" s="201"/>
      <c r="UIC88" s="201"/>
      <c r="UID88" s="201"/>
      <c r="UIE88" s="201"/>
      <c r="UIF88" s="201"/>
      <c r="UIG88" s="201"/>
      <c r="UIH88" s="201"/>
      <c r="UII88" s="201"/>
      <c r="UIJ88" s="201"/>
      <c r="UIK88" s="201"/>
      <c r="UIL88" s="201"/>
      <c r="UIM88" s="201"/>
      <c r="UIN88" s="201"/>
      <c r="UIO88" s="201"/>
      <c r="UIP88" s="201"/>
      <c r="UIQ88" s="201"/>
      <c r="UIR88" s="201"/>
      <c r="UIS88" s="201"/>
      <c r="UIT88" s="201"/>
      <c r="UIU88" s="201"/>
      <c r="UIV88" s="201"/>
      <c r="UIW88" s="201"/>
      <c r="UIX88" s="201"/>
      <c r="UIY88" s="201"/>
      <c r="UIZ88" s="201"/>
      <c r="UJA88" s="201"/>
      <c r="UJB88" s="201"/>
      <c r="UJC88" s="201"/>
      <c r="UJD88" s="201"/>
      <c r="UJE88" s="201"/>
      <c r="UJF88" s="201"/>
      <c r="UJG88" s="201"/>
      <c r="UJH88" s="201"/>
      <c r="UJI88" s="201"/>
      <c r="UJJ88" s="201"/>
      <c r="UJK88" s="201"/>
      <c r="UJL88" s="201"/>
      <c r="UJM88" s="201"/>
      <c r="UJN88" s="201"/>
      <c r="UJO88" s="201"/>
      <c r="UJP88" s="201"/>
      <c r="UJQ88" s="201"/>
      <c r="UJR88" s="201"/>
      <c r="UJS88" s="201"/>
      <c r="UJT88" s="201"/>
      <c r="UJU88" s="201"/>
      <c r="UJV88" s="201"/>
      <c r="UJW88" s="201"/>
      <c r="UJX88" s="201"/>
      <c r="UJY88" s="201"/>
      <c r="UJZ88" s="201"/>
      <c r="UKA88" s="201"/>
      <c r="UKB88" s="201"/>
      <c r="UKC88" s="201"/>
      <c r="UKD88" s="201"/>
      <c r="UKE88" s="201"/>
      <c r="UKF88" s="201"/>
      <c r="UKG88" s="201"/>
      <c r="UKH88" s="201"/>
      <c r="UKI88" s="201"/>
      <c r="UKJ88" s="201"/>
      <c r="UKK88" s="201"/>
      <c r="UKL88" s="201"/>
      <c r="UKM88" s="201"/>
      <c r="UKN88" s="201"/>
      <c r="UKO88" s="201"/>
      <c r="UKP88" s="201"/>
      <c r="UKQ88" s="201"/>
      <c r="UKR88" s="201"/>
      <c r="UKS88" s="201"/>
      <c r="UKT88" s="201"/>
      <c r="UKU88" s="201"/>
      <c r="UKV88" s="201"/>
      <c r="UKW88" s="201"/>
      <c r="UKX88" s="201"/>
      <c r="UKY88" s="201"/>
      <c r="UKZ88" s="201"/>
      <c r="ULA88" s="201"/>
      <c r="ULB88" s="201"/>
      <c r="ULC88" s="201"/>
      <c r="ULD88" s="201"/>
      <c r="ULE88" s="201"/>
      <c r="ULF88" s="201"/>
      <c r="ULG88" s="201"/>
      <c r="ULH88" s="201"/>
      <c r="ULI88" s="201"/>
      <c r="ULJ88" s="201"/>
      <c r="ULK88" s="201"/>
      <c r="ULL88" s="201"/>
      <c r="ULM88" s="201"/>
      <c r="ULN88" s="201"/>
      <c r="ULO88" s="201"/>
      <c r="ULP88" s="201"/>
      <c r="ULQ88" s="201"/>
      <c r="ULR88" s="201"/>
      <c r="ULS88" s="201"/>
      <c r="ULT88" s="201"/>
      <c r="ULU88" s="201"/>
      <c r="ULV88" s="201"/>
      <c r="ULW88" s="201"/>
      <c r="ULX88" s="201"/>
      <c r="ULY88" s="201"/>
      <c r="ULZ88" s="201"/>
      <c r="UMA88" s="201"/>
      <c r="UMB88" s="201"/>
      <c r="UMC88" s="201"/>
      <c r="UMD88" s="201"/>
      <c r="UME88" s="201"/>
      <c r="UMF88" s="201"/>
      <c r="UMG88" s="201"/>
      <c r="UMH88" s="201"/>
      <c r="UMI88" s="201"/>
      <c r="UMJ88" s="201"/>
      <c r="UMK88" s="201"/>
      <c r="UML88" s="201"/>
      <c r="UMM88" s="201"/>
      <c r="UMN88" s="201"/>
      <c r="UMO88" s="201"/>
      <c r="UMP88" s="201"/>
      <c r="UMQ88" s="201"/>
      <c r="UMR88" s="201"/>
      <c r="UMS88" s="201"/>
      <c r="UMT88" s="201"/>
      <c r="UMU88" s="201"/>
      <c r="UMV88" s="201"/>
      <c r="UMW88" s="201"/>
      <c r="UMX88" s="201"/>
      <c r="UMY88" s="201"/>
      <c r="UMZ88" s="201"/>
      <c r="UNA88" s="201"/>
      <c r="UNB88" s="201"/>
      <c r="UNC88" s="201"/>
      <c r="UND88" s="201"/>
      <c r="UNE88" s="201"/>
      <c r="UNF88" s="201"/>
      <c r="UNG88" s="201"/>
      <c r="UNH88" s="201"/>
      <c r="UNI88" s="201"/>
      <c r="UNJ88" s="201"/>
      <c r="UNK88" s="201"/>
      <c r="UNL88" s="201"/>
      <c r="UNM88" s="201"/>
      <c r="UNN88" s="201"/>
      <c r="UNO88" s="201"/>
      <c r="UNP88" s="201"/>
      <c r="UNQ88" s="201"/>
      <c r="UNR88" s="201"/>
      <c r="UNS88" s="201"/>
      <c r="UNT88" s="201"/>
      <c r="UNU88" s="201"/>
      <c r="UNV88" s="201"/>
      <c r="UNW88" s="201"/>
      <c r="UNX88" s="201"/>
      <c r="UNY88" s="201"/>
      <c r="UNZ88" s="201"/>
      <c r="UOA88" s="201"/>
      <c r="UOB88" s="201"/>
      <c r="UOC88" s="201"/>
      <c r="UOD88" s="201"/>
      <c r="UOE88" s="201"/>
      <c r="UOF88" s="201"/>
      <c r="UOG88" s="201"/>
      <c r="UOH88" s="201"/>
      <c r="UOI88" s="201"/>
      <c r="UOJ88" s="201"/>
      <c r="UOK88" s="201"/>
      <c r="UOL88" s="201"/>
      <c r="UOM88" s="201"/>
      <c r="UON88" s="201"/>
      <c r="UOO88" s="201"/>
      <c r="UOP88" s="201"/>
      <c r="UOQ88" s="201"/>
      <c r="UOR88" s="201"/>
      <c r="UOS88" s="201"/>
      <c r="UOT88" s="201"/>
      <c r="UOU88" s="201"/>
      <c r="UOV88" s="201"/>
      <c r="UOW88" s="201"/>
      <c r="UOX88" s="201"/>
      <c r="UOY88" s="201"/>
      <c r="UOZ88" s="201"/>
      <c r="UPA88" s="201"/>
      <c r="UPB88" s="201"/>
      <c r="UPC88" s="201"/>
      <c r="UPD88" s="201"/>
      <c r="UPE88" s="201"/>
      <c r="UPF88" s="201"/>
      <c r="UPG88" s="201"/>
      <c r="UPH88" s="201"/>
      <c r="UPI88" s="201"/>
      <c r="UPJ88" s="201"/>
      <c r="UPK88" s="201"/>
      <c r="UPL88" s="201"/>
      <c r="UPM88" s="201"/>
      <c r="UPN88" s="201"/>
      <c r="UPO88" s="201"/>
      <c r="UPP88" s="201"/>
      <c r="UPQ88" s="201"/>
      <c r="UPR88" s="201"/>
      <c r="UPS88" s="201"/>
      <c r="UPT88" s="201"/>
      <c r="UPU88" s="201"/>
      <c r="UPV88" s="201"/>
      <c r="UPW88" s="201"/>
      <c r="UPX88" s="201"/>
      <c r="UPY88" s="201"/>
      <c r="UPZ88" s="201"/>
      <c r="UQA88" s="201"/>
      <c r="UQB88" s="201"/>
      <c r="UQC88" s="201"/>
      <c r="UQD88" s="201"/>
      <c r="UQE88" s="201"/>
      <c r="UQF88" s="201"/>
      <c r="UQG88" s="201"/>
      <c r="UQH88" s="201"/>
      <c r="UQI88" s="201"/>
      <c r="UQJ88" s="201"/>
      <c r="UQK88" s="201"/>
      <c r="UQL88" s="201"/>
      <c r="UQM88" s="201"/>
      <c r="UQN88" s="201"/>
      <c r="UQO88" s="201"/>
      <c r="UQP88" s="201"/>
      <c r="UQQ88" s="201"/>
      <c r="UQR88" s="201"/>
      <c r="UQS88" s="201"/>
      <c r="UQT88" s="201"/>
      <c r="UQU88" s="201"/>
      <c r="UQV88" s="201"/>
      <c r="UQW88" s="201"/>
      <c r="UQX88" s="201"/>
      <c r="UQY88" s="201"/>
      <c r="UQZ88" s="201"/>
      <c r="URA88" s="201"/>
      <c r="URB88" s="201"/>
      <c r="URC88" s="201"/>
      <c r="URD88" s="201"/>
      <c r="URE88" s="201"/>
      <c r="URF88" s="201"/>
      <c r="URG88" s="201"/>
      <c r="URH88" s="201"/>
      <c r="URI88" s="201"/>
      <c r="URJ88" s="201"/>
      <c r="URK88" s="201"/>
      <c r="URL88" s="201"/>
      <c r="URM88" s="201"/>
      <c r="URN88" s="201"/>
      <c r="URO88" s="201"/>
      <c r="URP88" s="201"/>
      <c r="URQ88" s="201"/>
      <c r="URR88" s="201"/>
      <c r="URS88" s="201"/>
      <c r="URT88" s="201"/>
      <c r="URU88" s="201"/>
      <c r="URV88" s="201"/>
      <c r="URW88" s="201"/>
      <c r="URX88" s="201"/>
      <c r="URY88" s="201"/>
      <c r="URZ88" s="201"/>
      <c r="USA88" s="201"/>
      <c r="USB88" s="201"/>
      <c r="USC88" s="201"/>
      <c r="USD88" s="201"/>
      <c r="USE88" s="201"/>
      <c r="USF88" s="201"/>
      <c r="USG88" s="201"/>
      <c r="USH88" s="201"/>
      <c r="USI88" s="201"/>
      <c r="USJ88" s="201"/>
      <c r="USK88" s="201"/>
      <c r="USL88" s="201"/>
      <c r="USM88" s="201"/>
      <c r="USN88" s="201"/>
      <c r="USO88" s="201"/>
      <c r="USP88" s="201"/>
      <c r="USQ88" s="201"/>
      <c r="USR88" s="201"/>
      <c r="USS88" s="201"/>
      <c r="UST88" s="201"/>
      <c r="USU88" s="201"/>
      <c r="USV88" s="201"/>
      <c r="USW88" s="201"/>
      <c r="USX88" s="201"/>
      <c r="USY88" s="201"/>
      <c r="USZ88" s="201"/>
      <c r="UTA88" s="201"/>
      <c r="UTB88" s="201"/>
      <c r="UTC88" s="201"/>
      <c r="UTD88" s="201"/>
      <c r="UTE88" s="201"/>
      <c r="UTF88" s="201"/>
      <c r="UTG88" s="201"/>
      <c r="UTH88" s="201"/>
      <c r="UTI88" s="201"/>
      <c r="UTJ88" s="201"/>
      <c r="UTK88" s="201"/>
      <c r="UTL88" s="201"/>
      <c r="UTM88" s="201"/>
      <c r="UTN88" s="201"/>
      <c r="UTO88" s="201"/>
      <c r="UTP88" s="201"/>
      <c r="UTQ88" s="201"/>
      <c r="UTR88" s="201"/>
      <c r="UTS88" s="201"/>
      <c r="UTT88" s="201"/>
      <c r="UTU88" s="201"/>
      <c r="UTV88" s="201"/>
      <c r="UTW88" s="201"/>
      <c r="UTX88" s="201"/>
      <c r="UTY88" s="201"/>
      <c r="UTZ88" s="201"/>
      <c r="UUA88" s="201"/>
      <c r="UUB88" s="201"/>
      <c r="UUC88" s="201"/>
      <c r="UUD88" s="201"/>
      <c r="UUE88" s="201"/>
      <c r="UUF88" s="201"/>
      <c r="UUG88" s="201"/>
      <c r="UUH88" s="201"/>
      <c r="UUI88" s="201"/>
      <c r="UUJ88" s="201"/>
      <c r="UUK88" s="201"/>
      <c r="UUL88" s="201"/>
      <c r="UUM88" s="201"/>
      <c r="UUN88" s="201"/>
      <c r="UUO88" s="201"/>
      <c r="UUP88" s="201"/>
      <c r="UUQ88" s="201"/>
      <c r="UUR88" s="201"/>
      <c r="UUS88" s="201"/>
      <c r="UUT88" s="201"/>
      <c r="UUU88" s="201"/>
      <c r="UUV88" s="201"/>
      <c r="UUW88" s="201"/>
      <c r="UUX88" s="201"/>
      <c r="UUY88" s="201"/>
      <c r="UUZ88" s="201"/>
      <c r="UVA88" s="201"/>
      <c r="UVB88" s="201"/>
      <c r="UVC88" s="201"/>
      <c r="UVD88" s="201"/>
      <c r="UVE88" s="201"/>
      <c r="UVF88" s="201"/>
      <c r="UVG88" s="201"/>
      <c r="UVH88" s="201"/>
      <c r="UVI88" s="201"/>
      <c r="UVJ88" s="201"/>
      <c r="UVK88" s="201"/>
      <c r="UVL88" s="201"/>
      <c r="UVM88" s="201"/>
      <c r="UVN88" s="201"/>
      <c r="UVO88" s="201"/>
      <c r="UVP88" s="201"/>
      <c r="UVQ88" s="201"/>
      <c r="UVR88" s="201"/>
      <c r="UVS88" s="201"/>
      <c r="UVT88" s="201"/>
      <c r="UVU88" s="201"/>
      <c r="UVV88" s="201"/>
      <c r="UVW88" s="201"/>
      <c r="UVX88" s="201"/>
      <c r="UVY88" s="201"/>
      <c r="UVZ88" s="201"/>
      <c r="UWA88" s="201"/>
      <c r="UWB88" s="201"/>
      <c r="UWC88" s="201"/>
      <c r="UWD88" s="201"/>
      <c r="UWE88" s="201"/>
      <c r="UWF88" s="201"/>
      <c r="UWG88" s="201"/>
      <c r="UWH88" s="201"/>
      <c r="UWI88" s="201"/>
      <c r="UWJ88" s="201"/>
      <c r="UWK88" s="201"/>
      <c r="UWL88" s="201"/>
      <c r="UWM88" s="201"/>
      <c r="UWN88" s="201"/>
      <c r="UWO88" s="201"/>
      <c r="UWP88" s="201"/>
      <c r="UWQ88" s="201"/>
      <c r="UWR88" s="201"/>
      <c r="UWS88" s="201"/>
      <c r="UWT88" s="201"/>
      <c r="UWU88" s="201"/>
      <c r="UWV88" s="201"/>
      <c r="UWW88" s="201"/>
      <c r="UWX88" s="201"/>
      <c r="UWY88" s="201"/>
      <c r="UWZ88" s="201"/>
      <c r="UXA88" s="201"/>
      <c r="UXB88" s="201"/>
      <c r="UXC88" s="201"/>
      <c r="UXD88" s="201"/>
      <c r="UXE88" s="201"/>
      <c r="UXF88" s="201"/>
      <c r="UXG88" s="201"/>
      <c r="UXH88" s="201"/>
      <c r="UXI88" s="201"/>
      <c r="UXJ88" s="201"/>
      <c r="UXK88" s="201"/>
      <c r="UXL88" s="201"/>
      <c r="UXM88" s="201"/>
      <c r="UXN88" s="201"/>
      <c r="UXO88" s="201"/>
      <c r="UXP88" s="201"/>
      <c r="UXQ88" s="201"/>
      <c r="UXR88" s="201"/>
      <c r="UXS88" s="201"/>
      <c r="UXT88" s="201"/>
      <c r="UXU88" s="201"/>
      <c r="UXV88" s="201"/>
      <c r="UXW88" s="201"/>
      <c r="UXX88" s="201"/>
      <c r="UXY88" s="201"/>
      <c r="UXZ88" s="201"/>
      <c r="UYA88" s="201"/>
      <c r="UYB88" s="201"/>
      <c r="UYC88" s="201"/>
      <c r="UYD88" s="201"/>
      <c r="UYE88" s="201"/>
      <c r="UYF88" s="201"/>
      <c r="UYG88" s="201"/>
      <c r="UYH88" s="201"/>
      <c r="UYI88" s="201"/>
      <c r="UYJ88" s="201"/>
      <c r="UYK88" s="201"/>
      <c r="UYL88" s="201"/>
      <c r="UYM88" s="201"/>
      <c r="UYN88" s="201"/>
      <c r="UYO88" s="201"/>
      <c r="UYP88" s="201"/>
      <c r="UYQ88" s="201"/>
      <c r="UYR88" s="201"/>
      <c r="UYS88" s="201"/>
      <c r="UYT88" s="201"/>
      <c r="UYU88" s="201"/>
      <c r="UYV88" s="201"/>
      <c r="UYW88" s="201"/>
      <c r="UYX88" s="201"/>
      <c r="UYY88" s="201"/>
      <c r="UYZ88" s="201"/>
      <c r="UZA88" s="201"/>
      <c r="UZB88" s="201"/>
      <c r="UZC88" s="201"/>
      <c r="UZD88" s="201"/>
      <c r="UZE88" s="201"/>
      <c r="UZF88" s="201"/>
      <c r="UZG88" s="201"/>
      <c r="UZH88" s="201"/>
      <c r="UZI88" s="201"/>
      <c r="UZJ88" s="201"/>
      <c r="UZK88" s="201"/>
      <c r="UZL88" s="201"/>
      <c r="UZM88" s="201"/>
      <c r="UZN88" s="201"/>
      <c r="UZO88" s="201"/>
      <c r="UZP88" s="201"/>
      <c r="UZQ88" s="201"/>
      <c r="UZR88" s="201"/>
      <c r="UZS88" s="201"/>
      <c r="UZT88" s="201"/>
      <c r="UZU88" s="201"/>
      <c r="UZV88" s="201"/>
      <c r="UZW88" s="201"/>
      <c r="UZX88" s="201"/>
      <c r="UZY88" s="201"/>
      <c r="UZZ88" s="201"/>
      <c r="VAA88" s="201"/>
      <c r="VAB88" s="201"/>
      <c r="VAC88" s="201"/>
      <c r="VAD88" s="201"/>
      <c r="VAE88" s="201"/>
      <c r="VAF88" s="201"/>
      <c r="VAG88" s="201"/>
      <c r="VAH88" s="201"/>
      <c r="VAI88" s="201"/>
      <c r="VAJ88" s="201"/>
      <c r="VAK88" s="201"/>
      <c r="VAL88" s="201"/>
      <c r="VAM88" s="201"/>
      <c r="VAN88" s="201"/>
      <c r="VAO88" s="201"/>
      <c r="VAP88" s="201"/>
      <c r="VAQ88" s="201"/>
      <c r="VAR88" s="201"/>
      <c r="VAS88" s="201"/>
      <c r="VAT88" s="201"/>
      <c r="VAU88" s="201"/>
      <c r="VAV88" s="201"/>
      <c r="VAW88" s="201"/>
      <c r="VAX88" s="201"/>
      <c r="VAY88" s="201"/>
      <c r="VAZ88" s="201"/>
      <c r="VBA88" s="201"/>
      <c r="VBB88" s="201"/>
      <c r="VBC88" s="201"/>
      <c r="VBD88" s="201"/>
      <c r="VBE88" s="201"/>
      <c r="VBF88" s="201"/>
      <c r="VBG88" s="201"/>
      <c r="VBH88" s="201"/>
      <c r="VBI88" s="201"/>
      <c r="VBJ88" s="201"/>
      <c r="VBK88" s="201"/>
      <c r="VBL88" s="201"/>
      <c r="VBM88" s="201"/>
      <c r="VBN88" s="201"/>
      <c r="VBO88" s="201"/>
      <c r="VBP88" s="201"/>
      <c r="VBQ88" s="201"/>
      <c r="VBR88" s="201"/>
      <c r="VBS88" s="201"/>
      <c r="VBT88" s="201"/>
      <c r="VBU88" s="201"/>
      <c r="VBV88" s="201"/>
      <c r="VBW88" s="201"/>
      <c r="VBX88" s="201"/>
      <c r="VBY88" s="201"/>
      <c r="VBZ88" s="201"/>
      <c r="VCA88" s="201"/>
      <c r="VCB88" s="201"/>
      <c r="VCC88" s="201"/>
      <c r="VCD88" s="201"/>
      <c r="VCE88" s="201"/>
      <c r="VCF88" s="201"/>
      <c r="VCG88" s="201"/>
      <c r="VCH88" s="201"/>
      <c r="VCI88" s="201"/>
      <c r="VCJ88" s="201"/>
      <c r="VCK88" s="201"/>
      <c r="VCL88" s="201"/>
      <c r="VCM88" s="201"/>
      <c r="VCN88" s="201"/>
      <c r="VCO88" s="201"/>
      <c r="VCP88" s="201"/>
      <c r="VCQ88" s="201"/>
      <c r="VCR88" s="201"/>
      <c r="VCS88" s="201"/>
      <c r="VCT88" s="201"/>
      <c r="VCU88" s="201"/>
      <c r="VCV88" s="201"/>
      <c r="VCW88" s="201"/>
      <c r="VCX88" s="201"/>
      <c r="VCY88" s="201"/>
      <c r="VCZ88" s="201"/>
      <c r="VDA88" s="201"/>
      <c r="VDB88" s="201"/>
      <c r="VDC88" s="201"/>
      <c r="VDD88" s="201"/>
      <c r="VDE88" s="201"/>
      <c r="VDF88" s="201"/>
      <c r="VDG88" s="201"/>
      <c r="VDH88" s="201"/>
      <c r="VDI88" s="201"/>
      <c r="VDJ88" s="201"/>
      <c r="VDK88" s="201"/>
      <c r="VDL88" s="201"/>
      <c r="VDM88" s="201"/>
      <c r="VDN88" s="201"/>
      <c r="VDO88" s="201"/>
      <c r="VDP88" s="201"/>
      <c r="VDQ88" s="201"/>
      <c r="VDR88" s="201"/>
      <c r="VDS88" s="201"/>
      <c r="VDT88" s="201"/>
      <c r="VDU88" s="201"/>
      <c r="VDV88" s="201"/>
      <c r="VDW88" s="201"/>
      <c r="VDX88" s="201"/>
      <c r="VDY88" s="201"/>
      <c r="VDZ88" s="201"/>
      <c r="VEA88" s="201"/>
      <c r="VEB88" s="201"/>
      <c r="VEC88" s="201"/>
      <c r="VED88" s="201"/>
      <c r="VEE88" s="201"/>
      <c r="VEF88" s="201"/>
      <c r="VEG88" s="201"/>
      <c r="VEH88" s="201"/>
      <c r="VEI88" s="201"/>
      <c r="VEJ88" s="201"/>
      <c r="VEK88" s="201"/>
      <c r="VEL88" s="201"/>
      <c r="VEM88" s="201"/>
      <c r="VEN88" s="201"/>
      <c r="VEO88" s="201"/>
      <c r="VEP88" s="201"/>
      <c r="VEQ88" s="201"/>
      <c r="VER88" s="201"/>
      <c r="VES88" s="201"/>
      <c r="VET88" s="201"/>
      <c r="VEU88" s="201"/>
      <c r="VEV88" s="201"/>
      <c r="VEW88" s="201"/>
      <c r="VEX88" s="201"/>
      <c r="VEY88" s="201"/>
      <c r="VEZ88" s="201"/>
      <c r="VFA88" s="201"/>
      <c r="VFB88" s="201"/>
      <c r="VFC88" s="201"/>
      <c r="VFD88" s="201"/>
      <c r="VFE88" s="201"/>
      <c r="VFF88" s="201"/>
      <c r="VFG88" s="201"/>
      <c r="VFH88" s="201"/>
      <c r="VFI88" s="201"/>
      <c r="VFJ88" s="201"/>
      <c r="VFK88" s="201"/>
      <c r="VFL88" s="201"/>
      <c r="VFM88" s="201"/>
      <c r="VFN88" s="201"/>
      <c r="VFO88" s="201"/>
      <c r="VFP88" s="201"/>
      <c r="VFQ88" s="201"/>
      <c r="VFR88" s="201"/>
      <c r="VFS88" s="201"/>
      <c r="VFT88" s="201"/>
      <c r="VFU88" s="201"/>
      <c r="VFV88" s="201"/>
      <c r="VFW88" s="201"/>
      <c r="VFX88" s="201"/>
      <c r="VFY88" s="201"/>
      <c r="VFZ88" s="201"/>
      <c r="VGA88" s="201"/>
      <c r="VGB88" s="201"/>
      <c r="VGC88" s="201"/>
      <c r="VGD88" s="201"/>
      <c r="VGE88" s="201"/>
      <c r="VGF88" s="201"/>
      <c r="VGG88" s="201"/>
      <c r="VGH88" s="201"/>
      <c r="VGI88" s="201"/>
      <c r="VGJ88" s="201"/>
      <c r="VGK88" s="201"/>
      <c r="VGL88" s="201"/>
      <c r="VGM88" s="201"/>
      <c r="VGN88" s="201"/>
      <c r="VGO88" s="201"/>
      <c r="VGP88" s="201"/>
      <c r="VGQ88" s="201"/>
      <c r="VGR88" s="201"/>
      <c r="VGS88" s="201"/>
      <c r="VGT88" s="201"/>
      <c r="VGU88" s="201"/>
      <c r="VGV88" s="201"/>
      <c r="VGW88" s="201"/>
      <c r="VGX88" s="201"/>
      <c r="VGY88" s="201"/>
      <c r="VGZ88" s="201"/>
      <c r="VHA88" s="201"/>
      <c r="VHB88" s="201"/>
      <c r="VHC88" s="201"/>
      <c r="VHD88" s="201"/>
      <c r="VHE88" s="201"/>
      <c r="VHF88" s="201"/>
      <c r="VHG88" s="201"/>
      <c r="VHH88" s="201"/>
      <c r="VHI88" s="201"/>
      <c r="VHJ88" s="201"/>
      <c r="VHK88" s="201"/>
      <c r="VHL88" s="201"/>
      <c r="VHM88" s="201"/>
      <c r="VHN88" s="201"/>
      <c r="VHO88" s="201"/>
      <c r="VHP88" s="201"/>
      <c r="VHQ88" s="201"/>
      <c r="VHR88" s="201"/>
      <c r="VHS88" s="201"/>
      <c r="VHT88" s="201"/>
      <c r="VHU88" s="201"/>
      <c r="VHV88" s="201"/>
      <c r="VHW88" s="201"/>
      <c r="VHX88" s="201"/>
      <c r="VHY88" s="201"/>
      <c r="VHZ88" s="201"/>
      <c r="VIA88" s="201"/>
      <c r="VIB88" s="201"/>
      <c r="VIC88" s="201"/>
      <c r="VID88" s="201"/>
      <c r="VIE88" s="201"/>
      <c r="VIF88" s="201"/>
      <c r="VIG88" s="201"/>
      <c r="VIH88" s="201"/>
      <c r="VII88" s="201"/>
      <c r="VIJ88" s="201"/>
      <c r="VIK88" s="201"/>
      <c r="VIL88" s="201"/>
      <c r="VIM88" s="201"/>
      <c r="VIN88" s="201"/>
      <c r="VIO88" s="201"/>
      <c r="VIP88" s="201"/>
      <c r="VIQ88" s="201"/>
      <c r="VIR88" s="201"/>
      <c r="VIS88" s="201"/>
      <c r="VIT88" s="201"/>
      <c r="VIU88" s="201"/>
      <c r="VIV88" s="201"/>
      <c r="VIW88" s="201"/>
      <c r="VIX88" s="201"/>
      <c r="VIY88" s="201"/>
      <c r="VIZ88" s="201"/>
      <c r="VJA88" s="201"/>
      <c r="VJB88" s="201"/>
      <c r="VJC88" s="201"/>
      <c r="VJD88" s="201"/>
      <c r="VJE88" s="201"/>
      <c r="VJF88" s="201"/>
      <c r="VJG88" s="201"/>
      <c r="VJH88" s="201"/>
      <c r="VJI88" s="201"/>
      <c r="VJJ88" s="201"/>
      <c r="VJK88" s="201"/>
      <c r="VJL88" s="201"/>
      <c r="VJM88" s="201"/>
      <c r="VJN88" s="201"/>
      <c r="VJO88" s="201"/>
      <c r="VJP88" s="201"/>
      <c r="VJQ88" s="201"/>
      <c r="VJR88" s="201"/>
      <c r="VJS88" s="201"/>
      <c r="VJT88" s="201"/>
      <c r="VJU88" s="201"/>
      <c r="VJV88" s="201"/>
      <c r="VJW88" s="201"/>
      <c r="VJX88" s="201"/>
      <c r="VJY88" s="201"/>
      <c r="VJZ88" s="201"/>
      <c r="VKA88" s="201"/>
      <c r="VKB88" s="201"/>
      <c r="VKC88" s="201"/>
      <c r="VKD88" s="201"/>
      <c r="VKE88" s="201"/>
      <c r="VKF88" s="201"/>
      <c r="VKG88" s="201"/>
      <c r="VKH88" s="201"/>
      <c r="VKI88" s="201"/>
      <c r="VKJ88" s="201"/>
      <c r="VKK88" s="201"/>
      <c r="VKL88" s="201"/>
      <c r="VKM88" s="201"/>
      <c r="VKN88" s="201"/>
      <c r="VKO88" s="201"/>
      <c r="VKP88" s="201"/>
      <c r="VKQ88" s="201"/>
      <c r="VKR88" s="201"/>
      <c r="VKS88" s="201"/>
      <c r="VKT88" s="201"/>
      <c r="VKU88" s="201"/>
      <c r="VKV88" s="201"/>
      <c r="VKW88" s="201"/>
      <c r="VKX88" s="201"/>
      <c r="VKY88" s="201"/>
      <c r="VKZ88" s="201"/>
      <c r="VLA88" s="201"/>
      <c r="VLB88" s="201"/>
      <c r="VLC88" s="201"/>
      <c r="VLD88" s="201"/>
      <c r="VLE88" s="201"/>
      <c r="VLF88" s="201"/>
      <c r="VLG88" s="201"/>
      <c r="VLH88" s="201"/>
      <c r="VLI88" s="201"/>
      <c r="VLJ88" s="201"/>
      <c r="VLK88" s="201"/>
      <c r="VLL88" s="201"/>
      <c r="VLM88" s="201"/>
      <c r="VLN88" s="201"/>
      <c r="VLO88" s="201"/>
      <c r="VLP88" s="201"/>
      <c r="VLQ88" s="201"/>
      <c r="VLR88" s="201"/>
      <c r="VLS88" s="201"/>
      <c r="VLT88" s="201"/>
      <c r="VLU88" s="201"/>
      <c r="VLV88" s="201"/>
      <c r="VLW88" s="201"/>
      <c r="VLX88" s="201"/>
      <c r="VLY88" s="201"/>
      <c r="VLZ88" s="201"/>
      <c r="VMA88" s="201"/>
      <c r="VMB88" s="201"/>
      <c r="VMC88" s="201"/>
      <c r="VMD88" s="201"/>
      <c r="VME88" s="201"/>
      <c r="VMF88" s="201"/>
      <c r="VMG88" s="201"/>
      <c r="VMH88" s="201"/>
      <c r="VMI88" s="201"/>
      <c r="VMJ88" s="201"/>
      <c r="VMK88" s="201"/>
      <c r="VML88" s="201"/>
      <c r="VMM88" s="201"/>
      <c r="VMN88" s="201"/>
      <c r="VMO88" s="201"/>
      <c r="VMP88" s="201"/>
      <c r="VMQ88" s="201"/>
      <c r="VMR88" s="201"/>
      <c r="VMS88" s="201"/>
      <c r="VMT88" s="201"/>
      <c r="VMU88" s="201"/>
      <c r="VMV88" s="201"/>
      <c r="VMW88" s="201"/>
      <c r="VMX88" s="201"/>
      <c r="VMY88" s="201"/>
      <c r="VMZ88" s="201"/>
      <c r="VNA88" s="201"/>
      <c r="VNB88" s="201"/>
      <c r="VNC88" s="201"/>
      <c r="VND88" s="201"/>
      <c r="VNE88" s="201"/>
      <c r="VNF88" s="201"/>
      <c r="VNG88" s="201"/>
      <c r="VNH88" s="201"/>
      <c r="VNI88" s="201"/>
      <c r="VNJ88" s="201"/>
      <c r="VNK88" s="201"/>
      <c r="VNL88" s="201"/>
      <c r="VNM88" s="201"/>
      <c r="VNN88" s="201"/>
      <c r="VNO88" s="201"/>
      <c r="VNP88" s="201"/>
      <c r="VNQ88" s="201"/>
      <c r="VNR88" s="201"/>
      <c r="VNS88" s="201"/>
      <c r="VNT88" s="201"/>
      <c r="VNU88" s="201"/>
      <c r="VNV88" s="201"/>
      <c r="VNW88" s="201"/>
      <c r="VNX88" s="201"/>
      <c r="VNY88" s="201"/>
      <c r="VNZ88" s="201"/>
      <c r="VOA88" s="201"/>
      <c r="VOB88" s="201"/>
      <c r="VOC88" s="201"/>
      <c r="VOD88" s="201"/>
      <c r="VOE88" s="201"/>
      <c r="VOF88" s="201"/>
      <c r="VOG88" s="201"/>
      <c r="VOH88" s="201"/>
      <c r="VOI88" s="201"/>
      <c r="VOJ88" s="201"/>
      <c r="VOK88" s="201"/>
      <c r="VOL88" s="201"/>
      <c r="VOM88" s="201"/>
      <c r="VON88" s="201"/>
      <c r="VOO88" s="201"/>
      <c r="VOP88" s="201"/>
      <c r="VOQ88" s="201"/>
      <c r="VOR88" s="201"/>
      <c r="VOS88" s="201"/>
      <c r="VOT88" s="201"/>
      <c r="VOU88" s="201"/>
      <c r="VOV88" s="201"/>
      <c r="VOW88" s="201"/>
      <c r="VOX88" s="201"/>
      <c r="VOY88" s="201"/>
      <c r="VOZ88" s="201"/>
      <c r="VPA88" s="201"/>
      <c r="VPB88" s="201"/>
      <c r="VPC88" s="201"/>
      <c r="VPD88" s="201"/>
      <c r="VPE88" s="201"/>
      <c r="VPF88" s="201"/>
      <c r="VPG88" s="201"/>
      <c r="VPH88" s="201"/>
      <c r="VPI88" s="201"/>
      <c r="VPJ88" s="201"/>
      <c r="VPK88" s="201"/>
      <c r="VPL88" s="201"/>
      <c r="VPM88" s="201"/>
      <c r="VPN88" s="201"/>
      <c r="VPO88" s="201"/>
      <c r="VPP88" s="201"/>
      <c r="VPQ88" s="201"/>
      <c r="VPR88" s="201"/>
      <c r="VPS88" s="201"/>
      <c r="VPT88" s="201"/>
      <c r="VPU88" s="201"/>
      <c r="VPV88" s="201"/>
      <c r="VPW88" s="201"/>
      <c r="VPX88" s="201"/>
      <c r="VPY88" s="201"/>
      <c r="VPZ88" s="201"/>
      <c r="VQA88" s="201"/>
      <c r="VQB88" s="201"/>
      <c r="VQC88" s="201"/>
      <c r="VQD88" s="201"/>
      <c r="VQE88" s="201"/>
      <c r="VQF88" s="201"/>
      <c r="VQG88" s="201"/>
      <c r="VQH88" s="201"/>
      <c r="VQI88" s="201"/>
      <c r="VQJ88" s="201"/>
      <c r="VQK88" s="201"/>
      <c r="VQL88" s="201"/>
      <c r="VQM88" s="201"/>
      <c r="VQN88" s="201"/>
      <c r="VQO88" s="201"/>
      <c r="VQP88" s="201"/>
      <c r="VQQ88" s="201"/>
      <c r="VQR88" s="201"/>
      <c r="VQS88" s="201"/>
      <c r="VQT88" s="201"/>
      <c r="VQU88" s="201"/>
      <c r="VQV88" s="201"/>
      <c r="VQW88" s="201"/>
      <c r="VQX88" s="201"/>
      <c r="VQY88" s="201"/>
      <c r="VQZ88" s="201"/>
      <c r="VRA88" s="201"/>
      <c r="VRB88" s="201"/>
      <c r="VRC88" s="201"/>
      <c r="VRD88" s="201"/>
      <c r="VRE88" s="201"/>
      <c r="VRF88" s="201"/>
      <c r="VRG88" s="201"/>
      <c r="VRH88" s="201"/>
      <c r="VRI88" s="201"/>
      <c r="VRJ88" s="201"/>
      <c r="VRK88" s="201"/>
      <c r="VRL88" s="201"/>
      <c r="VRM88" s="201"/>
      <c r="VRN88" s="201"/>
      <c r="VRO88" s="201"/>
      <c r="VRP88" s="201"/>
      <c r="VRQ88" s="201"/>
      <c r="VRR88" s="201"/>
      <c r="VRS88" s="201"/>
      <c r="VRT88" s="201"/>
      <c r="VRU88" s="201"/>
      <c r="VRV88" s="201"/>
      <c r="VRW88" s="201"/>
      <c r="VRX88" s="201"/>
      <c r="VRY88" s="201"/>
      <c r="VRZ88" s="201"/>
      <c r="VSA88" s="201"/>
      <c r="VSB88" s="201"/>
      <c r="VSC88" s="201"/>
      <c r="VSD88" s="201"/>
      <c r="VSE88" s="201"/>
      <c r="VSF88" s="201"/>
      <c r="VSG88" s="201"/>
      <c r="VSH88" s="201"/>
      <c r="VSI88" s="201"/>
      <c r="VSJ88" s="201"/>
      <c r="VSK88" s="201"/>
      <c r="VSL88" s="201"/>
      <c r="VSM88" s="201"/>
      <c r="VSN88" s="201"/>
      <c r="VSO88" s="201"/>
      <c r="VSP88" s="201"/>
      <c r="VSQ88" s="201"/>
      <c r="VSR88" s="201"/>
      <c r="VSS88" s="201"/>
      <c r="VST88" s="201"/>
      <c r="VSU88" s="201"/>
      <c r="VSV88" s="201"/>
      <c r="VSW88" s="201"/>
      <c r="VSX88" s="201"/>
      <c r="VSY88" s="201"/>
      <c r="VSZ88" s="201"/>
      <c r="VTA88" s="201"/>
      <c r="VTB88" s="201"/>
      <c r="VTC88" s="201"/>
      <c r="VTD88" s="201"/>
      <c r="VTE88" s="201"/>
      <c r="VTF88" s="201"/>
      <c r="VTG88" s="201"/>
      <c r="VTH88" s="201"/>
      <c r="VTI88" s="201"/>
      <c r="VTJ88" s="201"/>
      <c r="VTK88" s="201"/>
      <c r="VTL88" s="201"/>
      <c r="VTM88" s="201"/>
      <c r="VTN88" s="201"/>
      <c r="VTO88" s="201"/>
      <c r="VTP88" s="201"/>
      <c r="VTQ88" s="201"/>
      <c r="VTR88" s="201"/>
      <c r="VTS88" s="201"/>
      <c r="VTT88" s="201"/>
      <c r="VTU88" s="201"/>
      <c r="VTV88" s="201"/>
      <c r="VTW88" s="201"/>
      <c r="VTX88" s="201"/>
      <c r="VTY88" s="201"/>
      <c r="VTZ88" s="201"/>
      <c r="VUA88" s="201"/>
      <c r="VUB88" s="201"/>
      <c r="VUC88" s="201"/>
      <c r="VUD88" s="201"/>
      <c r="VUE88" s="201"/>
      <c r="VUF88" s="201"/>
      <c r="VUG88" s="201"/>
      <c r="VUH88" s="201"/>
      <c r="VUI88" s="201"/>
      <c r="VUJ88" s="201"/>
      <c r="VUK88" s="201"/>
      <c r="VUL88" s="201"/>
      <c r="VUM88" s="201"/>
      <c r="VUN88" s="201"/>
      <c r="VUO88" s="201"/>
      <c r="VUP88" s="201"/>
      <c r="VUQ88" s="201"/>
      <c r="VUR88" s="201"/>
      <c r="VUS88" s="201"/>
      <c r="VUT88" s="201"/>
      <c r="VUU88" s="201"/>
      <c r="VUV88" s="201"/>
      <c r="VUW88" s="201"/>
      <c r="VUX88" s="201"/>
      <c r="VUY88" s="201"/>
      <c r="VUZ88" s="201"/>
      <c r="VVA88" s="201"/>
      <c r="VVB88" s="201"/>
      <c r="VVC88" s="201"/>
      <c r="VVD88" s="201"/>
      <c r="VVE88" s="201"/>
      <c r="VVF88" s="201"/>
      <c r="VVG88" s="201"/>
      <c r="VVH88" s="201"/>
      <c r="VVI88" s="201"/>
      <c r="VVJ88" s="201"/>
      <c r="VVK88" s="201"/>
      <c r="VVL88" s="201"/>
      <c r="VVM88" s="201"/>
      <c r="VVN88" s="201"/>
      <c r="VVO88" s="201"/>
      <c r="VVP88" s="201"/>
      <c r="VVQ88" s="201"/>
      <c r="VVR88" s="201"/>
      <c r="VVS88" s="201"/>
      <c r="VVT88" s="201"/>
      <c r="VVU88" s="201"/>
      <c r="VVV88" s="201"/>
      <c r="VVW88" s="201"/>
      <c r="VVX88" s="201"/>
      <c r="VVY88" s="201"/>
      <c r="VVZ88" s="201"/>
      <c r="VWA88" s="201"/>
      <c r="VWB88" s="201"/>
      <c r="VWC88" s="201"/>
      <c r="VWD88" s="201"/>
      <c r="VWE88" s="201"/>
      <c r="VWF88" s="201"/>
      <c r="VWG88" s="201"/>
      <c r="VWH88" s="201"/>
      <c r="VWI88" s="201"/>
      <c r="VWJ88" s="201"/>
      <c r="VWK88" s="201"/>
      <c r="VWL88" s="201"/>
      <c r="VWM88" s="201"/>
      <c r="VWN88" s="201"/>
      <c r="VWO88" s="201"/>
      <c r="VWP88" s="201"/>
      <c r="VWQ88" s="201"/>
      <c r="VWR88" s="201"/>
      <c r="VWS88" s="201"/>
      <c r="VWT88" s="201"/>
      <c r="VWU88" s="201"/>
      <c r="VWV88" s="201"/>
      <c r="VWW88" s="201"/>
      <c r="VWX88" s="201"/>
      <c r="VWY88" s="201"/>
      <c r="VWZ88" s="201"/>
      <c r="VXA88" s="201"/>
      <c r="VXB88" s="201"/>
      <c r="VXC88" s="201"/>
      <c r="VXD88" s="201"/>
      <c r="VXE88" s="201"/>
      <c r="VXF88" s="201"/>
      <c r="VXG88" s="201"/>
      <c r="VXH88" s="201"/>
      <c r="VXI88" s="201"/>
      <c r="VXJ88" s="201"/>
      <c r="VXK88" s="201"/>
      <c r="VXL88" s="201"/>
      <c r="VXM88" s="201"/>
      <c r="VXN88" s="201"/>
      <c r="VXO88" s="201"/>
      <c r="VXP88" s="201"/>
      <c r="VXQ88" s="201"/>
      <c r="VXR88" s="201"/>
      <c r="VXS88" s="201"/>
      <c r="VXT88" s="201"/>
      <c r="VXU88" s="201"/>
      <c r="VXV88" s="201"/>
      <c r="VXW88" s="201"/>
      <c r="VXX88" s="201"/>
      <c r="VXY88" s="201"/>
      <c r="VXZ88" s="201"/>
      <c r="VYA88" s="201"/>
      <c r="VYB88" s="201"/>
      <c r="VYC88" s="201"/>
      <c r="VYD88" s="201"/>
      <c r="VYE88" s="201"/>
      <c r="VYF88" s="201"/>
      <c r="VYG88" s="201"/>
      <c r="VYH88" s="201"/>
      <c r="VYI88" s="201"/>
      <c r="VYJ88" s="201"/>
      <c r="VYK88" s="201"/>
      <c r="VYL88" s="201"/>
      <c r="VYM88" s="201"/>
      <c r="VYN88" s="201"/>
      <c r="VYO88" s="201"/>
      <c r="VYP88" s="201"/>
      <c r="VYQ88" s="201"/>
      <c r="VYR88" s="201"/>
      <c r="VYS88" s="201"/>
      <c r="VYT88" s="201"/>
      <c r="VYU88" s="201"/>
      <c r="VYV88" s="201"/>
      <c r="VYW88" s="201"/>
      <c r="VYX88" s="201"/>
      <c r="VYY88" s="201"/>
      <c r="VYZ88" s="201"/>
      <c r="VZA88" s="201"/>
      <c r="VZB88" s="201"/>
      <c r="VZC88" s="201"/>
      <c r="VZD88" s="201"/>
      <c r="VZE88" s="201"/>
      <c r="VZF88" s="201"/>
      <c r="VZG88" s="201"/>
      <c r="VZH88" s="201"/>
      <c r="VZI88" s="201"/>
      <c r="VZJ88" s="201"/>
      <c r="VZK88" s="201"/>
      <c r="VZL88" s="201"/>
      <c r="VZM88" s="201"/>
      <c r="VZN88" s="201"/>
      <c r="VZO88" s="201"/>
      <c r="VZP88" s="201"/>
      <c r="VZQ88" s="201"/>
      <c r="VZR88" s="201"/>
      <c r="VZS88" s="201"/>
      <c r="VZT88" s="201"/>
      <c r="VZU88" s="201"/>
      <c r="VZV88" s="201"/>
      <c r="VZW88" s="201"/>
      <c r="VZX88" s="201"/>
      <c r="VZY88" s="201"/>
      <c r="VZZ88" s="201"/>
      <c r="WAA88" s="201"/>
      <c r="WAB88" s="201"/>
      <c r="WAC88" s="201"/>
      <c r="WAD88" s="201"/>
      <c r="WAE88" s="201"/>
      <c r="WAF88" s="201"/>
      <c r="WAG88" s="201"/>
      <c r="WAH88" s="201"/>
      <c r="WAI88" s="201"/>
      <c r="WAJ88" s="201"/>
      <c r="WAK88" s="201"/>
      <c r="WAL88" s="201"/>
      <c r="WAM88" s="201"/>
      <c r="WAN88" s="201"/>
      <c r="WAO88" s="201"/>
      <c r="WAP88" s="201"/>
      <c r="WAQ88" s="201"/>
      <c r="WAR88" s="201"/>
      <c r="WAS88" s="201"/>
      <c r="WAT88" s="201"/>
      <c r="WAU88" s="201"/>
      <c r="WAV88" s="201"/>
      <c r="WAW88" s="201"/>
      <c r="WAX88" s="201"/>
      <c r="WAY88" s="201"/>
      <c r="WAZ88" s="201"/>
      <c r="WBA88" s="201"/>
      <c r="WBB88" s="201"/>
      <c r="WBC88" s="201"/>
      <c r="WBD88" s="201"/>
      <c r="WBE88" s="201"/>
      <c r="WBF88" s="201"/>
      <c r="WBG88" s="201"/>
      <c r="WBH88" s="201"/>
      <c r="WBI88" s="201"/>
      <c r="WBJ88" s="201"/>
      <c r="WBK88" s="201"/>
      <c r="WBL88" s="201"/>
      <c r="WBM88" s="201"/>
      <c r="WBN88" s="201"/>
      <c r="WBO88" s="201"/>
      <c r="WBP88" s="201"/>
      <c r="WBQ88" s="201"/>
      <c r="WBR88" s="201"/>
      <c r="WBS88" s="201"/>
      <c r="WBT88" s="201"/>
      <c r="WBU88" s="201"/>
      <c r="WBV88" s="201"/>
      <c r="WBW88" s="201"/>
      <c r="WBX88" s="201"/>
      <c r="WBY88" s="201"/>
      <c r="WBZ88" s="201"/>
      <c r="WCA88" s="201"/>
      <c r="WCB88" s="201"/>
      <c r="WCC88" s="201"/>
      <c r="WCD88" s="201"/>
      <c r="WCE88" s="201"/>
      <c r="WCF88" s="201"/>
      <c r="WCG88" s="201"/>
      <c r="WCH88" s="201"/>
      <c r="WCI88" s="201"/>
      <c r="WCJ88" s="201"/>
      <c r="WCK88" s="201"/>
      <c r="WCL88" s="201"/>
      <c r="WCM88" s="201"/>
      <c r="WCN88" s="201"/>
      <c r="WCO88" s="201"/>
      <c r="WCP88" s="201"/>
      <c r="WCQ88" s="201"/>
      <c r="WCR88" s="201"/>
      <c r="WCS88" s="201"/>
      <c r="WCT88" s="201"/>
      <c r="WCU88" s="201"/>
      <c r="WCV88" s="201"/>
      <c r="WCW88" s="201"/>
      <c r="WCX88" s="201"/>
      <c r="WCY88" s="201"/>
      <c r="WCZ88" s="201"/>
      <c r="WDA88" s="201"/>
      <c r="WDB88" s="201"/>
      <c r="WDC88" s="201"/>
      <c r="WDD88" s="201"/>
      <c r="WDE88" s="201"/>
      <c r="WDF88" s="201"/>
      <c r="WDG88" s="201"/>
      <c r="WDH88" s="201"/>
      <c r="WDI88" s="201"/>
      <c r="WDJ88" s="201"/>
      <c r="WDK88" s="201"/>
      <c r="WDL88" s="201"/>
      <c r="WDM88" s="201"/>
      <c r="WDN88" s="201"/>
      <c r="WDO88" s="201"/>
      <c r="WDP88" s="201"/>
      <c r="WDQ88" s="201"/>
      <c r="WDR88" s="201"/>
      <c r="WDS88" s="201"/>
      <c r="WDT88" s="201"/>
      <c r="WDU88" s="201"/>
      <c r="WDV88" s="201"/>
      <c r="WDW88" s="201"/>
      <c r="WDX88" s="201"/>
      <c r="WDY88" s="201"/>
      <c r="WDZ88" s="201"/>
      <c r="WEA88" s="201"/>
      <c r="WEB88" s="201"/>
      <c r="WEC88" s="201"/>
      <c r="WED88" s="201"/>
      <c r="WEE88" s="201"/>
      <c r="WEF88" s="201"/>
      <c r="WEG88" s="201"/>
      <c r="WEH88" s="201"/>
      <c r="WEI88" s="201"/>
      <c r="WEJ88" s="201"/>
      <c r="WEK88" s="201"/>
      <c r="WEL88" s="201"/>
      <c r="WEM88" s="201"/>
      <c r="WEN88" s="201"/>
      <c r="WEO88" s="201"/>
      <c r="WEP88" s="201"/>
      <c r="WEQ88" s="201"/>
      <c r="WER88" s="201"/>
      <c r="WES88" s="201"/>
      <c r="WET88" s="201"/>
      <c r="WEU88" s="201"/>
      <c r="WEV88" s="201"/>
      <c r="WEW88" s="201"/>
      <c r="WEX88" s="201"/>
      <c r="WEY88" s="201"/>
      <c r="WEZ88" s="201"/>
      <c r="WFA88" s="201"/>
      <c r="WFB88" s="201"/>
      <c r="WFC88" s="201"/>
      <c r="WFD88" s="201"/>
      <c r="WFE88" s="201"/>
      <c r="WFF88" s="201"/>
      <c r="WFG88" s="201"/>
      <c r="WFH88" s="201"/>
      <c r="WFI88" s="201"/>
      <c r="WFJ88" s="201"/>
      <c r="WFK88" s="201"/>
      <c r="WFL88" s="201"/>
      <c r="WFM88" s="201"/>
      <c r="WFN88" s="201"/>
      <c r="WFO88" s="201"/>
      <c r="WFP88" s="201"/>
      <c r="WFQ88" s="201"/>
      <c r="WFR88" s="201"/>
      <c r="WFS88" s="201"/>
      <c r="WFT88" s="201"/>
      <c r="WFU88" s="201"/>
      <c r="WFV88" s="201"/>
      <c r="WFW88" s="201"/>
      <c r="WFX88" s="201"/>
      <c r="WFY88" s="201"/>
      <c r="WFZ88" s="201"/>
      <c r="WGA88" s="201"/>
      <c r="WGB88" s="201"/>
      <c r="WGC88" s="201"/>
      <c r="WGD88" s="201"/>
      <c r="WGE88" s="201"/>
      <c r="WGF88" s="201"/>
      <c r="WGG88" s="201"/>
      <c r="WGH88" s="201"/>
      <c r="WGI88" s="201"/>
      <c r="WGJ88" s="201"/>
      <c r="WGK88" s="201"/>
      <c r="WGL88" s="201"/>
      <c r="WGM88" s="201"/>
      <c r="WGN88" s="201"/>
      <c r="WGO88" s="201"/>
      <c r="WGP88" s="201"/>
      <c r="WGQ88" s="201"/>
      <c r="WGR88" s="201"/>
      <c r="WGS88" s="201"/>
      <c r="WGT88" s="201"/>
      <c r="WGU88" s="201"/>
      <c r="WGV88" s="201"/>
      <c r="WGW88" s="201"/>
      <c r="WGX88" s="201"/>
      <c r="WGY88" s="201"/>
      <c r="WGZ88" s="201"/>
      <c r="WHA88" s="201"/>
      <c r="WHB88" s="201"/>
      <c r="WHC88" s="201"/>
      <c r="WHD88" s="201"/>
      <c r="WHE88" s="201"/>
      <c r="WHF88" s="201"/>
      <c r="WHG88" s="201"/>
      <c r="WHH88" s="201"/>
      <c r="WHI88" s="201"/>
      <c r="WHJ88" s="201"/>
      <c r="WHK88" s="201"/>
      <c r="WHL88" s="201"/>
      <c r="WHM88" s="201"/>
      <c r="WHN88" s="201"/>
      <c r="WHO88" s="201"/>
      <c r="WHP88" s="201"/>
      <c r="WHQ88" s="201"/>
      <c r="WHR88" s="201"/>
      <c r="WHS88" s="201"/>
      <c r="WHT88" s="201"/>
      <c r="WHU88" s="201"/>
      <c r="WHV88" s="201"/>
      <c r="WHW88" s="201"/>
      <c r="WHX88" s="201"/>
      <c r="WHY88" s="201"/>
      <c r="WHZ88" s="201"/>
      <c r="WIA88" s="201"/>
      <c r="WIB88" s="201"/>
      <c r="WIC88" s="201"/>
      <c r="WID88" s="201"/>
      <c r="WIE88" s="201"/>
      <c r="WIF88" s="201"/>
      <c r="WIG88" s="201"/>
      <c r="WIH88" s="201"/>
      <c r="WII88" s="201"/>
      <c r="WIJ88" s="201"/>
      <c r="WIK88" s="201"/>
      <c r="WIL88" s="201"/>
      <c r="WIM88" s="201"/>
      <c r="WIN88" s="201"/>
      <c r="WIO88" s="201"/>
      <c r="WIP88" s="201"/>
      <c r="WIQ88" s="201"/>
      <c r="WIR88" s="201"/>
      <c r="WIS88" s="201"/>
      <c r="WIT88" s="201"/>
      <c r="WIU88" s="201"/>
      <c r="WIV88" s="201"/>
      <c r="WIW88" s="201"/>
      <c r="WIX88" s="201"/>
      <c r="WIY88" s="201"/>
      <c r="WIZ88" s="201"/>
      <c r="WJA88" s="201"/>
      <c r="WJB88" s="201"/>
      <c r="WJC88" s="201"/>
      <c r="WJD88" s="201"/>
      <c r="WJE88" s="201"/>
      <c r="WJF88" s="201"/>
      <c r="WJG88" s="201"/>
      <c r="WJH88" s="201"/>
      <c r="WJI88" s="201"/>
      <c r="WJJ88" s="201"/>
      <c r="WJK88" s="201"/>
      <c r="WJL88" s="201"/>
      <c r="WJM88" s="201"/>
      <c r="WJN88" s="201"/>
      <c r="WJO88" s="201"/>
      <c r="WJP88" s="201"/>
      <c r="WJQ88" s="201"/>
      <c r="WJR88" s="201"/>
      <c r="WJS88" s="201"/>
      <c r="WJT88" s="201"/>
      <c r="WJU88" s="201"/>
      <c r="WJV88" s="201"/>
      <c r="WJW88" s="201"/>
      <c r="WJX88" s="201"/>
      <c r="WJY88" s="201"/>
      <c r="WJZ88" s="201"/>
      <c r="WKA88" s="201"/>
      <c r="WKB88" s="201"/>
      <c r="WKC88" s="201"/>
      <c r="WKD88" s="201"/>
      <c r="WKE88" s="201"/>
      <c r="WKF88" s="201"/>
      <c r="WKG88" s="201"/>
      <c r="WKH88" s="201"/>
      <c r="WKI88" s="201"/>
      <c r="WKJ88" s="201"/>
      <c r="WKK88" s="201"/>
      <c r="WKL88" s="201"/>
      <c r="WKM88" s="201"/>
      <c r="WKN88" s="201"/>
      <c r="WKO88" s="201"/>
      <c r="WKP88" s="201"/>
      <c r="WKQ88" s="201"/>
      <c r="WKR88" s="201"/>
      <c r="WKS88" s="201"/>
      <c r="WKT88" s="201"/>
      <c r="WKU88" s="201"/>
      <c r="WKV88" s="201"/>
      <c r="WKW88" s="201"/>
      <c r="WKX88" s="201"/>
      <c r="WKY88" s="201"/>
      <c r="WKZ88" s="201"/>
      <c r="WLA88" s="201"/>
      <c r="WLB88" s="201"/>
      <c r="WLC88" s="201"/>
      <c r="WLD88" s="201"/>
      <c r="WLE88" s="201"/>
      <c r="WLF88" s="201"/>
      <c r="WLG88" s="201"/>
      <c r="WLH88" s="201"/>
      <c r="WLI88" s="201"/>
      <c r="WLJ88" s="201"/>
      <c r="WLK88" s="201"/>
      <c r="WLL88" s="201"/>
      <c r="WLM88" s="201"/>
      <c r="WLN88" s="201"/>
      <c r="WLO88" s="201"/>
      <c r="WLP88" s="201"/>
      <c r="WLQ88" s="201"/>
      <c r="WLR88" s="201"/>
      <c r="WLS88" s="201"/>
      <c r="WLT88" s="201"/>
      <c r="WLU88" s="201"/>
      <c r="WLV88" s="201"/>
      <c r="WLW88" s="201"/>
      <c r="WLX88" s="201"/>
      <c r="WLY88" s="201"/>
      <c r="WLZ88" s="201"/>
      <c r="WMA88" s="201"/>
      <c r="WMB88" s="201"/>
      <c r="WMC88" s="201"/>
      <c r="WMD88" s="201"/>
      <c r="WME88" s="201"/>
      <c r="WMF88" s="201"/>
      <c r="WMG88" s="201"/>
      <c r="WMH88" s="201"/>
      <c r="WMI88" s="201"/>
      <c r="WMJ88" s="201"/>
      <c r="WMK88" s="201"/>
      <c r="WML88" s="201"/>
      <c r="WMM88" s="201"/>
      <c r="WMN88" s="201"/>
      <c r="WMO88" s="201"/>
      <c r="WMP88" s="201"/>
      <c r="WMQ88" s="201"/>
      <c r="WMR88" s="201"/>
      <c r="WMS88" s="201"/>
      <c r="WMT88" s="201"/>
      <c r="WMU88" s="201"/>
      <c r="WMV88" s="201"/>
      <c r="WMW88" s="201"/>
      <c r="WMX88" s="201"/>
      <c r="WMY88" s="201"/>
      <c r="WMZ88" s="201"/>
      <c r="WNA88" s="201"/>
      <c r="WNB88" s="201"/>
      <c r="WNC88" s="201"/>
      <c r="WND88" s="201"/>
      <c r="WNE88" s="201"/>
      <c r="WNF88" s="201"/>
      <c r="WNG88" s="201"/>
      <c r="WNH88" s="201"/>
      <c r="WNI88" s="201"/>
      <c r="WNJ88" s="201"/>
      <c r="WNK88" s="201"/>
      <c r="WNL88" s="201"/>
      <c r="WNM88" s="201"/>
      <c r="WNN88" s="201"/>
      <c r="WNO88" s="201"/>
      <c r="WNP88" s="201"/>
      <c r="WNQ88" s="201"/>
      <c r="WNR88" s="201"/>
      <c r="WNS88" s="201"/>
      <c r="WNT88" s="201"/>
      <c r="WNU88" s="201"/>
      <c r="WNV88" s="201"/>
      <c r="WNW88" s="201"/>
      <c r="WNX88" s="201"/>
      <c r="WNY88" s="201"/>
      <c r="WNZ88" s="201"/>
      <c r="WOA88" s="201"/>
      <c r="WOB88" s="201"/>
      <c r="WOC88" s="201"/>
      <c r="WOD88" s="201"/>
      <c r="WOE88" s="201"/>
      <c r="WOF88" s="201"/>
      <c r="WOG88" s="201"/>
      <c r="WOH88" s="201"/>
      <c r="WOI88" s="201"/>
      <c r="WOJ88" s="201"/>
      <c r="WOK88" s="201"/>
      <c r="WOL88" s="201"/>
      <c r="WOM88" s="201"/>
      <c r="WON88" s="201"/>
      <c r="WOO88" s="201"/>
      <c r="WOP88" s="201"/>
      <c r="WOQ88" s="201"/>
      <c r="WOR88" s="201"/>
      <c r="WOS88" s="201"/>
      <c r="WOT88" s="201"/>
      <c r="WOU88" s="201"/>
      <c r="WOV88" s="201"/>
      <c r="WOW88" s="201"/>
      <c r="WOX88" s="201"/>
      <c r="WOY88" s="201"/>
      <c r="WOZ88" s="201"/>
      <c r="WPA88" s="201"/>
      <c r="WPB88" s="201"/>
      <c r="WPC88" s="201"/>
      <c r="WPD88" s="201"/>
      <c r="WPE88" s="201"/>
      <c r="WPF88" s="201"/>
      <c r="WPG88" s="201"/>
      <c r="WPH88" s="201"/>
      <c r="WPI88" s="201"/>
      <c r="WPJ88" s="201"/>
      <c r="WPK88" s="201"/>
      <c r="WPL88" s="201"/>
      <c r="WPM88" s="201"/>
      <c r="WPN88" s="201"/>
      <c r="WPO88" s="201"/>
      <c r="WPP88" s="201"/>
      <c r="WPQ88" s="201"/>
      <c r="WPR88" s="201"/>
      <c r="WPS88" s="201"/>
      <c r="WPT88" s="201"/>
      <c r="WPU88" s="201"/>
      <c r="WPV88" s="201"/>
      <c r="WPW88" s="201"/>
      <c r="WPX88" s="201"/>
      <c r="WPY88" s="201"/>
      <c r="WPZ88" s="201"/>
      <c r="WQA88" s="201"/>
      <c r="WQB88" s="201"/>
      <c r="WQC88" s="201"/>
      <c r="WQD88" s="201"/>
      <c r="WQE88" s="201"/>
      <c r="WQF88" s="201"/>
      <c r="WQG88" s="201"/>
      <c r="WQH88" s="201"/>
      <c r="WQI88" s="201"/>
      <c r="WQJ88" s="201"/>
      <c r="WQK88" s="201"/>
      <c r="WQL88" s="201"/>
      <c r="WQM88" s="201"/>
      <c r="WQN88" s="201"/>
      <c r="WQO88" s="201"/>
      <c r="WQP88" s="201"/>
      <c r="WQQ88" s="201"/>
      <c r="WQR88" s="201"/>
      <c r="WQS88" s="201"/>
      <c r="WQT88" s="201"/>
      <c r="WQU88" s="201"/>
      <c r="WQV88" s="201"/>
      <c r="WQW88" s="201"/>
      <c r="WQX88" s="201"/>
      <c r="WQY88" s="201"/>
      <c r="WQZ88" s="201"/>
      <c r="WRA88" s="201"/>
      <c r="WRB88" s="201"/>
      <c r="WRC88" s="201"/>
      <c r="WRD88" s="201"/>
      <c r="WRE88" s="201"/>
      <c r="WRF88" s="201"/>
      <c r="WRG88" s="201"/>
      <c r="WRH88" s="201"/>
      <c r="WRI88" s="201"/>
      <c r="WRJ88" s="201"/>
      <c r="WRK88" s="201"/>
      <c r="WRL88" s="201"/>
      <c r="WRM88" s="201"/>
      <c r="WRN88" s="201"/>
      <c r="WRO88" s="201"/>
      <c r="WRP88" s="201"/>
      <c r="WRQ88" s="201"/>
      <c r="WRR88" s="201"/>
      <c r="WRS88" s="201"/>
      <c r="WRT88" s="201"/>
      <c r="WRU88" s="201"/>
      <c r="WRV88" s="201"/>
      <c r="WRW88" s="201"/>
      <c r="WRX88" s="201"/>
      <c r="WRY88" s="201"/>
      <c r="WRZ88" s="201"/>
      <c r="WSA88" s="201"/>
      <c r="WSB88" s="201"/>
      <c r="WSC88" s="201"/>
      <c r="WSD88" s="201"/>
      <c r="WSE88" s="201"/>
      <c r="WSF88" s="201"/>
      <c r="WSG88" s="201"/>
      <c r="WSH88" s="201"/>
      <c r="WSI88" s="201"/>
      <c r="WSJ88" s="201"/>
      <c r="WSK88" s="201"/>
      <c r="WSL88" s="201"/>
      <c r="WSM88" s="201"/>
      <c r="WSN88" s="201"/>
      <c r="WSO88" s="201"/>
      <c r="WSP88" s="201"/>
      <c r="WSQ88" s="201"/>
      <c r="WSR88" s="201"/>
      <c r="WSS88" s="201"/>
      <c r="WST88" s="201"/>
      <c r="WSU88" s="201"/>
      <c r="WSV88" s="201"/>
      <c r="WSW88" s="201"/>
      <c r="WSX88" s="201"/>
      <c r="WSY88" s="201"/>
      <c r="WSZ88" s="201"/>
      <c r="WTA88" s="201"/>
      <c r="WTB88" s="201"/>
      <c r="WTC88" s="201"/>
      <c r="WTD88" s="201"/>
      <c r="WTE88" s="201"/>
      <c r="WTF88" s="201"/>
      <c r="WTG88" s="201"/>
      <c r="WTH88" s="201"/>
      <c r="WTI88" s="201"/>
      <c r="WTJ88" s="201"/>
      <c r="WTK88" s="201"/>
      <c r="WTL88" s="201"/>
      <c r="WTM88" s="201"/>
      <c r="WTN88" s="201"/>
      <c r="WTO88" s="201"/>
      <c r="WTP88" s="201"/>
      <c r="WTQ88" s="201"/>
      <c r="WTR88" s="201"/>
      <c r="WTS88" s="201"/>
      <c r="WTT88" s="201"/>
      <c r="WTU88" s="201"/>
      <c r="WTV88" s="201"/>
      <c r="WTW88" s="201"/>
      <c r="WTX88" s="201"/>
      <c r="WTY88" s="201"/>
      <c r="WTZ88" s="201"/>
      <c r="WUA88" s="201"/>
      <c r="WUB88" s="201"/>
      <c r="WUC88" s="201"/>
      <c r="WUD88" s="201"/>
      <c r="WUE88" s="201"/>
      <c r="WUF88" s="201"/>
      <c r="WUG88" s="201"/>
      <c r="WUH88" s="201"/>
      <c r="WUI88" s="201"/>
      <c r="WUJ88" s="201"/>
      <c r="WUK88" s="201"/>
      <c r="WUL88" s="201"/>
      <c r="WUM88" s="201"/>
      <c r="WUN88" s="201"/>
      <c r="WUO88" s="201"/>
      <c r="WUP88" s="201"/>
      <c r="WUQ88" s="201"/>
      <c r="WUR88" s="201"/>
      <c r="WUS88" s="201"/>
      <c r="WUT88" s="201"/>
      <c r="WUU88" s="201"/>
      <c r="WUV88" s="201"/>
      <c r="WUW88" s="201"/>
      <c r="WUX88" s="201"/>
      <c r="WUY88" s="201"/>
      <c r="WUZ88" s="201"/>
      <c r="WVA88" s="201"/>
      <c r="WVB88" s="201"/>
      <c r="WVC88" s="201"/>
      <c r="WVD88" s="201"/>
      <c r="WVE88" s="201"/>
      <c r="WVF88" s="201"/>
      <c r="WVG88" s="201"/>
      <c r="WVH88" s="201"/>
      <c r="WVI88" s="201"/>
      <c r="WVJ88" s="201"/>
      <c r="WVK88" s="201"/>
      <c r="WVL88" s="201"/>
      <c r="WVM88" s="201"/>
      <c r="WVN88" s="201"/>
      <c r="WVO88" s="201"/>
      <c r="WVP88" s="201"/>
      <c r="WVQ88" s="201"/>
      <c r="WVR88" s="201"/>
      <c r="WVS88" s="201"/>
      <c r="WVT88" s="201"/>
      <c r="WVU88" s="201"/>
      <c r="WVV88" s="201"/>
      <c r="WVW88" s="201"/>
      <c r="WVX88" s="201"/>
      <c r="WVY88" s="201"/>
      <c r="WVZ88" s="201"/>
      <c r="WWA88" s="201"/>
      <c r="WWB88" s="201"/>
      <c r="WWC88" s="201"/>
      <c r="WWD88" s="201"/>
      <c r="WWE88" s="201"/>
      <c r="WWF88" s="201"/>
      <c r="WWG88" s="201"/>
      <c r="WWH88" s="201"/>
      <c r="WWI88" s="201"/>
      <c r="WWJ88" s="201"/>
      <c r="WWK88" s="201"/>
      <c r="WWL88" s="201"/>
      <c r="WWM88" s="201"/>
      <c r="WWN88" s="201"/>
      <c r="WWO88" s="201"/>
      <c r="WWP88" s="201"/>
      <c r="WWQ88" s="201"/>
      <c r="WWR88" s="201"/>
      <c r="WWS88" s="201"/>
      <c r="WWT88" s="201"/>
      <c r="WWU88" s="201"/>
      <c r="WWV88" s="201"/>
      <c r="WWW88" s="201"/>
      <c r="WWX88" s="201"/>
      <c r="WWY88" s="201"/>
      <c r="WWZ88" s="201"/>
      <c r="WXA88" s="201"/>
      <c r="WXB88" s="201"/>
      <c r="WXC88" s="201"/>
      <c r="WXD88" s="201"/>
      <c r="WXE88" s="201"/>
      <c r="WXF88" s="201"/>
      <c r="WXG88" s="201"/>
      <c r="WXH88" s="201"/>
      <c r="WXI88" s="201"/>
      <c r="WXJ88" s="201"/>
      <c r="WXK88" s="201"/>
      <c r="WXL88" s="201"/>
      <c r="WXM88" s="201"/>
      <c r="WXN88" s="201"/>
      <c r="WXO88" s="201"/>
      <c r="WXP88" s="201"/>
      <c r="WXQ88" s="201"/>
      <c r="WXR88" s="201"/>
      <c r="WXS88" s="201"/>
      <c r="WXT88" s="201"/>
      <c r="WXU88" s="201"/>
      <c r="WXV88" s="201"/>
      <c r="WXW88" s="201"/>
      <c r="WXX88" s="201"/>
      <c r="WXY88" s="201"/>
      <c r="WXZ88" s="201"/>
      <c r="WYA88" s="201"/>
      <c r="WYB88" s="201"/>
      <c r="WYC88" s="201"/>
      <c r="WYD88" s="201"/>
      <c r="WYE88" s="201"/>
      <c r="WYF88" s="201"/>
      <c r="WYG88" s="201"/>
      <c r="WYH88" s="201"/>
      <c r="WYI88" s="201"/>
      <c r="WYJ88" s="201"/>
      <c r="WYK88" s="201"/>
      <c r="WYL88" s="201"/>
      <c r="WYM88" s="201"/>
      <c r="WYN88" s="201"/>
      <c r="WYO88" s="201"/>
      <c r="WYP88" s="201"/>
      <c r="WYQ88" s="201"/>
      <c r="WYR88" s="201"/>
      <c r="WYS88" s="201"/>
      <c r="WYT88" s="201"/>
      <c r="WYU88" s="201"/>
      <c r="WYV88" s="201"/>
      <c r="WYW88" s="201"/>
      <c r="WYX88" s="201"/>
      <c r="WYY88" s="201"/>
      <c r="WYZ88" s="201"/>
      <c r="WZA88" s="201"/>
      <c r="WZB88" s="201"/>
      <c r="WZC88" s="201"/>
      <c r="WZD88" s="201"/>
      <c r="WZE88" s="201"/>
      <c r="WZF88" s="201"/>
      <c r="WZG88" s="201"/>
      <c r="WZH88" s="201"/>
      <c r="WZI88" s="201"/>
      <c r="WZJ88" s="201"/>
      <c r="WZK88" s="201"/>
      <c r="WZL88" s="201"/>
      <c r="WZM88" s="201"/>
      <c r="WZN88" s="201"/>
      <c r="WZO88" s="201"/>
      <c r="WZP88" s="201"/>
      <c r="WZQ88" s="201"/>
      <c r="WZR88" s="201"/>
      <c r="WZS88" s="201"/>
      <c r="WZT88" s="201"/>
      <c r="WZU88" s="201"/>
      <c r="WZV88" s="201"/>
      <c r="WZW88" s="201"/>
      <c r="WZX88" s="201"/>
      <c r="WZY88" s="201"/>
      <c r="WZZ88" s="201"/>
      <c r="XAA88" s="201"/>
      <c r="XAB88" s="201"/>
      <c r="XAC88" s="201"/>
      <c r="XAD88" s="201"/>
      <c r="XAE88" s="201"/>
      <c r="XAF88" s="201"/>
      <c r="XAG88" s="201"/>
      <c r="XAH88" s="201"/>
      <c r="XAI88" s="201"/>
      <c r="XAJ88" s="201"/>
      <c r="XAK88" s="201"/>
      <c r="XAL88" s="201"/>
      <c r="XAM88" s="201"/>
      <c r="XAN88" s="201"/>
      <c r="XAO88" s="201"/>
      <c r="XAP88" s="201"/>
      <c r="XAQ88" s="201"/>
      <c r="XAR88" s="201"/>
      <c r="XAS88" s="201"/>
      <c r="XAT88" s="201"/>
      <c r="XAU88" s="201"/>
      <c r="XAV88" s="201"/>
      <c r="XAW88" s="201"/>
      <c r="XAX88" s="201"/>
      <c r="XAY88" s="201"/>
      <c r="XAZ88" s="201"/>
      <c r="XBA88" s="201"/>
      <c r="XBB88" s="201"/>
      <c r="XBC88" s="201"/>
      <c r="XBD88" s="201"/>
      <c r="XBE88" s="201"/>
      <c r="XBF88" s="201"/>
      <c r="XBG88" s="201"/>
      <c r="XBH88" s="201"/>
      <c r="XBI88" s="201"/>
      <c r="XBJ88" s="201"/>
      <c r="XBK88" s="201"/>
      <c r="XBL88" s="201"/>
      <c r="XBM88" s="201"/>
      <c r="XBN88" s="201"/>
      <c r="XBO88" s="201"/>
      <c r="XBP88" s="201"/>
      <c r="XBQ88" s="201"/>
      <c r="XBR88" s="201"/>
      <c r="XBS88" s="201"/>
      <c r="XBT88" s="201"/>
      <c r="XBU88" s="201"/>
      <c r="XBV88" s="201"/>
      <c r="XBW88" s="201"/>
      <c r="XBX88" s="201"/>
      <c r="XBY88" s="201"/>
      <c r="XBZ88" s="201"/>
      <c r="XCA88" s="201"/>
      <c r="XCB88" s="201"/>
      <c r="XCC88" s="201"/>
      <c r="XCD88" s="201"/>
      <c r="XCE88" s="201"/>
      <c r="XCF88" s="201"/>
      <c r="XCG88" s="201"/>
      <c r="XCH88" s="201"/>
      <c r="XCI88" s="201"/>
      <c r="XCJ88" s="201"/>
      <c r="XCK88" s="201"/>
      <c r="XCL88" s="201"/>
      <c r="XCM88" s="201"/>
      <c r="XCN88" s="201"/>
      <c r="XCO88" s="201"/>
      <c r="XCP88" s="201"/>
      <c r="XCQ88" s="201"/>
      <c r="XCR88" s="201"/>
      <c r="XCS88" s="201"/>
      <c r="XCT88" s="201"/>
      <c r="XCU88" s="201"/>
      <c r="XCV88" s="201"/>
      <c r="XCW88" s="201"/>
      <c r="XCX88" s="201"/>
      <c r="XCY88" s="201"/>
      <c r="XCZ88" s="201"/>
      <c r="XDA88" s="201"/>
      <c r="XDB88" s="201"/>
      <c r="XDC88" s="201"/>
      <c r="XDD88" s="201"/>
      <c r="XDE88" s="201"/>
      <c r="XDF88" s="201"/>
      <c r="XDG88" s="201"/>
      <c r="XDH88" s="201"/>
      <c r="XDI88" s="201"/>
      <c r="XDJ88" s="201"/>
      <c r="XDK88" s="201"/>
      <c r="XDL88" s="201"/>
      <c r="XDM88" s="201"/>
      <c r="XDN88" s="201"/>
      <c r="XDO88" s="201"/>
      <c r="XDP88" s="201"/>
      <c r="XDQ88" s="201"/>
      <c r="XDR88" s="201"/>
      <c r="XDS88" s="201"/>
      <c r="XDT88" s="201"/>
      <c r="XDU88" s="201"/>
      <c r="XDV88" s="201"/>
      <c r="XDW88" s="201"/>
      <c r="XDX88" s="201"/>
      <c r="XDY88" s="201"/>
      <c r="XDZ88" s="201"/>
      <c r="XEA88" s="201"/>
      <c r="XEB88" s="201"/>
      <c r="XEC88" s="201"/>
      <c r="XED88" s="201"/>
      <c r="XEE88" s="201"/>
      <c r="XEF88" s="201"/>
      <c r="XEG88" s="201"/>
      <c r="XEH88" s="201"/>
      <c r="XEI88" s="201"/>
      <c r="XEJ88" s="201"/>
      <c r="XEK88" s="201"/>
      <c r="XEL88" s="201"/>
      <c r="XEM88" s="201"/>
      <c r="XEN88" s="201"/>
      <c r="XEO88" s="201"/>
      <c r="XEP88" s="201"/>
      <c r="XEQ88" s="201"/>
      <c r="XER88" s="201"/>
      <c r="XES88" s="201"/>
      <c r="XET88" s="201"/>
      <c r="XEU88" s="201"/>
      <c r="XEV88" s="201"/>
      <c r="XEW88" s="201"/>
      <c r="XEX88" s="201"/>
      <c r="XEY88" s="201"/>
      <c r="XEZ88" s="201"/>
      <c r="XFA88" s="201"/>
      <c r="XFB88" s="201"/>
      <c r="XFC88" s="201"/>
      <c r="XFD88" s="201"/>
    </row>
    <row r="89" spans="1:16384" s="199" customFormat="1" ht="12" customHeight="1">
      <c r="A89" s="191">
        <v>240</v>
      </c>
      <c r="B89" s="140" t="s">
        <v>370</v>
      </c>
      <c r="C89" s="132" t="str">
        <f>+VLOOKUP(B89,'[30]Jefferson Regulated Price Out'!$A:$B,2,FALSE)</f>
        <v>6YD CONT 1X WEEKLY SVC</v>
      </c>
      <c r="D89" s="134">
        <f>IFERROR(VLOOKUP(B89,'[31]Jefferson Rates'!$F$2:$H$500, 3, FALSE),0)</f>
        <v>527.91</v>
      </c>
      <c r="E89" s="135">
        <f>121.92*4.33</f>
        <v>527.91359999999997</v>
      </c>
      <c r="F89" s="135" t="s">
        <v>14</v>
      </c>
      <c r="G89" s="136">
        <f>IFERROR(VLOOKUP('Jefferson Regulated Price Out'!$B89,'[31]Jefferson Revenue'!$B:$O,3,FALSE),0)</f>
        <v>1055.82</v>
      </c>
      <c r="H89" s="136">
        <f>IFERROR(VLOOKUP('Jefferson Regulated Price Out'!$B89,'[31]Jefferson Revenue'!$B:$O,4,FALSE),0)</f>
        <v>1055.82</v>
      </c>
      <c r="I89" s="136">
        <f>IFERROR(VLOOKUP('Jefferson Regulated Price Out'!$B89,'[31]Jefferson Revenue'!$B:$O,5,FALSE),0)</f>
        <v>1055.82</v>
      </c>
      <c r="J89" s="136">
        <f>IFERROR(VLOOKUP('Jefferson Regulated Price Out'!$B89,'[31]Jefferson Revenue'!$B:$O,6,FALSE),0)</f>
        <v>1055.82</v>
      </c>
      <c r="K89" s="136">
        <f>IFERROR(VLOOKUP('Jefferson Regulated Price Out'!$B89,'[31]Jefferson Revenue'!$B:$O,7,FALSE),0)</f>
        <v>1055.82</v>
      </c>
      <c r="L89" s="136">
        <f>IFERROR(VLOOKUP('Jefferson Regulated Price Out'!$B89,'[31]Jefferson Revenue'!$B:$O,8,FALSE),0)</f>
        <v>1055.82</v>
      </c>
      <c r="M89" s="136">
        <f>IFERROR(VLOOKUP('Jefferson Regulated Price Out'!$B89,'[31]Jefferson Revenue'!$B:$O,9,FALSE),0)</f>
        <v>1055.82</v>
      </c>
      <c r="N89" s="136">
        <f>IFERROR(VLOOKUP('Jefferson Regulated Price Out'!$B89,'[31]Jefferson Revenue'!$B:$O,10,FALSE),0)</f>
        <v>1055.82</v>
      </c>
      <c r="O89" s="136">
        <f>IFERROR(VLOOKUP('Jefferson Regulated Price Out'!$B89,'[31]Jefferson Revenue'!$B:$O,11,FALSE),0)</f>
        <v>1055.82</v>
      </c>
      <c r="P89" s="136">
        <f>IFERROR(VLOOKUP('Jefferson Regulated Price Out'!$B89,'[31]Jefferson Revenue'!$B:$O,12,FALSE),0)</f>
        <v>1055.82</v>
      </c>
      <c r="Q89" s="136">
        <f>IFERROR(VLOOKUP('Jefferson Regulated Price Out'!$B89,'[31]Jefferson Revenue'!$B:$O,13,FALSE),0)</f>
        <v>1055.82</v>
      </c>
      <c r="R89" s="136">
        <f>IFERROR(VLOOKUP($B89,'[31]Jefferson Revenue'!$B:$O,14,0),0)</f>
        <v>1055.82</v>
      </c>
      <c r="S89" s="136">
        <f t="shared" si="52"/>
        <v>12669.839999999998</v>
      </c>
      <c r="T89" s="162"/>
      <c r="U89" s="136">
        <f t="shared" si="48"/>
        <v>2</v>
      </c>
      <c r="V89" s="136">
        <f t="shared" si="48"/>
        <v>2</v>
      </c>
      <c r="W89" s="136">
        <f t="shared" si="48"/>
        <v>2</v>
      </c>
      <c r="X89" s="136">
        <f t="shared" si="48"/>
        <v>2</v>
      </c>
      <c r="Y89" s="136">
        <f t="shared" si="48"/>
        <v>2</v>
      </c>
      <c r="Z89" s="136">
        <f t="shared" si="48"/>
        <v>2</v>
      </c>
      <c r="AA89" s="136">
        <f t="shared" si="48"/>
        <v>2</v>
      </c>
      <c r="AB89" s="136">
        <f t="shared" si="48"/>
        <v>2</v>
      </c>
      <c r="AC89" s="136">
        <f t="shared" si="48"/>
        <v>2</v>
      </c>
      <c r="AD89" s="136">
        <f t="shared" si="48"/>
        <v>2</v>
      </c>
      <c r="AE89" s="136">
        <f t="shared" si="48"/>
        <v>2</v>
      </c>
      <c r="AF89" s="136">
        <f t="shared" si="48"/>
        <v>2</v>
      </c>
      <c r="AG89" s="138">
        <f t="shared" si="49"/>
        <v>2</v>
      </c>
      <c r="AH89" s="162"/>
      <c r="AI89" s="192"/>
      <c r="AJ89" s="214">
        <f t="shared" si="42"/>
        <v>529.38510179945217</v>
      </c>
      <c r="AK89" s="224">
        <f t="shared" si="43"/>
        <v>1.4715017994521986</v>
      </c>
      <c r="AL89" s="225">
        <f t="shared" si="44"/>
        <v>35.316043186852767</v>
      </c>
      <c r="AM89" s="226">
        <f t="shared" si="45"/>
        <v>12705.156043186851</v>
      </c>
      <c r="AN89" s="241">
        <f t="shared" si="50"/>
        <v>2.7873913448189223E-3</v>
      </c>
      <c r="AO89" s="241">
        <f t="shared" si="51"/>
        <v>2.7874103529999411E-3</v>
      </c>
    </row>
    <row r="90" spans="1:16384" s="199" customFormat="1" ht="12" customHeight="1">
      <c r="A90" s="191">
        <v>240</v>
      </c>
      <c r="B90" s="140" t="s">
        <v>394</v>
      </c>
      <c r="C90" s="132" t="str">
        <f>+VLOOKUP(B90,'[30]Jefferson Regulated Price Out'!$A:$B,2,FALSE)</f>
        <v>2YD CONT 1xWEEKLY SVC</v>
      </c>
      <c r="D90" s="134">
        <f>IFERROR(VLOOKUP(B90,'[31]Jefferson Rates'!$F$2:$H$500, 3, FALSE),0)</f>
        <v>195.33</v>
      </c>
      <c r="E90" s="135">
        <f>45.11*4.33</f>
        <v>195.3263</v>
      </c>
      <c r="F90" s="135" t="s">
        <v>14</v>
      </c>
      <c r="G90" s="136">
        <f>IFERROR(VLOOKUP('Jefferson Regulated Price Out'!$B90,'[31]Jefferson Revenue'!$B:$O,3,FALSE),0)</f>
        <v>19922.64</v>
      </c>
      <c r="H90" s="136">
        <f>IFERROR(VLOOKUP('Jefferson Regulated Price Out'!$B90,'[31]Jefferson Revenue'!$B:$O,4,FALSE),0)</f>
        <v>20118.98</v>
      </c>
      <c r="I90" s="136">
        <f>IFERROR(VLOOKUP('Jefferson Regulated Price Out'!$B90,'[31]Jefferson Revenue'!$B:$O,5,FALSE),0)</f>
        <v>20558.490000000002</v>
      </c>
      <c r="J90" s="136">
        <f>IFERROR(VLOOKUP('Jefferson Regulated Price Out'!$B90,'[31]Jefferson Revenue'!$B:$O,6,FALSE),0)</f>
        <v>21535.15</v>
      </c>
      <c r="K90" s="136">
        <f>IFERROR(VLOOKUP('Jefferson Regulated Price Out'!$B90,'[31]Jefferson Revenue'!$B:$O,7,FALSE),0)</f>
        <v>20363.169999999998</v>
      </c>
      <c r="L90" s="136">
        <f>IFERROR(VLOOKUP('Jefferson Regulated Price Out'!$B90,'[31]Jefferson Revenue'!$B:$O,8,FALSE),0)</f>
        <v>20851.490000000002</v>
      </c>
      <c r="M90" s="136">
        <f>IFERROR(VLOOKUP('Jefferson Regulated Price Out'!$B90,'[31]Jefferson Revenue'!$B:$O,9,FALSE),0)</f>
        <v>20949.169999999998</v>
      </c>
      <c r="N90" s="136">
        <f>IFERROR(VLOOKUP('Jefferson Regulated Price Out'!$B90,'[31]Jefferson Revenue'!$B:$O,10,FALSE),0)</f>
        <v>20558.48</v>
      </c>
      <c r="O90" s="136">
        <f>IFERROR(VLOOKUP('Jefferson Regulated Price Out'!$B90,'[31]Jefferson Revenue'!$B:$O,11,FALSE),0)</f>
        <v>20363.27</v>
      </c>
      <c r="P90" s="136">
        <f>IFERROR(VLOOKUP('Jefferson Regulated Price Out'!$B90,'[31]Jefferson Revenue'!$B:$O,12,FALSE),0)</f>
        <v>19728.32</v>
      </c>
      <c r="Q90" s="136">
        <f>IFERROR(VLOOKUP('Jefferson Regulated Price Out'!$B90,'[31]Jefferson Revenue'!$B:$O,13,FALSE),0)</f>
        <v>14183.44</v>
      </c>
      <c r="R90" s="136">
        <f>IFERROR(VLOOKUP($B90,'[31]Jefferson Revenue'!$B:$O,14,0),0)</f>
        <v>18605.18</v>
      </c>
      <c r="S90" s="136">
        <f t="shared" si="52"/>
        <v>237737.78000000003</v>
      </c>
      <c r="T90" s="162"/>
      <c r="U90" s="136">
        <f t="shared" si="48"/>
        <v>101.99477806788511</v>
      </c>
      <c r="V90" s="136">
        <f t="shared" si="48"/>
        <v>102.99994880458711</v>
      </c>
      <c r="W90" s="136">
        <f t="shared" si="48"/>
        <v>105.25003839655967</v>
      </c>
      <c r="X90" s="136">
        <f t="shared" si="48"/>
        <v>110.25008959197255</v>
      </c>
      <c r="Y90" s="136">
        <f t="shared" si="48"/>
        <v>104.25008959197254</v>
      </c>
      <c r="Z90" s="136">
        <f t="shared" si="48"/>
        <v>106.75006399426611</v>
      </c>
      <c r="AA90" s="136">
        <f t="shared" si="48"/>
        <v>107.25014078738543</v>
      </c>
      <c r="AB90" s="136">
        <f t="shared" si="48"/>
        <v>105.24998720114677</v>
      </c>
      <c r="AC90" s="136">
        <f t="shared" si="48"/>
        <v>104.25060154610146</v>
      </c>
      <c r="AD90" s="136">
        <f t="shared" si="48"/>
        <v>100.99994880458711</v>
      </c>
      <c r="AE90" s="136">
        <f t="shared" si="48"/>
        <v>72.612706701479539</v>
      </c>
      <c r="AF90" s="136">
        <f t="shared" si="48"/>
        <v>95.249987201146766</v>
      </c>
      <c r="AG90" s="138">
        <f t="shared" si="49"/>
        <v>101.42569839075752</v>
      </c>
      <c r="AH90" s="162"/>
      <c r="AI90" s="192"/>
      <c r="AJ90" s="214">
        <f t="shared" si="42"/>
        <v>195.87075083803549</v>
      </c>
      <c r="AK90" s="224">
        <f t="shared" si="43"/>
        <v>0.54445083803548755</v>
      </c>
      <c r="AL90" s="225">
        <f t="shared" si="44"/>
        <v>662.65567784619043</v>
      </c>
      <c r="AM90" s="226">
        <f t="shared" si="45"/>
        <v>238400.43567784622</v>
      </c>
      <c r="AN90" s="241">
        <f t="shared" si="50"/>
        <v>2.7873913448188369E-3</v>
      </c>
      <c r="AO90" s="241">
        <f t="shared" si="51"/>
        <v>2.7873385452080453E-3</v>
      </c>
    </row>
    <row r="91" spans="1:16384" s="199" customFormat="1" ht="12" customHeight="1">
      <c r="A91" s="191">
        <v>240</v>
      </c>
      <c r="B91" s="140" t="s">
        <v>347</v>
      </c>
      <c r="C91" s="132" t="str">
        <f>+VLOOKUP(B91,'[30]Jefferson Regulated Price Out'!$A:$B,2,FALSE)</f>
        <v>2YD CONT 2X WEEKLY</v>
      </c>
      <c r="D91" s="134">
        <f>IFERROR(VLOOKUP(B91,'[31]Jefferson Rates'!$F$2:$H$500, 3, FALSE),0)</f>
        <v>390.65</v>
      </c>
      <c r="E91" s="135">
        <f>45.11*2*4.33</f>
        <v>390.65260000000001</v>
      </c>
      <c r="F91" s="135" t="s">
        <v>14</v>
      </c>
      <c r="G91" s="136">
        <f>IFERROR(VLOOKUP('Jefferson Regulated Price Out'!$B91,'[31]Jefferson Revenue'!$B:$O,3,FALSE),0)</f>
        <v>0</v>
      </c>
      <c r="H91" s="136">
        <f>IFERROR(VLOOKUP('Jefferson Regulated Price Out'!$B91,'[31]Jefferson Revenue'!$B:$O,4,FALSE),0)</f>
        <v>0</v>
      </c>
      <c r="I91" s="136">
        <f>IFERROR(VLOOKUP('Jefferson Regulated Price Out'!$B91,'[31]Jefferson Revenue'!$B:$O,5,FALSE),0)</f>
        <v>0</v>
      </c>
      <c r="J91" s="136">
        <f>IFERROR(VLOOKUP('Jefferson Regulated Price Out'!$B91,'[31]Jefferson Revenue'!$B:$O,6,FALSE),0)</f>
        <v>0</v>
      </c>
      <c r="K91" s="136">
        <f>IFERROR(VLOOKUP('Jefferson Regulated Price Out'!$B91,'[31]Jefferson Revenue'!$B:$O,7,FALSE),0)</f>
        <v>0</v>
      </c>
      <c r="L91" s="136">
        <f>IFERROR(VLOOKUP('Jefferson Regulated Price Out'!$B91,'[31]Jefferson Revenue'!$B:$O,8,FALSE),0)</f>
        <v>1757.88</v>
      </c>
      <c r="M91" s="136">
        <f>IFERROR(VLOOKUP('Jefferson Regulated Price Out'!$B91,'[31]Jefferson Revenue'!$B:$O,9,FALSE),0)</f>
        <v>7373.52</v>
      </c>
      <c r="N91" s="136">
        <f>IFERROR(VLOOKUP('Jefferson Regulated Price Out'!$B91,'[31]Jefferson Revenue'!$B:$O,10,FALSE),0)</f>
        <v>7422.35</v>
      </c>
      <c r="O91" s="136">
        <f>IFERROR(VLOOKUP('Jefferson Regulated Price Out'!$B91,'[31]Jefferson Revenue'!$B:$O,11,FALSE),0)</f>
        <v>6738.72</v>
      </c>
      <c r="P91" s="136">
        <f>IFERROR(VLOOKUP('Jefferson Regulated Price Out'!$B91,'[31]Jefferson Revenue'!$B:$O,12,FALSE),0)</f>
        <v>3271.61</v>
      </c>
      <c r="Q91" s="136">
        <f>IFERROR(VLOOKUP('Jefferson Regulated Price Out'!$B91,'[31]Jefferson Revenue'!$B:$O,13,FALSE),0)</f>
        <v>0</v>
      </c>
      <c r="R91" s="136">
        <f>IFERROR(VLOOKUP($B91,'[31]Jefferson Revenue'!$B:$O,14,0),0)</f>
        <v>0</v>
      </c>
      <c r="S91" s="136">
        <f t="shared" si="52"/>
        <v>26564.080000000002</v>
      </c>
      <c r="T91" s="162"/>
      <c r="U91" s="136">
        <f t="shared" si="48"/>
        <v>0</v>
      </c>
      <c r="V91" s="136">
        <f t="shared" si="48"/>
        <v>0</v>
      </c>
      <c r="W91" s="136">
        <f t="shared" si="48"/>
        <v>0</v>
      </c>
      <c r="X91" s="136">
        <f t="shared" si="48"/>
        <v>0</v>
      </c>
      <c r="Y91" s="136">
        <f t="shared" si="48"/>
        <v>0</v>
      </c>
      <c r="Z91" s="136">
        <f t="shared" si="48"/>
        <v>4.4998848073723288</v>
      </c>
      <c r="AA91" s="136">
        <f t="shared" si="48"/>
        <v>18.875003199795216</v>
      </c>
      <c r="AB91" s="136">
        <f t="shared" si="48"/>
        <v>19.000000000000004</v>
      </c>
      <c r="AC91" s="136">
        <f t="shared" si="48"/>
        <v>17.25001919877128</v>
      </c>
      <c r="AD91" s="136">
        <f t="shared" si="48"/>
        <v>8.3747856137207233</v>
      </c>
      <c r="AE91" s="136">
        <f t="shared" si="48"/>
        <v>0</v>
      </c>
      <c r="AF91" s="136">
        <f t="shared" si="48"/>
        <v>0</v>
      </c>
      <c r="AG91" s="138">
        <f t="shared" si="49"/>
        <v>5.6666410683049619</v>
      </c>
      <c r="AH91" s="162"/>
      <c r="AI91" s="192"/>
      <c r="AJ91" s="214">
        <f t="shared" si="42"/>
        <v>391.74150167607098</v>
      </c>
      <c r="AK91" s="224">
        <f t="shared" si="43"/>
        <v>1.0889016760709751</v>
      </c>
      <c r="AL91" s="225">
        <f t="shared" si="44"/>
        <v>74.044979483638727</v>
      </c>
      <c r="AM91" s="226">
        <f t="shared" si="45"/>
        <v>26638.12497948364</v>
      </c>
      <c r="AN91" s="241">
        <f t="shared" si="50"/>
        <v>2.7873913448188369E-3</v>
      </c>
      <c r="AO91" s="241">
        <f t="shared" si="51"/>
        <v>2.7874098965083196E-3</v>
      </c>
    </row>
    <row r="92" spans="1:16384" s="199" customFormat="1" ht="12" customHeight="1">
      <c r="A92" s="191">
        <v>240</v>
      </c>
      <c r="B92" s="140" t="s">
        <v>505</v>
      </c>
      <c r="C92" s="132" t="str">
        <f>+VLOOKUP(B92,'[30]Jefferson Regulated Price Out'!$A:$B,2,FALSE)</f>
        <v>2YD CONT 2xWEEKLY SVC</v>
      </c>
      <c r="D92" s="134">
        <f>IFERROR(VLOOKUP(B92,'[31]Jefferson Rates'!$F$2:$H$500, 3, FALSE),0)</f>
        <v>390.65</v>
      </c>
      <c r="E92" s="135">
        <f>E91</f>
        <v>390.65260000000001</v>
      </c>
      <c r="F92" s="135" t="s">
        <v>14</v>
      </c>
      <c r="G92" s="136">
        <f>IFERROR(VLOOKUP('Jefferson Regulated Price Out'!$B92,'[31]Jefferson Revenue'!$B:$O,3,FALSE),0)</f>
        <v>7422.35</v>
      </c>
      <c r="H92" s="136">
        <f>IFERROR(VLOOKUP('Jefferson Regulated Price Out'!$B92,'[31]Jefferson Revenue'!$B:$O,4,FALSE),0)</f>
        <v>7422.35</v>
      </c>
      <c r="I92" s="136">
        <f>IFERROR(VLOOKUP('Jefferson Regulated Price Out'!$B92,'[31]Jefferson Revenue'!$B:$O,5,FALSE),0)</f>
        <v>7422.35</v>
      </c>
      <c r="J92" s="136">
        <f>IFERROR(VLOOKUP('Jefferson Regulated Price Out'!$B92,'[31]Jefferson Revenue'!$B:$O,6,FALSE),0)</f>
        <v>7422.35</v>
      </c>
      <c r="K92" s="136">
        <f>IFERROR(VLOOKUP('Jefferson Regulated Price Out'!$B92,'[31]Jefferson Revenue'!$B:$O,7,FALSE),0)</f>
        <v>8594.31</v>
      </c>
      <c r="L92" s="136">
        <f>IFERROR(VLOOKUP('Jefferson Regulated Price Out'!$B92,'[31]Jefferson Revenue'!$B:$O,8,FALSE),0)</f>
        <v>9180.2800000000007</v>
      </c>
      <c r="M92" s="136">
        <f>IFERROR(VLOOKUP('Jefferson Regulated Price Out'!$B92,'[31]Jefferson Revenue'!$B:$O,9,FALSE),0)</f>
        <v>10401.049999999999</v>
      </c>
      <c r="N92" s="136">
        <f>IFERROR(VLOOKUP('Jefferson Regulated Price Out'!$B92,'[31]Jefferson Revenue'!$B:$O,10,FALSE),0)</f>
        <v>10938.2</v>
      </c>
      <c r="O92" s="136">
        <f>IFERROR(VLOOKUP('Jefferson Regulated Price Out'!$B92,'[31]Jefferson Revenue'!$B:$O,11,FALSE),0)</f>
        <v>10059.23</v>
      </c>
      <c r="P92" s="136">
        <f>IFERROR(VLOOKUP('Jefferson Regulated Price Out'!$B92,'[31]Jefferson Revenue'!$B:$O,12,FALSE),0)</f>
        <v>7813</v>
      </c>
      <c r="Q92" s="136">
        <f>IFERROR(VLOOKUP('Jefferson Regulated Price Out'!$B92,'[31]Jefferson Revenue'!$B:$O,13,FALSE),0)</f>
        <v>6836.39</v>
      </c>
      <c r="R92" s="136">
        <f>IFERROR(VLOOKUP($B92,'[31]Jefferson Revenue'!$B:$O,14,0),0)</f>
        <v>5469.1</v>
      </c>
      <c r="S92" s="136">
        <f t="shared" si="52"/>
        <v>98980.959999999992</v>
      </c>
      <c r="T92" s="162"/>
      <c r="U92" s="136">
        <f t="shared" si="48"/>
        <v>19.000000000000004</v>
      </c>
      <c r="V92" s="136">
        <f t="shared" si="48"/>
        <v>19.000000000000004</v>
      </c>
      <c r="W92" s="136">
        <f t="shared" si="48"/>
        <v>19.000000000000004</v>
      </c>
      <c r="X92" s="136">
        <f t="shared" si="48"/>
        <v>19.000000000000004</v>
      </c>
      <c r="Y92" s="136">
        <f t="shared" si="48"/>
        <v>22.000025598361706</v>
      </c>
      <c r="Z92" s="136">
        <f t="shared" si="48"/>
        <v>23.500012799180855</v>
      </c>
      <c r="AA92" s="136">
        <f t="shared" si="48"/>
        <v>26.624984001023932</v>
      </c>
      <c r="AB92" s="136">
        <f t="shared" si="48"/>
        <v>28.000000000000004</v>
      </c>
      <c r="AC92" s="136">
        <f t="shared" si="48"/>
        <v>25.749980801228723</v>
      </c>
      <c r="AD92" s="136">
        <f t="shared" si="48"/>
        <v>20</v>
      </c>
      <c r="AE92" s="136">
        <f t="shared" si="48"/>
        <v>17.500038397542561</v>
      </c>
      <c r="AF92" s="136">
        <f t="shared" si="48"/>
        <v>14.000000000000002</v>
      </c>
      <c r="AG92" s="138">
        <f t="shared" si="49"/>
        <v>21.114586799778149</v>
      </c>
      <c r="AH92" s="162"/>
      <c r="AI92" s="192"/>
      <c r="AJ92" s="214">
        <f t="shared" si="42"/>
        <v>391.74150167607098</v>
      </c>
      <c r="AK92" s="224">
        <f t="shared" si="43"/>
        <v>1.0889016760709751</v>
      </c>
      <c r="AL92" s="225">
        <f t="shared" si="44"/>
        <v>275.90050746989414</v>
      </c>
      <c r="AM92" s="226">
        <f t="shared" si="45"/>
        <v>99256.860507469886</v>
      </c>
      <c r="AN92" s="241">
        <f t="shared" si="50"/>
        <v>2.7873913448188369E-3</v>
      </c>
      <c r="AO92" s="241">
        <f t="shared" si="51"/>
        <v>2.7874098965083201E-3</v>
      </c>
    </row>
    <row r="93" spans="1:16384" s="199" customFormat="1" ht="12" customHeight="1">
      <c r="A93" s="191">
        <v>240</v>
      </c>
      <c r="B93" s="140" t="s">
        <v>506</v>
      </c>
      <c r="C93" s="132" t="str">
        <f>+VLOOKUP(B93,'[30]Jefferson Regulated Price Out'!$A:$B,2,FALSE)</f>
        <v>2YD CONT 3xWEEKLY SVC</v>
      </c>
      <c r="D93" s="134">
        <f>IFERROR(VLOOKUP(B93,'[31]Jefferson Rates'!$F$2:$H$500, 3, FALSE),0)</f>
        <v>585.98</v>
      </c>
      <c r="E93" s="135">
        <f>45.11*3*4.33</f>
        <v>585.97889999999995</v>
      </c>
      <c r="F93" s="135" t="s">
        <v>14</v>
      </c>
      <c r="G93" s="136">
        <f>IFERROR(VLOOKUP('Jefferson Regulated Price Out'!$B93,'[31]Jefferson Revenue'!$B:$O,3,FALSE),0)</f>
        <v>0</v>
      </c>
      <c r="H93" s="136">
        <f>IFERROR(VLOOKUP('Jefferson Regulated Price Out'!$B93,'[31]Jefferson Revenue'!$B:$O,4,FALSE),0)</f>
        <v>0</v>
      </c>
      <c r="I93" s="136">
        <f>IFERROR(VLOOKUP('Jefferson Regulated Price Out'!$B93,'[31]Jefferson Revenue'!$B:$O,5,FALSE),0)</f>
        <v>0</v>
      </c>
      <c r="J93" s="136">
        <f>IFERROR(VLOOKUP('Jefferson Regulated Price Out'!$B93,'[31]Jefferson Revenue'!$B:$O,6,FALSE),0)</f>
        <v>0</v>
      </c>
      <c r="K93" s="136">
        <f>IFERROR(VLOOKUP('Jefferson Regulated Price Out'!$B93,'[31]Jefferson Revenue'!$B:$O,7,FALSE),0)</f>
        <v>0</v>
      </c>
      <c r="L93" s="136">
        <f>IFERROR(VLOOKUP('Jefferson Regulated Price Out'!$B93,'[31]Jefferson Revenue'!$B:$O,8,FALSE),0)</f>
        <v>0</v>
      </c>
      <c r="M93" s="136">
        <f>IFERROR(VLOOKUP('Jefferson Regulated Price Out'!$B93,'[31]Jefferson Revenue'!$B:$O,9,FALSE),0)</f>
        <v>0</v>
      </c>
      <c r="N93" s="136">
        <f>IFERROR(VLOOKUP('Jefferson Regulated Price Out'!$B93,'[31]Jefferson Revenue'!$B:$O,10,FALSE),0)</f>
        <v>0</v>
      </c>
      <c r="O93" s="136">
        <f>IFERROR(VLOOKUP('Jefferson Regulated Price Out'!$B93,'[31]Jefferson Revenue'!$B:$O,11,FALSE),0)</f>
        <v>0</v>
      </c>
      <c r="P93" s="136">
        <f>IFERROR(VLOOKUP('Jefferson Regulated Price Out'!$B93,'[31]Jefferson Revenue'!$B:$O,12,FALSE),0)</f>
        <v>0</v>
      </c>
      <c r="Q93" s="136">
        <f>IFERROR(VLOOKUP('Jefferson Regulated Price Out'!$B93,'[31]Jefferson Revenue'!$B:$O,13,FALSE),0)</f>
        <v>0</v>
      </c>
      <c r="R93" s="136">
        <f>IFERROR(VLOOKUP($B93,'[31]Jefferson Revenue'!$B:$O,14,0),0)</f>
        <v>0</v>
      </c>
      <c r="S93" s="136">
        <f t="shared" si="52"/>
        <v>0</v>
      </c>
      <c r="T93" s="162"/>
      <c r="U93" s="136">
        <f t="shared" si="48"/>
        <v>0</v>
      </c>
      <c r="V93" s="136">
        <f t="shared" si="48"/>
        <v>0</v>
      </c>
      <c r="W93" s="136">
        <f t="shared" si="48"/>
        <v>0</v>
      </c>
      <c r="X93" s="136">
        <f t="shared" si="48"/>
        <v>0</v>
      </c>
      <c r="Y93" s="136">
        <f t="shared" si="48"/>
        <v>0</v>
      </c>
      <c r="Z93" s="136">
        <f t="shared" si="48"/>
        <v>0</v>
      </c>
      <c r="AA93" s="136">
        <f t="shared" si="48"/>
        <v>0</v>
      </c>
      <c r="AB93" s="136">
        <f t="shared" si="48"/>
        <v>0</v>
      </c>
      <c r="AC93" s="136">
        <f t="shared" si="48"/>
        <v>0</v>
      </c>
      <c r="AD93" s="136">
        <f t="shared" si="48"/>
        <v>0</v>
      </c>
      <c r="AE93" s="136">
        <f t="shared" si="48"/>
        <v>0</v>
      </c>
      <c r="AF93" s="136">
        <f t="shared" si="48"/>
        <v>0</v>
      </c>
      <c r="AG93" s="138">
        <f t="shared" si="49"/>
        <v>0</v>
      </c>
      <c r="AH93" s="162"/>
      <c r="AI93" s="192"/>
      <c r="AJ93" s="214">
        <f t="shared" si="42"/>
        <v>587.61225251410644</v>
      </c>
      <c r="AK93" s="224">
        <f t="shared" si="43"/>
        <v>1.6333525141064911</v>
      </c>
      <c r="AL93" s="225">
        <f t="shared" si="44"/>
        <v>0</v>
      </c>
      <c r="AM93" s="226">
        <f t="shared" si="45"/>
        <v>0</v>
      </c>
      <c r="AN93" s="241">
        <f t="shared" si="50"/>
        <v>2.7873913448188854E-3</v>
      </c>
      <c r="AO93" s="241" t="e">
        <f t="shared" si="51"/>
        <v>#DIV/0!</v>
      </c>
    </row>
    <row r="94" spans="1:16384" s="199" customFormat="1" ht="12" customHeight="1">
      <c r="A94" s="191">
        <v>240</v>
      </c>
      <c r="B94" s="140" t="s">
        <v>395</v>
      </c>
      <c r="C94" s="132" t="str">
        <f>+VLOOKUP(B94,'[30]Jefferson Regulated Price Out'!$A:$B,2,FALSE)</f>
        <v>2YD CONT EOW SVC</v>
      </c>
      <c r="D94" s="134">
        <f>IFERROR(VLOOKUP(B94,'[31]Jefferson Rates'!$F$2:$H$500, 3, FALSE),0)</f>
        <v>97.89</v>
      </c>
      <c r="E94" s="135">
        <f>45.11*2.17</f>
        <v>97.8887</v>
      </c>
      <c r="F94" s="135" t="s">
        <v>14</v>
      </c>
      <c r="G94" s="136">
        <f>IFERROR(VLOOKUP('Jefferson Regulated Price Out'!$B94,'[31]Jefferson Revenue'!$B:$O,3,FALSE),0)</f>
        <v>3133.2799999999997</v>
      </c>
      <c r="H94" s="136">
        <f>IFERROR(VLOOKUP('Jefferson Regulated Price Out'!$B94,'[31]Jefferson Revenue'!$B:$O,4,FALSE),0)</f>
        <v>3230.36</v>
      </c>
      <c r="I94" s="136">
        <f>IFERROR(VLOOKUP('Jefferson Regulated Price Out'!$B94,'[31]Jefferson Revenue'!$B:$O,5,FALSE),0)</f>
        <v>3279.32</v>
      </c>
      <c r="J94" s="136">
        <f>IFERROR(VLOOKUP('Jefferson Regulated Price Out'!$B94,'[31]Jefferson Revenue'!$B:$O,6,FALSE),0)</f>
        <v>3621.95</v>
      </c>
      <c r="K94" s="136">
        <f>IFERROR(VLOOKUP('Jefferson Regulated Price Out'!$B94,'[31]Jefferson Revenue'!$B:$O,7,FALSE),0)</f>
        <v>3817.72</v>
      </c>
      <c r="L94" s="136">
        <f>IFERROR(VLOOKUP('Jefferson Regulated Price Out'!$B94,'[31]Jefferson Revenue'!$B:$O,8,FALSE),0)</f>
        <v>3426.15</v>
      </c>
      <c r="M94" s="136">
        <f>IFERROR(VLOOKUP('Jefferson Regulated Price Out'!$B94,'[31]Jefferson Revenue'!$B:$O,9,FALSE),0)</f>
        <v>3524.05</v>
      </c>
      <c r="N94" s="136">
        <f>IFERROR(VLOOKUP('Jefferson Regulated Price Out'!$B94,'[31]Jefferson Revenue'!$B:$O,10,FALSE),0)</f>
        <v>3621.93</v>
      </c>
      <c r="O94" s="136">
        <f>IFERROR(VLOOKUP('Jefferson Regulated Price Out'!$B94,'[31]Jefferson Revenue'!$B:$O,11,FALSE),0)</f>
        <v>3475.1</v>
      </c>
      <c r="P94" s="136">
        <f>IFERROR(VLOOKUP('Jefferson Regulated Price Out'!$B94,'[31]Jefferson Revenue'!$B:$O,12,FALSE),0)</f>
        <v>3621.93</v>
      </c>
      <c r="Q94" s="136">
        <f>IFERROR(VLOOKUP('Jefferson Regulated Price Out'!$B94,'[31]Jefferson Revenue'!$B:$O,13,FALSE),0)</f>
        <v>3328.26</v>
      </c>
      <c r="R94" s="136">
        <f>IFERROR(VLOOKUP($B94,'[31]Jefferson Revenue'!$B:$O,14,0),0)</f>
        <v>3279.32</v>
      </c>
      <c r="S94" s="136">
        <f t="shared" si="52"/>
        <v>41359.370000000003</v>
      </c>
      <c r="T94" s="162"/>
      <c r="U94" s="136">
        <f t="shared" si="48"/>
        <v>32.008172438451318</v>
      </c>
      <c r="V94" s="136">
        <f t="shared" si="48"/>
        <v>32.99989784451936</v>
      </c>
      <c r="W94" s="136">
        <f t="shared" si="48"/>
        <v>33.500051077740324</v>
      </c>
      <c r="X94" s="136">
        <f t="shared" ref="U94:AF109" si="53">IFERROR(J94/$D94,0)</f>
        <v>37.00020431096128</v>
      </c>
      <c r="Y94" s="136">
        <f t="shared" si="53"/>
        <v>39.00010215548064</v>
      </c>
      <c r="Z94" s="136">
        <f t="shared" si="53"/>
        <v>35</v>
      </c>
      <c r="AA94" s="136">
        <f t="shared" si="53"/>
        <v>36.00010215548064</v>
      </c>
      <c r="AB94" s="136">
        <f t="shared" si="53"/>
        <v>37</v>
      </c>
      <c r="AC94" s="136">
        <f t="shared" si="53"/>
        <v>35.500051077740316</v>
      </c>
      <c r="AD94" s="136">
        <f t="shared" si="53"/>
        <v>37</v>
      </c>
      <c r="AE94" s="136">
        <f t="shared" si="53"/>
        <v>34</v>
      </c>
      <c r="AF94" s="136">
        <f t="shared" si="53"/>
        <v>33.500051077740324</v>
      </c>
      <c r="AG94" s="138">
        <f t="shared" si="49"/>
        <v>35.209052678176185</v>
      </c>
      <c r="AH94" s="162"/>
      <c r="AI94" s="192"/>
      <c r="AJ94" s="214">
        <f t="shared" si="42"/>
        <v>98.161554115135573</v>
      </c>
      <c r="AK94" s="224">
        <f t="shared" si="43"/>
        <v>0.27285411513557278</v>
      </c>
      <c r="AL94" s="225">
        <f t="shared" si="44"/>
        <v>115.28321895918637</v>
      </c>
      <c r="AM94" s="226">
        <f t="shared" si="45"/>
        <v>41474.653218959189</v>
      </c>
      <c r="AN94" s="241">
        <f t="shared" si="50"/>
        <v>2.7873913448188889E-3</v>
      </c>
      <c r="AO94" s="241">
        <f t="shared" si="51"/>
        <v>2.7873543276695548E-3</v>
      </c>
    </row>
    <row r="95" spans="1:16384" s="199" customFormat="1" ht="12" customHeight="1">
      <c r="A95" s="191"/>
      <c r="B95" s="140" t="s">
        <v>348</v>
      </c>
      <c r="C95" s="132" t="str">
        <f>+VLOOKUP(B95,'[30]Jefferson Regulated Price Out'!$A:$B,2,FALSE)</f>
        <v>2YD CONT EVERY OTHER WK</v>
      </c>
      <c r="D95" s="134">
        <f>IFERROR(VLOOKUP(B95,'[31]Jefferson Rates'!$F$2:$H$500, 3, FALSE),0)</f>
        <v>97.89</v>
      </c>
      <c r="E95" s="135">
        <f>E94</f>
        <v>97.8887</v>
      </c>
      <c r="F95" s="135" t="s">
        <v>14</v>
      </c>
      <c r="G95" s="136">
        <f>IFERROR(VLOOKUP('Jefferson Regulated Price Out'!$B95,'[31]Jefferson Revenue'!$B:$O,3,FALSE),0)</f>
        <v>587.28</v>
      </c>
      <c r="H95" s="136">
        <f>IFERROR(VLOOKUP('Jefferson Regulated Price Out'!$B95,'[31]Jefferson Revenue'!$B:$O,4,FALSE),0)</f>
        <v>538.39</v>
      </c>
      <c r="I95" s="136">
        <f>IFERROR(VLOOKUP('Jefferson Regulated Price Out'!$B95,'[31]Jefferson Revenue'!$B:$O,5,FALSE),0)</f>
        <v>587.34</v>
      </c>
      <c r="J95" s="136">
        <f>IFERROR(VLOOKUP('Jefferson Regulated Price Out'!$B95,'[31]Jefferson Revenue'!$B:$O,6,FALSE),0)</f>
        <v>587.34</v>
      </c>
      <c r="K95" s="136">
        <f>IFERROR(VLOOKUP('Jefferson Regulated Price Out'!$B95,'[31]Jefferson Revenue'!$B:$O,7,FALSE),0)</f>
        <v>587.34</v>
      </c>
      <c r="L95" s="136">
        <f>IFERROR(VLOOKUP('Jefferson Regulated Price Out'!$B95,'[31]Jefferson Revenue'!$B:$O,8,FALSE),0)</f>
        <v>587.34</v>
      </c>
      <c r="M95" s="136">
        <f>IFERROR(VLOOKUP('Jefferson Regulated Price Out'!$B95,'[31]Jefferson Revenue'!$B:$O,9,FALSE),0)</f>
        <v>587.34</v>
      </c>
      <c r="N95" s="136">
        <f>IFERROR(VLOOKUP('Jefferson Regulated Price Out'!$B95,'[31]Jefferson Revenue'!$B:$O,10,FALSE),0)</f>
        <v>587.34</v>
      </c>
      <c r="O95" s="136">
        <f>IFERROR(VLOOKUP('Jefferson Regulated Price Out'!$B95,'[31]Jefferson Revenue'!$B:$O,11,FALSE),0)</f>
        <v>587.34</v>
      </c>
      <c r="P95" s="136">
        <f>IFERROR(VLOOKUP('Jefferson Regulated Price Out'!$B95,'[31]Jefferson Revenue'!$B:$O,12,FALSE),0)</f>
        <v>587.34</v>
      </c>
      <c r="Q95" s="136">
        <f>IFERROR(VLOOKUP('Jefferson Regulated Price Out'!$B95,'[31]Jefferson Revenue'!$B:$O,13,FALSE),0)</f>
        <v>587.34</v>
      </c>
      <c r="R95" s="136">
        <f>IFERROR(VLOOKUP($B95,'[31]Jefferson Revenue'!$B:$O,14,0),0)</f>
        <v>489.45</v>
      </c>
      <c r="S95" s="136">
        <f t="shared" si="52"/>
        <v>6901.1800000000012</v>
      </c>
      <c r="T95" s="162"/>
      <c r="U95" s="136">
        <f t="shared" si="53"/>
        <v>5.9993870671161504</v>
      </c>
      <c r="V95" s="136">
        <f t="shared" si="53"/>
        <v>5.4999489222596791</v>
      </c>
      <c r="W95" s="136">
        <f t="shared" si="53"/>
        <v>6</v>
      </c>
      <c r="X95" s="136">
        <f t="shared" si="53"/>
        <v>6</v>
      </c>
      <c r="Y95" s="136">
        <f t="shared" si="53"/>
        <v>6</v>
      </c>
      <c r="Z95" s="136">
        <f t="shared" si="53"/>
        <v>6</v>
      </c>
      <c r="AA95" s="136">
        <f t="shared" si="53"/>
        <v>6</v>
      </c>
      <c r="AB95" s="136">
        <f t="shared" si="53"/>
        <v>6</v>
      </c>
      <c r="AC95" s="136">
        <f t="shared" si="53"/>
        <v>6</v>
      </c>
      <c r="AD95" s="136">
        <f t="shared" si="53"/>
        <v>6</v>
      </c>
      <c r="AE95" s="136">
        <f t="shared" si="53"/>
        <v>6</v>
      </c>
      <c r="AF95" s="136">
        <f t="shared" si="53"/>
        <v>5</v>
      </c>
      <c r="AG95" s="138">
        <f t="shared" si="49"/>
        <v>5.8749446657813182</v>
      </c>
      <c r="AH95" s="162"/>
      <c r="AI95" s="192"/>
      <c r="AJ95" s="214">
        <f t="shared" si="42"/>
        <v>98.161554115135573</v>
      </c>
      <c r="AK95" s="224">
        <f t="shared" si="43"/>
        <v>0.27285411513557278</v>
      </c>
      <c r="AL95" s="225">
        <f t="shared" si="44"/>
        <v>19.23603393902658</v>
      </c>
      <c r="AM95" s="226">
        <f t="shared" si="45"/>
        <v>6920.4160339390273</v>
      </c>
      <c r="AN95" s="241">
        <f t="shared" si="50"/>
        <v>2.7873913448188889E-3</v>
      </c>
      <c r="AO95" s="241">
        <f t="shared" si="51"/>
        <v>2.7873543276695544E-3</v>
      </c>
    </row>
    <row r="96" spans="1:16384" s="199" customFormat="1" ht="12" customHeight="1">
      <c r="A96" s="191"/>
      <c r="B96" s="140" t="s">
        <v>344</v>
      </c>
      <c r="C96" s="132" t="str">
        <f>+VLOOKUP(B96,'[30]Jefferson Regulated Price Out'!$A:$B,2,FALSE)</f>
        <v>2YD CONT 1X MONTH SVC</v>
      </c>
      <c r="D96" s="134">
        <f>IFERROR(VLOOKUP(B96,'[31]Jefferson Rates'!$F$2:$H$500, 3, FALSE),0)</f>
        <v>0</v>
      </c>
      <c r="E96" s="135"/>
      <c r="F96" s="135"/>
      <c r="G96" s="136">
        <f>IFERROR(VLOOKUP('Jefferson Regulated Price Out'!$B96,'[31]Jefferson Revenue'!$B:$O,3,FALSE),0)</f>
        <v>0</v>
      </c>
      <c r="H96" s="136">
        <f>IFERROR(VLOOKUP('Jefferson Regulated Price Out'!$B96,'[31]Jefferson Revenue'!$B:$O,4,FALSE),0)</f>
        <v>0</v>
      </c>
      <c r="I96" s="136">
        <f>IFERROR(VLOOKUP('Jefferson Regulated Price Out'!$B96,'[31]Jefferson Revenue'!$B:$O,5,FALSE),0)</f>
        <v>0</v>
      </c>
      <c r="J96" s="136">
        <f>IFERROR(VLOOKUP('Jefferson Regulated Price Out'!$B96,'[31]Jefferson Revenue'!$B:$O,6,FALSE),0)</f>
        <v>0</v>
      </c>
      <c r="K96" s="136">
        <f>IFERROR(VLOOKUP('Jefferson Regulated Price Out'!$B96,'[31]Jefferson Revenue'!$B:$O,7,FALSE),0)</f>
        <v>0</v>
      </c>
      <c r="L96" s="136">
        <f>IFERROR(VLOOKUP('Jefferson Regulated Price Out'!$B96,'[31]Jefferson Revenue'!$B:$O,8,FALSE),0)</f>
        <v>0</v>
      </c>
      <c r="M96" s="136">
        <f>IFERROR(VLOOKUP('Jefferson Regulated Price Out'!$B96,'[31]Jefferson Revenue'!$B:$O,9,FALSE),0)</f>
        <v>0</v>
      </c>
      <c r="N96" s="136">
        <f>IFERROR(VLOOKUP('Jefferson Regulated Price Out'!$B96,'[31]Jefferson Revenue'!$B:$O,10,FALSE),0)</f>
        <v>0</v>
      </c>
      <c r="O96" s="136">
        <f>IFERROR(VLOOKUP('Jefferson Regulated Price Out'!$B96,'[31]Jefferson Revenue'!$B:$O,11,FALSE),0)</f>
        <v>0</v>
      </c>
      <c r="P96" s="136">
        <f>IFERROR(VLOOKUP('Jefferson Regulated Price Out'!$B96,'[31]Jefferson Revenue'!$B:$O,12,FALSE),0)</f>
        <v>0</v>
      </c>
      <c r="Q96" s="136">
        <f>IFERROR(VLOOKUP('Jefferson Regulated Price Out'!$B96,'[31]Jefferson Revenue'!$B:$O,13,FALSE),0)</f>
        <v>0</v>
      </c>
      <c r="R96" s="136">
        <f>IFERROR(VLOOKUP($B96,'[31]Jefferson Revenue'!$B:$O,14,0),0)</f>
        <v>0</v>
      </c>
      <c r="S96" s="136">
        <f t="shared" si="52"/>
        <v>0</v>
      </c>
      <c r="T96" s="162"/>
      <c r="U96" s="136">
        <f t="shared" si="53"/>
        <v>0</v>
      </c>
      <c r="V96" s="136">
        <f t="shared" si="53"/>
        <v>0</v>
      </c>
      <c r="W96" s="136">
        <f t="shared" si="53"/>
        <v>0</v>
      </c>
      <c r="X96" s="136">
        <f t="shared" si="53"/>
        <v>0</v>
      </c>
      <c r="Y96" s="136">
        <f t="shared" si="53"/>
        <v>0</v>
      </c>
      <c r="Z96" s="136">
        <f t="shared" si="53"/>
        <v>0</v>
      </c>
      <c r="AA96" s="136">
        <f t="shared" si="53"/>
        <v>0</v>
      </c>
      <c r="AB96" s="136">
        <f t="shared" si="53"/>
        <v>0</v>
      </c>
      <c r="AC96" s="136">
        <f t="shared" si="53"/>
        <v>0</v>
      </c>
      <c r="AD96" s="136">
        <f t="shared" si="53"/>
        <v>0</v>
      </c>
      <c r="AE96" s="136">
        <f t="shared" si="53"/>
        <v>0</v>
      </c>
      <c r="AF96" s="136">
        <f t="shared" si="53"/>
        <v>0</v>
      </c>
      <c r="AG96" s="138">
        <f t="shared" si="49"/>
        <v>0</v>
      </c>
      <c r="AH96" s="162"/>
      <c r="AI96" s="192"/>
      <c r="AJ96" s="214">
        <f t="shared" si="42"/>
        <v>0</v>
      </c>
      <c r="AK96" s="224">
        <f t="shared" si="43"/>
        <v>0</v>
      </c>
      <c r="AL96" s="225">
        <f t="shared" si="44"/>
        <v>0</v>
      </c>
      <c r="AM96" s="226">
        <f t="shared" si="45"/>
        <v>0</v>
      </c>
      <c r="AN96" s="241" t="e">
        <f t="shared" si="50"/>
        <v>#DIV/0!</v>
      </c>
      <c r="AO96" s="241" t="e">
        <f t="shared" si="51"/>
        <v>#DIV/0!</v>
      </c>
    </row>
    <row r="97" spans="1:41" s="199" customFormat="1" ht="12" customHeight="1">
      <c r="A97" s="191">
        <v>240</v>
      </c>
      <c r="B97" s="140" t="s">
        <v>393</v>
      </c>
      <c r="C97" s="132" t="str">
        <f>+VLOOKUP(B97,'[30]Jefferson Regulated Price Out'!$A:$B,2,FALSE)</f>
        <v>2YD CONT 1X MONTH SVC</v>
      </c>
      <c r="D97" s="134">
        <f>IFERROR(VLOOKUP(B97,'[31]Jefferson Rates'!$F$2:$H$500, 3, FALSE),0)</f>
        <v>45.11</v>
      </c>
      <c r="E97" s="135">
        <v>45.11</v>
      </c>
      <c r="F97" s="135" t="s">
        <v>14</v>
      </c>
      <c r="G97" s="136">
        <f>IFERROR(VLOOKUP('Jefferson Regulated Price Out'!$B97,'[31]Jefferson Revenue'!$B:$O,3,FALSE),0)</f>
        <v>586.42999999999995</v>
      </c>
      <c r="H97" s="136">
        <f>IFERROR(VLOOKUP('Jefferson Regulated Price Out'!$B97,'[31]Jefferson Revenue'!$B:$O,4,FALSE),0)</f>
        <v>541.32000000000005</v>
      </c>
      <c r="I97" s="136">
        <f>IFERROR(VLOOKUP('Jefferson Regulated Price Out'!$B97,'[31]Jefferson Revenue'!$B:$O,5,FALSE),0)</f>
        <v>496.21</v>
      </c>
      <c r="J97" s="136">
        <f>IFERROR(VLOOKUP('Jefferson Regulated Price Out'!$B97,'[31]Jefferson Revenue'!$B:$O,6,FALSE),0)</f>
        <v>496.21</v>
      </c>
      <c r="K97" s="136">
        <f>IFERROR(VLOOKUP('Jefferson Regulated Price Out'!$B97,'[31]Jefferson Revenue'!$B:$O,7,FALSE),0)</f>
        <v>496.21</v>
      </c>
      <c r="L97" s="136">
        <f>IFERROR(VLOOKUP('Jefferson Regulated Price Out'!$B97,'[31]Jefferson Revenue'!$B:$O,8,FALSE),0)</f>
        <v>405.99</v>
      </c>
      <c r="M97" s="136">
        <f>IFERROR(VLOOKUP('Jefferson Regulated Price Out'!$B97,'[31]Jefferson Revenue'!$B:$O,9,FALSE),0)</f>
        <v>451.1</v>
      </c>
      <c r="N97" s="136">
        <f>IFERROR(VLOOKUP('Jefferson Regulated Price Out'!$B97,'[31]Jefferson Revenue'!$B:$O,10,FALSE),0)</f>
        <v>405.99</v>
      </c>
      <c r="O97" s="136">
        <f>IFERROR(VLOOKUP('Jefferson Regulated Price Out'!$B97,'[31]Jefferson Revenue'!$B:$O,11,FALSE),0)</f>
        <v>451.1</v>
      </c>
      <c r="P97" s="136">
        <f>IFERROR(VLOOKUP('Jefferson Regulated Price Out'!$B97,'[31]Jefferson Revenue'!$B:$O,12,FALSE),0)</f>
        <v>541.32000000000005</v>
      </c>
      <c r="Q97" s="136">
        <f>IFERROR(VLOOKUP('Jefferson Regulated Price Out'!$B97,'[31]Jefferson Revenue'!$B:$O,13,FALSE),0)</f>
        <v>676.65</v>
      </c>
      <c r="R97" s="136">
        <f>IFERROR(VLOOKUP($B97,'[31]Jefferson Revenue'!$B:$O,14,0),0)</f>
        <v>721.76</v>
      </c>
      <c r="S97" s="136">
        <f t="shared" si="52"/>
        <v>6270.29</v>
      </c>
      <c r="T97" s="162"/>
      <c r="U97" s="136">
        <f t="shared" si="53"/>
        <v>12.999999999999998</v>
      </c>
      <c r="V97" s="136">
        <f t="shared" si="53"/>
        <v>12.000000000000002</v>
      </c>
      <c r="W97" s="136">
        <f t="shared" si="53"/>
        <v>11</v>
      </c>
      <c r="X97" s="136">
        <f t="shared" si="53"/>
        <v>11</v>
      </c>
      <c r="Y97" s="136">
        <f t="shared" si="53"/>
        <v>11</v>
      </c>
      <c r="Z97" s="136">
        <f t="shared" si="53"/>
        <v>9</v>
      </c>
      <c r="AA97" s="136">
        <f t="shared" si="53"/>
        <v>10</v>
      </c>
      <c r="AB97" s="136">
        <f t="shared" si="53"/>
        <v>9</v>
      </c>
      <c r="AC97" s="136">
        <f t="shared" si="53"/>
        <v>10</v>
      </c>
      <c r="AD97" s="136">
        <f t="shared" si="53"/>
        <v>12.000000000000002</v>
      </c>
      <c r="AE97" s="136">
        <f t="shared" si="53"/>
        <v>15</v>
      </c>
      <c r="AF97" s="136">
        <f t="shared" si="53"/>
        <v>16</v>
      </c>
      <c r="AG97" s="138">
        <f t="shared" si="49"/>
        <v>11.583333333333334</v>
      </c>
      <c r="AH97" s="162"/>
      <c r="AI97" s="192"/>
      <c r="AJ97" s="214">
        <f t="shared" si="42"/>
        <v>45.235739223564778</v>
      </c>
      <c r="AK97" s="224">
        <f t="shared" si="43"/>
        <v>0.12573922356477851</v>
      </c>
      <c r="AL97" s="225">
        <f t="shared" si="44"/>
        <v>17.477752075504213</v>
      </c>
      <c r="AM97" s="226">
        <f t="shared" si="45"/>
        <v>6287.7677520755042</v>
      </c>
      <c r="AN97" s="241">
        <f t="shared" si="50"/>
        <v>2.7873913448188542E-3</v>
      </c>
      <c r="AO97" s="241">
        <f t="shared" si="51"/>
        <v>2.7873913448188542E-3</v>
      </c>
    </row>
    <row r="98" spans="1:41" s="199" customFormat="1" ht="12" customHeight="1">
      <c r="A98" s="191">
        <v>245</v>
      </c>
      <c r="B98" s="140" t="s">
        <v>307</v>
      </c>
      <c r="C98" s="140" t="str">
        <f>+VLOOKUP(B98,'[30]Jefferson Regulated Price Out'!$A:$B,2,FALSE)</f>
        <v>1-32 GAL CAN WEEKLY SVC</v>
      </c>
      <c r="D98" s="145">
        <f>IFERROR(VLOOKUP(B98,'[31]Jefferson Rates'!$F$2:$H$500, 3, FALSE),0)</f>
        <v>24.57</v>
      </c>
      <c r="E98" s="141">
        <f>5.64*4.33</f>
        <v>24.421199999999999</v>
      </c>
      <c r="F98" s="135" t="s">
        <v>14</v>
      </c>
      <c r="G98" s="136">
        <f>IFERROR(VLOOKUP('Jefferson Regulated Price Out'!$B98,'[31]Jefferson Revenue'!$B:$O,3,FALSE),0)</f>
        <v>294.83999999999997</v>
      </c>
      <c r="H98" s="136">
        <f>IFERROR(VLOOKUP('Jefferson Regulated Price Out'!$B98,'[31]Jefferson Revenue'!$B:$O,4,FALSE),0)</f>
        <v>245.7</v>
      </c>
      <c r="I98" s="136">
        <f>IFERROR(VLOOKUP('Jefferson Regulated Price Out'!$B98,'[31]Jefferson Revenue'!$B:$O,5,FALSE),0)</f>
        <v>245.7</v>
      </c>
      <c r="J98" s="136">
        <f>IFERROR(VLOOKUP('Jefferson Regulated Price Out'!$B98,'[31]Jefferson Revenue'!$B:$O,6,FALSE),0)</f>
        <v>98.28</v>
      </c>
      <c r="K98" s="136">
        <f>IFERROR(VLOOKUP('Jefferson Regulated Price Out'!$B98,'[31]Jefferson Revenue'!$B:$O,7,FALSE),0)</f>
        <v>98.28</v>
      </c>
      <c r="L98" s="136">
        <f>IFERROR(VLOOKUP('Jefferson Regulated Price Out'!$B98,'[31]Jefferson Revenue'!$B:$O,8,FALSE),0)</f>
        <v>98.28</v>
      </c>
      <c r="M98" s="136">
        <f>IFERROR(VLOOKUP('Jefferson Regulated Price Out'!$B98,'[31]Jefferson Revenue'!$B:$O,9,FALSE),0)</f>
        <v>98.28</v>
      </c>
      <c r="N98" s="136">
        <f>IFERROR(VLOOKUP('Jefferson Regulated Price Out'!$B98,'[31]Jefferson Revenue'!$B:$O,10,FALSE),0)</f>
        <v>98.28</v>
      </c>
      <c r="O98" s="136">
        <f>IFERROR(VLOOKUP('Jefferson Regulated Price Out'!$B98,'[31]Jefferson Revenue'!$B:$O,11,FALSE),0)</f>
        <v>98.28</v>
      </c>
      <c r="P98" s="136">
        <f>IFERROR(VLOOKUP('Jefferson Regulated Price Out'!$B98,'[31]Jefferson Revenue'!$B:$O,12,FALSE),0)</f>
        <v>98.28</v>
      </c>
      <c r="Q98" s="136">
        <f>IFERROR(VLOOKUP('Jefferson Regulated Price Out'!$B98,'[31]Jefferson Revenue'!$B:$O,13,FALSE),0)</f>
        <v>122.85</v>
      </c>
      <c r="R98" s="136">
        <f>IFERROR(VLOOKUP($B98,'[31]Jefferson Revenue'!$B:$O,14,0),0)</f>
        <v>122.85</v>
      </c>
      <c r="S98" s="136">
        <f t="shared" si="52"/>
        <v>1719.8999999999996</v>
      </c>
      <c r="T98" s="162"/>
      <c r="U98" s="136">
        <f t="shared" si="53"/>
        <v>11.999999999999998</v>
      </c>
      <c r="V98" s="136">
        <f t="shared" si="53"/>
        <v>10</v>
      </c>
      <c r="W98" s="136">
        <f t="shared" si="53"/>
        <v>10</v>
      </c>
      <c r="X98" s="136">
        <f t="shared" si="53"/>
        <v>4</v>
      </c>
      <c r="Y98" s="136">
        <f t="shared" si="53"/>
        <v>4</v>
      </c>
      <c r="Z98" s="136">
        <f t="shared" si="53"/>
        <v>4</v>
      </c>
      <c r="AA98" s="136">
        <f t="shared" si="53"/>
        <v>4</v>
      </c>
      <c r="AB98" s="136">
        <f t="shared" si="53"/>
        <v>4</v>
      </c>
      <c r="AC98" s="136">
        <f t="shared" si="53"/>
        <v>4</v>
      </c>
      <c r="AD98" s="136">
        <f t="shared" si="53"/>
        <v>4</v>
      </c>
      <c r="AE98" s="136">
        <f t="shared" si="53"/>
        <v>5</v>
      </c>
      <c r="AF98" s="136">
        <f t="shared" si="53"/>
        <v>5</v>
      </c>
      <c r="AG98" s="138">
        <f t="shared" si="49"/>
        <v>5.833333333333333</v>
      </c>
      <c r="AH98" s="162"/>
      <c r="AI98" s="192"/>
      <c r="AJ98" s="214">
        <f t="shared" si="42"/>
        <v>24.489271441510091</v>
      </c>
      <c r="AK98" s="224">
        <f t="shared" si="43"/>
        <v>6.8071441510092257E-2</v>
      </c>
      <c r="AL98" s="225">
        <f t="shared" si="44"/>
        <v>4.765000905706458</v>
      </c>
      <c r="AM98" s="226">
        <f t="shared" si="45"/>
        <v>1724.6650009057062</v>
      </c>
      <c r="AN98" s="241">
        <f t="shared" si="50"/>
        <v>2.7873913448189383E-3</v>
      </c>
      <c r="AO98" s="241">
        <f t="shared" si="51"/>
        <v>2.7705104399711952E-3</v>
      </c>
    </row>
    <row r="99" spans="1:41" s="199" customFormat="1" ht="12" customHeight="1">
      <c r="A99" s="191">
        <v>245</v>
      </c>
      <c r="B99" s="140" t="s">
        <v>507</v>
      </c>
      <c r="C99" s="140" t="str">
        <f>+VLOOKUP(B99,'[30]Jefferson Regulated Price Out'!$A:$B,2,FALSE)</f>
        <v>2-32 GAL CANS WKLY SVC</v>
      </c>
      <c r="D99" s="145">
        <f>IFERROR(VLOOKUP(B99,'[31]Jefferson Rates'!$F$2:$H$500, 3, FALSE),0)</f>
        <v>48.84</v>
      </c>
      <c r="E99" s="141">
        <f>E98*2</f>
        <v>48.842399999999998</v>
      </c>
      <c r="F99" s="135" t="s">
        <v>14</v>
      </c>
      <c r="G99" s="136">
        <f>IFERROR(VLOOKUP('Jefferson Regulated Price Out'!$B99,'[31]Jefferson Revenue'!$B:$O,3,FALSE),0)</f>
        <v>0</v>
      </c>
      <c r="H99" s="136">
        <f>IFERROR(VLOOKUP('Jefferson Regulated Price Out'!$B99,'[31]Jefferson Revenue'!$B:$O,4,FALSE),0)</f>
        <v>0</v>
      </c>
      <c r="I99" s="136">
        <f>IFERROR(VLOOKUP('Jefferson Regulated Price Out'!$B99,'[31]Jefferson Revenue'!$B:$O,5,FALSE),0)</f>
        <v>0</v>
      </c>
      <c r="J99" s="136">
        <f>IFERROR(VLOOKUP('Jefferson Regulated Price Out'!$B99,'[31]Jefferson Revenue'!$B:$O,6,FALSE),0)</f>
        <v>0</v>
      </c>
      <c r="K99" s="136">
        <f>IFERROR(VLOOKUP('Jefferson Regulated Price Out'!$B99,'[31]Jefferson Revenue'!$B:$O,7,FALSE),0)</f>
        <v>0</v>
      </c>
      <c r="L99" s="136">
        <f>IFERROR(VLOOKUP('Jefferson Regulated Price Out'!$B99,'[31]Jefferson Revenue'!$B:$O,8,FALSE),0)</f>
        <v>0</v>
      </c>
      <c r="M99" s="136">
        <f>IFERROR(VLOOKUP('Jefferson Regulated Price Out'!$B99,'[31]Jefferson Revenue'!$B:$O,9,FALSE),0)</f>
        <v>0</v>
      </c>
      <c r="N99" s="136">
        <f>IFERROR(VLOOKUP('Jefferson Regulated Price Out'!$B99,'[31]Jefferson Revenue'!$B:$O,10,FALSE),0)</f>
        <v>0</v>
      </c>
      <c r="O99" s="136">
        <f>IFERROR(VLOOKUP('Jefferson Regulated Price Out'!$B99,'[31]Jefferson Revenue'!$B:$O,11,FALSE),0)</f>
        <v>0</v>
      </c>
      <c r="P99" s="136">
        <f>IFERROR(VLOOKUP('Jefferson Regulated Price Out'!$B99,'[31]Jefferson Revenue'!$B:$O,12,FALSE),0)</f>
        <v>0</v>
      </c>
      <c r="Q99" s="136">
        <f>IFERROR(VLOOKUP('Jefferson Regulated Price Out'!$B99,'[31]Jefferson Revenue'!$B:$O,13,FALSE),0)</f>
        <v>0</v>
      </c>
      <c r="R99" s="136">
        <f>IFERROR(VLOOKUP($B99,'[31]Jefferson Revenue'!$B:$O,14,0),0)</f>
        <v>0</v>
      </c>
      <c r="S99" s="136">
        <f t="shared" si="52"/>
        <v>0</v>
      </c>
      <c r="T99" s="162"/>
      <c r="U99" s="136">
        <f t="shared" si="53"/>
        <v>0</v>
      </c>
      <c r="V99" s="136">
        <f t="shared" si="53"/>
        <v>0</v>
      </c>
      <c r="W99" s="136">
        <f t="shared" si="53"/>
        <v>0</v>
      </c>
      <c r="X99" s="136">
        <f t="shared" si="53"/>
        <v>0</v>
      </c>
      <c r="Y99" s="136">
        <f t="shared" si="53"/>
        <v>0</v>
      </c>
      <c r="Z99" s="136">
        <f t="shared" si="53"/>
        <v>0</v>
      </c>
      <c r="AA99" s="136">
        <f t="shared" si="53"/>
        <v>0</v>
      </c>
      <c r="AB99" s="136">
        <f t="shared" si="53"/>
        <v>0</v>
      </c>
      <c r="AC99" s="136">
        <f t="shared" si="53"/>
        <v>0</v>
      </c>
      <c r="AD99" s="136">
        <f t="shared" si="53"/>
        <v>0</v>
      </c>
      <c r="AE99" s="136">
        <f t="shared" si="53"/>
        <v>0</v>
      </c>
      <c r="AF99" s="136">
        <f t="shared" si="53"/>
        <v>0</v>
      </c>
      <c r="AG99" s="138">
        <f t="shared" si="49"/>
        <v>0</v>
      </c>
      <c r="AH99" s="162"/>
      <c r="AI99" s="192"/>
      <c r="AJ99" s="214">
        <f t="shared" si="42"/>
        <v>48.978542883020182</v>
      </c>
      <c r="AK99" s="224">
        <f t="shared" si="43"/>
        <v>0.13614288302018451</v>
      </c>
      <c r="AL99" s="225">
        <f t="shared" si="44"/>
        <v>0</v>
      </c>
      <c r="AM99" s="226">
        <f t="shared" si="45"/>
        <v>0</v>
      </c>
      <c r="AN99" s="241">
        <f t="shared" si="50"/>
        <v>2.7873913448189383E-3</v>
      </c>
      <c r="AO99" s="241" t="e">
        <f t="shared" si="51"/>
        <v>#DIV/0!</v>
      </c>
    </row>
    <row r="100" spans="1:41" s="199" customFormat="1" ht="12" customHeight="1">
      <c r="A100" s="191">
        <v>245</v>
      </c>
      <c r="B100" s="140" t="s">
        <v>508</v>
      </c>
      <c r="C100" s="140" t="str">
        <f>+VLOOKUP(B100,'[30]Jefferson Regulated Price Out'!$A:$B,2,FALSE)</f>
        <v>3-32 GAL CANS WKLY SVC</v>
      </c>
      <c r="D100" s="145">
        <f>IFERROR(VLOOKUP(B100,'[31]Jefferson Rates'!$F$2:$H$500, 3, FALSE),0)</f>
        <v>73.260000000000005</v>
      </c>
      <c r="E100" s="141">
        <f>E98*3</f>
        <v>73.263599999999997</v>
      </c>
      <c r="F100" s="135" t="s">
        <v>14</v>
      </c>
      <c r="G100" s="136">
        <f>IFERROR(VLOOKUP('Jefferson Regulated Price Out'!$B100,'[31]Jefferson Revenue'!$B:$O,3,FALSE),0)</f>
        <v>0</v>
      </c>
      <c r="H100" s="136">
        <f>IFERROR(VLOOKUP('Jefferson Regulated Price Out'!$B100,'[31]Jefferson Revenue'!$B:$O,4,FALSE),0)</f>
        <v>0</v>
      </c>
      <c r="I100" s="136">
        <f>IFERROR(VLOOKUP('Jefferson Regulated Price Out'!$B100,'[31]Jefferson Revenue'!$B:$O,5,FALSE),0)</f>
        <v>0</v>
      </c>
      <c r="J100" s="136">
        <f>IFERROR(VLOOKUP('Jefferson Regulated Price Out'!$B100,'[31]Jefferson Revenue'!$B:$O,6,FALSE),0)</f>
        <v>0</v>
      </c>
      <c r="K100" s="136">
        <f>IFERROR(VLOOKUP('Jefferson Regulated Price Out'!$B100,'[31]Jefferson Revenue'!$B:$O,7,FALSE),0)</f>
        <v>0</v>
      </c>
      <c r="L100" s="136">
        <f>IFERROR(VLOOKUP('Jefferson Regulated Price Out'!$B100,'[31]Jefferson Revenue'!$B:$O,8,FALSE),0)</f>
        <v>0</v>
      </c>
      <c r="M100" s="136">
        <f>IFERROR(VLOOKUP('Jefferson Regulated Price Out'!$B100,'[31]Jefferson Revenue'!$B:$O,9,FALSE),0)</f>
        <v>0</v>
      </c>
      <c r="N100" s="136">
        <f>IFERROR(VLOOKUP('Jefferson Regulated Price Out'!$B100,'[31]Jefferson Revenue'!$B:$O,10,FALSE),0)</f>
        <v>0</v>
      </c>
      <c r="O100" s="136">
        <f>IFERROR(VLOOKUP('Jefferson Regulated Price Out'!$B100,'[31]Jefferson Revenue'!$B:$O,11,FALSE),0)</f>
        <v>0</v>
      </c>
      <c r="P100" s="136">
        <f>IFERROR(VLOOKUP('Jefferson Regulated Price Out'!$B100,'[31]Jefferson Revenue'!$B:$O,12,FALSE),0)</f>
        <v>0</v>
      </c>
      <c r="Q100" s="136">
        <f>IFERROR(VLOOKUP('Jefferson Regulated Price Out'!$B100,'[31]Jefferson Revenue'!$B:$O,13,FALSE),0)</f>
        <v>73.260000000000005</v>
      </c>
      <c r="R100" s="136">
        <f>IFERROR(VLOOKUP($B100,'[31]Jefferson Revenue'!$B:$O,14,0),0)</f>
        <v>73.260000000000005</v>
      </c>
      <c r="S100" s="136">
        <f t="shared" si="52"/>
        <v>146.52000000000001</v>
      </c>
      <c r="T100" s="162"/>
      <c r="U100" s="136">
        <f t="shared" si="53"/>
        <v>0</v>
      </c>
      <c r="V100" s="136">
        <f t="shared" si="53"/>
        <v>0</v>
      </c>
      <c r="W100" s="136">
        <f t="shared" si="53"/>
        <v>0</v>
      </c>
      <c r="X100" s="136">
        <f t="shared" si="53"/>
        <v>0</v>
      </c>
      <c r="Y100" s="136">
        <f t="shared" si="53"/>
        <v>0</v>
      </c>
      <c r="Z100" s="136">
        <f t="shared" si="53"/>
        <v>0</v>
      </c>
      <c r="AA100" s="136">
        <f t="shared" si="53"/>
        <v>0</v>
      </c>
      <c r="AB100" s="136">
        <f t="shared" si="53"/>
        <v>0</v>
      </c>
      <c r="AC100" s="136">
        <f t="shared" si="53"/>
        <v>0</v>
      </c>
      <c r="AD100" s="136">
        <f t="shared" si="53"/>
        <v>0</v>
      </c>
      <c r="AE100" s="136">
        <f t="shared" si="53"/>
        <v>1</v>
      </c>
      <c r="AF100" s="136">
        <f t="shared" si="53"/>
        <v>1</v>
      </c>
      <c r="AG100" s="138">
        <f t="shared" si="49"/>
        <v>0.16666666666666666</v>
      </c>
      <c r="AH100" s="162"/>
      <c r="AI100" s="192"/>
      <c r="AJ100" s="214">
        <f t="shared" si="42"/>
        <v>73.467814324530266</v>
      </c>
      <c r="AK100" s="224">
        <f t="shared" si="43"/>
        <v>0.20421432453026966</v>
      </c>
      <c r="AL100" s="225">
        <f t="shared" si="44"/>
        <v>0.40842864906053933</v>
      </c>
      <c r="AM100" s="226">
        <f t="shared" si="45"/>
        <v>146.92842864906055</v>
      </c>
      <c r="AN100" s="241">
        <f t="shared" si="50"/>
        <v>2.7873913448188416E-3</v>
      </c>
      <c r="AO100" s="241">
        <f t="shared" si="51"/>
        <v>2.7875283173664982E-3</v>
      </c>
    </row>
    <row r="101" spans="1:41" s="199" customFormat="1" ht="12" customHeight="1">
      <c r="A101" s="191">
        <v>245</v>
      </c>
      <c r="B101" s="140" t="s">
        <v>509</v>
      </c>
      <c r="C101" s="140" t="str">
        <f>+VLOOKUP(B101,'[30]Jefferson Regulated Price Out'!$A:$B,2,FALSE)</f>
        <v>4-32 GAL CANS WKLY SVC</v>
      </c>
      <c r="D101" s="145">
        <f>IFERROR(VLOOKUP(B101,'[31]Jefferson Rates'!$F$2:$H$500, 3, FALSE),0)</f>
        <v>0</v>
      </c>
      <c r="E101" s="141">
        <f>E98*4</f>
        <v>97.684799999999996</v>
      </c>
      <c r="F101" s="135" t="s">
        <v>14</v>
      </c>
      <c r="G101" s="136">
        <f>IFERROR(VLOOKUP('Jefferson Regulated Price Out'!$B101,'[31]Jefferson Revenue'!$B:$O,3,FALSE),0)</f>
        <v>53.98</v>
      </c>
      <c r="H101" s="136">
        <f>IFERROR(VLOOKUP('Jefferson Regulated Price Out'!$B101,'[31]Jefferson Revenue'!$B:$O,4,FALSE),0)</f>
        <v>53.98</v>
      </c>
      <c r="I101" s="136">
        <f>IFERROR(VLOOKUP('Jefferson Regulated Price Out'!$B101,'[31]Jefferson Revenue'!$B:$O,5,FALSE),0)</f>
        <v>53.98</v>
      </c>
      <c r="J101" s="136">
        <f>IFERROR(VLOOKUP('Jefferson Regulated Price Out'!$B101,'[31]Jefferson Revenue'!$B:$O,6,FALSE),0)</f>
        <v>53.98</v>
      </c>
      <c r="K101" s="136">
        <f>IFERROR(VLOOKUP('Jefferson Regulated Price Out'!$B101,'[31]Jefferson Revenue'!$B:$O,7,FALSE),0)</f>
        <v>53.98</v>
      </c>
      <c r="L101" s="136">
        <f>IFERROR(VLOOKUP('Jefferson Regulated Price Out'!$B101,'[31]Jefferson Revenue'!$B:$O,8,FALSE),0)</f>
        <v>53.98</v>
      </c>
      <c r="M101" s="136">
        <f>IFERROR(VLOOKUP('Jefferson Regulated Price Out'!$B101,'[31]Jefferson Revenue'!$B:$O,9,FALSE),0)</f>
        <v>53.98</v>
      </c>
      <c r="N101" s="136">
        <f>IFERROR(VLOOKUP('Jefferson Regulated Price Out'!$B101,'[31]Jefferson Revenue'!$B:$O,10,FALSE),0)</f>
        <v>53.98</v>
      </c>
      <c r="O101" s="136">
        <f>IFERROR(VLOOKUP('Jefferson Regulated Price Out'!$B101,'[31]Jefferson Revenue'!$B:$O,11,FALSE),0)</f>
        <v>53.98</v>
      </c>
      <c r="P101" s="136">
        <f>IFERROR(VLOOKUP('Jefferson Regulated Price Out'!$B101,'[31]Jefferson Revenue'!$B:$O,12,FALSE),0)</f>
        <v>53.98</v>
      </c>
      <c r="Q101" s="136">
        <f>IFERROR(VLOOKUP('Jefferson Regulated Price Out'!$B101,'[31]Jefferson Revenue'!$B:$O,13,FALSE),0)</f>
        <v>0</v>
      </c>
      <c r="R101" s="136">
        <f>IFERROR(VLOOKUP($B101,'[31]Jefferson Revenue'!$B:$O,14,0),0)</f>
        <v>0</v>
      </c>
      <c r="S101" s="136">
        <f t="shared" si="52"/>
        <v>539.80000000000007</v>
      </c>
      <c r="T101" s="162"/>
      <c r="U101" s="136">
        <f t="shared" si="53"/>
        <v>0</v>
      </c>
      <c r="V101" s="136">
        <f t="shared" si="53"/>
        <v>0</v>
      </c>
      <c r="W101" s="136">
        <f t="shared" si="53"/>
        <v>0</v>
      </c>
      <c r="X101" s="136">
        <f t="shared" si="53"/>
        <v>0</v>
      </c>
      <c r="Y101" s="136">
        <f t="shared" si="53"/>
        <v>0</v>
      </c>
      <c r="Z101" s="136">
        <f t="shared" si="53"/>
        <v>0</v>
      </c>
      <c r="AA101" s="136">
        <f t="shared" si="53"/>
        <v>0</v>
      </c>
      <c r="AB101" s="136">
        <f t="shared" si="53"/>
        <v>0</v>
      </c>
      <c r="AC101" s="136">
        <f t="shared" si="53"/>
        <v>0</v>
      </c>
      <c r="AD101" s="136">
        <f t="shared" si="53"/>
        <v>0</v>
      </c>
      <c r="AE101" s="136">
        <f t="shared" si="53"/>
        <v>0</v>
      </c>
      <c r="AF101" s="136">
        <f t="shared" si="53"/>
        <v>0</v>
      </c>
      <c r="AG101" s="138">
        <f t="shared" si="49"/>
        <v>0</v>
      </c>
      <c r="AH101" s="162"/>
      <c r="AI101" s="192"/>
      <c r="AJ101" s="214">
        <f t="shared" si="42"/>
        <v>97.957085766040365</v>
      </c>
      <c r="AK101" s="224">
        <f t="shared" si="43"/>
        <v>0.27228576604036903</v>
      </c>
      <c r="AL101" s="225">
        <f t="shared" si="44"/>
        <v>0</v>
      </c>
      <c r="AM101" s="226">
        <f t="shared" si="45"/>
        <v>539.80000000000007</v>
      </c>
      <c r="AN101" s="241">
        <f t="shared" si="50"/>
        <v>2.7873913448189383E-3</v>
      </c>
      <c r="AO101" s="241">
        <f t="shared" si="51"/>
        <v>0</v>
      </c>
    </row>
    <row r="102" spans="1:41" s="199" customFormat="1" ht="12" customHeight="1">
      <c r="A102" s="191">
        <v>240</v>
      </c>
      <c r="B102" s="140" t="s">
        <v>308</v>
      </c>
      <c r="C102" s="132" t="str">
        <f>+VLOOKUP(B102,'[30]Jefferson Regulated Price Out'!$A:$B,2,FALSE)</f>
        <v>1-35 GAL CAN WEEKLY SVC</v>
      </c>
      <c r="D102" s="134">
        <f>IFERROR(VLOOKUP(B102,'[31]Jefferson Rates'!$F$2:$H$500, 3, FALSE),0)</f>
        <v>26.8</v>
      </c>
      <c r="E102" s="135">
        <f>6.19*4.33</f>
        <v>26.802700000000002</v>
      </c>
      <c r="F102" s="135" t="s">
        <v>14</v>
      </c>
      <c r="G102" s="136">
        <f>IFERROR(VLOOKUP('Jefferson Regulated Price Out'!$B102,'[31]Jefferson Revenue'!$B:$O,3,FALSE),0)</f>
        <v>134</v>
      </c>
      <c r="H102" s="136">
        <f>IFERROR(VLOOKUP('Jefferson Regulated Price Out'!$B102,'[31]Jefferson Revenue'!$B:$O,4,FALSE),0)</f>
        <v>187.6</v>
      </c>
      <c r="I102" s="136">
        <f>IFERROR(VLOOKUP('Jefferson Regulated Price Out'!$B102,'[31]Jefferson Revenue'!$B:$O,5,FALSE),0)</f>
        <v>194.3</v>
      </c>
      <c r="J102" s="136">
        <f>IFERROR(VLOOKUP('Jefferson Regulated Price Out'!$B102,'[31]Jefferson Revenue'!$B:$O,6,FALSE),0)</f>
        <v>388.6</v>
      </c>
      <c r="K102" s="136">
        <f>IFERROR(VLOOKUP('Jefferson Regulated Price Out'!$B102,'[31]Jefferson Revenue'!$B:$O,7,FALSE),0)</f>
        <v>435.5</v>
      </c>
      <c r="L102" s="136">
        <f>IFERROR(VLOOKUP('Jefferson Regulated Price Out'!$B102,'[31]Jefferson Revenue'!$B:$O,8,FALSE),0)</f>
        <v>482.4</v>
      </c>
      <c r="M102" s="136">
        <f>IFERROR(VLOOKUP('Jefferson Regulated Price Out'!$B102,'[31]Jefferson Revenue'!$B:$O,9,FALSE),0)</f>
        <v>529.29999999999995</v>
      </c>
      <c r="N102" s="136">
        <f>IFERROR(VLOOKUP('Jefferson Regulated Price Out'!$B102,'[31]Jefferson Revenue'!$B:$O,10,FALSE),0)</f>
        <v>549.4</v>
      </c>
      <c r="O102" s="136">
        <f>IFERROR(VLOOKUP('Jefferson Regulated Price Out'!$B102,'[31]Jefferson Revenue'!$B:$O,11,FALSE),0)</f>
        <v>562.79999999999995</v>
      </c>
      <c r="P102" s="136">
        <f>IFERROR(VLOOKUP('Jefferson Regulated Price Out'!$B102,'[31]Jefferson Revenue'!$B:$O,12,FALSE),0)</f>
        <v>562.79999999999995</v>
      </c>
      <c r="Q102" s="136">
        <f>IFERROR(VLOOKUP('Jefferson Regulated Price Out'!$B102,'[31]Jefferson Revenue'!$B:$O,13,FALSE),0)</f>
        <v>562.79999999999995</v>
      </c>
      <c r="R102" s="136">
        <f>IFERROR(VLOOKUP($B102,'[31]Jefferson Revenue'!$B:$O,14,0),0)</f>
        <v>549.4</v>
      </c>
      <c r="S102" s="136">
        <f t="shared" si="52"/>
        <v>5138.8999999999996</v>
      </c>
      <c r="T102" s="162"/>
      <c r="U102" s="136">
        <f t="shared" si="53"/>
        <v>5</v>
      </c>
      <c r="V102" s="136">
        <f t="shared" si="53"/>
        <v>7</v>
      </c>
      <c r="W102" s="136">
        <f t="shared" si="53"/>
        <v>7.25</v>
      </c>
      <c r="X102" s="136">
        <f t="shared" si="53"/>
        <v>14.5</v>
      </c>
      <c r="Y102" s="136">
        <f t="shared" si="53"/>
        <v>16.25</v>
      </c>
      <c r="Z102" s="136">
        <f t="shared" si="53"/>
        <v>18</v>
      </c>
      <c r="AA102" s="136">
        <f t="shared" si="53"/>
        <v>19.749999999999996</v>
      </c>
      <c r="AB102" s="136">
        <f t="shared" si="53"/>
        <v>20.5</v>
      </c>
      <c r="AC102" s="136">
        <f t="shared" si="53"/>
        <v>20.999999999999996</v>
      </c>
      <c r="AD102" s="136">
        <f t="shared" si="53"/>
        <v>20.999999999999996</v>
      </c>
      <c r="AE102" s="136">
        <f t="shared" si="53"/>
        <v>20.999999999999996</v>
      </c>
      <c r="AF102" s="136">
        <f t="shared" si="53"/>
        <v>20.5</v>
      </c>
      <c r="AG102" s="138">
        <f t="shared" si="49"/>
        <v>15.979166666666666</v>
      </c>
      <c r="AH102" s="162"/>
      <c r="AI102" s="192"/>
      <c r="AJ102" s="214">
        <f t="shared" si="42"/>
        <v>26.877409613997777</v>
      </c>
      <c r="AK102" s="224">
        <f t="shared" si="43"/>
        <v>7.4709613997775648E-2</v>
      </c>
      <c r="AL102" s="225">
        <f t="shared" si="44"/>
        <v>14.32556848407348</v>
      </c>
      <c r="AM102" s="226">
        <f t="shared" si="45"/>
        <v>5153.2255684840729</v>
      </c>
      <c r="AN102" s="241">
        <f t="shared" si="50"/>
        <v>2.7873913448188295E-3</v>
      </c>
      <c r="AO102" s="241">
        <f t="shared" si="51"/>
        <v>2.7876721640961066E-3</v>
      </c>
    </row>
    <row r="103" spans="1:41" s="199" customFormat="1" ht="12" customHeight="1">
      <c r="A103" s="191">
        <v>240</v>
      </c>
      <c r="B103" s="140" t="s">
        <v>309</v>
      </c>
      <c r="C103" s="132" t="str">
        <f>+VLOOKUP(B103,'[30]Jefferson Regulated Price Out'!$A:$B,2,FALSE)</f>
        <v xml:space="preserve">1-60 GAL CART CMML WKLY </v>
      </c>
      <c r="D103" s="134">
        <f>IFERROR(VLOOKUP(B103,'[31]Jefferson Rates'!$F$2:$H$500, 3, FALSE),0)</f>
        <v>34.119999999999997</v>
      </c>
      <c r="E103" s="135">
        <f>7.88*4.33</f>
        <v>34.120400000000004</v>
      </c>
      <c r="F103" s="135" t="s">
        <v>14</v>
      </c>
      <c r="G103" s="136">
        <f>IFERROR(VLOOKUP('Jefferson Regulated Price Out'!$B103,'[31]Jefferson Revenue'!$B:$O,3,FALSE),0)</f>
        <v>170.6</v>
      </c>
      <c r="H103" s="136">
        <f>IFERROR(VLOOKUP('Jefferson Regulated Price Out'!$B103,'[31]Jefferson Revenue'!$B:$O,4,FALSE),0)</f>
        <v>145.01</v>
      </c>
      <c r="I103" s="136">
        <f>IFERROR(VLOOKUP('Jefferson Regulated Price Out'!$B103,'[31]Jefferson Revenue'!$B:$O,5,FALSE),0)</f>
        <v>136.47999999999999</v>
      </c>
      <c r="J103" s="136">
        <f>IFERROR(VLOOKUP('Jefferson Regulated Price Out'!$B103,'[31]Jefferson Revenue'!$B:$O,6,FALSE),0)</f>
        <v>170.6</v>
      </c>
      <c r="K103" s="136">
        <f>IFERROR(VLOOKUP('Jefferson Regulated Price Out'!$B103,'[31]Jefferson Revenue'!$B:$O,7,FALSE),0)</f>
        <v>179.13</v>
      </c>
      <c r="L103" s="136">
        <f>IFERROR(VLOOKUP('Jefferson Regulated Price Out'!$B103,'[31]Jefferson Revenue'!$B:$O,8,FALSE),0)</f>
        <v>204.72</v>
      </c>
      <c r="M103" s="136">
        <f>IFERROR(VLOOKUP('Jefferson Regulated Price Out'!$B103,'[31]Jefferson Revenue'!$B:$O,9,FALSE),0)</f>
        <v>204.72</v>
      </c>
      <c r="N103" s="136">
        <f>IFERROR(VLOOKUP('Jefferson Regulated Price Out'!$B103,'[31]Jefferson Revenue'!$B:$O,10,FALSE),0)</f>
        <v>204.72</v>
      </c>
      <c r="O103" s="136">
        <f>IFERROR(VLOOKUP('Jefferson Regulated Price Out'!$B103,'[31]Jefferson Revenue'!$B:$O,11,FALSE),0)</f>
        <v>204.72</v>
      </c>
      <c r="P103" s="136">
        <f>IFERROR(VLOOKUP('Jefferson Regulated Price Out'!$B103,'[31]Jefferson Revenue'!$B:$O,12,FALSE),0)</f>
        <v>196.19</v>
      </c>
      <c r="Q103" s="136">
        <f>IFERROR(VLOOKUP('Jefferson Regulated Price Out'!$B103,'[31]Jefferson Revenue'!$B:$O,13,FALSE),0)</f>
        <v>170.6</v>
      </c>
      <c r="R103" s="136">
        <f>IFERROR(VLOOKUP($B103,'[31]Jefferson Revenue'!$B:$O,14,0),0)</f>
        <v>170.6</v>
      </c>
      <c r="S103" s="136">
        <f t="shared" si="52"/>
        <v>2158.09</v>
      </c>
      <c r="T103" s="162"/>
      <c r="U103" s="136">
        <f t="shared" si="53"/>
        <v>5</v>
      </c>
      <c r="V103" s="136">
        <f t="shared" si="53"/>
        <v>4.25</v>
      </c>
      <c r="W103" s="136">
        <f t="shared" si="53"/>
        <v>4</v>
      </c>
      <c r="X103" s="136">
        <f t="shared" si="53"/>
        <v>5</v>
      </c>
      <c r="Y103" s="136">
        <f t="shared" si="53"/>
        <v>5.25</v>
      </c>
      <c r="Z103" s="136">
        <f t="shared" si="53"/>
        <v>6</v>
      </c>
      <c r="AA103" s="136">
        <f t="shared" si="53"/>
        <v>6</v>
      </c>
      <c r="AB103" s="136">
        <f t="shared" si="53"/>
        <v>6</v>
      </c>
      <c r="AC103" s="136">
        <f t="shared" si="53"/>
        <v>6</v>
      </c>
      <c r="AD103" s="136">
        <f t="shared" si="53"/>
        <v>5.75</v>
      </c>
      <c r="AE103" s="136">
        <f t="shared" si="53"/>
        <v>5</v>
      </c>
      <c r="AF103" s="136">
        <f t="shared" si="53"/>
        <v>5</v>
      </c>
      <c r="AG103" s="138">
        <f t="shared" si="49"/>
        <v>5.270833333333333</v>
      </c>
      <c r="AH103" s="162"/>
      <c r="AI103" s="192"/>
      <c r="AJ103" s="214">
        <f t="shared" si="42"/>
        <v>34.21550690764176</v>
      </c>
      <c r="AK103" s="224">
        <f t="shared" si="43"/>
        <v>9.5106907641756777E-2</v>
      </c>
      <c r="AL103" s="225">
        <f t="shared" si="44"/>
        <v>6.0155119083411162</v>
      </c>
      <c r="AM103" s="226">
        <f t="shared" si="45"/>
        <v>2164.1055119083412</v>
      </c>
      <c r="AN103" s="241">
        <f t="shared" si="50"/>
        <v>2.7873913448188408E-3</v>
      </c>
      <c r="AO103" s="241">
        <f t="shared" si="51"/>
        <v>2.7874240223258141E-3</v>
      </c>
    </row>
    <row r="104" spans="1:41" s="199" customFormat="1" ht="12" customHeight="1">
      <c r="A104" s="191"/>
      <c r="B104" s="140" t="s">
        <v>510</v>
      </c>
      <c r="C104" s="132" t="str">
        <f>+VLOOKUP(B104,'[30]Jefferson Regulated Price Out'!$A:$B,2,FALSE)</f>
        <v xml:space="preserve">1-60 GAL CART RECY EOW </v>
      </c>
      <c r="D104" s="134">
        <f>IFERROR(VLOOKUP(B104,'[31]Jefferson Rates'!$F$2:$H$500, 3, FALSE),0)</f>
        <v>0</v>
      </c>
      <c r="E104" s="135"/>
      <c r="F104" s="135"/>
      <c r="G104" s="136">
        <f>IFERROR(VLOOKUP('Jefferson Regulated Price Out'!$B104,'[31]Jefferson Revenue'!$B:$O,3,FALSE),0)</f>
        <v>0</v>
      </c>
      <c r="H104" s="136">
        <f>IFERROR(VLOOKUP('Jefferson Regulated Price Out'!$B104,'[31]Jefferson Revenue'!$B:$O,4,FALSE),0)</f>
        <v>0</v>
      </c>
      <c r="I104" s="136">
        <f>IFERROR(VLOOKUP('Jefferson Regulated Price Out'!$B104,'[31]Jefferson Revenue'!$B:$O,5,FALSE),0)</f>
        <v>0</v>
      </c>
      <c r="J104" s="136">
        <f>IFERROR(VLOOKUP('Jefferson Regulated Price Out'!$B104,'[31]Jefferson Revenue'!$B:$O,6,FALSE),0)</f>
        <v>0</v>
      </c>
      <c r="K104" s="136">
        <f>IFERROR(VLOOKUP('Jefferson Regulated Price Out'!$B104,'[31]Jefferson Revenue'!$B:$O,7,FALSE),0)</f>
        <v>0</v>
      </c>
      <c r="L104" s="136">
        <f>IFERROR(VLOOKUP('Jefferson Regulated Price Out'!$B104,'[31]Jefferson Revenue'!$B:$O,8,FALSE),0)</f>
        <v>0</v>
      </c>
      <c r="M104" s="136">
        <f>IFERROR(VLOOKUP('Jefferson Regulated Price Out'!$B104,'[31]Jefferson Revenue'!$B:$O,9,FALSE),0)</f>
        <v>0</v>
      </c>
      <c r="N104" s="136">
        <f>IFERROR(VLOOKUP('Jefferson Regulated Price Out'!$B104,'[31]Jefferson Revenue'!$B:$O,10,FALSE),0)</f>
        <v>0</v>
      </c>
      <c r="O104" s="136">
        <f>IFERROR(VLOOKUP('Jefferson Regulated Price Out'!$B104,'[31]Jefferson Revenue'!$B:$O,11,FALSE),0)</f>
        <v>0</v>
      </c>
      <c r="P104" s="136">
        <f>IFERROR(VLOOKUP('Jefferson Regulated Price Out'!$B104,'[31]Jefferson Revenue'!$B:$O,12,FALSE),0)</f>
        <v>0</v>
      </c>
      <c r="Q104" s="136">
        <f>IFERROR(VLOOKUP('Jefferson Regulated Price Out'!$B104,'[31]Jefferson Revenue'!$B:$O,13,FALSE),0)</f>
        <v>0</v>
      </c>
      <c r="R104" s="136">
        <f>IFERROR(VLOOKUP($B104,'[31]Jefferson Revenue'!$B:$O,14,0),0)</f>
        <v>0</v>
      </c>
      <c r="S104" s="136">
        <f t="shared" si="52"/>
        <v>0</v>
      </c>
      <c r="T104" s="162"/>
      <c r="U104" s="136">
        <f t="shared" si="53"/>
        <v>0</v>
      </c>
      <c r="V104" s="136">
        <f t="shared" si="53"/>
        <v>0</v>
      </c>
      <c r="W104" s="136">
        <f t="shared" si="53"/>
        <v>0</v>
      </c>
      <c r="X104" s="136">
        <f t="shared" si="53"/>
        <v>0</v>
      </c>
      <c r="Y104" s="136">
        <f t="shared" si="53"/>
        <v>0</v>
      </c>
      <c r="Z104" s="136">
        <f t="shared" si="53"/>
        <v>0</v>
      </c>
      <c r="AA104" s="136">
        <f t="shared" si="53"/>
        <v>0</v>
      </c>
      <c r="AB104" s="136">
        <f t="shared" si="53"/>
        <v>0</v>
      </c>
      <c r="AC104" s="136">
        <f t="shared" si="53"/>
        <v>0</v>
      </c>
      <c r="AD104" s="136">
        <f t="shared" si="53"/>
        <v>0</v>
      </c>
      <c r="AE104" s="136">
        <f t="shared" si="53"/>
        <v>0</v>
      </c>
      <c r="AF104" s="136">
        <f t="shared" si="53"/>
        <v>0</v>
      </c>
      <c r="AG104" s="138">
        <f t="shared" si="49"/>
        <v>0</v>
      </c>
      <c r="AH104" s="162"/>
      <c r="AI104" s="192"/>
      <c r="AJ104" s="214">
        <f t="shared" si="42"/>
        <v>0</v>
      </c>
      <c r="AK104" s="224">
        <f t="shared" si="43"/>
        <v>0</v>
      </c>
      <c r="AL104" s="225">
        <f t="shared" si="44"/>
        <v>0</v>
      </c>
      <c r="AM104" s="226">
        <f t="shared" si="45"/>
        <v>0</v>
      </c>
      <c r="AN104" s="241" t="e">
        <f t="shared" si="50"/>
        <v>#DIV/0!</v>
      </c>
      <c r="AO104" s="241" t="e">
        <f t="shared" si="51"/>
        <v>#DIV/0!</v>
      </c>
    </row>
    <row r="105" spans="1:41" s="199" customFormat="1" ht="12" customHeight="1">
      <c r="A105" s="191"/>
      <c r="B105" s="140" t="s">
        <v>310</v>
      </c>
      <c r="C105" s="132" t="str">
        <f>+VLOOKUP(B105,'[30]Jefferson Regulated Price Out'!$A:$B,2,FALSE)</f>
        <v>2-60 GAL CAN WEEKLY SVC</v>
      </c>
      <c r="D105" s="134">
        <f>IFERROR(VLOOKUP(B105,'[31]Jefferson Rates'!$F$2:$H$500, 3, FALSE),0)</f>
        <v>0</v>
      </c>
      <c r="E105" s="135"/>
      <c r="F105" s="135"/>
      <c r="G105" s="136">
        <f>IFERROR(VLOOKUP('Jefferson Regulated Price Out'!$B105,'[31]Jefferson Revenue'!$B:$O,3,FALSE),0)</f>
        <v>0</v>
      </c>
      <c r="H105" s="136">
        <f>IFERROR(VLOOKUP('Jefferson Regulated Price Out'!$B105,'[31]Jefferson Revenue'!$B:$O,4,FALSE),0)</f>
        <v>0</v>
      </c>
      <c r="I105" s="136">
        <f>IFERROR(VLOOKUP('Jefferson Regulated Price Out'!$B105,'[31]Jefferson Revenue'!$B:$O,5,FALSE),0)</f>
        <v>0</v>
      </c>
      <c r="J105" s="136">
        <f>IFERROR(VLOOKUP('Jefferson Regulated Price Out'!$B105,'[31]Jefferson Revenue'!$B:$O,6,FALSE),0)</f>
        <v>0</v>
      </c>
      <c r="K105" s="136">
        <f>IFERROR(VLOOKUP('Jefferson Regulated Price Out'!$B105,'[31]Jefferson Revenue'!$B:$O,7,FALSE),0)</f>
        <v>0</v>
      </c>
      <c r="L105" s="136">
        <f>IFERROR(VLOOKUP('Jefferson Regulated Price Out'!$B105,'[31]Jefferson Revenue'!$B:$O,8,FALSE),0)</f>
        <v>0</v>
      </c>
      <c r="M105" s="136">
        <f>IFERROR(VLOOKUP('Jefferson Regulated Price Out'!$B105,'[31]Jefferson Revenue'!$B:$O,9,FALSE),0)</f>
        <v>0</v>
      </c>
      <c r="N105" s="136">
        <f>IFERROR(VLOOKUP('Jefferson Regulated Price Out'!$B105,'[31]Jefferson Revenue'!$B:$O,10,FALSE),0)</f>
        <v>0</v>
      </c>
      <c r="O105" s="136">
        <f>IFERROR(VLOOKUP('Jefferson Regulated Price Out'!$B105,'[31]Jefferson Revenue'!$B:$O,11,FALSE),0)</f>
        <v>0</v>
      </c>
      <c r="P105" s="136">
        <f>IFERROR(VLOOKUP('Jefferson Regulated Price Out'!$B105,'[31]Jefferson Revenue'!$B:$O,12,FALSE),0)</f>
        <v>0</v>
      </c>
      <c r="Q105" s="136">
        <f>IFERROR(VLOOKUP('Jefferson Regulated Price Out'!$B105,'[31]Jefferson Revenue'!$B:$O,13,FALSE),0)</f>
        <v>0</v>
      </c>
      <c r="R105" s="136">
        <f>IFERROR(VLOOKUP($B105,'[31]Jefferson Revenue'!$B:$O,14,0),0)</f>
        <v>0</v>
      </c>
      <c r="S105" s="136">
        <f t="shared" si="52"/>
        <v>0</v>
      </c>
      <c r="T105" s="162"/>
      <c r="U105" s="136">
        <f t="shared" si="53"/>
        <v>0</v>
      </c>
      <c r="V105" s="136">
        <f t="shared" si="53"/>
        <v>0</v>
      </c>
      <c r="W105" s="136">
        <f t="shared" si="53"/>
        <v>0</v>
      </c>
      <c r="X105" s="136">
        <f t="shared" si="53"/>
        <v>0</v>
      </c>
      <c r="Y105" s="136">
        <f t="shared" si="53"/>
        <v>0</v>
      </c>
      <c r="Z105" s="136">
        <f t="shared" si="53"/>
        <v>0</v>
      </c>
      <c r="AA105" s="136">
        <f t="shared" si="53"/>
        <v>0</v>
      </c>
      <c r="AB105" s="136">
        <f t="shared" si="53"/>
        <v>0</v>
      </c>
      <c r="AC105" s="136">
        <f t="shared" si="53"/>
        <v>0</v>
      </c>
      <c r="AD105" s="136">
        <f t="shared" si="53"/>
        <v>0</v>
      </c>
      <c r="AE105" s="136">
        <f t="shared" si="53"/>
        <v>0</v>
      </c>
      <c r="AF105" s="136">
        <f t="shared" si="53"/>
        <v>0</v>
      </c>
      <c r="AG105" s="138">
        <f t="shared" si="49"/>
        <v>0</v>
      </c>
      <c r="AH105" s="162"/>
      <c r="AI105" s="192"/>
      <c r="AJ105" s="214">
        <f t="shared" si="42"/>
        <v>0</v>
      </c>
      <c r="AK105" s="224">
        <f t="shared" si="43"/>
        <v>0</v>
      </c>
      <c r="AL105" s="225">
        <f t="shared" si="44"/>
        <v>0</v>
      </c>
      <c r="AM105" s="226">
        <f t="shared" si="45"/>
        <v>0</v>
      </c>
      <c r="AN105" s="241" t="e">
        <f t="shared" si="50"/>
        <v>#DIV/0!</v>
      </c>
      <c r="AO105" s="241" t="e">
        <f t="shared" si="51"/>
        <v>#DIV/0!</v>
      </c>
    </row>
    <row r="106" spans="1:41" s="199" customFormat="1" ht="12" customHeight="1">
      <c r="A106" s="191">
        <v>240</v>
      </c>
      <c r="B106" s="140" t="s">
        <v>311</v>
      </c>
      <c r="C106" s="132" t="str">
        <f>+VLOOKUP(B106,'[30]Jefferson Regulated Price Out'!$A:$B,2,FALSE)</f>
        <v>1-96 GL CAN WEEKLY SVC</v>
      </c>
      <c r="D106" s="134">
        <f>IFERROR(VLOOKUP(B106,'[31]Jefferson Rates'!$F$2:$H$500, 3, FALSE),0)</f>
        <v>44.64</v>
      </c>
      <c r="E106" s="135">
        <f>10.31*4.33</f>
        <v>44.642300000000006</v>
      </c>
      <c r="F106" s="135" t="s">
        <v>14</v>
      </c>
      <c r="G106" s="136">
        <f>IFERROR(VLOOKUP('Jefferson Regulated Price Out'!$B106,'[31]Jefferson Revenue'!$B:$O,3,FALSE),0)</f>
        <v>401.76</v>
      </c>
      <c r="H106" s="136">
        <f>IFERROR(VLOOKUP('Jefferson Regulated Price Out'!$B106,'[31]Jefferson Revenue'!$B:$O,4,FALSE),0)</f>
        <v>401.76</v>
      </c>
      <c r="I106" s="136">
        <f>IFERROR(VLOOKUP('Jefferson Regulated Price Out'!$B106,'[31]Jefferson Revenue'!$B:$O,5,FALSE),0)</f>
        <v>401.76</v>
      </c>
      <c r="J106" s="136">
        <f>IFERROR(VLOOKUP('Jefferson Regulated Price Out'!$B106,'[31]Jefferson Revenue'!$B:$O,6,FALSE),0)</f>
        <v>401.76</v>
      </c>
      <c r="K106" s="136">
        <f>IFERROR(VLOOKUP('Jefferson Regulated Price Out'!$B106,'[31]Jefferson Revenue'!$B:$O,7,FALSE),0)</f>
        <v>401.76</v>
      </c>
      <c r="L106" s="136">
        <f>IFERROR(VLOOKUP('Jefferson Regulated Price Out'!$B106,'[31]Jefferson Revenue'!$B:$O,8,FALSE),0)</f>
        <v>401.76</v>
      </c>
      <c r="M106" s="136">
        <f>IFERROR(VLOOKUP('Jefferson Regulated Price Out'!$B106,'[31]Jefferson Revenue'!$B:$O,9,FALSE),0)</f>
        <v>401.76</v>
      </c>
      <c r="N106" s="136">
        <f>IFERROR(VLOOKUP('Jefferson Regulated Price Out'!$B106,'[31]Jefferson Revenue'!$B:$O,10,FALSE),0)</f>
        <v>401.76</v>
      </c>
      <c r="O106" s="136">
        <f>IFERROR(VLOOKUP('Jefferson Regulated Price Out'!$B106,'[31]Jefferson Revenue'!$B:$O,11,FALSE),0)</f>
        <v>357.12</v>
      </c>
      <c r="P106" s="136">
        <f>IFERROR(VLOOKUP('Jefferson Regulated Price Out'!$B106,'[31]Jefferson Revenue'!$B:$O,12,FALSE),0)</f>
        <v>368.28</v>
      </c>
      <c r="Q106" s="136">
        <f>IFERROR(VLOOKUP('Jefferson Regulated Price Out'!$B106,'[31]Jefferson Revenue'!$B:$O,13,FALSE),0)</f>
        <v>401.76</v>
      </c>
      <c r="R106" s="136">
        <f>IFERROR(VLOOKUP($B106,'[31]Jefferson Revenue'!$B:$O,14,0),0)</f>
        <v>379.44</v>
      </c>
      <c r="S106" s="136">
        <f t="shared" si="52"/>
        <v>4720.6799999999994</v>
      </c>
      <c r="T106" s="162"/>
      <c r="U106" s="136">
        <f t="shared" si="53"/>
        <v>9</v>
      </c>
      <c r="V106" s="136">
        <f t="shared" si="53"/>
        <v>9</v>
      </c>
      <c r="W106" s="136">
        <f t="shared" si="53"/>
        <v>9</v>
      </c>
      <c r="X106" s="136">
        <f t="shared" si="53"/>
        <v>9</v>
      </c>
      <c r="Y106" s="136">
        <f t="shared" si="53"/>
        <v>9</v>
      </c>
      <c r="Z106" s="136">
        <f t="shared" si="53"/>
        <v>9</v>
      </c>
      <c r="AA106" s="136">
        <f t="shared" si="53"/>
        <v>9</v>
      </c>
      <c r="AB106" s="136">
        <f t="shared" si="53"/>
        <v>9</v>
      </c>
      <c r="AC106" s="136">
        <f t="shared" si="53"/>
        <v>8</v>
      </c>
      <c r="AD106" s="136">
        <f t="shared" si="53"/>
        <v>8.25</v>
      </c>
      <c r="AE106" s="136">
        <f t="shared" si="53"/>
        <v>9</v>
      </c>
      <c r="AF106" s="136">
        <f t="shared" si="53"/>
        <v>8.5</v>
      </c>
      <c r="AG106" s="138">
        <f t="shared" si="49"/>
        <v>8.8125</v>
      </c>
      <c r="AH106" s="162"/>
      <c r="AI106" s="192"/>
      <c r="AJ106" s="214">
        <f t="shared" si="42"/>
        <v>44.76673556063281</v>
      </c>
      <c r="AK106" s="224">
        <f t="shared" si="43"/>
        <v>0.12443556063280425</v>
      </c>
      <c r="AL106" s="225">
        <f t="shared" si="44"/>
        <v>13.15906053691905</v>
      </c>
      <c r="AM106" s="226">
        <f t="shared" si="45"/>
        <v>4733.8390605369186</v>
      </c>
      <c r="AN106" s="241">
        <f t="shared" si="50"/>
        <v>2.7873913448187983E-3</v>
      </c>
      <c r="AO106" s="241">
        <f t="shared" si="51"/>
        <v>2.7875349604122822E-3</v>
      </c>
    </row>
    <row r="107" spans="1:41" s="108" customFormat="1" ht="12" customHeight="1">
      <c r="A107" s="191">
        <v>240</v>
      </c>
      <c r="B107" s="140" t="s">
        <v>325</v>
      </c>
      <c r="C107" s="132" t="str">
        <f>+VLOOKUP(B107,'[30]Jefferson Regulated Price Out'!$A:$B,2,FALSE)</f>
        <v>DELIVERY FEE 1.5YD TEMP</v>
      </c>
      <c r="D107" s="134">
        <f>IFERROR(VLOOKUP(B107,'[31]Jefferson Rates'!$F$2:$H$500, 3, FALSE),0)</f>
        <v>31.56</v>
      </c>
      <c r="E107" s="135">
        <v>35.56</v>
      </c>
      <c r="F107" s="135" t="s">
        <v>14</v>
      </c>
      <c r="G107" s="136">
        <f>IFERROR(VLOOKUP('Jefferson Regulated Price Out'!$B107,'[31]Jefferson Revenue'!$B:$O,3,FALSE),0)</f>
        <v>0</v>
      </c>
      <c r="H107" s="136">
        <f>IFERROR(VLOOKUP('Jefferson Regulated Price Out'!$B107,'[31]Jefferson Revenue'!$B:$O,4,FALSE),0)</f>
        <v>0</v>
      </c>
      <c r="I107" s="136">
        <f>IFERROR(VLOOKUP('Jefferson Regulated Price Out'!$B107,'[31]Jefferson Revenue'!$B:$O,5,FALSE),0)</f>
        <v>0</v>
      </c>
      <c r="J107" s="136">
        <f>IFERROR(VLOOKUP('Jefferson Regulated Price Out'!$B107,'[31]Jefferson Revenue'!$B:$O,6,FALSE),0)</f>
        <v>0</v>
      </c>
      <c r="K107" s="136">
        <f>IFERROR(VLOOKUP('Jefferson Regulated Price Out'!$B107,'[31]Jefferson Revenue'!$B:$O,7,FALSE),0)</f>
        <v>63.12</v>
      </c>
      <c r="L107" s="136">
        <f>IFERROR(VLOOKUP('Jefferson Regulated Price Out'!$B107,'[31]Jefferson Revenue'!$B:$O,8,FALSE),0)</f>
        <v>31.56</v>
      </c>
      <c r="M107" s="136">
        <f>IFERROR(VLOOKUP('Jefferson Regulated Price Out'!$B107,'[31]Jefferson Revenue'!$B:$O,9,FALSE),0)</f>
        <v>0</v>
      </c>
      <c r="N107" s="136">
        <f>IFERROR(VLOOKUP('Jefferson Regulated Price Out'!$B107,'[31]Jefferson Revenue'!$B:$O,10,FALSE),0)</f>
        <v>0</v>
      </c>
      <c r="O107" s="136">
        <f>IFERROR(VLOOKUP('Jefferson Regulated Price Out'!$B107,'[31]Jefferson Revenue'!$B:$O,11,FALSE),0)</f>
        <v>0</v>
      </c>
      <c r="P107" s="136">
        <f>IFERROR(VLOOKUP('Jefferson Regulated Price Out'!$B107,'[31]Jefferson Revenue'!$B:$O,12,FALSE),0)</f>
        <v>0</v>
      </c>
      <c r="Q107" s="136">
        <f>IFERROR(VLOOKUP('Jefferson Regulated Price Out'!$B107,'[31]Jefferson Revenue'!$B:$O,13,FALSE),0)</f>
        <v>0</v>
      </c>
      <c r="R107" s="136">
        <f>IFERROR(VLOOKUP($B107,'[31]Jefferson Revenue'!$B:$O,14,0),0)</f>
        <v>31.56</v>
      </c>
      <c r="S107" s="136">
        <f t="shared" si="52"/>
        <v>126.24</v>
      </c>
      <c r="T107" s="162"/>
      <c r="U107" s="136">
        <f t="shared" si="53"/>
        <v>0</v>
      </c>
      <c r="V107" s="136">
        <f t="shared" si="53"/>
        <v>0</v>
      </c>
      <c r="W107" s="136">
        <f t="shared" si="53"/>
        <v>0</v>
      </c>
      <c r="X107" s="136">
        <f t="shared" si="53"/>
        <v>0</v>
      </c>
      <c r="Y107" s="136">
        <f t="shared" si="53"/>
        <v>2</v>
      </c>
      <c r="Z107" s="136">
        <f t="shared" si="53"/>
        <v>1</v>
      </c>
      <c r="AA107" s="136">
        <f t="shared" si="53"/>
        <v>0</v>
      </c>
      <c r="AB107" s="136">
        <f t="shared" si="53"/>
        <v>0</v>
      </c>
      <c r="AC107" s="136">
        <f t="shared" si="53"/>
        <v>0</v>
      </c>
      <c r="AD107" s="136">
        <f t="shared" si="53"/>
        <v>0</v>
      </c>
      <c r="AE107" s="136">
        <f t="shared" si="53"/>
        <v>0</v>
      </c>
      <c r="AF107" s="136">
        <f t="shared" si="53"/>
        <v>1</v>
      </c>
      <c r="AG107" s="138">
        <f t="shared" si="49"/>
        <v>0.33333333333333331</v>
      </c>
      <c r="AH107" s="162"/>
      <c r="AI107" s="192"/>
      <c r="AJ107" s="214">
        <f t="shared" si="42"/>
        <v>35.65911963622176</v>
      </c>
      <c r="AK107" s="224">
        <f t="shared" si="43"/>
        <v>9.9119636221757901E-2</v>
      </c>
      <c r="AL107" s="225">
        <f t="shared" si="44"/>
        <v>0.39647854488703155</v>
      </c>
      <c r="AM107" s="226">
        <f t="shared" si="45"/>
        <v>126.63647854488703</v>
      </c>
      <c r="AN107" s="241">
        <f t="shared" si="50"/>
        <v>2.7873913448188386E-3</v>
      </c>
      <c r="AO107" s="241">
        <f t="shared" si="51"/>
        <v>3.1406728840861183E-3</v>
      </c>
    </row>
    <row r="108" spans="1:41" s="108" customFormat="1" ht="12" customHeight="1">
      <c r="A108" s="191">
        <v>240</v>
      </c>
      <c r="B108" s="140" t="s">
        <v>327</v>
      </c>
      <c r="C108" s="132" t="str">
        <f>+VLOOKUP(B108,'[30]Jefferson Regulated Price Out'!$A:$B,2,FALSE)</f>
        <v>DELIVERY FEE 2YD TEMP</v>
      </c>
      <c r="D108" s="134">
        <f>IFERROR(VLOOKUP(B108,'[31]Jefferson Rates'!$F$2:$H$500, 3, FALSE),0)</f>
        <v>42.73</v>
      </c>
      <c r="E108" s="135">
        <v>42.73</v>
      </c>
      <c r="F108" s="135" t="s">
        <v>14</v>
      </c>
      <c r="G108" s="136">
        <f>IFERROR(VLOOKUP('Jefferson Regulated Price Out'!$B108,'[31]Jefferson Revenue'!$B:$O,3,FALSE),0)</f>
        <v>85.46</v>
      </c>
      <c r="H108" s="136">
        <f>IFERROR(VLOOKUP('Jefferson Regulated Price Out'!$B108,'[31]Jefferson Revenue'!$B:$O,4,FALSE),0)</f>
        <v>85.46</v>
      </c>
      <c r="I108" s="136">
        <f>IFERROR(VLOOKUP('Jefferson Regulated Price Out'!$B108,'[31]Jefferson Revenue'!$B:$O,5,FALSE),0)</f>
        <v>85.46</v>
      </c>
      <c r="J108" s="136">
        <f>IFERROR(VLOOKUP('Jefferson Regulated Price Out'!$B108,'[31]Jefferson Revenue'!$B:$O,6,FALSE),0)</f>
        <v>128.19</v>
      </c>
      <c r="K108" s="136">
        <f>IFERROR(VLOOKUP('Jefferson Regulated Price Out'!$B108,'[31]Jefferson Revenue'!$B:$O,7,FALSE),0)</f>
        <v>42.73</v>
      </c>
      <c r="L108" s="136">
        <f>IFERROR(VLOOKUP('Jefferson Regulated Price Out'!$B108,'[31]Jefferson Revenue'!$B:$O,8,FALSE),0)</f>
        <v>85.46</v>
      </c>
      <c r="M108" s="136">
        <f>IFERROR(VLOOKUP('Jefferson Regulated Price Out'!$B108,'[31]Jefferson Revenue'!$B:$O,9,FALSE),0)</f>
        <v>42.73</v>
      </c>
      <c r="N108" s="136">
        <f>IFERROR(VLOOKUP('Jefferson Regulated Price Out'!$B108,'[31]Jefferson Revenue'!$B:$O,10,FALSE),0)</f>
        <v>0</v>
      </c>
      <c r="O108" s="136">
        <f>IFERROR(VLOOKUP('Jefferson Regulated Price Out'!$B108,'[31]Jefferson Revenue'!$B:$O,11,FALSE),0)</f>
        <v>170.92</v>
      </c>
      <c r="P108" s="136">
        <f>IFERROR(VLOOKUP('Jefferson Regulated Price Out'!$B108,'[31]Jefferson Revenue'!$B:$O,12,FALSE),0)</f>
        <v>42.73</v>
      </c>
      <c r="Q108" s="136">
        <f>IFERROR(VLOOKUP('Jefferson Regulated Price Out'!$B108,'[31]Jefferson Revenue'!$B:$O,13,FALSE),0)</f>
        <v>85.46</v>
      </c>
      <c r="R108" s="136">
        <f>IFERROR(VLOOKUP($B108,'[31]Jefferson Revenue'!$B:$O,14,0),0)</f>
        <v>0</v>
      </c>
      <c r="S108" s="136">
        <f t="shared" si="52"/>
        <v>854.6</v>
      </c>
      <c r="T108" s="162"/>
      <c r="U108" s="136">
        <f t="shared" si="53"/>
        <v>2</v>
      </c>
      <c r="V108" s="136">
        <f t="shared" si="53"/>
        <v>2</v>
      </c>
      <c r="W108" s="136">
        <f t="shared" si="53"/>
        <v>2</v>
      </c>
      <c r="X108" s="136">
        <f t="shared" si="53"/>
        <v>3</v>
      </c>
      <c r="Y108" s="136">
        <f t="shared" si="53"/>
        <v>1</v>
      </c>
      <c r="Z108" s="136">
        <f t="shared" si="53"/>
        <v>2</v>
      </c>
      <c r="AA108" s="136">
        <f t="shared" si="53"/>
        <v>1</v>
      </c>
      <c r="AB108" s="136">
        <f t="shared" si="53"/>
        <v>0</v>
      </c>
      <c r="AC108" s="136">
        <f t="shared" si="53"/>
        <v>4</v>
      </c>
      <c r="AD108" s="136">
        <f t="shared" si="53"/>
        <v>1</v>
      </c>
      <c r="AE108" s="136">
        <f t="shared" si="53"/>
        <v>2</v>
      </c>
      <c r="AF108" s="136">
        <f t="shared" si="53"/>
        <v>0</v>
      </c>
      <c r="AG108" s="138">
        <f t="shared" ref="AG108:AG159" si="54">AVERAGE(U108:AF108)</f>
        <v>1.6666666666666667</v>
      </c>
      <c r="AH108" s="162"/>
      <c r="AI108" s="192"/>
      <c r="AJ108" s="214">
        <f t="shared" si="42"/>
        <v>42.849105232164106</v>
      </c>
      <c r="AK108" s="224">
        <f t="shared" si="43"/>
        <v>0.11910523216410951</v>
      </c>
      <c r="AL108" s="225">
        <f t="shared" si="44"/>
        <v>2.3821046432821902</v>
      </c>
      <c r="AM108" s="226">
        <f t="shared" si="45"/>
        <v>856.98210464328224</v>
      </c>
      <c r="AN108" s="241">
        <f t="shared" si="50"/>
        <v>2.7873913448188512E-3</v>
      </c>
      <c r="AO108" s="241">
        <f t="shared" si="51"/>
        <v>2.7873913448188512E-3</v>
      </c>
    </row>
    <row r="109" spans="1:41" s="108" customFormat="1" ht="12" customHeight="1">
      <c r="A109" s="191">
        <v>240</v>
      </c>
      <c r="B109" s="140" t="s">
        <v>422</v>
      </c>
      <c r="C109" s="132" t="str">
        <f>+VLOOKUP(B109,'[30]Jefferson Regulated Price Out'!$A:$B,2,FALSE)</f>
        <v>SPECIAL PICKUP 1YD</v>
      </c>
      <c r="D109" s="134">
        <f>IFERROR(VLOOKUP(B109,'[31]Jefferson Rates'!$F$2:$H$500, 3, FALSE),0)</f>
        <v>26.02</v>
      </c>
      <c r="E109" s="135">
        <v>26.02</v>
      </c>
      <c r="F109" s="135" t="s">
        <v>14</v>
      </c>
      <c r="G109" s="136">
        <f>IFERROR(VLOOKUP('Jefferson Regulated Price Out'!$B109,'[31]Jefferson Revenue'!$B:$O,3,FALSE),0)</f>
        <v>78.06</v>
      </c>
      <c r="H109" s="136">
        <f>IFERROR(VLOOKUP('Jefferson Regulated Price Out'!$B109,'[31]Jefferson Revenue'!$B:$O,4,FALSE),0)</f>
        <v>0</v>
      </c>
      <c r="I109" s="136">
        <f>IFERROR(VLOOKUP('Jefferson Regulated Price Out'!$B109,'[31]Jefferson Revenue'!$B:$O,5,FALSE),0)</f>
        <v>0</v>
      </c>
      <c r="J109" s="136">
        <f>IFERROR(VLOOKUP('Jefferson Regulated Price Out'!$B109,'[31]Jefferson Revenue'!$B:$O,6,FALSE),0)</f>
        <v>52.04</v>
      </c>
      <c r="K109" s="136">
        <f>IFERROR(VLOOKUP('Jefferson Regulated Price Out'!$B109,'[31]Jefferson Revenue'!$B:$O,7,FALSE),0)</f>
        <v>52.04</v>
      </c>
      <c r="L109" s="136">
        <f>IFERROR(VLOOKUP('Jefferson Regulated Price Out'!$B109,'[31]Jefferson Revenue'!$B:$O,8,FALSE),0)</f>
        <v>52.04</v>
      </c>
      <c r="M109" s="136">
        <f>IFERROR(VLOOKUP('Jefferson Regulated Price Out'!$B109,'[31]Jefferson Revenue'!$B:$O,9,FALSE),0)</f>
        <v>26.02</v>
      </c>
      <c r="N109" s="136">
        <f>IFERROR(VLOOKUP('Jefferson Regulated Price Out'!$B109,'[31]Jefferson Revenue'!$B:$O,10,FALSE),0)</f>
        <v>0</v>
      </c>
      <c r="O109" s="136">
        <f>IFERROR(VLOOKUP('Jefferson Regulated Price Out'!$B109,'[31]Jefferson Revenue'!$B:$O,11,FALSE),0)</f>
        <v>104.08</v>
      </c>
      <c r="P109" s="136">
        <f>IFERROR(VLOOKUP('Jefferson Regulated Price Out'!$B109,'[31]Jefferson Revenue'!$B:$O,12,FALSE),0)</f>
        <v>0</v>
      </c>
      <c r="Q109" s="136">
        <f>IFERROR(VLOOKUP('Jefferson Regulated Price Out'!$B109,'[31]Jefferson Revenue'!$B:$O,13,FALSE),0)</f>
        <v>26.02</v>
      </c>
      <c r="R109" s="136">
        <f>IFERROR(VLOOKUP($B109,'[31]Jefferson Revenue'!$B:$O,14,0),0)</f>
        <v>26.02</v>
      </c>
      <c r="S109" s="136">
        <f t="shared" si="52"/>
        <v>416.31999999999994</v>
      </c>
      <c r="T109" s="162"/>
      <c r="U109" s="136">
        <f t="shared" si="53"/>
        <v>3</v>
      </c>
      <c r="V109" s="136">
        <f t="shared" si="53"/>
        <v>0</v>
      </c>
      <c r="W109" s="136">
        <f t="shared" si="53"/>
        <v>0</v>
      </c>
      <c r="X109" s="136">
        <f t="shared" si="53"/>
        <v>2</v>
      </c>
      <c r="Y109" s="136">
        <f t="shared" si="53"/>
        <v>2</v>
      </c>
      <c r="Z109" s="136">
        <f t="shared" si="53"/>
        <v>2</v>
      </c>
      <c r="AA109" s="136">
        <f t="shared" si="53"/>
        <v>1</v>
      </c>
      <c r="AB109" s="136">
        <f t="shared" si="53"/>
        <v>0</v>
      </c>
      <c r="AC109" s="136">
        <f t="shared" si="53"/>
        <v>4</v>
      </c>
      <c r="AD109" s="136">
        <f t="shared" si="53"/>
        <v>0</v>
      </c>
      <c r="AE109" s="136">
        <f t="shared" si="53"/>
        <v>1</v>
      </c>
      <c r="AF109" s="136">
        <f t="shared" si="53"/>
        <v>1</v>
      </c>
      <c r="AG109" s="138">
        <f t="shared" si="54"/>
        <v>1.3333333333333333</v>
      </c>
      <c r="AH109" s="162"/>
      <c r="AI109" s="192"/>
      <c r="AJ109" s="214">
        <f t="shared" si="42"/>
        <v>26.092527922792186</v>
      </c>
      <c r="AK109" s="224">
        <f t="shared" si="43"/>
        <v>7.2527922792186672E-2</v>
      </c>
      <c r="AL109" s="225">
        <f t="shared" si="44"/>
        <v>1.1604467646749868</v>
      </c>
      <c r="AM109" s="226">
        <f t="shared" si="45"/>
        <v>417.48044676467492</v>
      </c>
      <c r="AN109" s="241">
        <f t="shared" si="50"/>
        <v>2.7873913448188577E-3</v>
      </c>
      <c r="AO109" s="241">
        <f t="shared" si="51"/>
        <v>2.7873913448188581E-3</v>
      </c>
    </row>
    <row r="110" spans="1:41" s="108" customFormat="1" ht="12" customHeight="1">
      <c r="A110" s="191">
        <v>240</v>
      </c>
      <c r="B110" s="140" t="s">
        <v>421</v>
      </c>
      <c r="C110" s="132" t="str">
        <f>+VLOOKUP(B110,'[30]Jefferson Regulated Price Out'!$A:$B,2,FALSE)</f>
        <v>SPECIAL PICKUP 1.5YD</v>
      </c>
      <c r="D110" s="134">
        <f>IFERROR(VLOOKUP(B110,'[31]Jefferson Rates'!$F$2:$H$500, 3, FALSE),0)</f>
        <v>35.270000000000003</v>
      </c>
      <c r="E110" s="135">
        <v>35.270000000000003</v>
      </c>
      <c r="F110" s="135" t="s">
        <v>14</v>
      </c>
      <c r="G110" s="136">
        <f>IFERROR(VLOOKUP('Jefferson Regulated Price Out'!$B110,'[31]Jefferson Revenue'!$B:$O,3,FALSE),0)</f>
        <v>0</v>
      </c>
      <c r="H110" s="136">
        <f>IFERROR(VLOOKUP('Jefferson Regulated Price Out'!$B110,'[31]Jefferson Revenue'!$B:$O,4,FALSE),0)</f>
        <v>35.270000000000003</v>
      </c>
      <c r="I110" s="136">
        <f>IFERROR(VLOOKUP('Jefferson Regulated Price Out'!$B110,'[31]Jefferson Revenue'!$B:$O,5,FALSE),0)</f>
        <v>0</v>
      </c>
      <c r="J110" s="136">
        <f>IFERROR(VLOOKUP('Jefferson Regulated Price Out'!$B110,'[31]Jefferson Revenue'!$B:$O,6,FALSE),0)</f>
        <v>0</v>
      </c>
      <c r="K110" s="136">
        <f>IFERROR(VLOOKUP('Jefferson Regulated Price Out'!$B110,'[31]Jefferson Revenue'!$B:$O,7,FALSE),0)</f>
        <v>0</v>
      </c>
      <c r="L110" s="136">
        <f>IFERROR(VLOOKUP('Jefferson Regulated Price Out'!$B110,'[31]Jefferson Revenue'!$B:$O,8,FALSE),0)</f>
        <v>0</v>
      </c>
      <c r="M110" s="136">
        <f>IFERROR(VLOOKUP('Jefferson Regulated Price Out'!$B110,'[31]Jefferson Revenue'!$B:$O,9,FALSE),0)</f>
        <v>0</v>
      </c>
      <c r="N110" s="136">
        <f>IFERROR(VLOOKUP('Jefferson Regulated Price Out'!$B110,'[31]Jefferson Revenue'!$B:$O,10,FALSE),0)</f>
        <v>0</v>
      </c>
      <c r="O110" s="136">
        <f>IFERROR(VLOOKUP('Jefferson Regulated Price Out'!$B110,'[31]Jefferson Revenue'!$B:$O,11,FALSE),0)</f>
        <v>0</v>
      </c>
      <c r="P110" s="136">
        <f>IFERROR(VLOOKUP('Jefferson Regulated Price Out'!$B110,'[31]Jefferson Revenue'!$B:$O,12,FALSE),0)</f>
        <v>0</v>
      </c>
      <c r="Q110" s="136">
        <f>IFERROR(VLOOKUP('Jefferson Regulated Price Out'!$B110,'[31]Jefferson Revenue'!$B:$O,13,FALSE),0)</f>
        <v>0</v>
      </c>
      <c r="R110" s="136">
        <f>IFERROR(VLOOKUP($B110,'[31]Jefferson Revenue'!$B:$O,14,0),0)</f>
        <v>0</v>
      </c>
      <c r="S110" s="136">
        <f t="shared" si="52"/>
        <v>35.270000000000003</v>
      </c>
      <c r="T110" s="162"/>
      <c r="U110" s="136">
        <f t="shared" ref="U110:AF131" si="55">IFERROR(G110/$D110,0)</f>
        <v>0</v>
      </c>
      <c r="V110" s="136">
        <f t="shared" si="55"/>
        <v>1</v>
      </c>
      <c r="W110" s="136">
        <f t="shared" si="55"/>
        <v>0</v>
      </c>
      <c r="X110" s="136">
        <f t="shared" si="55"/>
        <v>0</v>
      </c>
      <c r="Y110" s="136">
        <f t="shared" si="55"/>
        <v>0</v>
      </c>
      <c r="Z110" s="136">
        <f t="shared" si="55"/>
        <v>0</v>
      </c>
      <c r="AA110" s="136">
        <f t="shared" si="55"/>
        <v>0</v>
      </c>
      <c r="AB110" s="136">
        <f t="shared" si="55"/>
        <v>0</v>
      </c>
      <c r="AC110" s="136">
        <f t="shared" si="55"/>
        <v>0</v>
      </c>
      <c r="AD110" s="136">
        <f t="shared" si="55"/>
        <v>0</v>
      </c>
      <c r="AE110" s="136">
        <f t="shared" si="55"/>
        <v>0</v>
      </c>
      <c r="AF110" s="136">
        <f t="shared" si="55"/>
        <v>0</v>
      </c>
      <c r="AG110" s="138">
        <f t="shared" si="54"/>
        <v>8.3333333333333329E-2</v>
      </c>
      <c r="AH110" s="162"/>
      <c r="AI110" s="192"/>
      <c r="AJ110" s="214">
        <f t="shared" si="42"/>
        <v>35.368311292731768</v>
      </c>
      <c r="AK110" s="224">
        <f t="shared" si="43"/>
        <v>9.8311292731764865E-2</v>
      </c>
      <c r="AL110" s="225">
        <f t="shared" si="44"/>
        <v>9.8311292731764865E-2</v>
      </c>
      <c r="AM110" s="226">
        <f t="shared" si="45"/>
        <v>35.368311292731768</v>
      </c>
      <c r="AN110" s="241">
        <f t="shared" si="50"/>
        <v>2.7873913448189639E-3</v>
      </c>
      <c r="AO110" s="241">
        <f t="shared" si="51"/>
        <v>2.7873913448189639E-3</v>
      </c>
    </row>
    <row r="111" spans="1:41" s="108" customFormat="1" ht="12" customHeight="1">
      <c r="A111" s="191">
        <v>240</v>
      </c>
      <c r="B111" s="140" t="s">
        <v>423</v>
      </c>
      <c r="C111" s="132" t="str">
        <f>+VLOOKUP(B111,'[30]Jefferson Regulated Price Out'!$A:$B,2,FALSE)</f>
        <v>SPECIAL PICKUP 2YD</v>
      </c>
      <c r="D111" s="134">
        <f>IFERROR(VLOOKUP(B111,'[31]Jefferson Rates'!$F$2:$H$500, 3, FALSE),0)</f>
        <v>50.11</v>
      </c>
      <c r="E111" s="135">
        <v>50.11</v>
      </c>
      <c r="F111" s="135" t="s">
        <v>14</v>
      </c>
      <c r="G111" s="136">
        <f>IFERROR(VLOOKUP('Jefferson Regulated Price Out'!$B111,'[31]Jefferson Revenue'!$B:$O,3,FALSE),0)</f>
        <v>49.59</v>
      </c>
      <c r="H111" s="136">
        <f>IFERROR(VLOOKUP('Jefferson Regulated Price Out'!$B111,'[31]Jefferson Revenue'!$B:$O,4,FALSE),0)</f>
        <v>0</v>
      </c>
      <c r="I111" s="136">
        <f>IFERROR(VLOOKUP('Jefferson Regulated Price Out'!$B111,'[31]Jefferson Revenue'!$B:$O,5,FALSE),0)</f>
        <v>100.22</v>
      </c>
      <c r="J111" s="136">
        <f>IFERROR(VLOOKUP('Jefferson Regulated Price Out'!$B111,'[31]Jefferson Revenue'!$B:$O,6,FALSE),0)</f>
        <v>100.22</v>
      </c>
      <c r="K111" s="136">
        <f>IFERROR(VLOOKUP('Jefferson Regulated Price Out'!$B111,'[31]Jefferson Revenue'!$B:$O,7,FALSE),0)</f>
        <v>0</v>
      </c>
      <c r="L111" s="136">
        <f>IFERROR(VLOOKUP('Jefferson Regulated Price Out'!$B111,'[31]Jefferson Revenue'!$B:$O,8,FALSE),0)</f>
        <v>100.22</v>
      </c>
      <c r="M111" s="136">
        <f>IFERROR(VLOOKUP('Jefferson Regulated Price Out'!$B111,'[31]Jefferson Revenue'!$B:$O,9,FALSE),0)</f>
        <v>0</v>
      </c>
      <c r="N111" s="136">
        <f>IFERROR(VLOOKUP('Jefferson Regulated Price Out'!$B111,'[31]Jefferson Revenue'!$B:$O,10,FALSE),0)</f>
        <v>50.11</v>
      </c>
      <c r="O111" s="136">
        <f>IFERROR(VLOOKUP('Jefferson Regulated Price Out'!$B111,'[31]Jefferson Revenue'!$B:$O,11,FALSE),0)</f>
        <v>0</v>
      </c>
      <c r="P111" s="136">
        <f>IFERROR(VLOOKUP('Jefferson Regulated Price Out'!$B111,'[31]Jefferson Revenue'!$B:$O,12,FALSE),0)</f>
        <v>50.11</v>
      </c>
      <c r="Q111" s="136">
        <f>IFERROR(VLOOKUP('Jefferson Regulated Price Out'!$B111,'[31]Jefferson Revenue'!$B:$O,13,FALSE),0)</f>
        <v>50.11</v>
      </c>
      <c r="R111" s="136">
        <f>IFERROR(VLOOKUP($B111,'[31]Jefferson Revenue'!$B:$O,14,0),0)</f>
        <v>50.11</v>
      </c>
      <c r="S111" s="136">
        <f t="shared" si="52"/>
        <v>550.69000000000005</v>
      </c>
      <c r="T111" s="162"/>
      <c r="U111" s="136">
        <f t="shared" si="55"/>
        <v>0.98962282977449623</v>
      </c>
      <c r="V111" s="136">
        <f t="shared" si="55"/>
        <v>0</v>
      </c>
      <c r="W111" s="136">
        <f t="shared" si="55"/>
        <v>2</v>
      </c>
      <c r="X111" s="136">
        <f t="shared" si="55"/>
        <v>2</v>
      </c>
      <c r="Y111" s="136">
        <f t="shared" si="55"/>
        <v>0</v>
      </c>
      <c r="Z111" s="136">
        <f t="shared" si="55"/>
        <v>2</v>
      </c>
      <c r="AA111" s="136">
        <f t="shared" si="55"/>
        <v>0</v>
      </c>
      <c r="AB111" s="136">
        <f t="shared" si="55"/>
        <v>1</v>
      </c>
      <c r="AC111" s="136">
        <f t="shared" si="55"/>
        <v>0</v>
      </c>
      <c r="AD111" s="136">
        <f t="shared" si="55"/>
        <v>1</v>
      </c>
      <c r="AE111" s="136">
        <f t="shared" si="55"/>
        <v>1</v>
      </c>
      <c r="AF111" s="136">
        <f t="shared" si="55"/>
        <v>1</v>
      </c>
      <c r="AG111" s="138">
        <f t="shared" si="54"/>
        <v>0.91580190248120807</v>
      </c>
      <c r="AH111" s="162"/>
      <c r="AI111" s="192"/>
      <c r="AJ111" s="214">
        <f t="shared" si="42"/>
        <v>50.249676180288873</v>
      </c>
      <c r="AK111" s="224">
        <f t="shared" si="43"/>
        <v>0.1396761802888733</v>
      </c>
      <c r="AL111" s="225">
        <f t="shared" si="44"/>
        <v>1.5349885396783005</v>
      </c>
      <c r="AM111" s="226">
        <f t="shared" si="45"/>
        <v>552.22498853967841</v>
      </c>
      <c r="AN111" s="241">
        <f t="shared" si="50"/>
        <v>2.7873913448188646E-3</v>
      </c>
      <c r="AO111" s="241">
        <f t="shared" si="51"/>
        <v>2.7873913448188642E-3</v>
      </c>
    </row>
    <row r="112" spans="1:41" s="108" customFormat="1" ht="12" customHeight="1">
      <c r="A112" s="191">
        <v>240</v>
      </c>
      <c r="B112" s="140" t="s">
        <v>339</v>
      </c>
      <c r="C112" s="132" t="str">
        <f>+VLOOKUP(B112,'[30]Jefferson Regulated Price Out'!$A:$B,2,FALSE)</f>
        <v>1YD CONT 2X WEEKLY</v>
      </c>
      <c r="D112" s="134">
        <f>IFERROR(VLOOKUP(B112,'[31]Jefferson Rates'!$F$2:$H$500, 3, FALSE),0)</f>
        <v>199.35</v>
      </c>
      <c r="E112" s="135">
        <f>23.02*4.33*2</f>
        <v>199.35319999999999</v>
      </c>
      <c r="F112" s="135" t="s">
        <v>14</v>
      </c>
      <c r="G112" s="136">
        <f>IFERROR(VLOOKUP('Jefferson Regulated Price Out'!$B112,'[31]Jefferson Revenue'!$B:$O,3,FALSE),0)</f>
        <v>0</v>
      </c>
      <c r="H112" s="136">
        <f>IFERROR(VLOOKUP('Jefferson Regulated Price Out'!$B112,'[31]Jefferson Revenue'!$B:$O,4,FALSE),0)</f>
        <v>0</v>
      </c>
      <c r="I112" s="136">
        <f>IFERROR(VLOOKUP('Jefferson Regulated Price Out'!$B112,'[31]Jefferson Revenue'!$B:$O,5,FALSE),0)</f>
        <v>0</v>
      </c>
      <c r="J112" s="136">
        <f>IFERROR(VLOOKUP('Jefferson Regulated Price Out'!$B112,'[31]Jefferson Revenue'!$B:$O,6,FALSE),0)</f>
        <v>0</v>
      </c>
      <c r="K112" s="136">
        <f>IFERROR(VLOOKUP('Jefferson Regulated Price Out'!$B112,'[31]Jefferson Revenue'!$B:$O,7,FALSE),0)</f>
        <v>0</v>
      </c>
      <c r="L112" s="136">
        <f>IFERROR(VLOOKUP('Jefferson Regulated Price Out'!$B112,'[31]Jefferson Revenue'!$B:$O,8,FALSE),0)</f>
        <v>0</v>
      </c>
      <c r="M112" s="136">
        <f>IFERROR(VLOOKUP('Jefferson Regulated Price Out'!$B112,'[31]Jefferson Revenue'!$B:$O,9,FALSE),0)</f>
        <v>0</v>
      </c>
      <c r="N112" s="136">
        <f>IFERROR(VLOOKUP('Jefferson Regulated Price Out'!$B112,'[31]Jefferson Revenue'!$B:$O,10,FALSE),0)</f>
        <v>0</v>
      </c>
      <c r="O112" s="136">
        <f>IFERROR(VLOOKUP('Jefferson Regulated Price Out'!$B112,'[31]Jefferson Revenue'!$B:$O,11,FALSE),0)</f>
        <v>0</v>
      </c>
      <c r="P112" s="136">
        <f>IFERROR(VLOOKUP('Jefferson Regulated Price Out'!$B112,'[31]Jefferson Revenue'!$B:$O,12,FALSE),0)</f>
        <v>0</v>
      </c>
      <c r="Q112" s="136">
        <f>IFERROR(VLOOKUP('Jefferson Regulated Price Out'!$B112,'[31]Jefferson Revenue'!$B:$O,13,FALSE),0)</f>
        <v>0</v>
      </c>
      <c r="R112" s="136">
        <f>IFERROR(VLOOKUP($B112,'[31]Jefferson Revenue'!$B:$O,14,0),0)</f>
        <v>0</v>
      </c>
      <c r="S112" s="136">
        <f t="shared" si="52"/>
        <v>0</v>
      </c>
      <c r="T112" s="162"/>
      <c r="U112" s="136">
        <f t="shared" si="55"/>
        <v>0</v>
      </c>
      <c r="V112" s="136">
        <f t="shared" si="55"/>
        <v>0</v>
      </c>
      <c r="W112" s="136">
        <f t="shared" si="55"/>
        <v>0</v>
      </c>
      <c r="X112" s="136">
        <f t="shared" si="55"/>
        <v>0</v>
      </c>
      <c r="Y112" s="136">
        <f t="shared" si="55"/>
        <v>0</v>
      </c>
      <c r="Z112" s="136">
        <f t="shared" si="55"/>
        <v>0</v>
      </c>
      <c r="AA112" s="136">
        <f t="shared" si="55"/>
        <v>0</v>
      </c>
      <c r="AB112" s="136">
        <f t="shared" si="55"/>
        <v>0</v>
      </c>
      <c r="AC112" s="136">
        <f t="shared" si="55"/>
        <v>0</v>
      </c>
      <c r="AD112" s="136">
        <f t="shared" si="55"/>
        <v>0</v>
      </c>
      <c r="AE112" s="136">
        <f t="shared" si="55"/>
        <v>0</v>
      </c>
      <c r="AF112" s="136">
        <f t="shared" si="55"/>
        <v>0</v>
      </c>
      <c r="AG112" s="138">
        <f t="shared" si="54"/>
        <v>0</v>
      </c>
      <c r="AH112" s="162"/>
      <c r="AI112" s="192"/>
      <c r="AJ112" s="214">
        <f t="shared" si="42"/>
        <v>199.90887538424192</v>
      </c>
      <c r="AK112" s="224">
        <f t="shared" si="43"/>
        <v>0.55567538424193685</v>
      </c>
      <c r="AL112" s="225">
        <f t="shared" si="44"/>
        <v>0</v>
      </c>
      <c r="AM112" s="226">
        <f t="shared" si="45"/>
        <v>0</v>
      </c>
      <c r="AN112" s="241">
        <f t="shared" si="50"/>
        <v>2.7873913448188286E-3</v>
      </c>
      <c r="AO112" s="241" t="e">
        <f t="shared" si="51"/>
        <v>#DIV/0!</v>
      </c>
    </row>
    <row r="113" spans="1:42" s="108" customFormat="1" ht="12" customHeight="1">
      <c r="A113" s="191">
        <v>240</v>
      </c>
      <c r="B113" s="140" t="s">
        <v>326</v>
      </c>
      <c r="C113" s="132" t="str">
        <f>+VLOOKUP(B113,'[30]Jefferson Regulated Price Out'!$A:$B,2,FALSE)</f>
        <v>DELIVERY FEE 1YD TEMP</v>
      </c>
      <c r="D113" s="134">
        <f>IFERROR(VLOOKUP(B113,'[31]Jefferson Rates'!$F$2:$H$500, 3, FALSE),0)</f>
        <v>24</v>
      </c>
      <c r="E113" s="135">
        <v>24</v>
      </c>
      <c r="F113" s="135" t="s">
        <v>14</v>
      </c>
      <c r="G113" s="136">
        <f>IFERROR(VLOOKUP('Jefferson Regulated Price Out'!$B113,'[31]Jefferson Revenue'!$B:$O,3,FALSE),0)</f>
        <v>0</v>
      </c>
      <c r="H113" s="136">
        <f>IFERROR(VLOOKUP('Jefferson Regulated Price Out'!$B113,'[31]Jefferson Revenue'!$B:$O,4,FALSE),0)</f>
        <v>0</v>
      </c>
      <c r="I113" s="136">
        <f>IFERROR(VLOOKUP('Jefferson Regulated Price Out'!$B113,'[31]Jefferson Revenue'!$B:$O,5,FALSE),0)</f>
        <v>0</v>
      </c>
      <c r="J113" s="136">
        <f>IFERROR(VLOOKUP('Jefferson Regulated Price Out'!$B113,'[31]Jefferson Revenue'!$B:$O,6,FALSE),0)</f>
        <v>0</v>
      </c>
      <c r="K113" s="136">
        <f>IFERROR(VLOOKUP('Jefferson Regulated Price Out'!$B113,'[31]Jefferson Revenue'!$B:$O,7,FALSE),0)</f>
        <v>0</v>
      </c>
      <c r="L113" s="136">
        <f>IFERROR(VLOOKUP('Jefferson Regulated Price Out'!$B113,'[31]Jefferson Revenue'!$B:$O,8,FALSE),0)</f>
        <v>0</v>
      </c>
      <c r="M113" s="136">
        <f>IFERROR(VLOOKUP('Jefferson Regulated Price Out'!$B113,'[31]Jefferson Revenue'!$B:$O,9,FALSE),0)</f>
        <v>0</v>
      </c>
      <c r="N113" s="136">
        <f>IFERROR(VLOOKUP('Jefferson Regulated Price Out'!$B113,'[31]Jefferson Revenue'!$B:$O,10,FALSE),0)</f>
        <v>0</v>
      </c>
      <c r="O113" s="136">
        <f>IFERROR(VLOOKUP('Jefferson Regulated Price Out'!$B113,'[31]Jefferson Revenue'!$B:$O,11,FALSE),0)</f>
        <v>0</v>
      </c>
      <c r="P113" s="136">
        <f>IFERROR(VLOOKUP('Jefferson Regulated Price Out'!$B113,'[31]Jefferson Revenue'!$B:$O,12,FALSE),0)</f>
        <v>0</v>
      </c>
      <c r="Q113" s="136">
        <f>IFERROR(VLOOKUP('Jefferson Regulated Price Out'!$B113,'[31]Jefferson Revenue'!$B:$O,13,FALSE),0)</f>
        <v>0</v>
      </c>
      <c r="R113" s="136">
        <f>IFERROR(VLOOKUP($B113,'[31]Jefferson Revenue'!$B:$O,14,0),0)</f>
        <v>0</v>
      </c>
      <c r="S113" s="136">
        <f t="shared" si="52"/>
        <v>0</v>
      </c>
      <c r="T113" s="162"/>
      <c r="U113" s="136">
        <f t="shared" si="55"/>
        <v>0</v>
      </c>
      <c r="V113" s="136">
        <f t="shared" si="55"/>
        <v>0</v>
      </c>
      <c r="W113" s="136">
        <f t="shared" si="55"/>
        <v>0</v>
      </c>
      <c r="X113" s="136">
        <f t="shared" si="55"/>
        <v>0</v>
      </c>
      <c r="Y113" s="136">
        <f t="shared" si="55"/>
        <v>0</v>
      </c>
      <c r="Z113" s="136">
        <f t="shared" si="55"/>
        <v>0</v>
      </c>
      <c r="AA113" s="136">
        <f t="shared" si="55"/>
        <v>0</v>
      </c>
      <c r="AB113" s="136">
        <f t="shared" si="55"/>
        <v>0</v>
      </c>
      <c r="AC113" s="136">
        <f t="shared" si="55"/>
        <v>0</v>
      </c>
      <c r="AD113" s="136">
        <f t="shared" si="55"/>
        <v>0</v>
      </c>
      <c r="AE113" s="136">
        <f t="shared" si="55"/>
        <v>0</v>
      </c>
      <c r="AF113" s="136">
        <f t="shared" si="55"/>
        <v>0</v>
      </c>
      <c r="AG113" s="138">
        <f t="shared" si="54"/>
        <v>0</v>
      </c>
      <c r="AH113" s="162"/>
      <c r="AI113" s="192"/>
      <c r="AJ113" s="214">
        <f t="shared" si="42"/>
        <v>24.066897392275653</v>
      </c>
      <c r="AK113" s="224">
        <f t="shared" si="43"/>
        <v>6.6897392275652834E-2</v>
      </c>
      <c r="AL113" s="225">
        <f t="shared" si="44"/>
        <v>0</v>
      </c>
      <c r="AM113" s="226">
        <f t="shared" si="45"/>
        <v>0</v>
      </c>
      <c r="AN113" s="241">
        <f t="shared" si="50"/>
        <v>2.7873913448188681E-3</v>
      </c>
      <c r="AO113" s="241" t="e">
        <f t="shared" si="51"/>
        <v>#DIV/0!</v>
      </c>
    </row>
    <row r="114" spans="1:42" s="108" customFormat="1" ht="12" customHeight="1">
      <c r="A114" s="191">
        <v>240</v>
      </c>
      <c r="B114" s="140" t="s">
        <v>511</v>
      </c>
      <c r="C114" s="132" t="str">
        <f>+VLOOKUP(B114,'[30]Jefferson Regulated Price Out'!$A:$B,2,FALSE)</f>
        <v>EXTRA CANS</v>
      </c>
      <c r="D114" s="134">
        <f>IFERROR(VLOOKUP(B114,'[31]Jefferson Rates'!$F$2:$H$500, 3, FALSE),0)</f>
        <v>7.63</v>
      </c>
      <c r="E114" s="135">
        <v>7.63</v>
      </c>
      <c r="F114" s="135" t="s">
        <v>14</v>
      </c>
      <c r="G114" s="136">
        <f>IFERROR(VLOOKUP('Jefferson Regulated Price Out'!$B114,'[31]Jefferson Revenue'!$B:$O,3,FALSE),0)</f>
        <v>0</v>
      </c>
      <c r="H114" s="136">
        <f>IFERROR(VLOOKUP('Jefferson Regulated Price Out'!$B114,'[31]Jefferson Revenue'!$B:$O,4,FALSE),0)</f>
        <v>0</v>
      </c>
      <c r="I114" s="136">
        <f>IFERROR(VLOOKUP('Jefferson Regulated Price Out'!$B114,'[31]Jefferson Revenue'!$B:$O,5,FALSE),0)</f>
        <v>0</v>
      </c>
      <c r="J114" s="136">
        <f>IFERROR(VLOOKUP('Jefferson Regulated Price Out'!$B114,'[31]Jefferson Revenue'!$B:$O,6,FALSE),0)</f>
        <v>0</v>
      </c>
      <c r="K114" s="136">
        <f>IFERROR(VLOOKUP('Jefferson Regulated Price Out'!$B114,'[31]Jefferson Revenue'!$B:$O,7,FALSE),0)</f>
        <v>0</v>
      </c>
      <c r="L114" s="136">
        <f>IFERROR(VLOOKUP('Jefferson Regulated Price Out'!$B114,'[31]Jefferson Revenue'!$B:$O,8,FALSE),0)</f>
        <v>0</v>
      </c>
      <c r="M114" s="136">
        <f>IFERROR(VLOOKUP('Jefferson Regulated Price Out'!$B114,'[31]Jefferson Revenue'!$B:$O,9,FALSE),0)</f>
        <v>0</v>
      </c>
      <c r="N114" s="136">
        <f>IFERROR(VLOOKUP('Jefferson Regulated Price Out'!$B114,'[31]Jefferson Revenue'!$B:$O,10,FALSE),0)</f>
        <v>0</v>
      </c>
      <c r="O114" s="136">
        <f>IFERROR(VLOOKUP('Jefferson Regulated Price Out'!$B114,'[31]Jefferson Revenue'!$B:$O,11,FALSE),0)</f>
        <v>0</v>
      </c>
      <c r="P114" s="136">
        <f>IFERROR(VLOOKUP('Jefferson Regulated Price Out'!$B114,'[31]Jefferson Revenue'!$B:$O,12,FALSE),0)</f>
        <v>0</v>
      </c>
      <c r="Q114" s="136">
        <f>IFERROR(VLOOKUP('Jefferson Regulated Price Out'!$B114,'[31]Jefferson Revenue'!$B:$O,13,FALSE),0)</f>
        <v>0</v>
      </c>
      <c r="R114" s="136">
        <f>IFERROR(VLOOKUP($B114,'[31]Jefferson Revenue'!$B:$O,14,0),0)</f>
        <v>0</v>
      </c>
      <c r="S114" s="136">
        <f t="shared" si="52"/>
        <v>0</v>
      </c>
      <c r="T114" s="162"/>
      <c r="U114" s="136">
        <f t="shared" si="55"/>
        <v>0</v>
      </c>
      <c r="V114" s="136">
        <f t="shared" si="55"/>
        <v>0</v>
      </c>
      <c r="W114" s="136">
        <f t="shared" si="55"/>
        <v>0</v>
      </c>
      <c r="X114" s="136">
        <f t="shared" si="55"/>
        <v>0</v>
      </c>
      <c r="Y114" s="136">
        <f t="shared" si="55"/>
        <v>0</v>
      </c>
      <c r="Z114" s="136">
        <f t="shared" si="55"/>
        <v>0</v>
      </c>
      <c r="AA114" s="136">
        <f t="shared" si="55"/>
        <v>0</v>
      </c>
      <c r="AB114" s="136">
        <f t="shared" si="55"/>
        <v>0</v>
      </c>
      <c r="AC114" s="136">
        <f t="shared" si="55"/>
        <v>0</v>
      </c>
      <c r="AD114" s="136">
        <f t="shared" si="55"/>
        <v>0</v>
      </c>
      <c r="AE114" s="136">
        <f t="shared" si="55"/>
        <v>0</v>
      </c>
      <c r="AF114" s="136">
        <f t="shared" si="55"/>
        <v>0</v>
      </c>
      <c r="AG114" s="138">
        <f t="shared" si="54"/>
        <v>0</v>
      </c>
      <c r="AH114" s="162"/>
      <c r="AI114" s="192"/>
      <c r="AJ114" s="214">
        <f t="shared" si="42"/>
        <v>7.6512677959609681</v>
      </c>
      <c r="AK114" s="224">
        <f t="shared" si="43"/>
        <v>2.1267795960968172E-2</v>
      </c>
      <c r="AL114" s="225">
        <f t="shared" si="44"/>
        <v>0</v>
      </c>
      <c r="AM114" s="226">
        <f t="shared" si="45"/>
        <v>0</v>
      </c>
      <c r="AN114" s="241">
        <f t="shared" si="50"/>
        <v>2.7873913448188954E-3</v>
      </c>
      <c r="AO114" s="241" t="e">
        <f t="shared" si="51"/>
        <v>#DIV/0!</v>
      </c>
    </row>
    <row r="115" spans="1:42" s="108" customFormat="1" ht="12" customHeight="1">
      <c r="A115" s="191">
        <v>240</v>
      </c>
      <c r="B115" s="140" t="s">
        <v>341</v>
      </c>
      <c r="C115" s="132" t="str">
        <f>+VLOOKUP(B115,'[30]Jefferson Regulated Price Out'!$A:$B,2,FALSE)</f>
        <v>1YD CONT EXTRA P/U</v>
      </c>
      <c r="D115" s="134">
        <f>IFERROR(VLOOKUP(B115,'[31]Jefferson Rates'!$F$2:$H$500, 3, FALSE),0)</f>
        <v>26.02</v>
      </c>
      <c r="E115" s="135">
        <v>26.02</v>
      </c>
      <c r="F115" s="135" t="s">
        <v>14</v>
      </c>
      <c r="G115" s="136">
        <f>IFERROR(VLOOKUP('Jefferson Regulated Price Out'!$B115,'[31]Jefferson Revenue'!$B:$O,3,FALSE),0)</f>
        <v>0</v>
      </c>
      <c r="H115" s="136">
        <f>IFERROR(VLOOKUP('Jefferson Regulated Price Out'!$B115,'[31]Jefferson Revenue'!$B:$O,4,FALSE),0)</f>
        <v>0</v>
      </c>
      <c r="I115" s="136">
        <f>IFERROR(VLOOKUP('Jefferson Regulated Price Out'!$B115,'[31]Jefferson Revenue'!$B:$O,5,FALSE),0)</f>
        <v>0</v>
      </c>
      <c r="J115" s="136">
        <f>IFERROR(VLOOKUP('Jefferson Regulated Price Out'!$B115,'[31]Jefferson Revenue'!$B:$O,6,FALSE),0)</f>
        <v>0</v>
      </c>
      <c r="K115" s="136">
        <f>IFERROR(VLOOKUP('Jefferson Regulated Price Out'!$B115,'[31]Jefferson Revenue'!$B:$O,7,FALSE),0)</f>
        <v>0</v>
      </c>
      <c r="L115" s="136">
        <f>IFERROR(VLOOKUP('Jefferson Regulated Price Out'!$B115,'[31]Jefferson Revenue'!$B:$O,8,FALSE),0)</f>
        <v>0</v>
      </c>
      <c r="M115" s="136">
        <f>IFERROR(VLOOKUP('Jefferson Regulated Price Out'!$B115,'[31]Jefferson Revenue'!$B:$O,9,FALSE),0)</f>
        <v>0</v>
      </c>
      <c r="N115" s="136">
        <f>IFERROR(VLOOKUP('Jefferson Regulated Price Out'!$B115,'[31]Jefferson Revenue'!$B:$O,10,FALSE),0)</f>
        <v>0</v>
      </c>
      <c r="O115" s="136">
        <f>IFERROR(VLOOKUP('Jefferson Regulated Price Out'!$B115,'[31]Jefferson Revenue'!$B:$O,11,FALSE),0)</f>
        <v>0</v>
      </c>
      <c r="P115" s="136">
        <f>IFERROR(VLOOKUP('Jefferson Regulated Price Out'!$B115,'[31]Jefferson Revenue'!$B:$O,12,FALSE),0)</f>
        <v>0</v>
      </c>
      <c r="Q115" s="136">
        <f>IFERROR(VLOOKUP('Jefferson Regulated Price Out'!$B115,'[31]Jefferson Revenue'!$B:$O,13,FALSE),0)</f>
        <v>0</v>
      </c>
      <c r="R115" s="136">
        <f>IFERROR(VLOOKUP($B115,'[31]Jefferson Revenue'!$B:$O,14,0),0)</f>
        <v>0</v>
      </c>
      <c r="S115" s="136">
        <f t="shared" si="52"/>
        <v>0</v>
      </c>
      <c r="T115" s="162"/>
      <c r="U115" s="136">
        <f t="shared" si="55"/>
        <v>0</v>
      </c>
      <c r="V115" s="136">
        <f t="shared" si="55"/>
        <v>0</v>
      </c>
      <c r="W115" s="136">
        <f t="shared" si="55"/>
        <v>0</v>
      </c>
      <c r="X115" s="136">
        <f t="shared" si="55"/>
        <v>0</v>
      </c>
      <c r="Y115" s="136">
        <f t="shared" si="55"/>
        <v>0</v>
      </c>
      <c r="Z115" s="136">
        <f t="shared" si="55"/>
        <v>0</v>
      </c>
      <c r="AA115" s="136">
        <f t="shared" si="55"/>
        <v>0</v>
      </c>
      <c r="AB115" s="136">
        <f t="shared" si="55"/>
        <v>0</v>
      </c>
      <c r="AC115" s="136">
        <f t="shared" si="55"/>
        <v>0</v>
      </c>
      <c r="AD115" s="136">
        <f t="shared" si="55"/>
        <v>0</v>
      </c>
      <c r="AE115" s="136">
        <f t="shared" si="55"/>
        <v>0</v>
      </c>
      <c r="AF115" s="136">
        <f t="shared" si="55"/>
        <v>0</v>
      </c>
      <c r="AG115" s="138">
        <f t="shared" si="54"/>
        <v>0</v>
      </c>
      <c r="AH115" s="162"/>
      <c r="AI115" s="192"/>
      <c r="AJ115" s="214">
        <f t="shared" si="42"/>
        <v>26.092527922792186</v>
      </c>
      <c r="AK115" s="224">
        <f t="shared" si="43"/>
        <v>7.2527922792186672E-2</v>
      </c>
      <c r="AL115" s="225">
        <f t="shared" si="44"/>
        <v>0</v>
      </c>
      <c r="AM115" s="226">
        <f t="shared" si="45"/>
        <v>0</v>
      </c>
      <c r="AN115" s="241">
        <f t="shared" si="50"/>
        <v>2.7873913448188577E-3</v>
      </c>
      <c r="AO115" s="241" t="e">
        <f t="shared" si="51"/>
        <v>#DIV/0!</v>
      </c>
    </row>
    <row r="116" spans="1:42" s="108" customFormat="1" ht="12" customHeight="1">
      <c r="A116" s="191">
        <v>240</v>
      </c>
      <c r="B116" s="140" t="s">
        <v>388</v>
      </c>
      <c r="C116" s="132" t="str">
        <f>+VLOOKUP(B116,'[30]Jefferson Regulated Price Out'!$A:$B,2,FALSE)</f>
        <v>1YD CONTAINER EXTRA PU</v>
      </c>
      <c r="D116" s="134">
        <f>IFERROR(VLOOKUP(B116,'[31]Jefferson Rates'!$F$2:$H$500, 3, FALSE),0)</f>
        <v>26.02</v>
      </c>
      <c r="E116" s="135">
        <f>E115</f>
        <v>26.02</v>
      </c>
      <c r="F116" s="135" t="s">
        <v>14</v>
      </c>
      <c r="G116" s="136">
        <f>IFERROR(VLOOKUP('Jefferson Regulated Price Out'!$B116,'[31]Jefferson Revenue'!$B:$O,3,FALSE),0)</f>
        <v>0</v>
      </c>
      <c r="H116" s="136">
        <f>IFERROR(VLOOKUP('Jefferson Regulated Price Out'!$B116,'[31]Jefferson Revenue'!$B:$O,4,FALSE),0)</f>
        <v>0</v>
      </c>
      <c r="I116" s="136">
        <f>IFERROR(VLOOKUP('Jefferson Regulated Price Out'!$B116,'[31]Jefferson Revenue'!$B:$O,5,FALSE),0)</f>
        <v>0</v>
      </c>
      <c r="J116" s="136">
        <f>IFERROR(VLOOKUP('Jefferson Regulated Price Out'!$B116,'[31]Jefferson Revenue'!$B:$O,6,FALSE),0)</f>
        <v>0</v>
      </c>
      <c r="K116" s="136">
        <f>IFERROR(VLOOKUP('Jefferson Regulated Price Out'!$B116,'[31]Jefferson Revenue'!$B:$O,7,FALSE),0)</f>
        <v>26.02</v>
      </c>
      <c r="L116" s="136">
        <f>IFERROR(VLOOKUP('Jefferson Regulated Price Out'!$B116,'[31]Jefferson Revenue'!$B:$O,8,FALSE),0)</f>
        <v>0</v>
      </c>
      <c r="M116" s="136">
        <f>IFERROR(VLOOKUP('Jefferson Regulated Price Out'!$B116,'[31]Jefferson Revenue'!$B:$O,9,FALSE),0)</f>
        <v>52.04</v>
      </c>
      <c r="N116" s="136">
        <f>IFERROR(VLOOKUP('Jefferson Regulated Price Out'!$B116,'[31]Jefferson Revenue'!$B:$O,10,FALSE),0)</f>
        <v>26.02</v>
      </c>
      <c r="O116" s="136">
        <f>IFERROR(VLOOKUP('Jefferson Regulated Price Out'!$B116,'[31]Jefferson Revenue'!$B:$O,11,FALSE),0)</f>
        <v>0</v>
      </c>
      <c r="P116" s="136">
        <f>IFERROR(VLOOKUP('Jefferson Regulated Price Out'!$B116,'[31]Jefferson Revenue'!$B:$O,12,FALSE),0)</f>
        <v>0</v>
      </c>
      <c r="Q116" s="136">
        <f>IFERROR(VLOOKUP('Jefferson Regulated Price Out'!$B116,'[31]Jefferson Revenue'!$B:$O,13,FALSE),0)</f>
        <v>26.02</v>
      </c>
      <c r="R116" s="136">
        <f>IFERROR(VLOOKUP($B116,'[31]Jefferson Revenue'!$B:$O,14,0),0)</f>
        <v>0</v>
      </c>
      <c r="S116" s="136">
        <f t="shared" si="52"/>
        <v>130.1</v>
      </c>
      <c r="T116" s="162"/>
      <c r="U116" s="136">
        <f t="shared" si="55"/>
        <v>0</v>
      </c>
      <c r="V116" s="136">
        <f t="shared" si="55"/>
        <v>0</v>
      </c>
      <c r="W116" s="136">
        <f t="shared" si="55"/>
        <v>0</v>
      </c>
      <c r="X116" s="136">
        <f t="shared" si="55"/>
        <v>0</v>
      </c>
      <c r="Y116" s="136">
        <f t="shared" si="55"/>
        <v>1</v>
      </c>
      <c r="Z116" s="136">
        <f t="shared" si="55"/>
        <v>0</v>
      </c>
      <c r="AA116" s="136">
        <f t="shared" si="55"/>
        <v>2</v>
      </c>
      <c r="AB116" s="136">
        <f t="shared" si="55"/>
        <v>1</v>
      </c>
      <c r="AC116" s="136">
        <f t="shared" si="55"/>
        <v>0</v>
      </c>
      <c r="AD116" s="136">
        <f t="shared" si="55"/>
        <v>0</v>
      </c>
      <c r="AE116" s="136">
        <f t="shared" si="55"/>
        <v>1</v>
      </c>
      <c r="AF116" s="136">
        <f t="shared" si="55"/>
        <v>0</v>
      </c>
      <c r="AG116" s="138">
        <f t="shared" si="54"/>
        <v>0.41666666666666669</v>
      </c>
      <c r="AH116" s="162"/>
      <c r="AI116" s="192"/>
      <c r="AJ116" s="214">
        <f t="shared" si="42"/>
        <v>26.092527922792186</v>
      </c>
      <c r="AK116" s="224">
        <f t="shared" si="43"/>
        <v>7.2527922792186672E-2</v>
      </c>
      <c r="AL116" s="225">
        <f t="shared" si="44"/>
        <v>0.36263961396093336</v>
      </c>
      <c r="AM116" s="226">
        <f t="shared" si="45"/>
        <v>130.46263961396093</v>
      </c>
      <c r="AN116" s="241">
        <f t="shared" si="50"/>
        <v>2.7873913448188577E-3</v>
      </c>
      <c r="AO116" s="241">
        <f t="shared" si="51"/>
        <v>2.7873913448188577E-3</v>
      </c>
    </row>
    <row r="117" spans="1:42" s="108" customFormat="1" ht="12" customHeight="1">
      <c r="A117" s="191">
        <v>240</v>
      </c>
      <c r="B117" s="140" t="s">
        <v>334</v>
      </c>
      <c r="C117" s="132" t="str">
        <f>+VLOOKUP(B117,'[30]Jefferson Regulated Price Out'!$A:$B,2,FALSE)</f>
        <v>1.5YD CONT EXTRA P/U</v>
      </c>
      <c r="D117" s="134">
        <f>IFERROR(VLOOKUP(B117,'[31]Jefferson Rates'!$F$2:$H$500, 3, FALSE),0)</f>
        <v>35.270000000000003</v>
      </c>
      <c r="E117" s="135">
        <v>35.270000000000003</v>
      </c>
      <c r="F117" s="135" t="s">
        <v>14</v>
      </c>
      <c r="G117" s="136">
        <f>IFERROR(VLOOKUP('Jefferson Regulated Price Out'!$B117,'[31]Jefferson Revenue'!$B:$O,3,FALSE),0)</f>
        <v>0</v>
      </c>
      <c r="H117" s="136">
        <f>IFERROR(VLOOKUP('Jefferson Regulated Price Out'!$B117,'[31]Jefferson Revenue'!$B:$O,4,FALSE),0)</f>
        <v>0</v>
      </c>
      <c r="I117" s="136">
        <f>IFERROR(VLOOKUP('Jefferson Regulated Price Out'!$B117,'[31]Jefferson Revenue'!$B:$O,5,FALSE),0)</f>
        <v>0</v>
      </c>
      <c r="J117" s="136">
        <f>IFERROR(VLOOKUP('Jefferson Regulated Price Out'!$B117,'[31]Jefferson Revenue'!$B:$O,6,FALSE),0)</f>
        <v>0</v>
      </c>
      <c r="K117" s="136">
        <f>IFERROR(VLOOKUP('Jefferson Regulated Price Out'!$B117,'[31]Jefferson Revenue'!$B:$O,7,FALSE),0)</f>
        <v>0</v>
      </c>
      <c r="L117" s="136">
        <f>IFERROR(VLOOKUP('Jefferson Regulated Price Out'!$B117,'[31]Jefferson Revenue'!$B:$O,8,FALSE),0)</f>
        <v>0</v>
      </c>
      <c r="M117" s="136">
        <f>IFERROR(VLOOKUP('Jefferson Regulated Price Out'!$B117,'[31]Jefferson Revenue'!$B:$O,9,FALSE),0)</f>
        <v>0</v>
      </c>
      <c r="N117" s="136">
        <f>IFERROR(VLOOKUP('Jefferson Regulated Price Out'!$B117,'[31]Jefferson Revenue'!$B:$O,10,FALSE),0)</f>
        <v>0</v>
      </c>
      <c r="O117" s="136">
        <f>IFERROR(VLOOKUP('Jefferson Regulated Price Out'!$B117,'[31]Jefferson Revenue'!$B:$O,11,FALSE),0)</f>
        <v>0</v>
      </c>
      <c r="P117" s="136">
        <f>IFERROR(VLOOKUP('Jefferson Regulated Price Out'!$B117,'[31]Jefferson Revenue'!$B:$O,12,FALSE),0)</f>
        <v>0</v>
      </c>
      <c r="Q117" s="136">
        <f>IFERROR(VLOOKUP('Jefferson Regulated Price Out'!$B117,'[31]Jefferson Revenue'!$B:$O,13,FALSE),0)</f>
        <v>0</v>
      </c>
      <c r="R117" s="136">
        <f>IFERROR(VLOOKUP($B117,'[31]Jefferson Revenue'!$B:$O,14,0),0)</f>
        <v>0</v>
      </c>
      <c r="S117" s="136">
        <f t="shared" si="52"/>
        <v>0</v>
      </c>
      <c r="T117" s="162"/>
      <c r="U117" s="136">
        <f t="shared" si="55"/>
        <v>0</v>
      </c>
      <c r="V117" s="136">
        <f t="shared" si="55"/>
        <v>0</v>
      </c>
      <c r="W117" s="136">
        <f t="shared" si="55"/>
        <v>0</v>
      </c>
      <c r="X117" s="136">
        <f t="shared" si="55"/>
        <v>0</v>
      </c>
      <c r="Y117" s="136">
        <f t="shared" si="55"/>
        <v>0</v>
      </c>
      <c r="Z117" s="136">
        <f t="shared" si="55"/>
        <v>0</v>
      </c>
      <c r="AA117" s="136">
        <f t="shared" si="55"/>
        <v>0</v>
      </c>
      <c r="AB117" s="136">
        <f t="shared" si="55"/>
        <v>0</v>
      </c>
      <c r="AC117" s="136">
        <f t="shared" si="55"/>
        <v>0</v>
      </c>
      <c r="AD117" s="136">
        <f t="shared" si="55"/>
        <v>0</v>
      </c>
      <c r="AE117" s="136">
        <f t="shared" si="55"/>
        <v>0</v>
      </c>
      <c r="AF117" s="136">
        <f t="shared" si="55"/>
        <v>0</v>
      </c>
      <c r="AG117" s="138">
        <f t="shared" si="54"/>
        <v>0</v>
      </c>
      <c r="AH117" s="162"/>
      <c r="AI117" s="192"/>
      <c r="AJ117" s="214">
        <f t="shared" si="42"/>
        <v>35.368311292731768</v>
      </c>
      <c r="AK117" s="224">
        <f t="shared" si="43"/>
        <v>9.8311292731764865E-2</v>
      </c>
      <c r="AL117" s="225">
        <f t="shared" si="44"/>
        <v>0</v>
      </c>
      <c r="AM117" s="226">
        <f t="shared" si="45"/>
        <v>0</v>
      </c>
      <c r="AN117" s="241">
        <f t="shared" si="50"/>
        <v>2.7873913448189639E-3</v>
      </c>
      <c r="AO117" s="241" t="e">
        <f t="shared" si="51"/>
        <v>#DIV/0!</v>
      </c>
    </row>
    <row r="118" spans="1:42" s="108" customFormat="1" ht="12" customHeight="1">
      <c r="A118" s="191">
        <v>240</v>
      </c>
      <c r="B118" s="140" t="s">
        <v>512</v>
      </c>
      <c r="C118" s="132" t="str">
        <f>+VLOOKUP(B118,'[30]Jefferson Regulated Price Out'!$A:$B,2,FALSE)</f>
        <v>1.5YD CONTAINER EXTRA PU</v>
      </c>
      <c r="D118" s="134">
        <f>IFERROR(VLOOKUP(B118,'[31]Jefferson Rates'!$F$2:$H$500, 3, FALSE),0)</f>
        <v>35.270000000000003</v>
      </c>
      <c r="E118" s="135">
        <f>E117</f>
        <v>35.270000000000003</v>
      </c>
      <c r="F118" s="135" t="s">
        <v>14</v>
      </c>
      <c r="G118" s="136">
        <f>IFERROR(VLOOKUP('Jefferson Regulated Price Out'!$B118,'[31]Jefferson Revenue'!$B:$O,3,FALSE),0)</f>
        <v>0</v>
      </c>
      <c r="H118" s="136">
        <f>IFERROR(VLOOKUP('Jefferson Regulated Price Out'!$B118,'[31]Jefferson Revenue'!$B:$O,4,FALSE),0)</f>
        <v>0</v>
      </c>
      <c r="I118" s="136">
        <f>IFERROR(VLOOKUP('Jefferson Regulated Price Out'!$B118,'[31]Jefferson Revenue'!$B:$O,5,FALSE),0)</f>
        <v>0</v>
      </c>
      <c r="J118" s="136">
        <f>IFERROR(VLOOKUP('Jefferson Regulated Price Out'!$B118,'[31]Jefferson Revenue'!$B:$O,6,FALSE),0)</f>
        <v>0</v>
      </c>
      <c r="K118" s="136">
        <f>IFERROR(VLOOKUP('Jefferson Regulated Price Out'!$B118,'[31]Jefferson Revenue'!$B:$O,7,FALSE),0)</f>
        <v>0</v>
      </c>
      <c r="L118" s="136">
        <f>IFERROR(VLOOKUP('Jefferson Regulated Price Out'!$B118,'[31]Jefferson Revenue'!$B:$O,8,FALSE),0)</f>
        <v>0</v>
      </c>
      <c r="M118" s="136">
        <f>IFERROR(VLOOKUP('Jefferson Regulated Price Out'!$B118,'[31]Jefferson Revenue'!$B:$O,9,FALSE),0)</f>
        <v>0</v>
      </c>
      <c r="N118" s="136">
        <f>IFERROR(VLOOKUP('Jefferson Regulated Price Out'!$B118,'[31]Jefferson Revenue'!$B:$O,10,FALSE),0)</f>
        <v>0</v>
      </c>
      <c r="O118" s="136">
        <f>IFERROR(VLOOKUP('Jefferson Regulated Price Out'!$B118,'[31]Jefferson Revenue'!$B:$O,11,FALSE),0)</f>
        <v>0</v>
      </c>
      <c r="P118" s="136">
        <f>IFERROR(VLOOKUP('Jefferson Regulated Price Out'!$B118,'[31]Jefferson Revenue'!$B:$O,12,FALSE),0)</f>
        <v>0</v>
      </c>
      <c r="Q118" s="136">
        <f>IFERROR(VLOOKUP('Jefferson Regulated Price Out'!$B118,'[31]Jefferson Revenue'!$B:$O,13,FALSE),0)</f>
        <v>0</v>
      </c>
      <c r="R118" s="136">
        <f>IFERROR(VLOOKUP($B118,'[31]Jefferson Revenue'!$B:$O,14,0),0)</f>
        <v>0</v>
      </c>
      <c r="S118" s="136">
        <f t="shared" si="52"/>
        <v>0</v>
      </c>
      <c r="T118" s="162"/>
      <c r="U118" s="136">
        <f t="shared" si="55"/>
        <v>0</v>
      </c>
      <c r="V118" s="136">
        <f t="shared" si="55"/>
        <v>0</v>
      </c>
      <c r="W118" s="136">
        <f t="shared" si="55"/>
        <v>0</v>
      </c>
      <c r="X118" s="136">
        <f t="shared" si="55"/>
        <v>0</v>
      </c>
      <c r="Y118" s="136">
        <f t="shared" si="55"/>
        <v>0</v>
      </c>
      <c r="Z118" s="136">
        <f t="shared" si="55"/>
        <v>0</v>
      </c>
      <c r="AA118" s="136">
        <f t="shared" si="55"/>
        <v>0</v>
      </c>
      <c r="AB118" s="136">
        <f t="shared" si="55"/>
        <v>0</v>
      </c>
      <c r="AC118" s="136">
        <f t="shared" si="55"/>
        <v>0</v>
      </c>
      <c r="AD118" s="136">
        <f t="shared" si="55"/>
        <v>0</v>
      </c>
      <c r="AE118" s="136">
        <f t="shared" si="55"/>
        <v>0</v>
      </c>
      <c r="AF118" s="136">
        <f t="shared" si="55"/>
        <v>0</v>
      </c>
      <c r="AG118" s="138">
        <f t="shared" si="54"/>
        <v>0</v>
      </c>
      <c r="AH118" s="162"/>
      <c r="AI118" s="192"/>
      <c r="AJ118" s="214">
        <f t="shared" si="42"/>
        <v>35.368311292731768</v>
      </c>
      <c r="AK118" s="224">
        <f t="shared" si="43"/>
        <v>9.8311292731764865E-2</v>
      </c>
      <c r="AL118" s="225">
        <f t="shared" si="44"/>
        <v>0</v>
      </c>
      <c r="AM118" s="226">
        <f t="shared" si="45"/>
        <v>0</v>
      </c>
      <c r="AN118" s="241">
        <f t="shared" si="50"/>
        <v>2.7873913448189639E-3</v>
      </c>
      <c r="AO118" s="241" t="e">
        <f t="shared" si="51"/>
        <v>#DIV/0!</v>
      </c>
    </row>
    <row r="119" spans="1:42" s="108" customFormat="1" ht="12" customHeight="1">
      <c r="A119" s="191">
        <v>240</v>
      </c>
      <c r="B119" s="140" t="s">
        <v>349</v>
      </c>
      <c r="C119" s="132" t="str">
        <f>+VLOOKUP(B119,'[30]Jefferson Regulated Price Out'!$A:$B,2,FALSE)</f>
        <v>2YD CONT EXTRA P/U</v>
      </c>
      <c r="D119" s="134">
        <f>IFERROR(VLOOKUP(B119,'[31]Jefferson Rates'!$F$2:$H$500, 3, FALSE),0)</f>
        <v>50.11</v>
      </c>
      <c r="E119" s="135">
        <v>50.11</v>
      </c>
      <c r="F119" s="135" t="s">
        <v>14</v>
      </c>
      <c r="G119" s="136">
        <f>IFERROR(VLOOKUP('Jefferson Regulated Price Out'!$B119,'[31]Jefferson Revenue'!$B:$O,3,FALSE),0)</f>
        <v>0</v>
      </c>
      <c r="H119" s="136">
        <f>IFERROR(VLOOKUP('Jefferson Regulated Price Out'!$B119,'[31]Jefferson Revenue'!$B:$O,4,FALSE),0)</f>
        <v>0</v>
      </c>
      <c r="I119" s="136">
        <f>IFERROR(VLOOKUP('Jefferson Regulated Price Out'!$B119,'[31]Jefferson Revenue'!$B:$O,5,FALSE),0)</f>
        <v>50.11</v>
      </c>
      <c r="J119" s="136">
        <f>IFERROR(VLOOKUP('Jefferson Regulated Price Out'!$B119,'[31]Jefferson Revenue'!$B:$O,6,FALSE),0)</f>
        <v>0</v>
      </c>
      <c r="K119" s="136">
        <f>IFERROR(VLOOKUP('Jefferson Regulated Price Out'!$B119,'[31]Jefferson Revenue'!$B:$O,7,FALSE),0)</f>
        <v>0</v>
      </c>
      <c r="L119" s="136">
        <f>IFERROR(VLOOKUP('Jefferson Regulated Price Out'!$B119,'[31]Jefferson Revenue'!$B:$O,8,FALSE),0)</f>
        <v>0</v>
      </c>
      <c r="M119" s="136">
        <f>IFERROR(VLOOKUP('Jefferson Regulated Price Out'!$B119,'[31]Jefferson Revenue'!$B:$O,9,FALSE),0)</f>
        <v>0</v>
      </c>
      <c r="N119" s="136">
        <f>IFERROR(VLOOKUP('Jefferson Regulated Price Out'!$B119,'[31]Jefferson Revenue'!$B:$O,10,FALSE),0)</f>
        <v>0</v>
      </c>
      <c r="O119" s="136">
        <f>IFERROR(VLOOKUP('Jefferson Regulated Price Out'!$B119,'[31]Jefferson Revenue'!$B:$O,11,FALSE),0)</f>
        <v>0</v>
      </c>
      <c r="P119" s="136">
        <f>IFERROR(VLOOKUP('Jefferson Regulated Price Out'!$B119,'[31]Jefferson Revenue'!$B:$O,12,FALSE),0)</f>
        <v>0</v>
      </c>
      <c r="Q119" s="136">
        <f>IFERROR(VLOOKUP('Jefferson Regulated Price Out'!$B119,'[31]Jefferson Revenue'!$B:$O,13,FALSE),0)</f>
        <v>0</v>
      </c>
      <c r="R119" s="136">
        <f>IFERROR(VLOOKUP($B119,'[31]Jefferson Revenue'!$B:$O,14,0),0)</f>
        <v>0</v>
      </c>
      <c r="S119" s="136">
        <f t="shared" si="52"/>
        <v>50.11</v>
      </c>
      <c r="T119" s="162"/>
      <c r="U119" s="136">
        <f t="shared" si="55"/>
        <v>0</v>
      </c>
      <c r="V119" s="136">
        <f t="shared" si="55"/>
        <v>0</v>
      </c>
      <c r="W119" s="136">
        <f t="shared" si="55"/>
        <v>1</v>
      </c>
      <c r="X119" s="136">
        <f t="shared" si="55"/>
        <v>0</v>
      </c>
      <c r="Y119" s="136">
        <f t="shared" si="55"/>
        <v>0</v>
      </c>
      <c r="Z119" s="136">
        <f t="shared" si="55"/>
        <v>0</v>
      </c>
      <c r="AA119" s="136">
        <f t="shared" si="55"/>
        <v>0</v>
      </c>
      <c r="AB119" s="136">
        <f t="shared" si="55"/>
        <v>0</v>
      </c>
      <c r="AC119" s="136">
        <f t="shared" si="55"/>
        <v>0</v>
      </c>
      <c r="AD119" s="136">
        <f t="shared" si="55"/>
        <v>0</v>
      </c>
      <c r="AE119" s="136">
        <f t="shared" si="55"/>
        <v>0</v>
      </c>
      <c r="AF119" s="136">
        <f t="shared" si="55"/>
        <v>0</v>
      </c>
      <c r="AG119" s="138">
        <f t="shared" si="54"/>
        <v>8.3333333333333329E-2</v>
      </c>
      <c r="AH119" s="162"/>
      <c r="AI119" s="192"/>
      <c r="AJ119" s="214">
        <f t="shared" si="42"/>
        <v>50.249676180288873</v>
      </c>
      <c r="AK119" s="224">
        <f t="shared" si="43"/>
        <v>0.1396761802888733</v>
      </c>
      <c r="AL119" s="225">
        <f t="shared" si="44"/>
        <v>0.1396761802888733</v>
      </c>
      <c r="AM119" s="226">
        <f t="shared" si="45"/>
        <v>50.249676180288873</v>
      </c>
      <c r="AN119" s="241">
        <f t="shared" si="50"/>
        <v>2.7873913448188646E-3</v>
      </c>
      <c r="AO119" s="241">
        <f t="shared" si="51"/>
        <v>2.7873913448188646E-3</v>
      </c>
    </row>
    <row r="120" spans="1:42" s="108" customFormat="1" ht="12" customHeight="1">
      <c r="A120" s="191">
        <v>240</v>
      </c>
      <c r="B120" s="140" t="s">
        <v>396</v>
      </c>
      <c r="C120" s="132" t="str">
        <f>+VLOOKUP(B120,'[30]Jefferson Regulated Price Out'!$A:$B,2,FALSE)</f>
        <v>2YD CONTAINER EXTRA PU</v>
      </c>
      <c r="D120" s="134">
        <f>IFERROR(VLOOKUP(B120,'[31]Jefferson Rates'!$F$2:$H$500, 3, FALSE),0)</f>
        <v>50.11</v>
      </c>
      <c r="E120" s="135">
        <f>E119</f>
        <v>50.11</v>
      </c>
      <c r="F120" s="135" t="s">
        <v>14</v>
      </c>
      <c r="G120" s="136">
        <f>IFERROR(VLOOKUP('Jefferson Regulated Price Out'!$B120,'[31]Jefferson Revenue'!$B:$O,3,FALSE),0)</f>
        <v>0</v>
      </c>
      <c r="H120" s="136">
        <f>IFERROR(VLOOKUP('Jefferson Regulated Price Out'!$B120,'[31]Jefferson Revenue'!$B:$O,4,FALSE),0)</f>
        <v>0</v>
      </c>
      <c r="I120" s="136">
        <f>IFERROR(VLOOKUP('Jefferson Regulated Price Out'!$B120,'[31]Jefferson Revenue'!$B:$O,5,FALSE),0)</f>
        <v>0</v>
      </c>
      <c r="J120" s="136">
        <f>IFERROR(VLOOKUP('Jefferson Regulated Price Out'!$B120,'[31]Jefferson Revenue'!$B:$O,6,FALSE),0)</f>
        <v>0</v>
      </c>
      <c r="K120" s="136">
        <f>IFERROR(VLOOKUP('Jefferson Regulated Price Out'!$B120,'[31]Jefferson Revenue'!$B:$O,7,FALSE),0)</f>
        <v>50.11</v>
      </c>
      <c r="L120" s="136">
        <f>IFERROR(VLOOKUP('Jefferson Regulated Price Out'!$B120,'[31]Jefferson Revenue'!$B:$O,8,FALSE),0)</f>
        <v>0</v>
      </c>
      <c r="M120" s="136">
        <f>IFERROR(VLOOKUP('Jefferson Regulated Price Out'!$B120,'[31]Jefferson Revenue'!$B:$O,9,FALSE),0)</f>
        <v>50.11</v>
      </c>
      <c r="N120" s="136">
        <f>IFERROR(VLOOKUP('Jefferson Regulated Price Out'!$B120,'[31]Jefferson Revenue'!$B:$O,10,FALSE),0)</f>
        <v>0</v>
      </c>
      <c r="O120" s="136">
        <f>IFERROR(VLOOKUP('Jefferson Regulated Price Out'!$B120,'[31]Jefferson Revenue'!$B:$O,11,FALSE),0)</f>
        <v>0</v>
      </c>
      <c r="P120" s="136">
        <f>IFERROR(VLOOKUP('Jefferson Regulated Price Out'!$B120,'[31]Jefferson Revenue'!$B:$O,12,FALSE),0)</f>
        <v>50.11</v>
      </c>
      <c r="Q120" s="136">
        <f>IFERROR(VLOOKUP('Jefferson Regulated Price Out'!$B120,'[31]Jefferson Revenue'!$B:$O,13,FALSE),0)</f>
        <v>0</v>
      </c>
      <c r="R120" s="136">
        <f>IFERROR(VLOOKUP($B120,'[31]Jefferson Revenue'!$B:$O,14,0),0)</f>
        <v>0</v>
      </c>
      <c r="S120" s="136">
        <f t="shared" si="52"/>
        <v>150.32999999999998</v>
      </c>
      <c r="T120" s="162"/>
      <c r="U120" s="136">
        <f t="shared" si="55"/>
        <v>0</v>
      </c>
      <c r="V120" s="136">
        <f t="shared" si="55"/>
        <v>0</v>
      </c>
      <c r="W120" s="136">
        <f t="shared" si="55"/>
        <v>0</v>
      </c>
      <c r="X120" s="136">
        <f t="shared" si="55"/>
        <v>0</v>
      </c>
      <c r="Y120" s="136">
        <f t="shared" si="55"/>
        <v>1</v>
      </c>
      <c r="Z120" s="136">
        <f t="shared" si="55"/>
        <v>0</v>
      </c>
      <c r="AA120" s="136">
        <f t="shared" si="55"/>
        <v>1</v>
      </c>
      <c r="AB120" s="136">
        <f t="shared" si="55"/>
        <v>0</v>
      </c>
      <c r="AC120" s="136">
        <f t="shared" si="55"/>
        <v>0</v>
      </c>
      <c r="AD120" s="136">
        <f t="shared" si="55"/>
        <v>1</v>
      </c>
      <c r="AE120" s="136">
        <f t="shared" si="55"/>
        <v>0</v>
      </c>
      <c r="AF120" s="136">
        <f t="shared" si="55"/>
        <v>0</v>
      </c>
      <c r="AG120" s="138">
        <f t="shared" si="54"/>
        <v>0.25</v>
      </c>
      <c r="AH120" s="162"/>
      <c r="AI120" s="192"/>
      <c r="AJ120" s="214">
        <f t="shared" si="42"/>
        <v>50.249676180288873</v>
      </c>
      <c r="AK120" s="224">
        <f t="shared" si="43"/>
        <v>0.1396761802888733</v>
      </c>
      <c r="AL120" s="225">
        <f t="shared" si="44"/>
        <v>0.41902854086661989</v>
      </c>
      <c r="AM120" s="226">
        <f t="shared" si="45"/>
        <v>150.74902854086662</v>
      </c>
      <c r="AN120" s="241">
        <f t="shared" si="50"/>
        <v>2.7873913448188646E-3</v>
      </c>
      <c r="AO120" s="241">
        <f t="shared" si="51"/>
        <v>2.7873913448188646E-3</v>
      </c>
    </row>
    <row r="121" spans="1:42" s="199" customFormat="1" ht="12" customHeight="1">
      <c r="A121" s="191">
        <v>240</v>
      </c>
      <c r="B121" s="140" t="s">
        <v>390</v>
      </c>
      <c r="C121" s="132" t="str">
        <f>+VLOOKUP(B121,'[30]Jefferson Regulated Price Out'!$A:$B,2,FALSE)</f>
        <v>1YD TEMP CONT PU</v>
      </c>
      <c r="D121" s="134">
        <f>IFERROR(VLOOKUP(B121,'[31]Jefferson Rates'!$F$2:$H$500, 3, FALSE),0)</f>
        <v>26.02</v>
      </c>
      <c r="E121" s="135">
        <v>26.02</v>
      </c>
      <c r="F121" s="135" t="s">
        <v>14</v>
      </c>
      <c r="G121" s="136">
        <f>IFERROR(VLOOKUP('Jefferson Regulated Price Out'!$B121,'[31]Jefferson Revenue'!$B:$O,3,FALSE),0)</f>
        <v>0</v>
      </c>
      <c r="H121" s="136">
        <f>IFERROR(VLOOKUP('Jefferson Regulated Price Out'!$B121,'[31]Jefferson Revenue'!$B:$O,4,FALSE),0)</f>
        <v>0</v>
      </c>
      <c r="I121" s="136">
        <f>IFERROR(VLOOKUP('Jefferson Regulated Price Out'!$B121,'[31]Jefferson Revenue'!$B:$O,5,FALSE),0)</f>
        <v>0</v>
      </c>
      <c r="J121" s="136">
        <f>IFERROR(VLOOKUP('Jefferson Regulated Price Out'!$B121,'[31]Jefferson Revenue'!$B:$O,6,FALSE),0)</f>
        <v>0</v>
      </c>
      <c r="K121" s="136">
        <f>IFERROR(VLOOKUP('Jefferson Regulated Price Out'!$B121,'[31]Jefferson Revenue'!$B:$O,7,FALSE),0)</f>
        <v>0</v>
      </c>
      <c r="L121" s="136">
        <f>IFERROR(VLOOKUP('Jefferson Regulated Price Out'!$B121,'[31]Jefferson Revenue'!$B:$O,8,FALSE),0)</f>
        <v>0</v>
      </c>
      <c r="M121" s="136">
        <f>IFERROR(VLOOKUP('Jefferson Regulated Price Out'!$B121,'[31]Jefferson Revenue'!$B:$O,9,FALSE),0)</f>
        <v>0</v>
      </c>
      <c r="N121" s="136">
        <f>IFERROR(VLOOKUP('Jefferson Regulated Price Out'!$B121,'[31]Jefferson Revenue'!$B:$O,10,FALSE),0)</f>
        <v>0</v>
      </c>
      <c r="O121" s="136">
        <f>IFERROR(VLOOKUP('Jefferson Regulated Price Out'!$B121,'[31]Jefferson Revenue'!$B:$O,11,FALSE),0)</f>
        <v>0</v>
      </c>
      <c r="P121" s="136">
        <f>IFERROR(VLOOKUP('Jefferson Regulated Price Out'!$B121,'[31]Jefferson Revenue'!$B:$O,12,FALSE),0)</f>
        <v>0</v>
      </c>
      <c r="Q121" s="136">
        <f>IFERROR(VLOOKUP('Jefferson Regulated Price Out'!$B121,'[31]Jefferson Revenue'!$B:$O,13,FALSE),0)</f>
        <v>0</v>
      </c>
      <c r="R121" s="136">
        <f>IFERROR(VLOOKUP($B121,'[31]Jefferson Revenue'!$B:$O,14,0),0)</f>
        <v>0</v>
      </c>
      <c r="S121" s="136">
        <f t="shared" si="52"/>
        <v>0</v>
      </c>
      <c r="T121" s="162"/>
      <c r="U121" s="136">
        <f t="shared" si="55"/>
        <v>0</v>
      </c>
      <c r="V121" s="136">
        <f t="shared" si="55"/>
        <v>0</v>
      </c>
      <c r="W121" s="136">
        <f t="shared" si="55"/>
        <v>0</v>
      </c>
      <c r="X121" s="136">
        <f t="shared" si="55"/>
        <v>0</v>
      </c>
      <c r="Y121" s="136">
        <f t="shared" si="55"/>
        <v>0</v>
      </c>
      <c r="Z121" s="136">
        <f t="shared" si="55"/>
        <v>0</v>
      </c>
      <c r="AA121" s="136">
        <f t="shared" si="55"/>
        <v>0</v>
      </c>
      <c r="AB121" s="136">
        <f t="shared" si="55"/>
        <v>0</v>
      </c>
      <c r="AC121" s="136">
        <f t="shared" si="55"/>
        <v>0</v>
      </c>
      <c r="AD121" s="136">
        <f t="shared" si="55"/>
        <v>0</v>
      </c>
      <c r="AE121" s="136">
        <f t="shared" si="55"/>
        <v>0</v>
      </c>
      <c r="AF121" s="136">
        <f t="shared" si="55"/>
        <v>0</v>
      </c>
      <c r="AG121" s="138">
        <f t="shared" si="54"/>
        <v>0</v>
      </c>
      <c r="AH121" s="162"/>
      <c r="AI121" s="192"/>
      <c r="AJ121" s="214">
        <f t="shared" si="42"/>
        <v>26.092527922792186</v>
      </c>
      <c r="AK121" s="224">
        <f t="shared" si="43"/>
        <v>7.2527922792186672E-2</v>
      </c>
      <c r="AL121" s="225">
        <f t="shared" si="44"/>
        <v>0</v>
      </c>
      <c r="AM121" s="226">
        <f t="shared" si="45"/>
        <v>0</v>
      </c>
      <c r="AN121" s="241">
        <f t="shared" si="50"/>
        <v>2.7873913448188577E-3</v>
      </c>
      <c r="AO121" s="241" t="e">
        <f t="shared" si="51"/>
        <v>#DIV/0!</v>
      </c>
    </row>
    <row r="122" spans="1:42" s="199" customFormat="1" ht="12" customHeight="1">
      <c r="A122" s="191">
        <v>240</v>
      </c>
      <c r="B122" s="140" t="s">
        <v>336</v>
      </c>
      <c r="C122" s="132" t="str">
        <f>+VLOOKUP(B122,'[30]Jefferson Regulated Price Out'!$A:$B,2,FALSE)</f>
        <v>1.5YD TEMP CONT PU</v>
      </c>
      <c r="D122" s="134">
        <f>IFERROR(VLOOKUP(B122,'[31]Jefferson Rates'!$F$2:$H$500, 3, FALSE),0)</f>
        <v>0</v>
      </c>
      <c r="E122" s="135">
        <v>36.520000000000003</v>
      </c>
      <c r="F122" s="135" t="s">
        <v>14</v>
      </c>
      <c r="G122" s="136">
        <f>IFERROR(VLOOKUP('Jefferson Regulated Price Out'!$B122,'[31]Jefferson Revenue'!$B:$O,3,FALSE),0)</f>
        <v>0</v>
      </c>
      <c r="H122" s="136">
        <f>IFERROR(VLOOKUP('Jefferson Regulated Price Out'!$B122,'[31]Jefferson Revenue'!$B:$O,4,FALSE),0)</f>
        <v>0</v>
      </c>
      <c r="I122" s="136">
        <f>IFERROR(VLOOKUP('Jefferson Regulated Price Out'!$B122,'[31]Jefferson Revenue'!$B:$O,5,FALSE),0)</f>
        <v>0</v>
      </c>
      <c r="J122" s="136">
        <f>IFERROR(VLOOKUP('Jefferson Regulated Price Out'!$B122,'[31]Jefferson Revenue'!$B:$O,6,FALSE),0)</f>
        <v>0</v>
      </c>
      <c r="K122" s="136">
        <f>IFERROR(VLOOKUP('Jefferson Regulated Price Out'!$B122,'[31]Jefferson Revenue'!$B:$O,7,FALSE),0)</f>
        <v>0</v>
      </c>
      <c r="L122" s="136">
        <f>IFERROR(VLOOKUP('Jefferson Regulated Price Out'!$B122,'[31]Jefferson Revenue'!$B:$O,8,FALSE),0)</f>
        <v>0</v>
      </c>
      <c r="M122" s="136">
        <f>IFERROR(VLOOKUP('Jefferson Regulated Price Out'!$B122,'[31]Jefferson Revenue'!$B:$O,9,FALSE),0)</f>
        <v>0</v>
      </c>
      <c r="N122" s="136">
        <f>IFERROR(VLOOKUP('Jefferson Regulated Price Out'!$B122,'[31]Jefferson Revenue'!$B:$O,10,FALSE),0)</f>
        <v>0</v>
      </c>
      <c r="O122" s="136">
        <f>IFERROR(VLOOKUP('Jefferson Regulated Price Out'!$B122,'[31]Jefferson Revenue'!$B:$O,11,FALSE),0)</f>
        <v>0</v>
      </c>
      <c r="P122" s="136">
        <f>IFERROR(VLOOKUP('Jefferson Regulated Price Out'!$B122,'[31]Jefferson Revenue'!$B:$O,12,FALSE),0)</f>
        <v>0</v>
      </c>
      <c r="Q122" s="136">
        <f>IFERROR(VLOOKUP('Jefferson Regulated Price Out'!$B122,'[31]Jefferson Revenue'!$B:$O,13,FALSE),0)</f>
        <v>0</v>
      </c>
      <c r="R122" s="136">
        <f>IFERROR(VLOOKUP($B122,'[31]Jefferson Revenue'!$B:$O,14,0),0)</f>
        <v>0</v>
      </c>
      <c r="S122" s="136">
        <f t="shared" si="52"/>
        <v>0</v>
      </c>
      <c r="T122" s="162"/>
      <c r="U122" s="136">
        <f t="shared" si="55"/>
        <v>0</v>
      </c>
      <c r="V122" s="136">
        <f t="shared" si="55"/>
        <v>0</v>
      </c>
      <c r="W122" s="136">
        <f t="shared" si="55"/>
        <v>0</v>
      </c>
      <c r="X122" s="136">
        <f t="shared" si="55"/>
        <v>0</v>
      </c>
      <c r="Y122" s="136">
        <f t="shared" si="55"/>
        <v>0</v>
      </c>
      <c r="Z122" s="136">
        <f t="shared" si="55"/>
        <v>0</v>
      </c>
      <c r="AA122" s="136">
        <f t="shared" si="55"/>
        <v>0</v>
      </c>
      <c r="AB122" s="136">
        <f t="shared" si="55"/>
        <v>0</v>
      </c>
      <c r="AC122" s="136">
        <f t="shared" si="55"/>
        <v>0</v>
      </c>
      <c r="AD122" s="136">
        <f t="shared" si="55"/>
        <v>0</v>
      </c>
      <c r="AE122" s="136">
        <f t="shared" si="55"/>
        <v>0</v>
      </c>
      <c r="AF122" s="136">
        <f t="shared" si="55"/>
        <v>0</v>
      </c>
      <c r="AG122" s="138">
        <f t="shared" si="54"/>
        <v>0</v>
      </c>
      <c r="AH122" s="162"/>
      <c r="AI122" s="192"/>
      <c r="AJ122" s="214">
        <f t="shared" si="42"/>
        <v>36.621795531912788</v>
      </c>
      <c r="AK122" s="224">
        <f t="shared" si="43"/>
        <v>0.10179553191278501</v>
      </c>
      <c r="AL122" s="225">
        <f t="shared" si="44"/>
        <v>0</v>
      </c>
      <c r="AM122" s="226">
        <f t="shared" si="45"/>
        <v>0</v>
      </c>
      <c r="AN122" s="241">
        <f t="shared" si="50"/>
        <v>2.7873913448188663E-3</v>
      </c>
      <c r="AO122" s="241" t="e">
        <f t="shared" si="51"/>
        <v>#DIV/0!</v>
      </c>
    </row>
    <row r="123" spans="1:42" s="199" customFormat="1" ht="12" customHeight="1">
      <c r="A123" s="191">
        <v>240</v>
      </c>
      <c r="B123" s="140" t="s">
        <v>391</v>
      </c>
      <c r="C123" s="132" t="str">
        <f>+VLOOKUP(B123,'[30]Jefferson Regulated Price Out'!$A:$B,2,FALSE)</f>
        <v>1.5YD TEMP CONTAINER PU</v>
      </c>
      <c r="D123" s="134">
        <f>IFERROR(VLOOKUP(B123,'[31]Jefferson Rates'!$F$2:$H$500, 3, FALSE),0)</f>
        <v>36.520000000000003</v>
      </c>
      <c r="E123" s="135">
        <v>36.520000000000003</v>
      </c>
      <c r="F123" s="135" t="s">
        <v>14</v>
      </c>
      <c r="G123" s="136">
        <f>IFERROR(VLOOKUP('Jefferson Regulated Price Out'!$B123,'[31]Jefferson Revenue'!$B:$O,3,FALSE),0)</f>
        <v>0</v>
      </c>
      <c r="H123" s="136">
        <f>IFERROR(VLOOKUP('Jefferson Regulated Price Out'!$B123,'[31]Jefferson Revenue'!$B:$O,4,FALSE),0)</f>
        <v>0</v>
      </c>
      <c r="I123" s="136">
        <f>IFERROR(VLOOKUP('Jefferson Regulated Price Out'!$B123,'[31]Jefferson Revenue'!$B:$O,5,FALSE),0)</f>
        <v>0</v>
      </c>
      <c r="J123" s="136">
        <f>IFERROR(VLOOKUP('Jefferson Regulated Price Out'!$B123,'[31]Jefferson Revenue'!$B:$O,6,FALSE),0)</f>
        <v>0</v>
      </c>
      <c r="K123" s="136">
        <f>IFERROR(VLOOKUP('Jefferson Regulated Price Out'!$B123,'[31]Jefferson Revenue'!$B:$O,7,FALSE),0)</f>
        <v>73.040000000000006</v>
      </c>
      <c r="L123" s="136">
        <f>IFERROR(VLOOKUP('Jefferson Regulated Price Out'!$B123,'[31]Jefferson Revenue'!$B:$O,8,FALSE),0)</f>
        <v>0</v>
      </c>
      <c r="M123" s="136">
        <f>IFERROR(VLOOKUP('Jefferson Regulated Price Out'!$B123,'[31]Jefferson Revenue'!$B:$O,9,FALSE),0)</f>
        <v>36.520000000000003</v>
      </c>
      <c r="N123" s="136">
        <f>IFERROR(VLOOKUP('Jefferson Regulated Price Out'!$B123,'[31]Jefferson Revenue'!$B:$O,10,FALSE),0)</f>
        <v>0</v>
      </c>
      <c r="O123" s="136">
        <f>IFERROR(VLOOKUP('Jefferson Regulated Price Out'!$B123,'[31]Jefferson Revenue'!$B:$O,11,FALSE),0)</f>
        <v>0</v>
      </c>
      <c r="P123" s="136">
        <f>IFERROR(VLOOKUP('Jefferson Regulated Price Out'!$B123,'[31]Jefferson Revenue'!$B:$O,12,FALSE),0)</f>
        <v>0</v>
      </c>
      <c r="Q123" s="136">
        <f>IFERROR(VLOOKUP('Jefferson Regulated Price Out'!$B123,'[31]Jefferson Revenue'!$B:$O,13,FALSE),0)</f>
        <v>0</v>
      </c>
      <c r="R123" s="136">
        <f>IFERROR(VLOOKUP($B123,'[31]Jefferson Revenue'!$B:$O,14,0),0)</f>
        <v>73.040000000000006</v>
      </c>
      <c r="S123" s="136">
        <f t="shared" si="52"/>
        <v>182.60000000000002</v>
      </c>
      <c r="T123" s="162"/>
      <c r="U123" s="136">
        <f t="shared" si="55"/>
        <v>0</v>
      </c>
      <c r="V123" s="136">
        <f t="shared" si="55"/>
        <v>0</v>
      </c>
      <c r="W123" s="136">
        <f t="shared" si="55"/>
        <v>0</v>
      </c>
      <c r="X123" s="136">
        <f t="shared" si="55"/>
        <v>0</v>
      </c>
      <c r="Y123" s="136">
        <f t="shared" si="55"/>
        <v>2</v>
      </c>
      <c r="Z123" s="136">
        <f t="shared" si="55"/>
        <v>0</v>
      </c>
      <c r="AA123" s="136">
        <f t="shared" si="55"/>
        <v>1</v>
      </c>
      <c r="AB123" s="136">
        <f t="shared" si="55"/>
        <v>0</v>
      </c>
      <c r="AC123" s="136">
        <f t="shared" si="55"/>
        <v>0</v>
      </c>
      <c r="AD123" s="136">
        <f t="shared" si="55"/>
        <v>0</v>
      </c>
      <c r="AE123" s="136">
        <f t="shared" si="55"/>
        <v>0</v>
      </c>
      <c r="AF123" s="136">
        <f t="shared" si="55"/>
        <v>2</v>
      </c>
      <c r="AG123" s="138">
        <f t="shared" si="54"/>
        <v>0.41666666666666669</v>
      </c>
      <c r="AH123" s="162"/>
      <c r="AI123" s="192"/>
      <c r="AJ123" s="214">
        <f t="shared" si="42"/>
        <v>36.621795531912788</v>
      </c>
      <c r="AK123" s="224">
        <f t="shared" si="43"/>
        <v>0.10179553191278501</v>
      </c>
      <c r="AL123" s="225">
        <f t="shared" si="44"/>
        <v>0.50897765956392504</v>
      </c>
      <c r="AM123" s="226">
        <f t="shared" si="45"/>
        <v>183.10897765956395</v>
      </c>
      <c r="AN123" s="241">
        <f t="shared" si="50"/>
        <v>2.7873913448188663E-3</v>
      </c>
      <c r="AO123" s="241">
        <f t="shared" si="51"/>
        <v>2.7873913448188663E-3</v>
      </c>
    </row>
    <row r="124" spans="1:42" s="199" customFormat="1" ht="12" customHeight="1">
      <c r="A124" s="191">
        <v>240</v>
      </c>
      <c r="B124" s="140" t="s">
        <v>352</v>
      </c>
      <c r="C124" s="132" t="str">
        <f>+VLOOKUP(B124,'[30]Jefferson Regulated Price Out'!$A:$B,2,FALSE)</f>
        <v>2YD TEMP CONT PU</v>
      </c>
      <c r="D124" s="134">
        <f>IFERROR(VLOOKUP(B124,'[31]Jefferson Rates'!$F$2:$H$500, 3, FALSE),0)</f>
        <v>0</v>
      </c>
      <c r="E124" s="135">
        <v>51.43</v>
      </c>
      <c r="F124" s="135" t="s">
        <v>14</v>
      </c>
      <c r="G124" s="136">
        <f>IFERROR(VLOOKUP('Jefferson Regulated Price Out'!$B124,'[31]Jefferson Revenue'!$B:$O,3,FALSE),0)</f>
        <v>0</v>
      </c>
      <c r="H124" s="136">
        <f>IFERROR(VLOOKUP('Jefferson Regulated Price Out'!$B124,'[31]Jefferson Revenue'!$B:$O,4,FALSE),0)</f>
        <v>0</v>
      </c>
      <c r="I124" s="136">
        <f>IFERROR(VLOOKUP('Jefferson Regulated Price Out'!$B124,'[31]Jefferson Revenue'!$B:$O,5,FALSE),0)</f>
        <v>0</v>
      </c>
      <c r="J124" s="136">
        <f>IFERROR(VLOOKUP('Jefferson Regulated Price Out'!$B124,'[31]Jefferson Revenue'!$B:$O,6,FALSE),0)</f>
        <v>0</v>
      </c>
      <c r="K124" s="136">
        <f>IFERROR(VLOOKUP('Jefferson Regulated Price Out'!$B124,'[31]Jefferson Revenue'!$B:$O,7,FALSE),0)</f>
        <v>0</v>
      </c>
      <c r="L124" s="136">
        <f>IFERROR(VLOOKUP('Jefferson Regulated Price Out'!$B124,'[31]Jefferson Revenue'!$B:$O,8,FALSE),0)</f>
        <v>0</v>
      </c>
      <c r="M124" s="136">
        <f>IFERROR(VLOOKUP('Jefferson Regulated Price Out'!$B124,'[31]Jefferson Revenue'!$B:$O,9,FALSE),0)</f>
        <v>0</v>
      </c>
      <c r="N124" s="136">
        <f>IFERROR(VLOOKUP('Jefferson Regulated Price Out'!$B124,'[31]Jefferson Revenue'!$B:$O,10,FALSE),0)</f>
        <v>0</v>
      </c>
      <c r="O124" s="136">
        <f>IFERROR(VLOOKUP('Jefferson Regulated Price Out'!$B124,'[31]Jefferson Revenue'!$B:$O,11,FALSE),0)</f>
        <v>0</v>
      </c>
      <c r="P124" s="136">
        <f>IFERROR(VLOOKUP('Jefferson Regulated Price Out'!$B124,'[31]Jefferson Revenue'!$B:$O,12,FALSE),0)</f>
        <v>0</v>
      </c>
      <c r="Q124" s="136">
        <f>IFERROR(VLOOKUP('Jefferson Regulated Price Out'!$B124,'[31]Jefferson Revenue'!$B:$O,13,FALSE),0)</f>
        <v>0</v>
      </c>
      <c r="R124" s="136">
        <f>IFERROR(VLOOKUP($B124,'[31]Jefferson Revenue'!$B:$O,14,0),0)</f>
        <v>0</v>
      </c>
      <c r="S124" s="136">
        <f t="shared" si="52"/>
        <v>0</v>
      </c>
      <c r="T124" s="162"/>
      <c r="U124" s="136">
        <f t="shared" si="55"/>
        <v>0</v>
      </c>
      <c r="V124" s="136">
        <f t="shared" si="55"/>
        <v>0</v>
      </c>
      <c r="W124" s="136">
        <f t="shared" si="55"/>
        <v>0</v>
      </c>
      <c r="X124" s="136">
        <f t="shared" si="55"/>
        <v>0</v>
      </c>
      <c r="Y124" s="136">
        <f t="shared" si="55"/>
        <v>0</v>
      </c>
      <c r="Z124" s="136">
        <f t="shared" si="55"/>
        <v>0</v>
      </c>
      <c r="AA124" s="136">
        <f t="shared" si="55"/>
        <v>0</v>
      </c>
      <c r="AB124" s="136">
        <f t="shared" si="55"/>
        <v>0</v>
      </c>
      <c r="AC124" s="136">
        <f t="shared" si="55"/>
        <v>0</v>
      </c>
      <c r="AD124" s="136">
        <f t="shared" si="55"/>
        <v>0</v>
      </c>
      <c r="AE124" s="136">
        <f t="shared" si="55"/>
        <v>0</v>
      </c>
      <c r="AF124" s="136">
        <f t="shared" si="55"/>
        <v>0</v>
      </c>
      <c r="AG124" s="138">
        <f t="shared" si="54"/>
        <v>0</v>
      </c>
      <c r="AH124" s="162"/>
      <c r="AI124" s="192"/>
      <c r="AJ124" s="214">
        <f t="shared" si="42"/>
        <v>51.573355536864035</v>
      </c>
      <c r="AK124" s="224">
        <f t="shared" si="43"/>
        <v>0.14335553686403557</v>
      </c>
      <c r="AL124" s="225">
        <f t="shared" si="44"/>
        <v>0</v>
      </c>
      <c r="AM124" s="226">
        <f t="shared" si="45"/>
        <v>0</v>
      </c>
      <c r="AN124" s="241">
        <f t="shared" si="50"/>
        <v>2.7873913448188911E-3</v>
      </c>
      <c r="AO124" s="241" t="e">
        <f t="shared" si="51"/>
        <v>#DIV/0!</v>
      </c>
    </row>
    <row r="125" spans="1:42" s="199" customFormat="1" ht="12" customHeight="1">
      <c r="A125" s="191">
        <v>240</v>
      </c>
      <c r="B125" s="140" t="s">
        <v>398</v>
      </c>
      <c r="C125" s="132" t="str">
        <f>+VLOOKUP(B125,'[30]Jefferson Regulated Price Out'!$A:$B,2,FALSE)</f>
        <v>2YD TEMP CONTAINER PU</v>
      </c>
      <c r="D125" s="134">
        <f>IFERROR(VLOOKUP(B125,'[31]Jefferson Rates'!$F$2:$H$500, 3, FALSE),0)</f>
        <v>51.43</v>
      </c>
      <c r="E125" s="135">
        <v>51.43</v>
      </c>
      <c r="F125" s="135" t="s">
        <v>14</v>
      </c>
      <c r="G125" s="136">
        <f>IFERROR(VLOOKUP('Jefferson Regulated Price Out'!$B125,'[31]Jefferson Revenue'!$B:$O,3,FALSE),0)</f>
        <v>102.86</v>
      </c>
      <c r="H125" s="136">
        <f>IFERROR(VLOOKUP('Jefferson Regulated Price Out'!$B125,'[31]Jefferson Revenue'!$B:$O,4,FALSE),0)</f>
        <v>154.29</v>
      </c>
      <c r="I125" s="136">
        <f>IFERROR(VLOOKUP('Jefferson Regulated Price Out'!$B125,'[31]Jefferson Revenue'!$B:$O,5,FALSE),0)</f>
        <v>462.87</v>
      </c>
      <c r="J125" s="136">
        <f>IFERROR(VLOOKUP('Jefferson Regulated Price Out'!$B125,'[31]Jefferson Revenue'!$B:$O,6,FALSE),0)</f>
        <v>205.72</v>
      </c>
      <c r="K125" s="136">
        <f>IFERROR(VLOOKUP('Jefferson Regulated Price Out'!$B125,'[31]Jefferson Revenue'!$B:$O,7,FALSE),0)</f>
        <v>257.14999999999998</v>
      </c>
      <c r="L125" s="136">
        <f>IFERROR(VLOOKUP('Jefferson Regulated Price Out'!$B125,'[31]Jefferson Revenue'!$B:$O,8,FALSE),0)</f>
        <v>411.44</v>
      </c>
      <c r="M125" s="136">
        <f>IFERROR(VLOOKUP('Jefferson Regulated Price Out'!$B125,'[31]Jefferson Revenue'!$B:$O,9,FALSE),0)</f>
        <v>205.72</v>
      </c>
      <c r="N125" s="136">
        <f>IFERROR(VLOOKUP('Jefferson Regulated Price Out'!$B125,'[31]Jefferson Revenue'!$B:$O,10,FALSE),0)</f>
        <v>205.72</v>
      </c>
      <c r="O125" s="136">
        <f>IFERROR(VLOOKUP('Jefferson Regulated Price Out'!$B125,'[31]Jefferson Revenue'!$B:$O,11,FALSE),0)</f>
        <v>308.58</v>
      </c>
      <c r="P125" s="136">
        <f>IFERROR(VLOOKUP('Jefferson Regulated Price Out'!$B125,'[31]Jefferson Revenue'!$B:$O,12,FALSE),0)</f>
        <v>102.86</v>
      </c>
      <c r="Q125" s="136">
        <f>IFERROR(VLOOKUP('Jefferson Regulated Price Out'!$B125,'[31]Jefferson Revenue'!$B:$O,13,FALSE),0)</f>
        <v>257.14999999999998</v>
      </c>
      <c r="R125" s="136">
        <f>IFERROR(VLOOKUP($B125,'[31]Jefferson Revenue'!$B:$O,14,0),0)</f>
        <v>102.86</v>
      </c>
      <c r="S125" s="136">
        <f t="shared" si="52"/>
        <v>2777.2200000000003</v>
      </c>
      <c r="T125" s="162"/>
      <c r="U125" s="136">
        <f t="shared" si="55"/>
        <v>2</v>
      </c>
      <c r="V125" s="136">
        <f t="shared" si="55"/>
        <v>3</v>
      </c>
      <c r="W125" s="136">
        <f t="shared" si="55"/>
        <v>9</v>
      </c>
      <c r="X125" s="136">
        <f t="shared" si="55"/>
        <v>4</v>
      </c>
      <c r="Y125" s="136">
        <f t="shared" si="55"/>
        <v>5</v>
      </c>
      <c r="Z125" s="136">
        <f t="shared" si="55"/>
        <v>8</v>
      </c>
      <c r="AA125" s="136">
        <f t="shared" si="55"/>
        <v>4</v>
      </c>
      <c r="AB125" s="136">
        <f t="shared" si="55"/>
        <v>4</v>
      </c>
      <c r="AC125" s="136">
        <f t="shared" si="55"/>
        <v>6</v>
      </c>
      <c r="AD125" s="136">
        <f t="shared" si="55"/>
        <v>2</v>
      </c>
      <c r="AE125" s="136">
        <f t="shared" si="55"/>
        <v>5</v>
      </c>
      <c r="AF125" s="136">
        <f t="shared" si="55"/>
        <v>2</v>
      </c>
      <c r="AG125" s="138">
        <f t="shared" si="54"/>
        <v>4.5</v>
      </c>
      <c r="AH125" s="162"/>
      <c r="AI125" s="192"/>
      <c r="AJ125" s="214">
        <f t="shared" si="42"/>
        <v>51.573355536864035</v>
      </c>
      <c r="AK125" s="224">
        <f t="shared" si="43"/>
        <v>0.14335553686403557</v>
      </c>
      <c r="AL125" s="225">
        <f t="shared" si="44"/>
        <v>7.7411989906579208</v>
      </c>
      <c r="AM125" s="226">
        <f t="shared" si="45"/>
        <v>2784.961198990658</v>
      </c>
      <c r="AN125" s="241">
        <f t="shared" si="50"/>
        <v>2.7873913448188911E-3</v>
      </c>
      <c r="AO125" s="241">
        <f t="shared" si="51"/>
        <v>2.7873913448188911E-3</v>
      </c>
    </row>
    <row r="126" spans="1:42" s="108" customFormat="1" ht="12" customHeight="1">
      <c r="A126" s="191">
        <v>240</v>
      </c>
      <c r="B126" s="140" t="s">
        <v>167</v>
      </c>
      <c r="C126" s="132" t="str">
        <f>+VLOOKUP(B126,'[30]Jefferson Regulated Price Out'!$A:$B,2,FALSE)</f>
        <v>CMML EXTRA YARDAGE</v>
      </c>
      <c r="D126" s="134">
        <f>IFERROR(VLOOKUP(B126,'[31]Jefferson Rates'!$F$2:$H$500, 3, FALSE),0)</f>
        <v>27.79</v>
      </c>
      <c r="E126" s="135">
        <v>27.79</v>
      </c>
      <c r="F126" s="135" t="s">
        <v>14</v>
      </c>
      <c r="G126" s="136">
        <f>IFERROR(VLOOKUP('Jefferson Regulated Price Out'!$B126,'[31]Jefferson Revenue'!$B:$O,3,FALSE),0)</f>
        <v>152.97</v>
      </c>
      <c r="H126" s="136">
        <f>IFERROR(VLOOKUP('Jefferson Regulated Price Out'!$B126,'[31]Jefferson Revenue'!$B:$O,4,FALSE),0)</f>
        <v>62.53</v>
      </c>
      <c r="I126" s="136">
        <f>IFERROR(VLOOKUP('Jefferson Regulated Price Out'!$B126,'[31]Jefferson Revenue'!$B:$O,5,FALSE),0)</f>
        <v>660.06</v>
      </c>
      <c r="J126" s="136">
        <f>IFERROR(VLOOKUP('Jefferson Regulated Price Out'!$B126,'[31]Jefferson Revenue'!$B:$O,6,FALSE),0)</f>
        <v>472.49</v>
      </c>
      <c r="K126" s="136">
        <f>IFERROR(VLOOKUP('Jefferson Regulated Price Out'!$B126,'[31]Jefferson Revenue'!$B:$O,7,FALSE),0)</f>
        <v>715.64</v>
      </c>
      <c r="L126" s="136">
        <f>IFERROR(VLOOKUP('Jefferson Regulated Price Out'!$B126,'[31]Jefferson Revenue'!$B:$O,8,FALSE),0)</f>
        <v>257.08999999999997</v>
      </c>
      <c r="M126" s="136">
        <f>IFERROR(VLOOKUP('Jefferson Regulated Price Out'!$B126,'[31]Jefferson Revenue'!$B:$O,9,FALSE),0)</f>
        <v>778.18000000000006</v>
      </c>
      <c r="N126" s="136">
        <f>IFERROR(VLOOKUP('Jefferson Regulated Price Out'!$B126,'[31]Jefferson Revenue'!$B:$O,10,FALSE),0)</f>
        <v>944.92</v>
      </c>
      <c r="O126" s="136">
        <f>IFERROR(VLOOKUP('Jefferson Regulated Price Out'!$B126,'[31]Jefferson Revenue'!$B:$O,11,FALSE),0)</f>
        <v>486.37</v>
      </c>
      <c r="P126" s="136">
        <f>IFERROR(VLOOKUP('Jefferson Regulated Price Out'!$B126,'[31]Jefferson Revenue'!$B:$O,12,FALSE),0)</f>
        <v>486.42</v>
      </c>
      <c r="Q126" s="136">
        <f>IFERROR(VLOOKUP('Jefferson Regulated Price Out'!$B126,'[31]Jefferson Revenue'!$B:$O,13,FALSE),0)</f>
        <v>528.06999999999994</v>
      </c>
      <c r="R126" s="136">
        <f>IFERROR(VLOOKUP($B126,'[31]Jefferson Revenue'!$B:$O,14,0),0)</f>
        <v>701.77</v>
      </c>
      <c r="S126" s="136">
        <f t="shared" si="52"/>
        <v>6246.51</v>
      </c>
      <c r="T126" s="162"/>
      <c r="U126" s="136">
        <f t="shared" si="55"/>
        <v>5.504498020870817</v>
      </c>
      <c r="V126" s="136">
        <f t="shared" si="55"/>
        <v>2.2500899604174163</v>
      </c>
      <c r="W126" s="136">
        <f t="shared" si="55"/>
        <v>23.751709247930908</v>
      </c>
      <c r="X126" s="136">
        <f t="shared" si="55"/>
        <v>17.002159050017994</v>
      </c>
      <c r="Y126" s="136">
        <f t="shared" si="55"/>
        <v>25.751709247930911</v>
      </c>
      <c r="Z126" s="136">
        <f t="shared" si="55"/>
        <v>9.251169485426411</v>
      </c>
      <c r="AA126" s="136">
        <f t="shared" si="55"/>
        <v>28.002159050017994</v>
      </c>
      <c r="AB126" s="136">
        <f t="shared" si="55"/>
        <v>34.002159050017994</v>
      </c>
      <c r="AC126" s="136">
        <f t="shared" si="55"/>
        <v>17.501619287513495</v>
      </c>
      <c r="AD126" s="136">
        <f t="shared" si="55"/>
        <v>17.503418495861823</v>
      </c>
      <c r="AE126" s="136">
        <f t="shared" si="55"/>
        <v>19.00215905001799</v>
      </c>
      <c r="AF126" s="136">
        <f t="shared" si="55"/>
        <v>25.252608852105073</v>
      </c>
      <c r="AG126" s="138">
        <f t="shared" si="54"/>
        <v>18.731288233177402</v>
      </c>
      <c r="AH126" s="162"/>
      <c r="AI126" s="192"/>
      <c r="AJ126" s="214">
        <f t="shared" si="42"/>
        <v>27.867461605472517</v>
      </c>
      <c r="AK126" s="224">
        <f t="shared" si="43"/>
        <v>7.7461605472517903E-2</v>
      </c>
      <c r="AL126" s="225">
        <f t="shared" si="44"/>
        <v>17.411467909324859</v>
      </c>
      <c r="AM126" s="226">
        <f t="shared" si="45"/>
        <v>6263.9214679093247</v>
      </c>
      <c r="AN126" s="241">
        <f t="shared" si="50"/>
        <v>2.7873913448189245E-3</v>
      </c>
      <c r="AO126" s="241">
        <f t="shared" si="51"/>
        <v>2.787391344818924E-3</v>
      </c>
    </row>
    <row r="127" spans="1:42" s="108" customFormat="1" ht="12" customHeight="1">
      <c r="A127" s="191">
        <v>240</v>
      </c>
      <c r="B127" s="140" t="s">
        <v>342</v>
      </c>
      <c r="C127" s="132" t="str">
        <f>+VLOOKUP(B127,'[30]Jefferson Regulated Price Out'!$A:$B,2,FALSE)</f>
        <v>1 YD RENTAL FEE</v>
      </c>
      <c r="D127" s="134">
        <f>IFERROR(VLOOKUP(B127,'[31]Jefferson Rates'!$F$2:$H$500, 3, FALSE),0)</f>
        <v>0</v>
      </c>
      <c r="E127" s="135">
        <v>5.0599999999999996</v>
      </c>
      <c r="F127" s="135" t="s">
        <v>14</v>
      </c>
      <c r="G127" s="136">
        <f>IFERROR(VLOOKUP('Jefferson Regulated Price Out'!$B127,'[31]Jefferson Revenue'!$B:$O,3,FALSE),0)</f>
        <v>0</v>
      </c>
      <c r="H127" s="136">
        <f>IFERROR(VLOOKUP('Jefferson Regulated Price Out'!$B127,'[31]Jefferson Revenue'!$B:$O,4,FALSE),0)</f>
        <v>0</v>
      </c>
      <c r="I127" s="136">
        <f>IFERROR(VLOOKUP('Jefferson Regulated Price Out'!$B127,'[31]Jefferson Revenue'!$B:$O,5,FALSE),0)</f>
        <v>0</v>
      </c>
      <c r="J127" s="136">
        <f>IFERROR(VLOOKUP('Jefferson Regulated Price Out'!$B127,'[31]Jefferson Revenue'!$B:$O,6,FALSE),0)</f>
        <v>0</v>
      </c>
      <c r="K127" s="136">
        <f>IFERROR(VLOOKUP('Jefferson Regulated Price Out'!$B127,'[31]Jefferson Revenue'!$B:$O,7,FALSE),0)</f>
        <v>0</v>
      </c>
      <c r="L127" s="136">
        <f>IFERROR(VLOOKUP('Jefferson Regulated Price Out'!$B127,'[31]Jefferson Revenue'!$B:$O,8,FALSE),0)</f>
        <v>0</v>
      </c>
      <c r="M127" s="136">
        <f>IFERROR(VLOOKUP('Jefferson Regulated Price Out'!$B127,'[31]Jefferson Revenue'!$B:$O,9,FALSE),0)</f>
        <v>0</v>
      </c>
      <c r="N127" s="136">
        <f>IFERROR(VLOOKUP('Jefferson Regulated Price Out'!$B127,'[31]Jefferson Revenue'!$B:$O,10,FALSE),0)</f>
        <v>0</v>
      </c>
      <c r="O127" s="136">
        <f>IFERROR(VLOOKUP('Jefferson Regulated Price Out'!$B127,'[31]Jefferson Revenue'!$B:$O,11,FALSE),0)</f>
        <v>0</v>
      </c>
      <c r="P127" s="136">
        <f>IFERROR(VLOOKUP('Jefferson Regulated Price Out'!$B127,'[31]Jefferson Revenue'!$B:$O,12,FALSE),0)</f>
        <v>0</v>
      </c>
      <c r="Q127" s="136">
        <f>IFERROR(VLOOKUP('Jefferson Regulated Price Out'!$B127,'[31]Jefferson Revenue'!$B:$O,13,FALSE),0)</f>
        <v>0</v>
      </c>
      <c r="R127" s="136">
        <f>IFERROR(VLOOKUP($B127,'[31]Jefferson Revenue'!$B:$O,14,0),0)</f>
        <v>0</v>
      </c>
      <c r="S127" s="136">
        <f t="shared" si="52"/>
        <v>0</v>
      </c>
      <c r="T127" s="162"/>
      <c r="U127" s="136">
        <f t="shared" si="55"/>
        <v>0</v>
      </c>
      <c r="V127" s="136">
        <f t="shared" si="55"/>
        <v>0</v>
      </c>
      <c r="W127" s="136">
        <f t="shared" si="55"/>
        <v>0</v>
      </c>
      <c r="X127" s="136">
        <f t="shared" si="55"/>
        <v>0</v>
      </c>
      <c r="Y127" s="136">
        <f t="shared" si="55"/>
        <v>0</v>
      </c>
      <c r="Z127" s="136">
        <f t="shared" si="55"/>
        <v>0</v>
      </c>
      <c r="AA127" s="136">
        <f t="shared" si="55"/>
        <v>0</v>
      </c>
      <c r="AB127" s="136">
        <f t="shared" si="55"/>
        <v>0</v>
      </c>
      <c r="AC127" s="136">
        <f t="shared" si="55"/>
        <v>0</v>
      </c>
      <c r="AD127" s="136">
        <f t="shared" si="55"/>
        <v>0</v>
      </c>
      <c r="AE127" s="136">
        <f t="shared" si="55"/>
        <v>0</v>
      </c>
      <c r="AF127" s="136">
        <f t="shared" si="55"/>
        <v>0</v>
      </c>
      <c r="AG127" s="138">
        <f t="shared" si="54"/>
        <v>0</v>
      </c>
      <c r="AH127" s="162"/>
      <c r="AI127" s="192"/>
      <c r="AJ127" s="214"/>
      <c r="AK127" s="224"/>
      <c r="AL127" s="225">
        <f t="shared" si="44"/>
        <v>0</v>
      </c>
      <c r="AM127" s="226">
        <f t="shared" si="45"/>
        <v>0</v>
      </c>
      <c r="AN127" s="241">
        <f t="shared" si="50"/>
        <v>0</v>
      </c>
      <c r="AO127" s="241" t="e">
        <f t="shared" si="51"/>
        <v>#DIV/0!</v>
      </c>
      <c r="AP127" s="199" t="s">
        <v>535</v>
      </c>
    </row>
    <row r="128" spans="1:42" s="108" customFormat="1" ht="12" customHeight="1">
      <c r="A128" s="191">
        <v>240</v>
      </c>
      <c r="B128" s="140" t="s">
        <v>335</v>
      </c>
      <c r="C128" s="132" t="str">
        <f>+VLOOKUP(B128,'[30]Jefferson Regulated Price Out'!$A:$B,2,FALSE)</f>
        <v>1.5 YD RENTAL FEE</v>
      </c>
      <c r="D128" s="134">
        <f>IFERROR(VLOOKUP(B128,'[31]Jefferson Rates'!$F$2:$H$500, 3, FALSE),0)</f>
        <v>0</v>
      </c>
      <c r="E128" s="135">
        <v>6.75</v>
      </c>
      <c r="F128" s="135" t="s">
        <v>14</v>
      </c>
      <c r="G128" s="136">
        <f>IFERROR(VLOOKUP('Jefferson Regulated Price Out'!$B128,'[31]Jefferson Revenue'!$B:$O,3,FALSE),0)</f>
        <v>0</v>
      </c>
      <c r="H128" s="136">
        <f>IFERROR(VLOOKUP('Jefferson Regulated Price Out'!$B128,'[31]Jefferson Revenue'!$B:$O,4,FALSE),0)</f>
        <v>0</v>
      </c>
      <c r="I128" s="136">
        <f>IFERROR(VLOOKUP('Jefferson Regulated Price Out'!$B128,'[31]Jefferson Revenue'!$B:$O,5,FALSE),0)</f>
        <v>0</v>
      </c>
      <c r="J128" s="136">
        <f>IFERROR(VLOOKUP('Jefferson Regulated Price Out'!$B128,'[31]Jefferson Revenue'!$B:$O,6,FALSE),0)</f>
        <v>0</v>
      </c>
      <c r="K128" s="136">
        <f>IFERROR(VLOOKUP('Jefferson Regulated Price Out'!$B128,'[31]Jefferson Revenue'!$B:$O,7,FALSE),0)</f>
        <v>0</v>
      </c>
      <c r="L128" s="136">
        <f>IFERROR(VLOOKUP('Jefferson Regulated Price Out'!$B128,'[31]Jefferson Revenue'!$B:$O,8,FALSE),0)</f>
        <v>0</v>
      </c>
      <c r="M128" s="136">
        <f>IFERROR(VLOOKUP('Jefferson Regulated Price Out'!$B128,'[31]Jefferson Revenue'!$B:$O,9,FALSE),0)</f>
        <v>0</v>
      </c>
      <c r="N128" s="136">
        <f>IFERROR(VLOOKUP('Jefferson Regulated Price Out'!$B128,'[31]Jefferson Revenue'!$B:$O,10,FALSE),0)</f>
        <v>0</v>
      </c>
      <c r="O128" s="136">
        <f>IFERROR(VLOOKUP('Jefferson Regulated Price Out'!$B128,'[31]Jefferson Revenue'!$B:$O,11,FALSE),0)</f>
        <v>0</v>
      </c>
      <c r="P128" s="136">
        <f>IFERROR(VLOOKUP('Jefferson Regulated Price Out'!$B128,'[31]Jefferson Revenue'!$B:$O,12,FALSE),0)</f>
        <v>0</v>
      </c>
      <c r="Q128" s="136">
        <f>IFERROR(VLOOKUP('Jefferson Regulated Price Out'!$B128,'[31]Jefferson Revenue'!$B:$O,13,FALSE),0)</f>
        <v>0</v>
      </c>
      <c r="R128" s="136">
        <f>IFERROR(VLOOKUP($B128,'[31]Jefferson Revenue'!$B:$O,14,0),0)</f>
        <v>0</v>
      </c>
      <c r="S128" s="136">
        <f t="shared" si="52"/>
        <v>0</v>
      </c>
      <c r="T128" s="162"/>
      <c r="U128" s="136">
        <f t="shared" si="55"/>
        <v>0</v>
      </c>
      <c r="V128" s="136">
        <f t="shared" si="55"/>
        <v>0</v>
      </c>
      <c r="W128" s="136">
        <f t="shared" si="55"/>
        <v>0</v>
      </c>
      <c r="X128" s="136">
        <f t="shared" si="55"/>
        <v>0</v>
      </c>
      <c r="Y128" s="136">
        <f t="shared" si="55"/>
        <v>0</v>
      </c>
      <c r="Z128" s="136">
        <f t="shared" si="55"/>
        <v>0</v>
      </c>
      <c r="AA128" s="136">
        <f t="shared" si="55"/>
        <v>0</v>
      </c>
      <c r="AB128" s="136">
        <f t="shared" si="55"/>
        <v>0</v>
      </c>
      <c r="AC128" s="136">
        <f t="shared" si="55"/>
        <v>0</v>
      </c>
      <c r="AD128" s="136">
        <f t="shared" si="55"/>
        <v>0</v>
      </c>
      <c r="AE128" s="136">
        <f t="shared" si="55"/>
        <v>0</v>
      </c>
      <c r="AF128" s="136">
        <f t="shared" si="55"/>
        <v>0</v>
      </c>
      <c r="AG128" s="138">
        <f t="shared" si="54"/>
        <v>0</v>
      </c>
      <c r="AH128" s="162"/>
      <c r="AI128" s="192"/>
      <c r="AJ128" s="214"/>
      <c r="AK128" s="224"/>
      <c r="AL128" s="225">
        <f t="shared" si="44"/>
        <v>0</v>
      </c>
      <c r="AM128" s="226">
        <f t="shared" si="45"/>
        <v>0</v>
      </c>
      <c r="AN128" s="241">
        <f t="shared" si="50"/>
        <v>0</v>
      </c>
      <c r="AO128" s="241" t="e">
        <f t="shared" si="51"/>
        <v>#DIV/0!</v>
      </c>
      <c r="AP128" s="199" t="s">
        <v>535</v>
      </c>
    </row>
    <row r="129" spans="1:42" s="199" customFormat="1" ht="12" customHeight="1">
      <c r="A129" s="191">
        <v>240</v>
      </c>
      <c r="B129" s="140" t="s">
        <v>382</v>
      </c>
      <c r="C129" s="132" t="str">
        <f>+VLOOKUP(B129,'[30]Jefferson Regulated Price Out'!$A:$B,2,FALSE)</f>
        <v>1.5YD CONT 1X MONTH SVC</v>
      </c>
      <c r="D129" s="134">
        <f>IFERROR(VLOOKUP(B129,'[31]Jefferson Rates'!$F$2:$H$500, 3, FALSE),0)</f>
        <v>32.270000000000003</v>
      </c>
      <c r="E129" s="135">
        <v>32.270000000000003</v>
      </c>
      <c r="F129" s="135" t="s">
        <v>14</v>
      </c>
      <c r="G129" s="136">
        <f>IFERROR(VLOOKUP('Jefferson Regulated Price Out'!$B129,'[31]Jefferson Revenue'!$B:$O,3,FALSE),0)</f>
        <v>64.540000000000006</v>
      </c>
      <c r="H129" s="136">
        <f>IFERROR(VLOOKUP('Jefferson Regulated Price Out'!$B129,'[31]Jefferson Revenue'!$B:$O,4,FALSE),0)</f>
        <v>64.540000000000006</v>
      </c>
      <c r="I129" s="136">
        <f>IFERROR(VLOOKUP('Jefferson Regulated Price Out'!$B129,'[31]Jefferson Revenue'!$B:$O,5,FALSE),0)</f>
        <v>64.540000000000006</v>
      </c>
      <c r="J129" s="136">
        <f>IFERROR(VLOOKUP('Jefferson Regulated Price Out'!$B129,'[31]Jefferson Revenue'!$B:$O,6,FALSE),0)</f>
        <v>96.81</v>
      </c>
      <c r="K129" s="136">
        <f>IFERROR(VLOOKUP('Jefferson Regulated Price Out'!$B129,'[31]Jefferson Revenue'!$B:$O,7,FALSE),0)</f>
        <v>129.08000000000001</v>
      </c>
      <c r="L129" s="136">
        <f>IFERROR(VLOOKUP('Jefferson Regulated Price Out'!$B129,'[31]Jefferson Revenue'!$B:$O,8,FALSE),0)</f>
        <v>160.94999999999999</v>
      </c>
      <c r="M129" s="136">
        <f>IFERROR(VLOOKUP('Jefferson Regulated Price Out'!$B129,'[31]Jefferson Revenue'!$B:$O,9,FALSE),0)</f>
        <v>160.94999999999999</v>
      </c>
      <c r="N129" s="136">
        <f>IFERROR(VLOOKUP('Jefferson Regulated Price Out'!$B129,'[31]Jefferson Revenue'!$B:$O,10,FALSE),0)</f>
        <v>160.94999999999999</v>
      </c>
      <c r="O129" s="136">
        <f>IFERROR(VLOOKUP('Jefferson Regulated Price Out'!$B129,'[31]Jefferson Revenue'!$B:$O,11,FALSE),0)</f>
        <v>193.22</v>
      </c>
      <c r="P129" s="136">
        <f>IFERROR(VLOOKUP('Jefferson Regulated Price Out'!$B129,'[31]Jefferson Revenue'!$B:$O,12,FALSE),0)</f>
        <v>193.22</v>
      </c>
      <c r="Q129" s="136">
        <f>IFERROR(VLOOKUP('Jefferson Regulated Price Out'!$B129,'[31]Jefferson Revenue'!$B:$O,13,FALSE),0)</f>
        <v>160.94999999999999</v>
      </c>
      <c r="R129" s="136">
        <f>IFERROR(VLOOKUP($B129,'[31]Jefferson Revenue'!$B:$O,14,0),0)</f>
        <v>160.94999999999999</v>
      </c>
      <c r="S129" s="136">
        <f t="shared" si="52"/>
        <v>1610.7000000000003</v>
      </c>
      <c r="T129" s="162"/>
      <c r="U129" s="136">
        <f t="shared" si="55"/>
        <v>2</v>
      </c>
      <c r="V129" s="136">
        <f t="shared" si="55"/>
        <v>2</v>
      </c>
      <c r="W129" s="136">
        <f t="shared" si="55"/>
        <v>2</v>
      </c>
      <c r="X129" s="136">
        <f t="shared" si="55"/>
        <v>3</v>
      </c>
      <c r="Y129" s="136">
        <f t="shared" si="55"/>
        <v>4</v>
      </c>
      <c r="Z129" s="136">
        <f t="shared" si="55"/>
        <v>4.9876045863030667</v>
      </c>
      <c r="AA129" s="136">
        <f t="shared" si="55"/>
        <v>4.9876045863030667</v>
      </c>
      <c r="AB129" s="136">
        <f t="shared" si="55"/>
        <v>4.9876045863030667</v>
      </c>
      <c r="AC129" s="136">
        <f t="shared" si="55"/>
        <v>5.9876045863030676</v>
      </c>
      <c r="AD129" s="136">
        <f t="shared" si="55"/>
        <v>5.9876045863030676</v>
      </c>
      <c r="AE129" s="136">
        <f t="shared" si="55"/>
        <v>4.9876045863030667</v>
      </c>
      <c r="AF129" s="136">
        <f t="shared" si="55"/>
        <v>4.9876045863030667</v>
      </c>
      <c r="AG129" s="138">
        <f t="shared" si="54"/>
        <v>4.1594360086767885</v>
      </c>
      <c r="AH129" s="162"/>
      <c r="AI129" s="192"/>
      <c r="AJ129" s="214">
        <f t="shared" si="42"/>
        <v>32.359949118697308</v>
      </c>
      <c r="AK129" s="224">
        <f t="shared" si="43"/>
        <v>8.9949118697305153E-2</v>
      </c>
      <c r="AL129" s="225">
        <f t="shared" si="44"/>
        <v>4.4896512390997634</v>
      </c>
      <c r="AM129" s="226">
        <f t="shared" si="45"/>
        <v>1615.1896512390999</v>
      </c>
      <c r="AN129" s="241">
        <f t="shared" si="50"/>
        <v>2.7873913448188763E-3</v>
      </c>
      <c r="AO129" s="241">
        <f t="shared" si="51"/>
        <v>2.7873913448188755E-3</v>
      </c>
    </row>
    <row r="130" spans="1:42" s="108" customFormat="1" ht="12" customHeight="1">
      <c r="A130" s="191">
        <v>240</v>
      </c>
      <c r="B130" s="140" t="s">
        <v>384</v>
      </c>
      <c r="C130" s="132" t="str">
        <f>+VLOOKUP(B130,'[30]Jefferson Regulated Price Out'!$A:$B,2,FALSE)</f>
        <v>1.5 YD TEMP CONT RENT DAI</v>
      </c>
      <c r="D130" s="134">
        <f>IFERROR(VLOOKUP(B130,'[31]Jefferson Rates'!$F$2:$H$500, 3, FALSE),0)</f>
        <v>0.77</v>
      </c>
      <c r="E130" s="135">
        <v>0.77</v>
      </c>
      <c r="F130" s="135" t="s">
        <v>14</v>
      </c>
      <c r="G130" s="136">
        <f>IFERROR(VLOOKUP('Jefferson Regulated Price Out'!$B130,'[31]Jefferson Revenue'!$B:$O,3,FALSE),0)</f>
        <v>0</v>
      </c>
      <c r="H130" s="136">
        <f>IFERROR(VLOOKUP('Jefferson Regulated Price Out'!$B130,'[31]Jefferson Revenue'!$B:$O,4,FALSE),0)</f>
        <v>0</v>
      </c>
      <c r="I130" s="136">
        <f>IFERROR(VLOOKUP('Jefferson Regulated Price Out'!$B130,'[31]Jefferson Revenue'!$B:$O,5,FALSE),0)</f>
        <v>0</v>
      </c>
      <c r="J130" s="136">
        <f>IFERROR(VLOOKUP('Jefferson Regulated Price Out'!$B130,'[31]Jefferson Revenue'!$B:$O,6,FALSE),0)</f>
        <v>0</v>
      </c>
      <c r="K130" s="136">
        <f>IFERROR(VLOOKUP('Jefferson Regulated Price Out'!$B130,'[31]Jefferson Revenue'!$B:$O,7,FALSE),0)</f>
        <v>12.32</v>
      </c>
      <c r="L130" s="136">
        <f>IFERROR(VLOOKUP('Jefferson Regulated Price Out'!$B130,'[31]Jefferson Revenue'!$B:$O,8,FALSE),0)</f>
        <v>0</v>
      </c>
      <c r="M130" s="136">
        <f>IFERROR(VLOOKUP('Jefferson Regulated Price Out'!$B130,'[31]Jefferson Revenue'!$B:$O,9,FALSE),0)</f>
        <v>6.16</v>
      </c>
      <c r="N130" s="136">
        <f>IFERROR(VLOOKUP('Jefferson Regulated Price Out'!$B130,'[31]Jefferson Revenue'!$B:$O,10,FALSE),0)</f>
        <v>0</v>
      </c>
      <c r="O130" s="136">
        <f>IFERROR(VLOOKUP('Jefferson Regulated Price Out'!$B130,'[31]Jefferson Revenue'!$B:$O,11,FALSE),0)</f>
        <v>0</v>
      </c>
      <c r="P130" s="136">
        <f>IFERROR(VLOOKUP('Jefferson Regulated Price Out'!$B130,'[31]Jefferson Revenue'!$B:$O,12,FALSE),0)</f>
        <v>0</v>
      </c>
      <c r="Q130" s="136">
        <f>IFERROR(VLOOKUP('Jefferson Regulated Price Out'!$B130,'[31]Jefferson Revenue'!$B:$O,13,FALSE),0)</f>
        <v>0</v>
      </c>
      <c r="R130" s="136">
        <f>IFERROR(VLOOKUP($B130,'[31]Jefferson Revenue'!$B:$O,14,0),0)</f>
        <v>11.55</v>
      </c>
      <c r="S130" s="136">
        <f t="shared" si="52"/>
        <v>30.03</v>
      </c>
      <c r="T130" s="162"/>
      <c r="U130" s="136">
        <f t="shared" si="55"/>
        <v>0</v>
      </c>
      <c r="V130" s="136">
        <f t="shared" si="55"/>
        <v>0</v>
      </c>
      <c r="W130" s="136">
        <f t="shared" si="55"/>
        <v>0</v>
      </c>
      <c r="X130" s="136">
        <f t="shared" si="55"/>
        <v>0</v>
      </c>
      <c r="Y130" s="136">
        <f t="shared" si="55"/>
        <v>16</v>
      </c>
      <c r="Z130" s="136">
        <f t="shared" si="55"/>
        <v>0</v>
      </c>
      <c r="AA130" s="136">
        <f t="shared" si="55"/>
        <v>8</v>
      </c>
      <c r="AB130" s="136">
        <f t="shared" si="55"/>
        <v>0</v>
      </c>
      <c r="AC130" s="136">
        <f t="shared" si="55"/>
        <v>0</v>
      </c>
      <c r="AD130" s="136">
        <f t="shared" si="55"/>
        <v>0</v>
      </c>
      <c r="AE130" s="136">
        <f t="shared" si="55"/>
        <v>0</v>
      </c>
      <c r="AF130" s="136">
        <f t="shared" si="55"/>
        <v>15</v>
      </c>
      <c r="AG130" s="138">
        <f t="shared" si="54"/>
        <v>3.25</v>
      </c>
      <c r="AH130" s="162"/>
      <c r="AI130" s="192"/>
      <c r="AJ130" s="214"/>
      <c r="AK130" s="224"/>
      <c r="AL130" s="225">
        <f t="shared" si="44"/>
        <v>0</v>
      </c>
      <c r="AM130" s="226">
        <f t="shared" si="45"/>
        <v>30.03</v>
      </c>
      <c r="AN130" s="241">
        <f t="shared" si="50"/>
        <v>0</v>
      </c>
      <c r="AO130" s="241">
        <f t="shared" si="51"/>
        <v>0</v>
      </c>
      <c r="AP130" s="199" t="s">
        <v>535</v>
      </c>
    </row>
    <row r="131" spans="1:42" s="108" customFormat="1" ht="12" customHeight="1">
      <c r="A131" s="191">
        <v>240</v>
      </c>
      <c r="B131" s="140" t="s">
        <v>159</v>
      </c>
      <c r="C131" s="132" t="str">
        <f>+VLOOKUP(B131,'[30]Jefferson Regulated Price Out'!$A:$B,2,FALSE)</f>
        <v>1.5YD CONTAINER RENT-MTH</v>
      </c>
      <c r="D131" s="134">
        <f>IFERROR(VLOOKUP(B131,'[31]Jefferson Rates'!$F$2:$H$500, 3, FALSE),0)</f>
        <v>7.7</v>
      </c>
      <c r="E131" s="135">
        <v>7.7</v>
      </c>
      <c r="F131" s="135" t="s">
        <v>14</v>
      </c>
      <c r="G131" s="136">
        <f>IFERROR(VLOOKUP('Jefferson Regulated Price Out'!$B131,'[31]Jefferson Revenue'!$B:$O,3,FALSE),0)</f>
        <v>15.4</v>
      </c>
      <c r="H131" s="136">
        <f>IFERROR(VLOOKUP('Jefferson Regulated Price Out'!$B131,'[31]Jefferson Revenue'!$B:$O,4,FALSE),0)</f>
        <v>15.4</v>
      </c>
      <c r="I131" s="136">
        <f>IFERROR(VLOOKUP('Jefferson Regulated Price Out'!$B131,'[31]Jefferson Revenue'!$B:$O,5,FALSE),0)</f>
        <v>15.4</v>
      </c>
      <c r="J131" s="136">
        <f>IFERROR(VLOOKUP('Jefferson Regulated Price Out'!$B131,'[31]Jefferson Revenue'!$B:$O,6,FALSE),0)</f>
        <v>23.1</v>
      </c>
      <c r="K131" s="136">
        <f>IFERROR(VLOOKUP('Jefferson Regulated Price Out'!$B131,'[31]Jefferson Revenue'!$B:$O,7,FALSE),0)</f>
        <v>30.8</v>
      </c>
      <c r="L131" s="136">
        <f>IFERROR(VLOOKUP('Jefferson Regulated Price Out'!$B131,'[31]Jefferson Revenue'!$B:$O,8,FALSE),0)</f>
        <v>30.8</v>
      </c>
      <c r="M131" s="136">
        <f>IFERROR(VLOOKUP('Jefferson Regulated Price Out'!$B131,'[31]Jefferson Revenue'!$B:$O,9,FALSE),0)</f>
        <v>30.8</v>
      </c>
      <c r="N131" s="136">
        <f>IFERROR(VLOOKUP('Jefferson Regulated Price Out'!$B131,'[31]Jefferson Revenue'!$B:$O,10,FALSE),0)</f>
        <v>30.8</v>
      </c>
      <c r="O131" s="136">
        <f>IFERROR(VLOOKUP('Jefferson Regulated Price Out'!$B131,'[31]Jefferson Revenue'!$B:$O,11,FALSE),0)</f>
        <v>38.5</v>
      </c>
      <c r="P131" s="136">
        <f>IFERROR(VLOOKUP('Jefferson Regulated Price Out'!$B131,'[31]Jefferson Revenue'!$B:$O,12,FALSE),0)</f>
        <v>38.5</v>
      </c>
      <c r="Q131" s="136">
        <f>IFERROR(VLOOKUP('Jefferson Regulated Price Out'!$B131,'[31]Jefferson Revenue'!$B:$O,13,FALSE),0)</f>
        <v>30.8</v>
      </c>
      <c r="R131" s="136">
        <f>IFERROR(VLOOKUP($B131,'[31]Jefferson Revenue'!$B:$O,14,0),0)</f>
        <v>36.020000000000003</v>
      </c>
      <c r="S131" s="136">
        <f t="shared" si="52"/>
        <v>336.32</v>
      </c>
      <c r="T131" s="162"/>
      <c r="U131" s="136">
        <f t="shared" si="55"/>
        <v>2</v>
      </c>
      <c r="V131" s="136">
        <f t="shared" si="55"/>
        <v>2</v>
      </c>
      <c r="W131" s="136">
        <f t="shared" si="55"/>
        <v>2</v>
      </c>
      <c r="X131" s="136">
        <f t="shared" ref="X131:X141" si="56">IFERROR(J131/$D131,0)</f>
        <v>3</v>
      </c>
      <c r="Y131" s="136">
        <f t="shared" ref="Y131:Y141" si="57">IFERROR(K131/$D131,0)</f>
        <v>4</v>
      </c>
      <c r="Z131" s="136">
        <f t="shared" ref="Z131:Z141" si="58">IFERROR(L131/$D131,0)</f>
        <v>4</v>
      </c>
      <c r="AA131" s="136">
        <f t="shared" ref="AA131:AA141" si="59">IFERROR(M131/$D131,0)</f>
        <v>4</v>
      </c>
      <c r="AB131" s="136">
        <f t="shared" ref="AB131:AB141" si="60">IFERROR(N131/$D131,0)</f>
        <v>4</v>
      </c>
      <c r="AC131" s="136">
        <f t="shared" ref="AC131:AC141" si="61">IFERROR(O131/$D131,0)</f>
        <v>5</v>
      </c>
      <c r="AD131" s="136">
        <f t="shared" ref="AD131:AD141" si="62">IFERROR(P131/$D131,0)</f>
        <v>5</v>
      </c>
      <c r="AE131" s="136">
        <f t="shared" ref="AE131:AE141" si="63">IFERROR(Q131/$D131,0)</f>
        <v>4</v>
      </c>
      <c r="AF131" s="136">
        <f t="shared" ref="AF131:AF141" si="64">IFERROR(R131/$D131,0)</f>
        <v>4.6779220779220783</v>
      </c>
      <c r="AG131" s="138">
        <f t="shared" si="54"/>
        <v>3.6398268398268399</v>
      </c>
      <c r="AH131" s="162"/>
      <c r="AI131" s="192"/>
      <c r="AJ131" s="214"/>
      <c r="AK131" s="224"/>
      <c r="AL131" s="225">
        <f t="shared" si="44"/>
        <v>0</v>
      </c>
      <c r="AM131" s="226">
        <f t="shared" si="45"/>
        <v>336.32</v>
      </c>
      <c r="AN131" s="241">
        <f t="shared" si="50"/>
        <v>0</v>
      </c>
      <c r="AO131" s="241">
        <f t="shared" si="51"/>
        <v>0</v>
      </c>
      <c r="AP131" s="199" t="s">
        <v>535</v>
      </c>
    </row>
    <row r="132" spans="1:42" s="108" customFormat="1" ht="12" customHeight="1">
      <c r="A132" s="191">
        <v>240</v>
      </c>
      <c r="B132" s="140" t="s">
        <v>162</v>
      </c>
      <c r="C132" s="132" t="str">
        <f>+VLOOKUP(B132,'[30]Jefferson Regulated Price Out'!$A:$B,2,FALSE)</f>
        <v>1.5YD TEMP CONTAINER RENT</v>
      </c>
      <c r="D132" s="134">
        <f>IFERROR(VLOOKUP(B132,'[31]Jefferson Rates'!$F$2:$H$500, 3, FALSE),0)</f>
        <v>7.7</v>
      </c>
      <c r="E132" s="135">
        <f>E131</f>
        <v>7.7</v>
      </c>
      <c r="F132" s="135" t="s">
        <v>14</v>
      </c>
      <c r="G132" s="136">
        <f>IFERROR(VLOOKUP('Jefferson Regulated Price Out'!$B132,'[31]Jefferson Revenue'!$B:$O,3,FALSE),0)</f>
        <v>7.7</v>
      </c>
      <c r="H132" s="136">
        <f>IFERROR(VLOOKUP('Jefferson Regulated Price Out'!$B132,'[31]Jefferson Revenue'!$B:$O,4,FALSE),0)</f>
        <v>7.7</v>
      </c>
      <c r="I132" s="136">
        <f>IFERROR(VLOOKUP('Jefferson Regulated Price Out'!$B132,'[31]Jefferson Revenue'!$B:$O,5,FALSE),0)</f>
        <v>7.7</v>
      </c>
      <c r="J132" s="136">
        <f>IFERROR(VLOOKUP('Jefferson Regulated Price Out'!$B132,'[31]Jefferson Revenue'!$B:$O,6,FALSE),0)</f>
        <v>7.7</v>
      </c>
      <c r="K132" s="136">
        <f>IFERROR(VLOOKUP('Jefferson Regulated Price Out'!$B132,'[31]Jefferson Revenue'!$B:$O,7,FALSE),0)</f>
        <v>7.7</v>
      </c>
      <c r="L132" s="136">
        <f>IFERROR(VLOOKUP('Jefferson Regulated Price Out'!$B132,'[31]Jefferson Revenue'!$B:$O,8,FALSE),0)</f>
        <v>7.7</v>
      </c>
      <c r="M132" s="136">
        <f>IFERROR(VLOOKUP('Jefferson Regulated Price Out'!$B132,'[31]Jefferson Revenue'!$B:$O,9,FALSE),0)</f>
        <v>7.7</v>
      </c>
      <c r="N132" s="136">
        <f>IFERROR(VLOOKUP('Jefferson Regulated Price Out'!$B132,'[31]Jefferson Revenue'!$B:$O,10,FALSE),0)</f>
        <v>7.7</v>
      </c>
      <c r="O132" s="136">
        <f>IFERROR(VLOOKUP('Jefferson Regulated Price Out'!$B132,'[31]Jefferson Revenue'!$B:$O,11,FALSE),0)</f>
        <v>7.7</v>
      </c>
      <c r="P132" s="136">
        <f>IFERROR(VLOOKUP('Jefferson Regulated Price Out'!$B132,'[31]Jefferson Revenue'!$B:$O,12,FALSE),0)</f>
        <v>7.7</v>
      </c>
      <c r="Q132" s="136">
        <f>IFERROR(VLOOKUP('Jefferson Regulated Price Out'!$B132,'[31]Jefferson Revenue'!$B:$O,13,FALSE),0)</f>
        <v>7.7</v>
      </c>
      <c r="R132" s="136">
        <f>IFERROR(VLOOKUP($B132,'[31]Jefferson Revenue'!$B:$O,14,0),0)</f>
        <v>7.7</v>
      </c>
      <c r="S132" s="136">
        <f t="shared" si="52"/>
        <v>92.40000000000002</v>
      </c>
      <c r="T132" s="162"/>
      <c r="U132" s="136">
        <f t="shared" ref="U132:AF159" si="65">IFERROR(G132/$D132,0)</f>
        <v>1</v>
      </c>
      <c r="V132" s="136">
        <f t="shared" ref="V132:V141" si="66">IFERROR(H132/$D132,0)</f>
        <v>1</v>
      </c>
      <c r="W132" s="136">
        <f t="shared" ref="W132:W141" si="67">IFERROR(I132/$D132,0)</f>
        <v>1</v>
      </c>
      <c r="X132" s="136">
        <f t="shared" si="56"/>
        <v>1</v>
      </c>
      <c r="Y132" s="136">
        <f t="shared" si="57"/>
        <v>1</v>
      </c>
      <c r="Z132" s="136">
        <f t="shared" si="58"/>
        <v>1</v>
      </c>
      <c r="AA132" s="136">
        <f t="shared" si="59"/>
        <v>1</v>
      </c>
      <c r="AB132" s="136">
        <f t="shared" si="60"/>
        <v>1</v>
      </c>
      <c r="AC132" s="136">
        <f t="shared" si="61"/>
        <v>1</v>
      </c>
      <c r="AD132" s="136">
        <f t="shared" si="62"/>
        <v>1</v>
      </c>
      <c r="AE132" s="136">
        <f t="shared" si="63"/>
        <v>1</v>
      </c>
      <c r="AF132" s="136">
        <f t="shared" si="64"/>
        <v>1</v>
      </c>
      <c r="AG132" s="138">
        <f t="shared" si="54"/>
        <v>1</v>
      </c>
      <c r="AH132" s="162"/>
      <c r="AI132" s="192"/>
      <c r="AJ132" s="214"/>
      <c r="AK132" s="224"/>
      <c r="AL132" s="225">
        <f t="shared" si="44"/>
        <v>0</v>
      </c>
      <c r="AM132" s="226">
        <f t="shared" si="45"/>
        <v>92.40000000000002</v>
      </c>
      <c r="AN132" s="241">
        <f t="shared" si="50"/>
        <v>0</v>
      </c>
      <c r="AO132" s="241">
        <f t="shared" si="51"/>
        <v>0</v>
      </c>
      <c r="AP132" s="199" t="s">
        <v>535</v>
      </c>
    </row>
    <row r="133" spans="1:42" s="108" customFormat="1" ht="12" customHeight="1">
      <c r="A133" s="191">
        <v>240</v>
      </c>
      <c r="B133" s="140" t="s">
        <v>158</v>
      </c>
      <c r="C133" s="132" t="str">
        <f>+VLOOKUP(B133,'[30]Jefferson Regulated Price Out'!$A:$B,2,FALSE)</f>
        <v>1YD CONTAINER RENT-MTHLY</v>
      </c>
      <c r="D133" s="134">
        <f>IFERROR(VLOOKUP(B133,'[31]Jefferson Rates'!$F$2:$H$500, 3, FALSE),0)</f>
        <v>5.6</v>
      </c>
      <c r="E133" s="135">
        <v>5.6</v>
      </c>
      <c r="F133" s="135" t="s">
        <v>14</v>
      </c>
      <c r="G133" s="136">
        <f>IFERROR(VLOOKUP('Jefferson Regulated Price Out'!$B133,'[31]Jefferson Revenue'!$B:$O,3,FALSE),0)</f>
        <v>50.4</v>
      </c>
      <c r="H133" s="136">
        <f>IFERROR(VLOOKUP('Jefferson Regulated Price Out'!$B133,'[31]Jefferson Revenue'!$B:$O,4,FALSE),0)</f>
        <v>50.8</v>
      </c>
      <c r="I133" s="136">
        <f>IFERROR(VLOOKUP('Jefferson Regulated Price Out'!$B133,'[31]Jefferson Revenue'!$B:$O,5,FALSE),0)</f>
        <v>56</v>
      </c>
      <c r="J133" s="136">
        <f>IFERROR(VLOOKUP('Jefferson Regulated Price Out'!$B133,'[31]Jefferson Revenue'!$B:$O,6,FALSE),0)</f>
        <v>56</v>
      </c>
      <c r="K133" s="136">
        <f>IFERROR(VLOOKUP('Jefferson Regulated Price Out'!$B133,'[31]Jefferson Revenue'!$B:$O,7,FALSE),0)</f>
        <v>60.34</v>
      </c>
      <c r="L133" s="136">
        <f>IFERROR(VLOOKUP('Jefferson Regulated Price Out'!$B133,'[31]Jefferson Revenue'!$B:$O,8,FALSE),0)</f>
        <v>67.2</v>
      </c>
      <c r="M133" s="136">
        <f>IFERROR(VLOOKUP('Jefferson Regulated Price Out'!$B133,'[31]Jefferson Revenue'!$B:$O,9,FALSE),0)</f>
        <v>67.2</v>
      </c>
      <c r="N133" s="136">
        <f>IFERROR(VLOOKUP('Jefferson Regulated Price Out'!$B133,'[31]Jefferson Revenue'!$B:$O,10,FALSE),0)</f>
        <v>56.18</v>
      </c>
      <c r="O133" s="136">
        <f>IFERROR(VLOOKUP('Jefferson Regulated Price Out'!$B133,'[31]Jefferson Revenue'!$B:$O,11,FALSE),0)</f>
        <v>67.2</v>
      </c>
      <c r="P133" s="136">
        <f>IFERROR(VLOOKUP('Jefferson Regulated Price Out'!$B133,'[31]Jefferson Revenue'!$B:$O,12,FALSE),0)</f>
        <v>72.44</v>
      </c>
      <c r="Q133" s="136">
        <f>IFERROR(VLOOKUP('Jefferson Regulated Price Out'!$B133,'[31]Jefferson Revenue'!$B:$O,13,FALSE),0)</f>
        <v>70.37</v>
      </c>
      <c r="R133" s="136">
        <f>IFERROR(VLOOKUP($B133,'[31]Jefferson Revenue'!$B:$O,14,0),0)</f>
        <v>84</v>
      </c>
      <c r="S133" s="136">
        <f t="shared" si="52"/>
        <v>758.13</v>
      </c>
      <c r="T133" s="162"/>
      <c r="U133" s="136">
        <f t="shared" si="65"/>
        <v>9</v>
      </c>
      <c r="V133" s="136">
        <f t="shared" si="66"/>
        <v>9.0714285714285712</v>
      </c>
      <c r="W133" s="136">
        <f t="shared" si="67"/>
        <v>10</v>
      </c>
      <c r="X133" s="136">
        <f t="shared" si="56"/>
        <v>10</v>
      </c>
      <c r="Y133" s="136">
        <f t="shared" si="57"/>
        <v>10.775000000000002</v>
      </c>
      <c r="Z133" s="136">
        <f t="shared" si="58"/>
        <v>12.000000000000002</v>
      </c>
      <c r="AA133" s="136">
        <f t="shared" si="59"/>
        <v>12.000000000000002</v>
      </c>
      <c r="AB133" s="136">
        <f t="shared" si="60"/>
        <v>10.032142857142858</v>
      </c>
      <c r="AC133" s="136">
        <f t="shared" si="61"/>
        <v>12.000000000000002</v>
      </c>
      <c r="AD133" s="136">
        <f t="shared" si="62"/>
        <v>12.935714285714287</v>
      </c>
      <c r="AE133" s="136">
        <f t="shared" si="63"/>
        <v>12.56607142857143</v>
      </c>
      <c r="AF133" s="136">
        <f t="shared" si="64"/>
        <v>15.000000000000002</v>
      </c>
      <c r="AG133" s="138">
        <f t="shared" si="54"/>
        <v>11.281696428571429</v>
      </c>
      <c r="AH133" s="162"/>
      <c r="AI133" s="192"/>
      <c r="AJ133" s="214"/>
      <c r="AK133" s="224"/>
      <c r="AL133" s="225">
        <f t="shared" si="44"/>
        <v>0</v>
      </c>
      <c r="AM133" s="226">
        <f t="shared" si="45"/>
        <v>758.13</v>
      </c>
      <c r="AN133" s="241">
        <f t="shared" si="50"/>
        <v>0</v>
      </c>
      <c r="AO133" s="241">
        <f t="shared" si="51"/>
        <v>0</v>
      </c>
      <c r="AP133" s="199" t="s">
        <v>535</v>
      </c>
    </row>
    <row r="134" spans="1:42" s="108" customFormat="1" ht="12" customHeight="1">
      <c r="A134" s="191">
        <v>240</v>
      </c>
      <c r="B134" s="140" t="s">
        <v>513</v>
      </c>
      <c r="C134" s="132" t="str">
        <f>+VLOOKUP(B134,'[30]Jefferson Regulated Price Out'!$A:$B,2,FALSE)</f>
        <v>1YD TEMP CONT RENT</v>
      </c>
      <c r="D134" s="134">
        <f>IFERROR(VLOOKUP(B134,'[31]Jefferson Rates'!$F$2:$H$500, 3, FALSE),0)</f>
        <v>5.6</v>
      </c>
      <c r="E134" s="135">
        <f>+E133</f>
        <v>5.6</v>
      </c>
      <c r="F134" s="135" t="s">
        <v>14</v>
      </c>
      <c r="G134" s="136">
        <f>IFERROR(VLOOKUP('Jefferson Regulated Price Out'!$B134,'[31]Jefferson Revenue'!$B:$O,3,FALSE),0)</f>
        <v>0</v>
      </c>
      <c r="H134" s="136">
        <f>IFERROR(VLOOKUP('Jefferson Regulated Price Out'!$B134,'[31]Jefferson Revenue'!$B:$O,4,FALSE),0)</f>
        <v>0</v>
      </c>
      <c r="I134" s="136">
        <f>IFERROR(VLOOKUP('Jefferson Regulated Price Out'!$B134,'[31]Jefferson Revenue'!$B:$O,5,FALSE),0)</f>
        <v>0</v>
      </c>
      <c r="J134" s="136">
        <f>IFERROR(VLOOKUP('Jefferson Regulated Price Out'!$B134,'[31]Jefferson Revenue'!$B:$O,6,FALSE),0)</f>
        <v>0</v>
      </c>
      <c r="K134" s="136">
        <f>IFERROR(VLOOKUP('Jefferson Regulated Price Out'!$B134,'[31]Jefferson Revenue'!$B:$O,7,FALSE),0)</f>
        <v>0</v>
      </c>
      <c r="L134" s="136">
        <f>IFERROR(VLOOKUP('Jefferson Regulated Price Out'!$B134,'[31]Jefferson Revenue'!$B:$O,8,FALSE),0)</f>
        <v>0</v>
      </c>
      <c r="M134" s="136">
        <f>IFERROR(VLOOKUP('Jefferson Regulated Price Out'!$B134,'[31]Jefferson Revenue'!$B:$O,9,FALSE),0)</f>
        <v>0</v>
      </c>
      <c r="N134" s="136">
        <f>IFERROR(VLOOKUP('Jefferson Regulated Price Out'!$B134,'[31]Jefferson Revenue'!$B:$O,10,FALSE),0)</f>
        <v>0</v>
      </c>
      <c r="O134" s="136">
        <f>IFERROR(VLOOKUP('Jefferson Regulated Price Out'!$B134,'[31]Jefferson Revenue'!$B:$O,11,FALSE),0)</f>
        <v>0</v>
      </c>
      <c r="P134" s="136">
        <f>IFERROR(VLOOKUP('Jefferson Regulated Price Out'!$B134,'[31]Jefferson Revenue'!$B:$O,12,FALSE),0)</f>
        <v>0</v>
      </c>
      <c r="Q134" s="136">
        <f>IFERROR(VLOOKUP('Jefferson Regulated Price Out'!$B134,'[31]Jefferson Revenue'!$B:$O,13,FALSE),0)</f>
        <v>0</v>
      </c>
      <c r="R134" s="136">
        <f>IFERROR(VLOOKUP($B134,'[31]Jefferson Revenue'!$B:$O,14,0),0)</f>
        <v>0</v>
      </c>
      <c r="S134" s="136">
        <f t="shared" si="52"/>
        <v>0</v>
      </c>
      <c r="T134" s="162"/>
      <c r="U134" s="136">
        <f t="shared" si="65"/>
        <v>0</v>
      </c>
      <c r="V134" s="136">
        <f t="shared" si="66"/>
        <v>0</v>
      </c>
      <c r="W134" s="136">
        <f t="shared" si="67"/>
        <v>0</v>
      </c>
      <c r="X134" s="136">
        <f t="shared" si="56"/>
        <v>0</v>
      </c>
      <c r="Y134" s="136">
        <f t="shared" si="57"/>
        <v>0</v>
      </c>
      <c r="Z134" s="136">
        <f t="shared" si="58"/>
        <v>0</v>
      </c>
      <c r="AA134" s="136">
        <f t="shared" si="59"/>
        <v>0</v>
      </c>
      <c r="AB134" s="136">
        <f t="shared" si="60"/>
        <v>0</v>
      </c>
      <c r="AC134" s="136">
        <f t="shared" si="61"/>
        <v>0</v>
      </c>
      <c r="AD134" s="136">
        <f t="shared" si="62"/>
        <v>0</v>
      </c>
      <c r="AE134" s="136">
        <f t="shared" si="63"/>
        <v>0</v>
      </c>
      <c r="AF134" s="136">
        <f t="shared" si="64"/>
        <v>0</v>
      </c>
      <c r="AG134" s="138">
        <f t="shared" si="54"/>
        <v>0</v>
      </c>
      <c r="AH134" s="162"/>
      <c r="AI134" s="192"/>
      <c r="AJ134" s="214"/>
      <c r="AK134" s="224"/>
      <c r="AL134" s="225">
        <f t="shared" si="44"/>
        <v>0</v>
      </c>
      <c r="AM134" s="226">
        <f t="shared" si="45"/>
        <v>0</v>
      </c>
      <c r="AN134" s="241">
        <f t="shared" si="50"/>
        <v>0</v>
      </c>
      <c r="AO134" s="241" t="e">
        <f t="shared" si="51"/>
        <v>#DIV/0!</v>
      </c>
      <c r="AP134" s="199" t="s">
        <v>535</v>
      </c>
    </row>
    <row r="135" spans="1:42" s="108" customFormat="1" ht="12" customHeight="1">
      <c r="A135" s="191">
        <v>240</v>
      </c>
      <c r="B135" s="140" t="s">
        <v>389</v>
      </c>
      <c r="C135" s="132" t="str">
        <f>+VLOOKUP(B135,'[30]Jefferson Regulated Price Out'!$A:$B,2,FALSE)</f>
        <v>1YD TEMP CONT RENT DAILY</v>
      </c>
      <c r="D135" s="134">
        <f>IFERROR(VLOOKUP(B135,'[31]Jefferson Rates'!$F$2:$H$500, 3, FALSE),0)</f>
        <v>0.56000000000000005</v>
      </c>
      <c r="E135" s="135">
        <v>0.56000000000000005</v>
      </c>
      <c r="F135" s="135" t="s">
        <v>14</v>
      </c>
      <c r="G135" s="136">
        <f>IFERROR(VLOOKUP('Jefferson Regulated Price Out'!$B135,'[31]Jefferson Revenue'!$B:$O,3,FALSE),0)</f>
        <v>0</v>
      </c>
      <c r="H135" s="136">
        <f>IFERROR(VLOOKUP('Jefferson Regulated Price Out'!$B135,'[31]Jefferson Revenue'!$B:$O,4,FALSE),0)</f>
        <v>0</v>
      </c>
      <c r="I135" s="136">
        <f>IFERROR(VLOOKUP('Jefferson Regulated Price Out'!$B135,'[31]Jefferson Revenue'!$B:$O,5,FALSE),0)</f>
        <v>0</v>
      </c>
      <c r="J135" s="136">
        <f>IFERROR(VLOOKUP('Jefferson Regulated Price Out'!$B135,'[31]Jefferson Revenue'!$B:$O,6,FALSE),0)</f>
        <v>0</v>
      </c>
      <c r="K135" s="136">
        <f>IFERROR(VLOOKUP('Jefferson Regulated Price Out'!$B135,'[31]Jefferson Revenue'!$B:$O,7,FALSE),0)</f>
        <v>0</v>
      </c>
      <c r="L135" s="136">
        <f>IFERROR(VLOOKUP('Jefferson Regulated Price Out'!$B135,'[31]Jefferson Revenue'!$B:$O,8,FALSE),0)</f>
        <v>0</v>
      </c>
      <c r="M135" s="136">
        <f>IFERROR(VLOOKUP('Jefferson Regulated Price Out'!$B135,'[31]Jefferson Revenue'!$B:$O,9,FALSE),0)</f>
        <v>0</v>
      </c>
      <c r="N135" s="136">
        <f>IFERROR(VLOOKUP('Jefferson Regulated Price Out'!$B135,'[31]Jefferson Revenue'!$B:$O,10,FALSE),0)</f>
        <v>0</v>
      </c>
      <c r="O135" s="136">
        <f>IFERROR(VLOOKUP('Jefferson Regulated Price Out'!$B135,'[31]Jefferson Revenue'!$B:$O,11,FALSE),0)</f>
        <v>0</v>
      </c>
      <c r="P135" s="136">
        <f>IFERROR(VLOOKUP('Jefferson Regulated Price Out'!$B135,'[31]Jefferson Revenue'!$B:$O,12,FALSE),0)</f>
        <v>0</v>
      </c>
      <c r="Q135" s="136">
        <f>IFERROR(VLOOKUP('Jefferson Regulated Price Out'!$B135,'[31]Jefferson Revenue'!$B:$O,13,FALSE),0)</f>
        <v>0</v>
      </c>
      <c r="R135" s="136">
        <f>IFERROR(VLOOKUP($B135,'[31]Jefferson Revenue'!$B:$O,14,0),0)</f>
        <v>0</v>
      </c>
      <c r="S135" s="136">
        <f t="shared" si="52"/>
        <v>0</v>
      </c>
      <c r="T135" s="162"/>
      <c r="U135" s="136">
        <f t="shared" si="65"/>
        <v>0</v>
      </c>
      <c r="V135" s="136">
        <f t="shared" si="66"/>
        <v>0</v>
      </c>
      <c r="W135" s="136">
        <f t="shared" si="67"/>
        <v>0</v>
      </c>
      <c r="X135" s="136">
        <f t="shared" si="56"/>
        <v>0</v>
      </c>
      <c r="Y135" s="136">
        <f t="shared" si="57"/>
        <v>0</v>
      </c>
      <c r="Z135" s="136">
        <f t="shared" si="58"/>
        <v>0</v>
      </c>
      <c r="AA135" s="136">
        <f t="shared" si="59"/>
        <v>0</v>
      </c>
      <c r="AB135" s="136">
        <f t="shared" si="60"/>
        <v>0</v>
      </c>
      <c r="AC135" s="136">
        <f t="shared" si="61"/>
        <v>0</v>
      </c>
      <c r="AD135" s="136">
        <f t="shared" si="62"/>
        <v>0</v>
      </c>
      <c r="AE135" s="136">
        <f t="shared" si="63"/>
        <v>0</v>
      </c>
      <c r="AF135" s="136">
        <f t="shared" si="64"/>
        <v>0</v>
      </c>
      <c r="AG135" s="138">
        <f t="shared" si="54"/>
        <v>0</v>
      </c>
      <c r="AH135" s="162"/>
      <c r="AI135" s="192"/>
      <c r="AJ135" s="214"/>
      <c r="AK135" s="224"/>
      <c r="AL135" s="225">
        <f t="shared" si="44"/>
        <v>0</v>
      </c>
      <c r="AM135" s="226">
        <f t="shared" si="45"/>
        <v>0</v>
      </c>
      <c r="AN135" s="241">
        <f t="shared" si="50"/>
        <v>0</v>
      </c>
      <c r="AO135" s="241" t="e">
        <f t="shared" si="51"/>
        <v>#DIV/0!</v>
      </c>
      <c r="AP135" s="199" t="s">
        <v>535</v>
      </c>
    </row>
    <row r="136" spans="1:42" s="108" customFormat="1" ht="12" customHeight="1">
      <c r="A136" s="191">
        <v>240</v>
      </c>
      <c r="B136" s="140" t="s">
        <v>351</v>
      </c>
      <c r="C136" s="132" t="str">
        <f>+VLOOKUP(B136,'[30]Jefferson Regulated Price Out'!$A:$B,2,FALSE)</f>
        <v>2 YD RENTAL FEE</v>
      </c>
      <c r="D136" s="134">
        <f>IFERROR(VLOOKUP(B136,'[31]Jefferson Rates'!$F$2:$H$500, 3, FALSE),0)</f>
        <v>0</v>
      </c>
      <c r="E136" s="135">
        <v>9.02</v>
      </c>
      <c r="F136" s="135" t="s">
        <v>14</v>
      </c>
      <c r="G136" s="136">
        <f>IFERROR(VLOOKUP('Jefferson Regulated Price Out'!$B136,'[31]Jefferson Revenue'!$B:$O,3,FALSE),0)</f>
        <v>0</v>
      </c>
      <c r="H136" s="136">
        <f>IFERROR(VLOOKUP('Jefferson Regulated Price Out'!$B136,'[31]Jefferson Revenue'!$B:$O,4,FALSE),0)</f>
        <v>0</v>
      </c>
      <c r="I136" s="136">
        <f>IFERROR(VLOOKUP('Jefferson Regulated Price Out'!$B136,'[31]Jefferson Revenue'!$B:$O,5,FALSE),0)</f>
        <v>0</v>
      </c>
      <c r="J136" s="136">
        <f>IFERROR(VLOOKUP('Jefferson Regulated Price Out'!$B136,'[31]Jefferson Revenue'!$B:$O,6,FALSE),0)</f>
        <v>0</v>
      </c>
      <c r="K136" s="136">
        <f>IFERROR(VLOOKUP('Jefferson Regulated Price Out'!$B136,'[31]Jefferson Revenue'!$B:$O,7,FALSE),0)</f>
        <v>0</v>
      </c>
      <c r="L136" s="136">
        <f>IFERROR(VLOOKUP('Jefferson Regulated Price Out'!$B136,'[31]Jefferson Revenue'!$B:$O,8,FALSE),0)</f>
        <v>0</v>
      </c>
      <c r="M136" s="136">
        <f>IFERROR(VLOOKUP('Jefferson Regulated Price Out'!$B136,'[31]Jefferson Revenue'!$B:$O,9,FALSE),0)</f>
        <v>0</v>
      </c>
      <c r="N136" s="136">
        <f>IFERROR(VLOOKUP('Jefferson Regulated Price Out'!$B136,'[31]Jefferson Revenue'!$B:$O,10,FALSE),0)</f>
        <v>0</v>
      </c>
      <c r="O136" s="136">
        <f>IFERROR(VLOOKUP('Jefferson Regulated Price Out'!$B136,'[31]Jefferson Revenue'!$B:$O,11,FALSE),0)</f>
        <v>0</v>
      </c>
      <c r="P136" s="136">
        <f>IFERROR(VLOOKUP('Jefferson Regulated Price Out'!$B136,'[31]Jefferson Revenue'!$B:$O,12,FALSE),0)</f>
        <v>0</v>
      </c>
      <c r="Q136" s="136">
        <f>IFERROR(VLOOKUP('Jefferson Regulated Price Out'!$B136,'[31]Jefferson Revenue'!$B:$O,13,FALSE),0)</f>
        <v>0</v>
      </c>
      <c r="R136" s="136">
        <f>IFERROR(VLOOKUP($B136,'[31]Jefferson Revenue'!$B:$O,14,0),0)</f>
        <v>0</v>
      </c>
      <c r="S136" s="136">
        <f t="shared" si="52"/>
        <v>0</v>
      </c>
      <c r="T136" s="162"/>
      <c r="U136" s="136">
        <f t="shared" si="65"/>
        <v>0</v>
      </c>
      <c r="V136" s="136">
        <f t="shared" si="66"/>
        <v>0</v>
      </c>
      <c r="W136" s="136">
        <f t="shared" si="67"/>
        <v>0</v>
      </c>
      <c r="X136" s="136">
        <f t="shared" si="56"/>
        <v>0</v>
      </c>
      <c r="Y136" s="136">
        <f t="shared" si="57"/>
        <v>0</v>
      </c>
      <c r="Z136" s="136">
        <f t="shared" si="58"/>
        <v>0</v>
      </c>
      <c r="AA136" s="136">
        <f t="shared" si="59"/>
        <v>0</v>
      </c>
      <c r="AB136" s="136">
        <f t="shared" si="60"/>
        <v>0</v>
      </c>
      <c r="AC136" s="136">
        <f t="shared" si="61"/>
        <v>0</v>
      </c>
      <c r="AD136" s="136">
        <f t="shared" si="62"/>
        <v>0</v>
      </c>
      <c r="AE136" s="136">
        <f t="shared" si="63"/>
        <v>0</v>
      </c>
      <c r="AF136" s="136">
        <f t="shared" si="64"/>
        <v>0</v>
      </c>
      <c r="AG136" s="138">
        <f t="shared" si="54"/>
        <v>0</v>
      </c>
      <c r="AH136" s="162"/>
      <c r="AI136" s="192"/>
      <c r="AJ136" s="214"/>
      <c r="AK136" s="224"/>
      <c r="AL136" s="225">
        <f t="shared" ref="AL136:AL159" si="68">+AK136*AG136*12</f>
        <v>0</v>
      </c>
      <c r="AM136" s="226">
        <f t="shared" ref="AM136:AM159" si="69">+S136+AL136</f>
        <v>0</v>
      </c>
      <c r="AN136" s="241">
        <f t="shared" si="50"/>
        <v>0</v>
      </c>
      <c r="AO136" s="241" t="e">
        <f t="shared" si="51"/>
        <v>#DIV/0!</v>
      </c>
      <c r="AP136" s="199" t="s">
        <v>535</v>
      </c>
    </row>
    <row r="137" spans="1:42" s="108" customFormat="1" ht="12" customHeight="1">
      <c r="A137" s="191">
        <v>240</v>
      </c>
      <c r="B137" s="140" t="s">
        <v>397</v>
      </c>
      <c r="C137" s="132" t="str">
        <f>+VLOOKUP(B137,'[30]Jefferson Regulated Price Out'!$A:$B,2,FALSE)</f>
        <v>2 YD TEMP CONT RENT DAILY</v>
      </c>
      <c r="D137" s="134">
        <f>IFERROR(VLOOKUP(B137,'[31]Jefferson Rates'!$F$2:$H$500, 3, FALSE),0)</f>
        <v>0.82</v>
      </c>
      <c r="E137" s="135">
        <v>0.82</v>
      </c>
      <c r="F137" s="135" t="s">
        <v>14</v>
      </c>
      <c r="G137" s="136">
        <f>IFERROR(VLOOKUP('Jefferson Regulated Price Out'!$B137,'[31]Jefferson Revenue'!$B:$O,3,FALSE),0)</f>
        <v>95.11999999999999</v>
      </c>
      <c r="H137" s="136">
        <f>IFERROR(VLOOKUP('Jefferson Regulated Price Out'!$B137,'[31]Jefferson Revenue'!$B:$O,4,FALSE),0)</f>
        <v>132.02000000000001</v>
      </c>
      <c r="I137" s="136">
        <f>IFERROR(VLOOKUP('Jefferson Regulated Price Out'!$B137,'[31]Jefferson Revenue'!$B:$O,5,FALSE),0)</f>
        <v>127.92</v>
      </c>
      <c r="J137" s="136">
        <f>IFERROR(VLOOKUP('Jefferson Regulated Price Out'!$B137,'[31]Jefferson Revenue'!$B:$O,6,FALSE),0)</f>
        <v>91.839999999999989</v>
      </c>
      <c r="K137" s="136">
        <f>IFERROR(VLOOKUP('Jefferson Regulated Price Out'!$B137,'[31]Jefferson Revenue'!$B:$O,7,FALSE),0)</f>
        <v>71.34</v>
      </c>
      <c r="L137" s="136">
        <f>IFERROR(VLOOKUP('Jefferson Regulated Price Out'!$B137,'[31]Jefferson Revenue'!$B:$O,8,FALSE),0)</f>
        <v>86.1</v>
      </c>
      <c r="M137" s="136">
        <f>IFERROR(VLOOKUP('Jefferson Regulated Price Out'!$B137,'[31]Jefferson Revenue'!$B:$O,9,FALSE),0)</f>
        <v>53.3</v>
      </c>
      <c r="N137" s="136">
        <f>IFERROR(VLOOKUP('Jefferson Regulated Price Out'!$B137,'[31]Jefferson Revenue'!$B:$O,10,FALSE),0)</f>
        <v>50.84</v>
      </c>
      <c r="O137" s="136">
        <f>IFERROR(VLOOKUP('Jefferson Regulated Price Out'!$B137,'[31]Jefferson Revenue'!$B:$O,11,FALSE),0)</f>
        <v>58.22</v>
      </c>
      <c r="P137" s="136">
        <f>IFERROR(VLOOKUP('Jefferson Regulated Price Out'!$B137,'[31]Jefferson Revenue'!$B:$O,12,FALSE),0)</f>
        <v>77.900000000000006</v>
      </c>
      <c r="Q137" s="136">
        <f>IFERROR(VLOOKUP('Jefferson Regulated Price Out'!$B137,'[31]Jefferson Revenue'!$B:$O,13,FALSE),0)</f>
        <v>92.66</v>
      </c>
      <c r="R137" s="136">
        <f>IFERROR(VLOOKUP($B137,'[31]Jefferson Revenue'!$B:$O,14,0),0)</f>
        <v>10.66</v>
      </c>
      <c r="S137" s="136">
        <f t="shared" si="52"/>
        <v>947.92</v>
      </c>
      <c r="T137" s="162"/>
      <c r="U137" s="136">
        <f t="shared" si="65"/>
        <v>116</v>
      </c>
      <c r="V137" s="136">
        <f t="shared" si="66"/>
        <v>161.00000000000003</v>
      </c>
      <c r="W137" s="136">
        <f t="shared" si="67"/>
        <v>156</v>
      </c>
      <c r="X137" s="136">
        <f t="shared" si="56"/>
        <v>112</v>
      </c>
      <c r="Y137" s="136">
        <f t="shared" si="57"/>
        <v>87.000000000000014</v>
      </c>
      <c r="Z137" s="136">
        <f t="shared" si="58"/>
        <v>105</v>
      </c>
      <c r="AA137" s="136">
        <f t="shared" si="59"/>
        <v>65</v>
      </c>
      <c r="AB137" s="136">
        <f t="shared" si="60"/>
        <v>62.000000000000007</v>
      </c>
      <c r="AC137" s="136">
        <f t="shared" si="61"/>
        <v>71</v>
      </c>
      <c r="AD137" s="136">
        <f t="shared" si="62"/>
        <v>95.000000000000014</v>
      </c>
      <c r="AE137" s="136">
        <f t="shared" si="63"/>
        <v>113</v>
      </c>
      <c r="AF137" s="136">
        <f t="shared" si="64"/>
        <v>13.000000000000002</v>
      </c>
      <c r="AG137" s="138">
        <f t="shared" si="54"/>
        <v>96.333333333333329</v>
      </c>
      <c r="AH137" s="162"/>
      <c r="AI137" s="192"/>
      <c r="AJ137" s="214"/>
      <c r="AK137" s="224"/>
      <c r="AL137" s="225">
        <f t="shared" si="68"/>
        <v>0</v>
      </c>
      <c r="AM137" s="226">
        <f t="shared" si="69"/>
        <v>947.92</v>
      </c>
      <c r="AN137" s="241">
        <f t="shared" ref="AN137:AN159" si="70">+AK137/E137</f>
        <v>0</v>
      </c>
      <c r="AO137" s="241">
        <f t="shared" ref="AO137:AO159" si="71">+AL137/S137</f>
        <v>0</v>
      </c>
      <c r="AP137" s="199" t="s">
        <v>535</v>
      </c>
    </row>
    <row r="138" spans="1:42" s="108" customFormat="1" ht="12" customHeight="1">
      <c r="A138" s="191">
        <v>240</v>
      </c>
      <c r="B138" s="140" t="s">
        <v>160</v>
      </c>
      <c r="C138" s="132" t="str">
        <f>+VLOOKUP(B138,'[30]Jefferson Regulated Price Out'!$A:$B,2,FALSE)</f>
        <v>2YD CONTAINER RENT-MTHLY</v>
      </c>
      <c r="D138" s="134">
        <f>IFERROR(VLOOKUP(B138,'[31]Jefferson Rates'!$F$2:$H$500, 3, FALSE),0)</f>
        <v>8.1999999999999993</v>
      </c>
      <c r="E138" s="135">
        <v>8.1999999999999993</v>
      </c>
      <c r="F138" s="135" t="s">
        <v>14</v>
      </c>
      <c r="G138" s="136">
        <f>IFERROR(VLOOKUP('Jefferson Regulated Price Out'!$B138,'[31]Jefferson Revenue'!$B:$O,3,FALSE),0)</f>
        <v>106.6</v>
      </c>
      <c r="H138" s="136">
        <f>IFERROR(VLOOKUP('Jefferson Regulated Price Out'!$B138,'[31]Jefferson Revenue'!$B:$O,4,FALSE),0)</f>
        <v>93.72</v>
      </c>
      <c r="I138" s="136">
        <f>IFERROR(VLOOKUP('Jefferson Regulated Price Out'!$B138,'[31]Jefferson Revenue'!$B:$O,5,FALSE),0)</f>
        <v>88.61</v>
      </c>
      <c r="J138" s="136">
        <f>IFERROR(VLOOKUP('Jefferson Regulated Price Out'!$B138,'[31]Jefferson Revenue'!$B:$O,6,FALSE),0)</f>
        <v>95.94</v>
      </c>
      <c r="K138" s="136">
        <f>IFERROR(VLOOKUP('Jefferson Regulated Price Out'!$B138,'[31]Jefferson Revenue'!$B:$O,7,FALSE),0)</f>
        <v>82.79</v>
      </c>
      <c r="L138" s="136">
        <f>IFERROR(VLOOKUP('Jefferson Regulated Price Out'!$B138,'[31]Jefferson Revenue'!$B:$O,8,FALSE),0)</f>
        <v>73.8</v>
      </c>
      <c r="M138" s="136">
        <f>IFERROR(VLOOKUP('Jefferson Regulated Price Out'!$B138,'[31]Jefferson Revenue'!$B:$O,9,FALSE),0)</f>
        <v>74.069999999999993</v>
      </c>
      <c r="N138" s="136">
        <f>IFERROR(VLOOKUP('Jefferson Regulated Price Out'!$B138,'[31]Jefferson Revenue'!$B:$O,10,FALSE),0)</f>
        <v>73.8</v>
      </c>
      <c r="O138" s="136">
        <f>IFERROR(VLOOKUP('Jefferson Regulated Price Out'!$B138,'[31]Jefferson Revenue'!$B:$O,11,FALSE),0)</f>
        <v>88.01</v>
      </c>
      <c r="P138" s="136">
        <f>IFERROR(VLOOKUP('Jefferson Regulated Price Out'!$B138,'[31]Jefferson Revenue'!$B:$O,12,FALSE),0)</f>
        <v>98.4</v>
      </c>
      <c r="Q138" s="136">
        <f>IFERROR(VLOOKUP('Jefferson Regulated Price Out'!$B138,'[31]Jefferson Revenue'!$B:$O,13,FALSE),0)</f>
        <v>121.36</v>
      </c>
      <c r="R138" s="136">
        <f>IFERROR(VLOOKUP($B138,'[31]Jefferson Revenue'!$B:$O,14,0),0)</f>
        <v>135.96</v>
      </c>
      <c r="S138" s="136">
        <f t="shared" si="52"/>
        <v>1133.06</v>
      </c>
      <c r="T138" s="162"/>
      <c r="U138" s="136">
        <f t="shared" si="65"/>
        <v>13</v>
      </c>
      <c r="V138" s="136">
        <f t="shared" si="66"/>
        <v>11.429268292682927</v>
      </c>
      <c r="W138" s="136">
        <f t="shared" si="67"/>
        <v>10.80609756097561</v>
      </c>
      <c r="X138" s="136">
        <f t="shared" si="56"/>
        <v>11.700000000000001</v>
      </c>
      <c r="Y138" s="136">
        <f t="shared" si="57"/>
        <v>10.096341463414635</v>
      </c>
      <c r="Z138" s="136">
        <f t="shared" si="58"/>
        <v>9</v>
      </c>
      <c r="AA138" s="136">
        <f t="shared" si="59"/>
        <v>9.0329268292682929</v>
      </c>
      <c r="AB138" s="136">
        <f t="shared" si="60"/>
        <v>9</v>
      </c>
      <c r="AC138" s="136">
        <f t="shared" si="61"/>
        <v>10.732926829268294</v>
      </c>
      <c r="AD138" s="136">
        <f t="shared" si="62"/>
        <v>12.000000000000002</v>
      </c>
      <c r="AE138" s="136">
        <f t="shared" si="63"/>
        <v>14.8</v>
      </c>
      <c r="AF138" s="136">
        <f t="shared" si="64"/>
        <v>16.58048780487805</v>
      </c>
      <c r="AG138" s="138">
        <f t="shared" si="54"/>
        <v>11.514837398373984</v>
      </c>
      <c r="AH138" s="162"/>
      <c r="AI138" s="192"/>
      <c r="AJ138" s="214"/>
      <c r="AK138" s="224"/>
      <c r="AL138" s="225">
        <f t="shared" si="68"/>
        <v>0</v>
      </c>
      <c r="AM138" s="226">
        <f t="shared" si="69"/>
        <v>1133.06</v>
      </c>
      <c r="AN138" s="241">
        <f t="shared" si="70"/>
        <v>0</v>
      </c>
      <c r="AO138" s="241">
        <f t="shared" si="71"/>
        <v>0</v>
      </c>
      <c r="AP138" s="199" t="s">
        <v>535</v>
      </c>
    </row>
    <row r="139" spans="1:42" s="108" customFormat="1" ht="12" customHeight="1">
      <c r="A139" s="191">
        <v>240</v>
      </c>
      <c r="B139" s="140" t="s">
        <v>161</v>
      </c>
      <c r="C139" s="132" t="str">
        <f>+VLOOKUP(B139,'[30]Jefferson Regulated Price Out'!$A:$B,2,FALSE)</f>
        <v>2YD TEMP CONTAINER RENT</v>
      </c>
      <c r="D139" s="134">
        <f>IFERROR(VLOOKUP(B139,'[31]Jefferson Rates'!$F$2:$H$500, 3, FALSE),0)</f>
        <v>8.1999999999999993</v>
      </c>
      <c r="E139" s="135">
        <v>8.1999999999999993</v>
      </c>
      <c r="F139" s="135" t="s">
        <v>14</v>
      </c>
      <c r="G139" s="136">
        <f>IFERROR(VLOOKUP('Jefferson Regulated Price Out'!$B139,'[31]Jefferson Revenue'!$B:$O,3,FALSE),0)</f>
        <v>0</v>
      </c>
      <c r="H139" s="136">
        <f>IFERROR(VLOOKUP('Jefferson Regulated Price Out'!$B139,'[31]Jefferson Revenue'!$B:$O,4,FALSE),0)</f>
        <v>0</v>
      </c>
      <c r="I139" s="136">
        <f>IFERROR(VLOOKUP('Jefferson Regulated Price Out'!$B139,'[31]Jefferson Revenue'!$B:$O,5,FALSE),0)</f>
        <v>0</v>
      </c>
      <c r="J139" s="136">
        <f>IFERROR(VLOOKUP('Jefferson Regulated Price Out'!$B139,'[31]Jefferson Revenue'!$B:$O,6,FALSE),0)</f>
        <v>0</v>
      </c>
      <c r="K139" s="136">
        <f>IFERROR(VLOOKUP('Jefferson Regulated Price Out'!$B139,'[31]Jefferson Revenue'!$B:$O,7,FALSE),0)</f>
        <v>0</v>
      </c>
      <c r="L139" s="136">
        <f>IFERROR(VLOOKUP('Jefferson Regulated Price Out'!$B139,'[31]Jefferson Revenue'!$B:$O,8,FALSE),0)</f>
        <v>0</v>
      </c>
      <c r="M139" s="136">
        <f>IFERROR(VLOOKUP('Jefferson Regulated Price Out'!$B139,'[31]Jefferson Revenue'!$B:$O,9,FALSE),0)</f>
        <v>0</v>
      </c>
      <c r="N139" s="136">
        <f>IFERROR(VLOOKUP('Jefferson Regulated Price Out'!$B139,'[31]Jefferson Revenue'!$B:$O,10,FALSE),0)</f>
        <v>0</v>
      </c>
      <c r="O139" s="136">
        <f>IFERROR(VLOOKUP('Jefferson Regulated Price Out'!$B139,'[31]Jefferson Revenue'!$B:$O,11,FALSE),0)</f>
        <v>0</v>
      </c>
      <c r="P139" s="136">
        <f>IFERROR(VLOOKUP('Jefferson Regulated Price Out'!$B139,'[31]Jefferson Revenue'!$B:$O,12,FALSE),0)</f>
        <v>0</v>
      </c>
      <c r="Q139" s="136">
        <f>IFERROR(VLOOKUP('Jefferson Regulated Price Out'!$B139,'[31]Jefferson Revenue'!$B:$O,13,FALSE),0)</f>
        <v>0</v>
      </c>
      <c r="R139" s="136">
        <f>IFERROR(VLOOKUP($B139,'[31]Jefferson Revenue'!$B:$O,14,0),0)</f>
        <v>0</v>
      </c>
      <c r="S139" s="136">
        <f t="shared" si="52"/>
        <v>0</v>
      </c>
      <c r="T139" s="162"/>
      <c r="U139" s="136">
        <f t="shared" si="65"/>
        <v>0</v>
      </c>
      <c r="V139" s="136">
        <f t="shared" si="66"/>
        <v>0</v>
      </c>
      <c r="W139" s="136">
        <f t="shared" si="67"/>
        <v>0</v>
      </c>
      <c r="X139" s="136">
        <f t="shared" si="56"/>
        <v>0</v>
      </c>
      <c r="Y139" s="136">
        <f t="shared" si="57"/>
        <v>0</v>
      </c>
      <c r="Z139" s="136">
        <f t="shared" si="58"/>
        <v>0</v>
      </c>
      <c r="AA139" s="136">
        <f t="shared" si="59"/>
        <v>0</v>
      </c>
      <c r="AB139" s="136">
        <f t="shared" si="60"/>
        <v>0</v>
      </c>
      <c r="AC139" s="136">
        <f t="shared" si="61"/>
        <v>0</v>
      </c>
      <c r="AD139" s="136">
        <f t="shared" si="62"/>
        <v>0</v>
      </c>
      <c r="AE139" s="136">
        <f t="shared" si="63"/>
        <v>0</v>
      </c>
      <c r="AF139" s="136">
        <f t="shared" si="64"/>
        <v>0</v>
      </c>
      <c r="AG139" s="138">
        <f t="shared" si="54"/>
        <v>0</v>
      </c>
      <c r="AH139" s="162"/>
      <c r="AI139" s="192"/>
      <c r="AJ139" s="214"/>
      <c r="AK139" s="224"/>
      <c r="AL139" s="225">
        <f t="shared" si="68"/>
        <v>0</v>
      </c>
      <c r="AM139" s="226">
        <f t="shared" si="69"/>
        <v>0</v>
      </c>
      <c r="AN139" s="241">
        <f t="shared" si="70"/>
        <v>0</v>
      </c>
      <c r="AO139" s="241" t="e">
        <f t="shared" si="71"/>
        <v>#DIV/0!</v>
      </c>
      <c r="AP139" s="199" t="s">
        <v>535</v>
      </c>
    </row>
    <row r="140" spans="1:42" s="108" customFormat="1" ht="12" customHeight="1">
      <c r="A140" s="191"/>
      <c r="B140" s="140" t="s">
        <v>375</v>
      </c>
      <c r="C140" s="132" t="str">
        <f>+VLOOKUP(B140,'[30]Jefferson Regulated Price Out'!$A:$B,2,FALSE)</f>
        <v>6 YD RENTAL MONTHLY</v>
      </c>
      <c r="D140" s="134">
        <f>IFERROR(VLOOKUP(B140,'[31]Jefferson Rates'!$F$2:$H$500, 3, FALSE),0)</f>
        <v>0</v>
      </c>
      <c r="E140" s="135">
        <v>13.5</v>
      </c>
      <c r="F140" s="135" t="s">
        <v>14</v>
      </c>
      <c r="G140" s="136">
        <f>IFERROR(VLOOKUP('Jefferson Regulated Price Out'!$B140,'[31]Jefferson Revenue'!$B:$O,3,FALSE),0)</f>
        <v>0</v>
      </c>
      <c r="H140" s="136">
        <f>IFERROR(VLOOKUP('Jefferson Regulated Price Out'!$B140,'[31]Jefferson Revenue'!$B:$O,4,FALSE),0)</f>
        <v>0</v>
      </c>
      <c r="I140" s="136">
        <f>IFERROR(VLOOKUP('Jefferson Regulated Price Out'!$B140,'[31]Jefferson Revenue'!$B:$O,5,FALSE),0)</f>
        <v>0</v>
      </c>
      <c r="J140" s="136">
        <f>IFERROR(VLOOKUP('Jefferson Regulated Price Out'!$B140,'[31]Jefferson Revenue'!$B:$O,6,FALSE),0)</f>
        <v>0</v>
      </c>
      <c r="K140" s="136">
        <f>IFERROR(VLOOKUP('Jefferson Regulated Price Out'!$B140,'[31]Jefferson Revenue'!$B:$O,7,FALSE),0)</f>
        <v>0</v>
      </c>
      <c r="L140" s="136">
        <f>IFERROR(VLOOKUP('Jefferson Regulated Price Out'!$B140,'[31]Jefferson Revenue'!$B:$O,8,FALSE),0)</f>
        <v>0</v>
      </c>
      <c r="M140" s="136">
        <f>IFERROR(VLOOKUP('Jefferson Regulated Price Out'!$B140,'[31]Jefferson Revenue'!$B:$O,9,FALSE),0)</f>
        <v>0</v>
      </c>
      <c r="N140" s="136">
        <f>IFERROR(VLOOKUP('Jefferson Regulated Price Out'!$B140,'[31]Jefferson Revenue'!$B:$O,10,FALSE),0)</f>
        <v>0</v>
      </c>
      <c r="O140" s="136">
        <f>IFERROR(VLOOKUP('Jefferson Regulated Price Out'!$B140,'[31]Jefferson Revenue'!$B:$O,11,FALSE),0)</f>
        <v>0</v>
      </c>
      <c r="P140" s="136">
        <f>IFERROR(VLOOKUP('Jefferson Regulated Price Out'!$B140,'[31]Jefferson Revenue'!$B:$O,12,FALSE),0)</f>
        <v>0</v>
      </c>
      <c r="Q140" s="136">
        <f>IFERROR(VLOOKUP('Jefferson Regulated Price Out'!$B140,'[31]Jefferson Revenue'!$B:$O,13,FALSE),0)</f>
        <v>0</v>
      </c>
      <c r="R140" s="136">
        <f>IFERROR(VLOOKUP($B140,'[31]Jefferson Revenue'!$B:$O,14,0),0)</f>
        <v>0</v>
      </c>
      <c r="S140" s="136">
        <f t="shared" si="52"/>
        <v>0</v>
      </c>
      <c r="T140" s="162"/>
      <c r="U140" s="136">
        <f t="shared" si="65"/>
        <v>0</v>
      </c>
      <c r="V140" s="136">
        <f t="shared" si="66"/>
        <v>0</v>
      </c>
      <c r="W140" s="136">
        <f t="shared" si="67"/>
        <v>0</v>
      </c>
      <c r="X140" s="136">
        <f t="shared" si="56"/>
        <v>0</v>
      </c>
      <c r="Y140" s="136">
        <f t="shared" si="57"/>
        <v>0</v>
      </c>
      <c r="Z140" s="136">
        <f t="shared" si="58"/>
        <v>0</v>
      </c>
      <c r="AA140" s="136">
        <f t="shared" si="59"/>
        <v>0</v>
      </c>
      <c r="AB140" s="136">
        <f t="shared" si="60"/>
        <v>0</v>
      </c>
      <c r="AC140" s="136">
        <f t="shared" si="61"/>
        <v>0</v>
      </c>
      <c r="AD140" s="136">
        <f t="shared" si="62"/>
        <v>0</v>
      </c>
      <c r="AE140" s="136">
        <f t="shared" si="63"/>
        <v>0</v>
      </c>
      <c r="AF140" s="136">
        <f t="shared" si="64"/>
        <v>0</v>
      </c>
      <c r="AG140" s="138">
        <f t="shared" si="54"/>
        <v>0</v>
      </c>
      <c r="AH140" s="162"/>
      <c r="AI140" s="192"/>
      <c r="AJ140" s="214"/>
      <c r="AK140" s="224"/>
      <c r="AL140" s="225">
        <f t="shared" si="68"/>
        <v>0</v>
      </c>
      <c r="AM140" s="226">
        <f t="shared" si="69"/>
        <v>0</v>
      </c>
      <c r="AN140" s="241">
        <f t="shared" si="70"/>
        <v>0</v>
      </c>
      <c r="AO140" s="241" t="e">
        <f t="shared" si="71"/>
        <v>#DIV/0!</v>
      </c>
      <c r="AP140" s="199" t="s">
        <v>535</v>
      </c>
    </row>
    <row r="141" spans="1:42" s="199" customFormat="1" ht="12" customHeight="1">
      <c r="A141" s="191"/>
      <c r="B141" s="140" t="s">
        <v>376</v>
      </c>
      <c r="C141" s="132" t="str">
        <f>+VLOOKUP(B141,'[30]Jefferson Regulated Price Out'!$A:$B,2,FALSE)</f>
        <v>8YD CONT 1X WEEKLY</v>
      </c>
      <c r="D141" s="134">
        <f>IFERROR(VLOOKUP(B141,'[31]Jefferson Rates'!$F$2:$H$500, 3, FALSE),0)</f>
        <v>0</v>
      </c>
      <c r="E141" s="135"/>
      <c r="F141" s="135"/>
      <c r="G141" s="136">
        <f>IFERROR(VLOOKUP('Jefferson Regulated Price Out'!$B141,'[31]Jefferson Revenue'!$B:$O,3,FALSE),0)</f>
        <v>0</v>
      </c>
      <c r="H141" s="136">
        <f>IFERROR(VLOOKUP('Jefferson Regulated Price Out'!$B141,'[31]Jefferson Revenue'!$B:$O,4,FALSE),0)</f>
        <v>0</v>
      </c>
      <c r="I141" s="136">
        <f>IFERROR(VLOOKUP('Jefferson Regulated Price Out'!$B141,'[31]Jefferson Revenue'!$B:$O,5,FALSE),0)</f>
        <v>0</v>
      </c>
      <c r="J141" s="136">
        <f>IFERROR(VLOOKUP('Jefferson Regulated Price Out'!$B141,'[31]Jefferson Revenue'!$B:$O,6,FALSE),0)</f>
        <v>0</v>
      </c>
      <c r="K141" s="136">
        <f>IFERROR(VLOOKUP('Jefferson Regulated Price Out'!$B141,'[31]Jefferson Revenue'!$B:$O,7,FALSE),0)</f>
        <v>0</v>
      </c>
      <c r="L141" s="136">
        <f>IFERROR(VLOOKUP('Jefferson Regulated Price Out'!$B141,'[31]Jefferson Revenue'!$B:$O,8,FALSE),0)</f>
        <v>0</v>
      </c>
      <c r="M141" s="136">
        <f>IFERROR(VLOOKUP('Jefferson Regulated Price Out'!$B141,'[31]Jefferson Revenue'!$B:$O,9,FALSE),0)</f>
        <v>0</v>
      </c>
      <c r="N141" s="136">
        <f>IFERROR(VLOOKUP('Jefferson Regulated Price Out'!$B141,'[31]Jefferson Revenue'!$B:$O,10,FALSE),0)</f>
        <v>0</v>
      </c>
      <c r="O141" s="136">
        <f>IFERROR(VLOOKUP('Jefferson Regulated Price Out'!$B141,'[31]Jefferson Revenue'!$B:$O,11,FALSE),0)</f>
        <v>0</v>
      </c>
      <c r="P141" s="136">
        <f>IFERROR(VLOOKUP('Jefferson Regulated Price Out'!$B141,'[31]Jefferson Revenue'!$B:$O,12,FALSE),0)</f>
        <v>0</v>
      </c>
      <c r="Q141" s="136">
        <f>IFERROR(VLOOKUP('Jefferson Regulated Price Out'!$B141,'[31]Jefferson Revenue'!$B:$O,13,FALSE),0)</f>
        <v>0</v>
      </c>
      <c r="R141" s="136">
        <f>IFERROR(VLOOKUP($B141,'[31]Jefferson Revenue'!$B:$O,14,0),0)</f>
        <v>0</v>
      </c>
      <c r="S141" s="136">
        <f t="shared" si="52"/>
        <v>0</v>
      </c>
      <c r="T141" s="162"/>
      <c r="U141" s="136">
        <f t="shared" si="65"/>
        <v>0</v>
      </c>
      <c r="V141" s="136">
        <f t="shared" si="66"/>
        <v>0</v>
      </c>
      <c r="W141" s="136">
        <f t="shared" si="67"/>
        <v>0</v>
      </c>
      <c r="X141" s="136">
        <f t="shared" si="56"/>
        <v>0</v>
      </c>
      <c r="Y141" s="136">
        <f t="shared" si="57"/>
        <v>0</v>
      </c>
      <c r="Z141" s="136">
        <f t="shared" si="58"/>
        <v>0</v>
      </c>
      <c r="AA141" s="136">
        <f t="shared" si="59"/>
        <v>0</v>
      </c>
      <c r="AB141" s="136">
        <f t="shared" si="60"/>
        <v>0</v>
      </c>
      <c r="AC141" s="136">
        <f t="shared" si="61"/>
        <v>0</v>
      </c>
      <c r="AD141" s="136">
        <f t="shared" si="62"/>
        <v>0</v>
      </c>
      <c r="AE141" s="136">
        <f t="shared" si="63"/>
        <v>0</v>
      </c>
      <c r="AF141" s="136">
        <f t="shared" si="64"/>
        <v>0</v>
      </c>
      <c r="AG141" s="138">
        <f t="shared" si="54"/>
        <v>0</v>
      </c>
      <c r="AH141" s="162"/>
      <c r="AI141" s="192"/>
      <c r="AJ141" s="214">
        <f t="shared" ref="AJ141:AJ159" si="72">+E141*(1+$AK$5)</f>
        <v>0</v>
      </c>
      <c r="AK141" s="224">
        <f t="shared" ref="AK141:AK159" si="73">+AJ141-E141</f>
        <v>0</v>
      </c>
      <c r="AL141" s="225">
        <f t="shared" si="68"/>
        <v>0</v>
      </c>
      <c r="AM141" s="226">
        <f t="shared" si="69"/>
        <v>0</v>
      </c>
      <c r="AN141" s="241" t="e">
        <f t="shared" si="70"/>
        <v>#DIV/0!</v>
      </c>
      <c r="AO141" s="241" t="e">
        <f t="shared" si="71"/>
        <v>#DIV/0!</v>
      </c>
    </row>
    <row r="142" spans="1:42" s="108" customFormat="1" ht="12" customHeight="1">
      <c r="A142" s="191"/>
      <c r="B142" s="140" t="s">
        <v>514</v>
      </c>
      <c r="C142" s="132" t="str">
        <f>+VLOOKUP(B142,'[30]Jefferson Regulated Price Out'!$A:$B,2,FALSE)</f>
        <v>SERVICE ADJ-COMMERCIAL</v>
      </c>
      <c r="D142" s="134">
        <f>IFERROR(VLOOKUP(B142,'[31]Jefferson Rates'!$F$2:$H$500, 3, FALSE),0)</f>
        <v>0</v>
      </c>
      <c r="E142" s="135"/>
      <c r="F142" s="135"/>
      <c r="G142" s="136">
        <f>IFERROR(VLOOKUP('Jefferson Regulated Price Out'!$B142,'[31]Jefferson Revenue'!$B:$O,3,FALSE),0)</f>
        <v>0</v>
      </c>
      <c r="H142" s="136">
        <f>IFERROR(VLOOKUP('Jefferson Regulated Price Out'!$B142,'[31]Jefferson Revenue'!$B:$O,4,FALSE),0)</f>
        <v>0</v>
      </c>
      <c r="I142" s="136">
        <f>IFERROR(VLOOKUP('Jefferson Regulated Price Out'!$B142,'[31]Jefferson Revenue'!$B:$O,5,FALSE),0)</f>
        <v>0</v>
      </c>
      <c r="J142" s="136">
        <f>IFERROR(VLOOKUP('Jefferson Regulated Price Out'!$B142,'[31]Jefferson Revenue'!$B:$O,6,FALSE),0)</f>
        <v>0</v>
      </c>
      <c r="K142" s="136">
        <f>IFERROR(VLOOKUP('Jefferson Regulated Price Out'!$B142,'[31]Jefferson Revenue'!$B:$O,7,FALSE),0)</f>
        <v>0</v>
      </c>
      <c r="L142" s="136">
        <f>IFERROR(VLOOKUP('Jefferson Regulated Price Out'!$B142,'[31]Jefferson Revenue'!$B:$O,8,FALSE),0)</f>
        <v>0</v>
      </c>
      <c r="M142" s="136">
        <f>IFERROR(VLOOKUP('Jefferson Regulated Price Out'!$B142,'[31]Jefferson Revenue'!$B:$O,9,FALSE),0)</f>
        <v>0</v>
      </c>
      <c r="N142" s="136">
        <f>IFERROR(VLOOKUP('Jefferson Regulated Price Out'!$B142,'[31]Jefferson Revenue'!$B:$O,10,FALSE),0)</f>
        <v>0</v>
      </c>
      <c r="O142" s="136">
        <f>IFERROR(VLOOKUP('Jefferson Regulated Price Out'!$B142,'[31]Jefferson Revenue'!$B:$O,11,FALSE),0)</f>
        <v>0</v>
      </c>
      <c r="P142" s="136">
        <f>IFERROR(VLOOKUP('Jefferson Regulated Price Out'!$B142,'[31]Jefferson Revenue'!$B:$O,12,FALSE),0)</f>
        <v>0</v>
      </c>
      <c r="Q142" s="136">
        <f>IFERROR(VLOOKUP('Jefferson Regulated Price Out'!$B142,'[31]Jefferson Revenue'!$B:$O,13,FALSE),0)</f>
        <v>0</v>
      </c>
      <c r="R142" s="136">
        <f>IFERROR(VLOOKUP($B142,'[31]Jefferson Revenue'!$B:$O,14,0),0)</f>
        <v>0</v>
      </c>
      <c r="S142" s="136">
        <f t="shared" si="52"/>
        <v>0</v>
      </c>
      <c r="T142" s="162"/>
      <c r="U142" s="136">
        <f t="shared" si="65"/>
        <v>0</v>
      </c>
      <c r="V142" s="136">
        <f t="shared" si="65"/>
        <v>0</v>
      </c>
      <c r="W142" s="136">
        <f t="shared" si="65"/>
        <v>0</v>
      </c>
      <c r="X142" s="136">
        <f t="shared" si="65"/>
        <v>0</v>
      </c>
      <c r="Y142" s="136">
        <f t="shared" si="65"/>
        <v>0</v>
      </c>
      <c r="Z142" s="136">
        <f t="shared" si="65"/>
        <v>0</v>
      </c>
      <c r="AA142" s="136">
        <f t="shared" si="65"/>
        <v>0</v>
      </c>
      <c r="AB142" s="136">
        <f t="shared" si="65"/>
        <v>0</v>
      </c>
      <c r="AC142" s="136">
        <f t="shared" si="65"/>
        <v>0</v>
      </c>
      <c r="AD142" s="136">
        <f t="shared" si="65"/>
        <v>0</v>
      </c>
      <c r="AE142" s="136">
        <f t="shared" si="65"/>
        <v>0</v>
      </c>
      <c r="AF142" s="136">
        <f t="shared" si="65"/>
        <v>0</v>
      </c>
      <c r="AG142" s="138">
        <f t="shared" si="54"/>
        <v>0</v>
      </c>
      <c r="AH142" s="162"/>
      <c r="AI142" s="192"/>
      <c r="AJ142" s="214">
        <f t="shared" si="72"/>
        <v>0</v>
      </c>
      <c r="AK142" s="224">
        <f t="shared" si="73"/>
        <v>0</v>
      </c>
      <c r="AL142" s="225">
        <f t="shared" si="68"/>
        <v>0</v>
      </c>
      <c r="AM142" s="226">
        <f t="shared" si="69"/>
        <v>0</v>
      </c>
      <c r="AN142" s="241" t="e">
        <f t="shared" si="70"/>
        <v>#DIV/0!</v>
      </c>
      <c r="AO142" s="241" t="e">
        <f t="shared" si="71"/>
        <v>#DIV/0!</v>
      </c>
    </row>
    <row r="143" spans="1:42" s="108" customFormat="1" ht="12" customHeight="1">
      <c r="A143" s="191"/>
      <c r="B143" s="140" t="s">
        <v>515</v>
      </c>
      <c r="C143" s="132" t="str">
        <f>+VLOOKUP(B143,'[30]Jefferson Regulated Price Out'!$A:$B,2,FALSE)</f>
        <v>CONTAINER RENT</v>
      </c>
      <c r="D143" s="134">
        <f>IFERROR(VLOOKUP(B143,'[31]Jefferson Rates'!$F$2:$H$500, 3, FALSE),0)</f>
        <v>0</v>
      </c>
      <c r="E143" s="135"/>
      <c r="F143" s="135"/>
      <c r="G143" s="136">
        <f>IFERROR(VLOOKUP('Jefferson Regulated Price Out'!$B143,'[31]Jefferson Revenue'!$B:$O,3,FALSE),0)</f>
        <v>0</v>
      </c>
      <c r="H143" s="136">
        <f>IFERROR(VLOOKUP('Jefferson Regulated Price Out'!$B143,'[31]Jefferson Revenue'!$B:$O,4,FALSE),0)</f>
        <v>0</v>
      </c>
      <c r="I143" s="136">
        <f>IFERROR(VLOOKUP('Jefferson Regulated Price Out'!$B143,'[31]Jefferson Revenue'!$B:$O,5,FALSE),0)</f>
        <v>0</v>
      </c>
      <c r="J143" s="136">
        <f>IFERROR(VLOOKUP('Jefferson Regulated Price Out'!$B143,'[31]Jefferson Revenue'!$B:$O,6,FALSE),0)</f>
        <v>0</v>
      </c>
      <c r="K143" s="136">
        <f>IFERROR(VLOOKUP('Jefferson Regulated Price Out'!$B143,'[31]Jefferson Revenue'!$B:$O,7,FALSE),0)</f>
        <v>0</v>
      </c>
      <c r="L143" s="136">
        <f>IFERROR(VLOOKUP('Jefferson Regulated Price Out'!$B143,'[31]Jefferson Revenue'!$B:$O,8,FALSE),0)</f>
        <v>0</v>
      </c>
      <c r="M143" s="136">
        <f>IFERROR(VLOOKUP('Jefferson Regulated Price Out'!$B143,'[31]Jefferson Revenue'!$B:$O,9,FALSE),0)</f>
        <v>0</v>
      </c>
      <c r="N143" s="136">
        <f>IFERROR(VLOOKUP('Jefferson Regulated Price Out'!$B143,'[31]Jefferson Revenue'!$B:$O,10,FALSE),0)</f>
        <v>0</v>
      </c>
      <c r="O143" s="136">
        <f>IFERROR(VLOOKUP('Jefferson Regulated Price Out'!$B143,'[31]Jefferson Revenue'!$B:$O,11,FALSE),0)</f>
        <v>0</v>
      </c>
      <c r="P143" s="136">
        <f>IFERROR(VLOOKUP('Jefferson Regulated Price Out'!$B143,'[31]Jefferson Revenue'!$B:$O,12,FALSE),0)</f>
        <v>0</v>
      </c>
      <c r="Q143" s="136">
        <f>IFERROR(VLOOKUP('Jefferson Regulated Price Out'!$B143,'[31]Jefferson Revenue'!$B:$O,13,FALSE),0)</f>
        <v>0</v>
      </c>
      <c r="R143" s="136">
        <f>IFERROR(VLOOKUP($B143,'[31]Jefferson Revenue'!$B:$O,14,0),0)</f>
        <v>0</v>
      </c>
      <c r="S143" s="136">
        <f t="shared" ref="S143:S206" si="74">SUM(G143:R143)</f>
        <v>0</v>
      </c>
      <c r="T143" s="162"/>
      <c r="U143" s="136">
        <f t="shared" si="65"/>
        <v>0</v>
      </c>
      <c r="V143" s="136">
        <f t="shared" si="65"/>
        <v>0</v>
      </c>
      <c r="W143" s="136">
        <f t="shared" si="65"/>
        <v>0</v>
      </c>
      <c r="X143" s="136">
        <f t="shared" si="65"/>
        <v>0</v>
      </c>
      <c r="Y143" s="136">
        <f t="shared" si="65"/>
        <v>0</v>
      </c>
      <c r="Z143" s="136">
        <f t="shared" si="65"/>
        <v>0</v>
      </c>
      <c r="AA143" s="136">
        <f t="shared" si="65"/>
        <v>0</v>
      </c>
      <c r="AB143" s="136">
        <f t="shared" si="65"/>
        <v>0</v>
      </c>
      <c r="AC143" s="136">
        <f t="shared" si="65"/>
        <v>0</v>
      </c>
      <c r="AD143" s="136">
        <f t="shared" si="65"/>
        <v>0</v>
      </c>
      <c r="AE143" s="136">
        <f t="shared" si="65"/>
        <v>0</v>
      </c>
      <c r="AF143" s="136">
        <f t="shared" si="65"/>
        <v>0</v>
      </c>
      <c r="AG143" s="138">
        <f t="shared" si="54"/>
        <v>0</v>
      </c>
      <c r="AH143" s="162"/>
      <c r="AI143" s="192"/>
      <c r="AJ143" s="214"/>
      <c r="AK143" s="224"/>
      <c r="AL143" s="225">
        <f t="shared" si="68"/>
        <v>0</v>
      </c>
      <c r="AM143" s="226">
        <f t="shared" si="69"/>
        <v>0</v>
      </c>
      <c r="AN143" s="241" t="e">
        <f t="shared" si="70"/>
        <v>#DIV/0!</v>
      </c>
      <c r="AO143" s="241" t="e">
        <f t="shared" si="71"/>
        <v>#DIV/0!</v>
      </c>
      <c r="AP143" s="199" t="s">
        <v>535</v>
      </c>
    </row>
    <row r="144" spans="1:42" s="108" customFormat="1" ht="12" customHeight="1">
      <c r="A144" s="191"/>
      <c r="B144" s="140" t="s">
        <v>323</v>
      </c>
      <c r="C144" s="132" t="str">
        <f>+VLOOKUP(B144,'[30]Jefferson Regulated Price Out'!$A:$B,2,FALSE)</f>
        <v>TEMP CONTAINER DELIV</v>
      </c>
      <c r="D144" s="134">
        <f>IFERROR(VLOOKUP(B144,'[31]Jefferson Rates'!$F$2:$H$500, 3, FALSE),0)</f>
        <v>42.73</v>
      </c>
      <c r="E144" s="135"/>
      <c r="F144" s="135"/>
      <c r="G144" s="136">
        <f>IFERROR(VLOOKUP('Jefferson Regulated Price Out'!$B144,'[31]Jefferson Revenue'!$B:$O,3,FALSE),0)</f>
        <v>0</v>
      </c>
      <c r="H144" s="136">
        <f>IFERROR(VLOOKUP('Jefferson Regulated Price Out'!$B144,'[31]Jefferson Revenue'!$B:$O,4,FALSE),0)</f>
        <v>0</v>
      </c>
      <c r="I144" s="136">
        <f>IFERROR(VLOOKUP('Jefferson Regulated Price Out'!$B144,'[31]Jefferson Revenue'!$B:$O,5,FALSE),0)</f>
        <v>0</v>
      </c>
      <c r="J144" s="136">
        <f>IFERROR(VLOOKUP('Jefferson Regulated Price Out'!$B144,'[31]Jefferson Revenue'!$B:$O,6,FALSE),0)</f>
        <v>0</v>
      </c>
      <c r="K144" s="136">
        <f>IFERROR(VLOOKUP('Jefferson Regulated Price Out'!$B144,'[31]Jefferson Revenue'!$B:$O,7,FALSE),0)</f>
        <v>0</v>
      </c>
      <c r="L144" s="136">
        <f>IFERROR(VLOOKUP('Jefferson Regulated Price Out'!$B144,'[31]Jefferson Revenue'!$B:$O,8,FALSE),0)</f>
        <v>0</v>
      </c>
      <c r="M144" s="136">
        <f>IFERROR(VLOOKUP('Jefferson Regulated Price Out'!$B144,'[31]Jefferson Revenue'!$B:$O,9,FALSE),0)</f>
        <v>0</v>
      </c>
      <c r="N144" s="136">
        <f>IFERROR(VLOOKUP('Jefferson Regulated Price Out'!$B144,'[31]Jefferson Revenue'!$B:$O,10,FALSE),0)</f>
        <v>0</v>
      </c>
      <c r="O144" s="136">
        <f>IFERROR(VLOOKUP('Jefferson Regulated Price Out'!$B144,'[31]Jefferson Revenue'!$B:$O,11,FALSE),0)</f>
        <v>0</v>
      </c>
      <c r="P144" s="136">
        <f>IFERROR(VLOOKUP('Jefferson Regulated Price Out'!$B144,'[31]Jefferson Revenue'!$B:$O,12,FALSE),0)</f>
        <v>0</v>
      </c>
      <c r="Q144" s="136">
        <f>IFERROR(VLOOKUP('Jefferson Regulated Price Out'!$B144,'[31]Jefferson Revenue'!$B:$O,13,FALSE),0)</f>
        <v>0</v>
      </c>
      <c r="R144" s="136">
        <f>IFERROR(VLOOKUP($B144,'[31]Jefferson Revenue'!$B:$O,14,0),0)</f>
        <v>0</v>
      </c>
      <c r="S144" s="136">
        <f t="shared" si="74"/>
        <v>0</v>
      </c>
      <c r="T144" s="162"/>
      <c r="U144" s="136">
        <f t="shared" si="65"/>
        <v>0</v>
      </c>
      <c r="V144" s="136">
        <f t="shared" si="65"/>
        <v>0</v>
      </c>
      <c r="W144" s="136">
        <f t="shared" si="65"/>
        <v>0</v>
      </c>
      <c r="X144" s="136">
        <f t="shared" si="65"/>
        <v>0</v>
      </c>
      <c r="Y144" s="136">
        <f t="shared" si="65"/>
        <v>0</v>
      </c>
      <c r="Z144" s="136">
        <f t="shared" si="65"/>
        <v>0</v>
      </c>
      <c r="AA144" s="136">
        <f t="shared" si="65"/>
        <v>0</v>
      </c>
      <c r="AB144" s="136">
        <f t="shared" si="65"/>
        <v>0</v>
      </c>
      <c r="AC144" s="136">
        <f t="shared" si="65"/>
        <v>0</v>
      </c>
      <c r="AD144" s="136">
        <f t="shared" si="65"/>
        <v>0</v>
      </c>
      <c r="AE144" s="136">
        <f t="shared" si="65"/>
        <v>0</v>
      </c>
      <c r="AF144" s="136">
        <f t="shared" si="65"/>
        <v>0</v>
      </c>
      <c r="AG144" s="138">
        <f t="shared" si="54"/>
        <v>0</v>
      </c>
      <c r="AH144" s="162"/>
      <c r="AI144" s="192"/>
      <c r="AJ144" s="214">
        <f t="shared" si="72"/>
        <v>0</v>
      </c>
      <c r="AK144" s="224">
        <f t="shared" si="73"/>
        <v>0</v>
      </c>
      <c r="AL144" s="225">
        <f t="shared" si="68"/>
        <v>0</v>
      </c>
      <c r="AM144" s="226">
        <f t="shared" si="69"/>
        <v>0</v>
      </c>
      <c r="AN144" s="241" t="e">
        <f t="shared" si="70"/>
        <v>#DIV/0!</v>
      </c>
      <c r="AO144" s="241" t="e">
        <f t="shared" si="71"/>
        <v>#DIV/0!</v>
      </c>
    </row>
    <row r="145" spans="1:41" s="108" customFormat="1" ht="12" customHeight="1">
      <c r="A145" s="191"/>
      <c r="B145" s="140" t="s">
        <v>316</v>
      </c>
      <c r="C145" s="132" t="str">
        <f>+VLOOKUP(B145,'[30]Jefferson Regulated Price Out'!$A:$B,2,FALSE)</f>
        <v>COMM CARRYOUT FEE 25+ FT</v>
      </c>
      <c r="D145" s="134">
        <f>IFERROR(VLOOKUP(B145,'[31]Jefferson Rates'!$F$2:$H$500, 3, FALSE),0)</f>
        <v>0</v>
      </c>
      <c r="E145" s="135"/>
      <c r="F145" s="135"/>
      <c r="G145" s="136">
        <f>IFERROR(VLOOKUP('Jefferson Regulated Price Out'!$B145,'[31]Jefferson Revenue'!$B:$O,3,FALSE),0)</f>
        <v>0</v>
      </c>
      <c r="H145" s="136">
        <f>IFERROR(VLOOKUP('Jefferson Regulated Price Out'!$B145,'[31]Jefferson Revenue'!$B:$O,4,FALSE),0)</f>
        <v>0</v>
      </c>
      <c r="I145" s="136">
        <f>IFERROR(VLOOKUP('Jefferson Regulated Price Out'!$B145,'[31]Jefferson Revenue'!$B:$O,5,FALSE),0)</f>
        <v>0</v>
      </c>
      <c r="J145" s="136">
        <f>IFERROR(VLOOKUP('Jefferson Regulated Price Out'!$B145,'[31]Jefferson Revenue'!$B:$O,6,FALSE),0)</f>
        <v>0</v>
      </c>
      <c r="K145" s="136">
        <f>IFERROR(VLOOKUP('Jefferson Regulated Price Out'!$B145,'[31]Jefferson Revenue'!$B:$O,7,FALSE),0)</f>
        <v>0</v>
      </c>
      <c r="L145" s="136">
        <f>IFERROR(VLOOKUP('Jefferson Regulated Price Out'!$B145,'[31]Jefferson Revenue'!$B:$O,8,FALSE),0)</f>
        <v>0</v>
      </c>
      <c r="M145" s="136">
        <f>IFERROR(VLOOKUP('Jefferson Regulated Price Out'!$B145,'[31]Jefferson Revenue'!$B:$O,9,FALSE),0)</f>
        <v>0</v>
      </c>
      <c r="N145" s="136">
        <f>IFERROR(VLOOKUP('Jefferson Regulated Price Out'!$B145,'[31]Jefferson Revenue'!$B:$O,10,FALSE),0)</f>
        <v>0</v>
      </c>
      <c r="O145" s="136">
        <f>IFERROR(VLOOKUP('Jefferson Regulated Price Out'!$B145,'[31]Jefferson Revenue'!$B:$O,11,FALSE),0)</f>
        <v>0</v>
      </c>
      <c r="P145" s="136">
        <f>IFERROR(VLOOKUP('Jefferson Regulated Price Out'!$B145,'[31]Jefferson Revenue'!$B:$O,12,FALSE),0)</f>
        <v>0</v>
      </c>
      <c r="Q145" s="136">
        <f>IFERROR(VLOOKUP('Jefferson Regulated Price Out'!$B145,'[31]Jefferson Revenue'!$B:$O,13,FALSE),0)</f>
        <v>0</v>
      </c>
      <c r="R145" s="136">
        <f>IFERROR(VLOOKUP($B145,'[31]Jefferson Revenue'!$B:$O,14,0),0)</f>
        <v>0</v>
      </c>
      <c r="S145" s="136">
        <f t="shared" si="74"/>
        <v>0</v>
      </c>
      <c r="T145" s="162"/>
      <c r="U145" s="136">
        <f t="shared" si="65"/>
        <v>0</v>
      </c>
      <c r="V145" s="136">
        <f t="shared" si="65"/>
        <v>0</v>
      </c>
      <c r="W145" s="136">
        <f t="shared" si="65"/>
        <v>0</v>
      </c>
      <c r="X145" s="136">
        <f t="shared" si="65"/>
        <v>0</v>
      </c>
      <c r="Y145" s="136">
        <f t="shared" si="65"/>
        <v>0</v>
      </c>
      <c r="Z145" s="136">
        <f t="shared" si="65"/>
        <v>0</v>
      </c>
      <c r="AA145" s="136">
        <f t="shared" si="65"/>
        <v>0</v>
      </c>
      <c r="AB145" s="136">
        <f t="shared" si="65"/>
        <v>0</v>
      </c>
      <c r="AC145" s="136">
        <f t="shared" si="65"/>
        <v>0</v>
      </c>
      <c r="AD145" s="136">
        <f t="shared" si="65"/>
        <v>0</v>
      </c>
      <c r="AE145" s="136">
        <f t="shared" si="65"/>
        <v>0</v>
      </c>
      <c r="AF145" s="136">
        <f t="shared" si="65"/>
        <v>0</v>
      </c>
      <c r="AG145" s="138">
        <f t="shared" si="54"/>
        <v>0</v>
      </c>
      <c r="AH145" s="162"/>
      <c r="AI145" s="192"/>
      <c r="AJ145" s="214">
        <f t="shared" si="72"/>
        <v>0</v>
      </c>
      <c r="AK145" s="224">
        <f t="shared" si="73"/>
        <v>0</v>
      </c>
      <c r="AL145" s="225">
        <f t="shared" si="68"/>
        <v>0</v>
      </c>
      <c r="AM145" s="226">
        <f t="shared" si="69"/>
        <v>0</v>
      </c>
      <c r="AN145" s="241" t="e">
        <f t="shared" si="70"/>
        <v>#DIV/0!</v>
      </c>
      <c r="AO145" s="241" t="e">
        <f t="shared" si="71"/>
        <v>#DIV/0!</v>
      </c>
    </row>
    <row r="146" spans="1:41" s="108" customFormat="1" ht="12" customHeight="1">
      <c r="A146" s="191"/>
      <c r="B146" s="140" t="s">
        <v>315</v>
      </c>
      <c r="C146" s="132" t="str">
        <f>+VLOOKUP(B146,'[30]Jefferson Regulated Price Out'!$A:$B,2,FALSE)</f>
        <v>COMM CARRYOUT FEE 5-25 FT</v>
      </c>
      <c r="D146" s="134">
        <f>IFERROR(VLOOKUP(B146,'[31]Jefferson Rates'!$F$2:$H$500, 3, FALSE),0)</f>
        <v>0</v>
      </c>
      <c r="E146" s="135"/>
      <c r="F146" s="135"/>
      <c r="G146" s="136">
        <f>IFERROR(VLOOKUP('Jefferson Regulated Price Out'!$B146,'[31]Jefferson Revenue'!$B:$O,3,FALSE),0)</f>
        <v>0</v>
      </c>
      <c r="H146" s="136">
        <f>IFERROR(VLOOKUP('Jefferson Regulated Price Out'!$B146,'[31]Jefferson Revenue'!$B:$O,4,FALSE),0)</f>
        <v>0</v>
      </c>
      <c r="I146" s="136">
        <f>IFERROR(VLOOKUP('Jefferson Regulated Price Out'!$B146,'[31]Jefferson Revenue'!$B:$O,5,FALSE),0)</f>
        <v>0</v>
      </c>
      <c r="J146" s="136">
        <f>IFERROR(VLOOKUP('Jefferson Regulated Price Out'!$B146,'[31]Jefferson Revenue'!$B:$O,6,FALSE),0)</f>
        <v>0</v>
      </c>
      <c r="K146" s="136">
        <f>IFERROR(VLOOKUP('Jefferson Regulated Price Out'!$B146,'[31]Jefferson Revenue'!$B:$O,7,FALSE),0)</f>
        <v>0</v>
      </c>
      <c r="L146" s="136">
        <f>IFERROR(VLOOKUP('Jefferson Regulated Price Out'!$B146,'[31]Jefferson Revenue'!$B:$O,8,FALSE),0)</f>
        <v>0</v>
      </c>
      <c r="M146" s="136">
        <f>IFERROR(VLOOKUP('Jefferson Regulated Price Out'!$B146,'[31]Jefferson Revenue'!$B:$O,9,FALSE),0)</f>
        <v>0</v>
      </c>
      <c r="N146" s="136">
        <f>IFERROR(VLOOKUP('Jefferson Regulated Price Out'!$B146,'[31]Jefferson Revenue'!$B:$O,10,FALSE),0)</f>
        <v>0</v>
      </c>
      <c r="O146" s="136">
        <f>IFERROR(VLOOKUP('Jefferson Regulated Price Out'!$B146,'[31]Jefferson Revenue'!$B:$O,11,FALSE),0)</f>
        <v>0</v>
      </c>
      <c r="P146" s="136">
        <f>IFERROR(VLOOKUP('Jefferson Regulated Price Out'!$B146,'[31]Jefferson Revenue'!$B:$O,12,FALSE),0)</f>
        <v>0</v>
      </c>
      <c r="Q146" s="136">
        <f>IFERROR(VLOOKUP('Jefferson Regulated Price Out'!$B146,'[31]Jefferson Revenue'!$B:$O,13,FALSE),0)</f>
        <v>0</v>
      </c>
      <c r="R146" s="136">
        <f>IFERROR(VLOOKUP($B146,'[31]Jefferson Revenue'!$B:$O,14,0),0)</f>
        <v>0</v>
      </c>
      <c r="S146" s="136">
        <f t="shared" si="74"/>
        <v>0</v>
      </c>
      <c r="T146" s="162"/>
      <c r="U146" s="136">
        <f t="shared" si="65"/>
        <v>0</v>
      </c>
      <c r="V146" s="136">
        <f t="shared" si="65"/>
        <v>0</v>
      </c>
      <c r="W146" s="136">
        <f t="shared" si="65"/>
        <v>0</v>
      </c>
      <c r="X146" s="136">
        <f t="shared" si="65"/>
        <v>0</v>
      </c>
      <c r="Y146" s="136">
        <f t="shared" si="65"/>
        <v>0</v>
      </c>
      <c r="Z146" s="136">
        <f t="shared" si="65"/>
        <v>0</v>
      </c>
      <c r="AA146" s="136">
        <f t="shared" si="65"/>
        <v>0</v>
      </c>
      <c r="AB146" s="136">
        <f t="shared" si="65"/>
        <v>0</v>
      </c>
      <c r="AC146" s="136">
        <f t="shared" si="65"/>
        <v>0</v>
      </c>
      <c r="AD146" s="136">
        <f t="shared" si="65"/>
        <v>0</v>
      </c>
      <c r="AE146" s="136">
        <f t="shared" si="65"/>
        <v>0</v>
      </c>
      <c r="AF146" s="136">
        <f t="shared" si="65"/>
        <v>0</v>
      </c>
      <c r="AG146" s="138">
        <f t="shared" si="54"/>
        <v>0</v>
      </c>
      <c r="AH146" s="162"/>
      <c r="AI146" s="192"/>
      <c r="AJ146" s="214">
        <f t="shared" si="72"/>
        <v>0</v>
      </c>
      <c r="AK146" s="224">
        <f t="shared" si="73"/>
        <v>0</v>
      </c>
      <c r="AL146" s="225">
        <f t="shared" si="68"/>
        <v>0</v>
      </c>
      <c r="AM146" s="226">
        <f t="shared" si="69"/>
        <v>0</v>
      </c>
      <c r="AN146" s="241" t="e">
        <f t="shared" si="70"/>
        <v>#DIV/0!</v>
      </c>
      <c r="AO146" s="241" t="e">
        <f t="shared" si="71"/>
        <v>#DIV/0!</v>
      </c>
    </row>
    <row r="147" spans="1:41" s="108" customFormat="1" ht="12" customHeight="1">
      <c r="A147" s="191"/>
      <c r="B147" s="140" t="s">
        <v>163</v>
      </c>
      <c r="C147" s="132" t="s">
        <v>433</v>
      </c>
      <c r="D147" s="134">
        <f>IFERROR(VLOOKUP(B147,'[31]Jefferson Rates'!$F$2:$H$500, 3, FALSE),0)</f>
        <v>0</v>
      </c>
      <c r="E147" s="135"/>
      <c r="F147" s="135"/>
      <c r="G147" s="136">
        <f>IFERROR(VLOOKUP('Jefferson Regulated Price Out'!$B147,'[31]Jefferson Revenue'!$B:$O,3,FALSE),0)</f>
        <v>0</v>
      </c>
      <c r="H147" s="136">
        <f>IFERROR(VLOOKUP('Jefferson Regulated Price Out'!$B147,'[31]Jefferson Revenue'!$B:$O,4,FALSE),0)</f>
        <v>1.45</v>
      </c>
      <c r="I147" s="136">
        <f>IFERROR(VLOOKUP('Jefferson Regulated Price Out'!$B147,'[31]Jefferson Revenue'!$B:$O,5,FALSE),0)</f>
        <v>0</v>
      </c>
      <c r="J147" s="136">
        <f>IFERROR(VLOOKUP('Jefferson Regulated Price Out'!$B147,'[31]Jefferson Revenue'!$B:$O,6,FALSE),0)</f>
        <v>1.45</v>
      </c>
      <c r="K147" s="136">
        <f>IFERROR(VLOOKUP('Jefferson Regulated Price Out'!$B147,'[31]Jefferson Revenue'!$B:$O,7,FALSE),0)</f>
        <v>0</v>
      </c>
      <c r="L147" s="136">
        <f>IFERROR(VLOOKUP('Jefferson Regulated Price Out'!$B147,'[31]Jefferson Revenue'!$B:$O,8,FALSE),0)</f>
        <v>1.45</v>
      </c>
      <c r="M147" s="136">
        <f>IFERROR(VLOOKUP('Jefferson Regulated Price Out'!$B147,'[31]Jefferson Revenue'!$B:$O,9,FALSE),0)</f>
        <v>0</v>
      </c>
      <c r="N147" s="136">
        <f>IFERROR(VLOOKUP('Jefferson Regulated Price Out'!$B147,'[31]Jefferson Revenue'!$B:$O,10,FALSE),0)</f>
        <v>1.45</v>
      </c>
      <c r="O147" s="136">
        <f>IFERROR(VLOOKUP('Jefferson Regulated Price Out'!$B147,'[31]Jefferson Revenue'!$B:$O,11,FALSE),0)</f>
        <v>0</v>
      </c>
      <c r="P147" s="136">
        <f>IFERROR(VLOOKUP('Jefferson Regulated Price Out'!$B147,'[31]Jefferson Revenue'!$B:$O,12,FALSE),0)</f>
        <v>1.45</v>
      </c>
      <c r="Q147" s="136">
        <f>IFERROR(VLOOKUP('Jefferson Regulated Price Out'!$B147,'[31]Jefferson Revenue'!$B:$O,13,FALSE),0)</f>
        <v>0</v>
      </c>
      <c r="R147" s="136">
        <f>IFERROR(VLOOKUP($B147,'[31]Jefferson Revenue'!$B:$O,14,0),0)</f>
        <v>1.45</v>
      </c>
      <c r="S147" s="136">
        <f t="shared" si="74"/>
        <v>8.6999999999999993</v>
      </c>
      <c r="T147" s="162"/>
      <c r="U147" s="136">
        <f t="shared" si="65"/>
        <v>0</v>
      </c>
      <c r="V147" s="136">
        <f t="shared" si="65"/>
        <v>0</v>
      </c>
      <c r="W147" s="136">
        <f t="shared" si="65"/>
        <v>0</v>
      </c>
      <c r="X147" s="136">
        <f t="shared" si="65"/>
        <v>0</v>
      </c>
      <c r="Y147" s="136">
        <f t="shared" si="65"/>
        <v>0</v>
      </c>
      <c r="Z147" s="136">
        <f t="shared" si="65"/>
        <v>0</v>
      </c>
      <c r="AA147" s="136">
        <f t="shared" si="65"/>
        <v>0</v>
      </c>
      <c r="AB147" s="136">
        <f t="shared" si="65"/>
        <v>0</v>
      </c>
      <c r="AC147" s="136">
        <f t="shared" si="65"/>
        <v>0</v>
      </c>
      <c r="AD147" s="136">
        <f t="shared" si="65"/>
        <v>0</v>
      </c>
      <c r="AE147" s="136">
        <f t="shared" si="65"/>
        <v>0</v>
      </c>
      <c r="AF147" s="136">
        <f t="shared" si="65"/>
        <v>0</v>
      </c>
      <c r="AG147" s="138">
        <f t="shared" si="54"/>
        <v>0</v>
      </c>
      <c r="AH147" s="162"/>
      <c r="AI147" s="192"/>
      <c r="AJ147" s="214">
        <f t="shared" si="72"/>
        <v>0</v>
      </c>
      <c r="AK147" s="224">
        <f t="shared" si="73"/>
        <v>0</v>
      </c>
      <c r="AL147" s="225">
        <f t="shared" si="68"/>
        <v>0</v>
      </c>
      <c r="AM147" s="226">
        <f t="shared" si="69"/>
        <v>8.6999999999999993</v>
      </c>
      <c r="AN147" s="241" t="e">
        <f t="shared" si="70"/>
        <v>#DIV/0!</v>
      </c>
      <c r="AO147" s="241">
        <f t="shared" si="71"/>
        <v>0</v>
      </c>
    </row>
    <row r="148" spans="1:41" s="108" customFormat="1" ht="12" customHeight="1">
      <c r="A148" s="191"/>
      <c r="B148" s="140" t="s">
        <v>330</v>
      </c>
      <c r="C148" s="132" t="str">
        <f>+VLOOKUP(B148,'[30]Jefferson Regulated Price Out'!$A:$B,2,FALSE)</f>
        <v>COMM DRIVE IN OVER 125'</v>
      </c>
      <c r="D148" s="134">
        <f>IFERROR(VLOOKUP(B148,'[31]Jefferson Rates'!$F$2:$H$500, 3, FALSE),0)</f>
        <v>0</v>
      </c>
      <c r="E148" s="135"/>
      <c r="F148" s="135"/>
      <c r="G148" s="136">
        <f>IFERROR(VLOOKUP('Jefferson Regulated Price Out'!$B148,'[31]Jefferson Revenue'!$B:$O,3,FALSE),0)</f>
        <v>0</v>
      </c>
      <c r="H148" s="136">
        <f>IFERROR(VLOOKUP('Jefferson Regulated Price Out'!$B148,'[31]Jefferson Revenue'!$B:$O,4,FALSE),0)</f>
        <v>0</v>
      </c>
      <c r="I148" s="136">
        <f>IFERROR(VLOOKUP('Jefferson Regulated Price Out'!$B148,'[31]Jefferson Revenue'!$B:$O,5,FALSE),0)</f>
        <v>0</v>
      </c>
      <c r="J148" s="136">
        <f>IFERROR(VLOOKUP('Jefferson Regulated Price Out'!$B148,'[31]Jefferson Revenue'!$B:$O,6,FALSE),0)</f>
        <v>0</v>
      </c>
      <c r="K148" s="136">
        <f>IFERROR(VLOOKUP('Jefferson Regulated Price Out'!$B148,'[31]Jefferson Revenue'!$B:$O,7,FALSE),0)</f>
        <v>0</v>
      </c>
      <c r="L148" s="136">
        <f>IFERROR(VLOOKUP('Jefferson Regulated Price Out'!$B148,'[31]Jefferson Revenue'!$B:$O,8,FALSE),0)</f>
        <v>0</v>
      </c>
      <c r="M148" s="136">
        <f>IFERROR(VLOOKUP('Jefferson Regulated Price Out'!$B148,'[31]Jefferson Revenue'!$B:$O,9,FALSE),0)</f>
        <v>0</v>
      </c>
      <c r="N148" s="136">
        <f>IFERROR(VLOOKUP('Jefferson Regulated Price Out'!$B148,'[31]Jefferson Revenue'!$B:$O,10,FALSE),0)</f>
        <v>0</v>
      </c>
      <c r="O148" s="136">
        <f>IFERROR(VLOOKUP('Jefferson Regulated Price Out'!$B148,'[31]Jefferson Revenue'!$B:$O,11,FALSE),0)</f>
        <v>0</v>
      </c>
      <c r="P148" s="136">
        <f>IFERROR(VLOOKUP('Jefferson Regulated Price Out'!$B148,'[31]Jefferson Revenue'!$B:$O,12,FALSE),0)</f>
        <v>0</v>
      </c>
      <c r="Q148" s="136">
        <f>IFERROR(VLOOKUP('Jefferson Regulated Price Out'!$B148,'[31]Jefferson Revenue'!$B:$O,13,FALSE),0)</f>
        <v>0</v>
      </c>
      <c r="R148" s="136">
        <f>IFERROR(VLOOKUP($B148,'[31]Jefferson Revenue'!$B:$O,14,0),0)</f>
        <v>0</v>
      </c>
      <c r="S148" s="136">
        <f t="shared" si="74"/>
        <v>0</v>
      </c>
      <c r="T148" s="162"/>
      <c r="U148" s="136">
        <f t="shared" si="65"/>
        <v>0</v>
      </c>
      <c r="V148" s="136">
        <f t="shared" si="65"/>
        <v>0</v>
      </c>
      <c r="W148" s="136">
        <f t="shared" si="65"/>
        <v>0</v>
      </c>
      <c r="X148" s="136">
        <f t="shared" si="65"/>
        <v>0</v>
      </c>
      <c r="Y148" s="136">
        <f t="shared" si="65"/>
        <v>0</v>
      </c>
      <c r="Z148" s="136">
        <f t="shared" si="65"/>
        <v>0</v>
      </c>
      <c r="AA148" s="136">
        <f t="shared" si="65"/>
        <v>0</v>
      </c>
      <c r="AB148" s="136">
        <f t="shared" si="65"/>
        <v>0</v>
      </c>
      <c r="AC148" s="136">
        <f t="shared" si="65"/>
        <v>0</v>
      </c>
      <c r="AD148" s="136">
        <f t="shared" si="65"/>
        <v>0</v>
      </c>
      <c r="AE148" s="136">
        <f t="shared" si="65"/>
        <v>0</v>
      </c>
      <c r="AF148" s="136">
        <f t="shared" si="65"/>
        <v>0</v>
      </c>
      <c r="AG148" s="138">
        <f t="shared" si="54"/>
        <v>0</v>
      </c>
      <c r="AH148" s="162"/>
      <c r="AI148" s="192"/>
      <c r="AJ148" s="214">
        <f t="shared" si="72"/>
        <v>0</v>
      </c>
      <c r="AK148" s="224">
        <f t="shared" si="73"/>
        <v>0</v>
      </c>
      <c r="AL148" s="225">
        <f t="shared" si="68"/>
        <v>0</v>
      </c>
      <c r="AM148" s="226">
        <f t="shared" si="69"/>
        <v>0</v>
      </c>
      <c r="AN148" s="241" t="e">
        <f t="shared" si="70"/>
        <v>#DIV/0!</v>
      </c>
      <c r="AO148" s="241" t="e">
        <f t="shared" si="71"/>
        <v>#DIV/0!</v>
      </c>
    </row>
    <row r="149" spans="1:41" s="108" customFormat="1" ht="12" customHeight="1">
      <c r="A149" s="191">
        <v>160</v>
      </c>
      <c r="B149" s="140" t="s">
        <v>324</v>
      </c>
      <c r="C149" s="140" t="str">
        <f>+VLOOKUP(B149,'[30]Jefferson Regulated Price Out'!$A:$B,2,FALSE)</f>
        <v>COMMERCIAL TIME CHARGE</v>
      </c>
      <c r="D149" s="134">
        <f>IFERROR(VLOOKUP(B149,'[31]Jefferson Rates'!$F$2:$H$500, 3, FALSE),0)</f>
        <v>57.9</v>
      </c>
      <c r="E149" s="135">
        <v>57.9</v>
      </c>
      <c r="F149" s="135" t="s">
        <v>14</v>
      </c>
      <c r="G149" s="136">
        <f>IFERROR(VLOOKUP('Jefferson Regulated Price Out'!$B149,'[31]Jefferson Revenue'!$B:$O,3,FALSE),0)</f>
        <v>0</v>
      </c>
      <c r="H149" s="136">
        <f>IFERROR(VLOOKUP('Jefferson Regulated Price Out'!$B149,'[31]Jefferson Revenue'!$B:$O,4,FALSE),0)</f>
        <v>0</v>
      </c>
      <c r="I149" s="136">
        <f>IFERROR(VLOOKUP('Jefferson Regulated Price Out'!$B149,'[31]Jefferson Revenue'!$B:$O,5,FALSE),0)</f>
        <v>0</v>
      </c>
      <c r="J149" s="136">
        <f>IFERROR(VLOOKUP('Jefferson Regulated Price Out'!$B149,'[31]Jefferson Revenue'!$B:$O,6,FALSE),0)</f>
        <v>0</v>
      </c>
      <c r="K149" s="136">
        <f>IFERROR(VLOOKUP('Jefferson Regulated Price Out'!$B149,'[31]Jefferson Revenue'!$B:$O,7,FALSE),0)</f>
        <v>0</v>
      </c>
      <c r="L149" s="136">
        <f>IFERROR(VLOOKUP('Jefferson Regulated Price Out'!$B149,'[31]Jefferson Revenue'!$B:$O,8,FALSE),0)</f>
        <v>0</v>
      </c>
      <c r="M149" s="136">
        <f>IFERROR(VLOOKUP('Jefferson Regulated Price Out'!$B149,'[31]Jefferson Revenue'!$B:$O,9,FALSE),0)</f>
        <v>0</v>
      </c>
      <c r="N149" s="136">
        <f>IFERROR(VLOOKUP('Jefferson Regulated Price Out'!$B149,'[31]Jefferson Revenue'!$B:$O,10,FALSE),0)</f>
        <v>28.95</v>
      </c>
      <c r="O149" s="136">
        <f>IFERROR(VLOOKUP('Jefferson Regulated Price Out'!$B149,'[31]Jefferson Revenue'!$B:$O,11,FALSE),0)</f>
        <v>0</v>
      </c>
      <c r="P149" s="136">
        <f>IFERROR(VLOOKUP('Jefferson Regulated Price Out'!$B149,'[31]Jefferson Revenue'!$B:$O,12,FALSE),0)</f>
        <v>0</v>
      </c>
      <c r="Q149" s="136">
        <f>IFERROR(VLOOKUP('Jefferson Regulated Price Out'!$B149,'[31]Jefferson Revenue'!$B:$O,13,FALSE),0)</f>
        <v>0</v>
      </c>
      <c r="R149" s="136">
        <f>IFERROR(VLOOKUP($B149,'[31]Jefferson Revenue'!$B:$O,14,0),0)</f>
        <v>0</v>
      </c>
      <c r="S149" s="136">
        <f t="shared" si="74"/>
        <v>28.95</v>
      </c>
      <c r="T149" s="162"/>
      <c r="U149" s="136">
        <f t="shared" si="65"/>
        <v>0</v>
      </c>
      <c r="V149" s="136">
        <f t="shared" si="65"/>
        <v>0</v>
      </c>
      <c r="W149" s="136">
        <f t="shared" si="65"/>
        <v>0</v>
      </c>
      <c r="X149" s="136">
        <f t="shared" si="65"/>
        <v>0</v>
      </c>
      <c r="Y149" s="136">
        <f t="shared" si="65"/>
        <v>0</v>
      </c>
      <c r="Z149" s="136">
        <f t="shared" si="65"/>
        <v>0</v>
      </c>
      <c r="AA149" s="136">
        <f t="shared" si="65"/>
        <v>0</v>
      </c>
      <c r="AB149" s="136">
        <f t="shared" si="65"/>
        <v>0.5</v>
      </c>
      <c r="AC149" s="136">
        <f t="shared" si="65"/>
        <v>0</v>
      </c>
      <c r="AD149" s="136">
        <f t="shared" si="65"/>
        <v>0</v>
      </c>
      <c r="AE149" s="136">
        <f t="shared" si="65"/>
        <v>0</v>
      </c>
      <c r="AF149" s="136">
        <f t="shared" si="65"/>
        <v>0</v>
      </c>
      <c r="AG149" s="138">
        <f t="shared" si="54"/>
        <v>4.1666666666666664E-2</v>
      </c>
      <c r="AH149" s="162"/>
      <c r="AI149" s="192"/>
      <c r="AJ149" s="214">
        <f t="shared" si="72"/>
        <v>58.061389958865014</v>
      </c>
      <c r="AK149" s="224">
        <f t="shared" si="73"/>
        <v>0.16138995886501561</v>
      </c>
      <c r="AL149" s="225">
        <f t="shared" si="68"/>
        <v>8.0694979432507807E-2</v>
      </c>
      <c r="AM149" s="226">
        <f t="shared" si="69"/>
        <v>29.030694979432507</v>
      </c>
      <c r="AN149" s="241">
        <f t="shared" si="70"/>
        <v>2.7873913448189227E-3</v>
      </c>
      <c r="AO149" s="241">
        <f t="shared" si="71"/>
        <v>2.7873913448189227E-3</v>
      </c>
    </row>
    <row r="150" spans="1:41" s="108" customFormat="1" ht="12" customHeight="1">
      <c r="A150" s="191"/>
      <c r="B150" s="140" t="s">
        <v>368</v>
      </c>
      <c r="C150" s="132" t="str">
        <f>+VLOOKUP(B150,'[30]Jefferson Regulated Price Out'!$A:$B,2,FALSE)</f>
        <v>FRONTLOAD 4YD RENTAL</v>
      </c>
      <c r="D150" s="134">
        <f>IFERROR(VLOOKUP(B150,'[31]Jefferson Rates'!$F$2:$H$500, 3, FALSE),0)</f>
        <v>0</v>
      </c>
      <c r="E150" s="135"/>
      <c r="F150" s="135"/>
      <c r="G150" s="136">
        <f>IFERROR(VLOOKUP('Jefferson Regulated Price Out'!$B150,'[31]Jefferson Revenue'!$B:$O,3,FALSE),0)</f>
        <v>0</v>
      </c>
      <c r="H150" s="136">
        <f>IFERROR(VLOOKUP('Jefferson Regulated Price Out'!$B150,'[31]Jefferson Revenue'!$B:$O,4,FALSE),0)</f>
        <v>0</v>
      </c>
      <c r="I150" s="136">
        <f>IFERROR(VLOOKUP('Jefferson Regulated Price Out'!$B150,'[31]Jefferson Revenue'!$B:$O,5,FALSE),0)</f>
        <v>0</v>
      </c>
      <c r="J150" s="136">
        <f>IFERROR(VLOOKUP('Jefferson Regulated Price Out'!$B150,'[31]Jefferson Revenue'!$B:$O,6,FALSE),0)</f>
        <v>0</v>
      </c>
      <c r="K150" s="136">
        <f>IFERROR(VLOOKUP('Jefferson Regulated Price Out'!$B150,'[31]Jefferson Revenue'!$B:$O,7,FALSE),0)</f>
        <v>0</v>
      </c>
      <c r="L150" s="136">
        <f>IFERROR(VLOOKUP('Jefferson Regulated Price Out'!$B150,'[31]Jefferson Revenue'!$B:$O,8,FALSE),0)</f>
        <v>0</v>
      </c>
      <c r="M150" s="136">
        <f>IFERROR(VLOOKUP('Jefferson Regulated Price Out'!$B150,'[31]Jefferson Revenue'!$B:$O,9,FALSE),0)</f>
        <v>0</v>
      </c>
      <c r="N150" s="136">
        <f>IFERROR(VLOOKUP('Jefferson Regulated Price Out'!$B150,'[31]Jefferson Revenue'!$B:$O,10,FALSE),0)</f>
        <v>0</v>
      </c>
      <c r="O150" s="136">
        <f>IFERROR(VLOOKUP('Jefferson Regulated Price Out'!$B150,'[31]Jefferson Revenue'!$B:$O,11,FALSE),0)</f>
        <v>0</v>
      </c>
      <c r="P150" s="136">
        <f>IFERROR(VLOOKUP('Jefferson Regulated Price Out'!$B150,'[31]Jefferson Revenue'!$B:$O,12,FALSE),0)</f>
        <v>0</v>
      </c>
      <c r="Q150" s="136">
        <f>IFERROR(VLOOKUP('Jefferson Regulated Price Out'!$B150,'[31]Jefferson Revenue'!$B:$O,13,FALSE),0)</f>
        <v>0</v>
      </c>
      <c r="R150" s="136">
        <f>IFERROR(VLOOKUP($B150,'[31]Jefferson Revenue'!$B:$O,14,0),0)</f>
        <v>0</v>
      </c>
      <c r="S150" s="136">
        <f t="shared" si="74"/>
        <v>0</v>
      </c>
      <c r="T150" s="162"/>
      <c r="U150" s="136">
        <f t="shared" si="65"/>
        <v>0</v>
      </c>
      <c r="V150" s="136">
        <f t="shared" si="65"/>
        <v>0</v>
      </c>
      <c r="W150" s="136">
        <f t="shared" si="65"/>
        <v>0</v>
      </c>
      <c r="X150" s="136">
        <f t="shared" si="65"/>
        <v>0</v>
      </c>
      <c r="Y150" s="136">
        <f t="shared" si="65"/>
        <v>0</v>
      </c>
      <c r="Z150" s="136">
        <f t="shared" si="65"/>
        <v>0</v>
      </c>
      <c r="AA150" s="136">
        <f t="shared" si="65"/>
        <v>0</v>
      </c>
      <c r="AB150" s="136">
        <f t="shared" si="65"/>
        <v>0</v>
      </c>
      <c r="AC150" s="136">
        <f t="shared" si="65"/>
        <v>0</v>
      </c>
      <c r="AD150" s="136">
        <f t="shared" si="65"/>
        <v>0</v>
      </c>
      <c r="AE150" s="136">
        <f t="shared" si="65"/>
        <v>0</v>
      </c>
      <c r="AF150" s="136">
        <f t="shared" si="65"/>
        <v>0</v>
      </c>
      <c r="AG150" s="138">
        <f t="shared" si="54"/>
        <v>0</v>
      </c>
      <c r="AH150" s="162"/>
      <c r="AI150" s="192"/>
      <c r="AJ150" s="214">
        <f t="shared" si="72"/>
        <v>0</v>
      </c>
      <c r="AK150" s="224">
        <f t="shared" si="73"/>
        <v>0</v>
      </c>
      <c r="AL150" s="225">
        <f t="shared" si="68"/>
        <v>0</v>
      </c>
      <c r="AM150" s="226">
        <f t="shared" si="69"/>
        <v>0</v>
      </c>
      <c r="AN150" s="241" t="e">
        <f t="shared" si="70"/>
        <v>#DIV/0!</v>
      </c>
      <c r="AO150" s="241" t="e">
        <f t="shared" si="71"/>
        <v>#DIV/0!</v>
      </c>
    </row>
    <row r="151" spans="1:41" s="108" customFormat="1" ht="12" customHeight="1">
      <c r="A151" s="191"/>
      <c r="B151" s="140" t="s">
        <v>319</v>
      </c>
      <c r="C151" s="132" t="str">
        <f>+VLOOKUP(B151,'[30]Jefferson Regulated Price Out'!$A:$B,2,FALSE)</f>
        <v>GATE CHARGE</v>
      </c>
      <c r="D151" s="134">
        <f>IFERROR(VLOOKUP(B151,'[31]Jefferson Rates'!$F$2:$H$500, 3, FALSE),0)</f>
        <v>0</v>
      </c>
      <c r="E151" s="135"/>
      <c r="F151" s="135"/>
      <c r="G151" s="136">
        <f>IFERROR(VLOOKUP('Jefferson Regulated Price Out'!$B151,'[31]Jefferson Revenue'!$B:$O,3,FALSE),0)</f>
        <v>9.8000000000000007</v>
      </c>
      <c r="H151" s="136">
        <f>IFERROR(VLOOKUP('Jefferson Regulated Price Out'!$B151,'[31]Jefferson Revenue'!$B:$O,4,FALSE),0)</f>
        <v>9.8000000000000007</v>
      </c>
      <c r="I151" s="136">
        <f>IFERROR(VLOOKUP('Jefferson Regulated Price Out'!$B151,'[31]Jefferson Revenue'!$B:$O,5,FALSE),0)</f>
        <v>12.25</v>
      </c>
      <c r="J151" s="136">
        <f>IFERROR(VLOOKUP('Jefferson Regulated Price Out'!$B151,'[31]Jefferson Revenue'!$B:$O,6,FALSE),0)</f>
        <v>16.989999999999998</v>
      </c>
      <c r="K151" s="136">
        <f>IFERROR(VLOOKUP('Jefferson Regulated Price Out'!$B151,'[31]Jefferson Revenue'!$B:$O,7,FALSE),0)</f>
        <v>18.369999999999997</v>
      </c>
      <c r="L151" s="136">
        <f>IFERROR(VLOOKUP('Jefferson Regulated Price Out'!$B151,'[31]Jefferson Revenue'!$B:$O,8,FALSE),0)</f>
        <v>18.38</v>
      </c>
      <c r="M151" s="136">
        <f>IFERROR(VLOOKUP('Jefferson Regulated Price Out'!$B151,'[31]Jefferson Revenue'!$B:$O,9,FALSE),0)</f>
        <v>21.499999999999996</v>
      </c>
      <c r="N151" s="136">
        <f>IFERROR(VLOOKUP('Jefferson Regulated Price Out'!$B151,'[31]Jefferson Revenue'!$B:$O,10,FALSE),0)</f>
        <v>22.05</v>
      </c>
      <c r="O151" s="136">
        <f>IFERROR(VLOOKUP('Jefferson Regulated Price Out'!$B151,'[31]Jefferson Revenue'!$B:$O,11,FALSE),0)</f>
        <v>19.600000000000001</v>
      </c>
      <c r="P151" s="136">
        <f>IFERROR(VLOOKUP('Jefferson Regulated Price Out'!$B151,'[31]Jefferson Revenue'!$B:$O,12,FALSE),0)</f>
        <v>17.760000000000002</v>
      </c>
      <c r="Q151" s="136">
        <f>IFERROR(VLOOKUP('Jefferson Regulated Price Out'!$B151,'[31]Jefferson Revenue'!$B:$O,13,FALSE),0)</f>
        <v>18.38</v>
      </c>
      <c r="R151" s="136">
        <f>IFERROR(VLOOKUP($B151,'[31]Jefferson Revenue'!$B:$O,14,0),0)</f>
        <v>24.45</v>
      </c>
      <c r="S151" s="136">
        <f t="shared" si="74"/>
        <v>209.32999999999998</v>
      </c>
      <c r="T151" s="162"/>
      <c r="U151" s="136">
        <f t="shared" si="65"/>
        <v>0</v>
      </c>
      <c r="V151" s="136">
        <f t="shared" si="65"/>
        <v>0</v>
      </c>
      <c r="W151" s="136">
        <f t="shared" si="65"/>
        <v>0</v>
      </c>
      <c r="X151" s="136">
        <f t="shared" si="65"/>
        <v>0</v>
      </c>
      <c r="Y151" s="136">
        <f t="shared" si="65"/>
        <v>0</v>
      </c>
      <c r="Z151" s="136">
        <f t="shared" si="65"/>
        <v>0</v>
      </c>
      <c r="AA151" s="136">
        <f t="shared" si="65"/>
        <v>0</v>
      </c>
      <c r="AB151" s="136">
        <f t="shared" si="65"/>
        <v>0</v>
      </c>
      <c r="AC151" s="136">
        <f t="shared" si="65"/>
        <v>0</v>
      </c>
      <c r="AD151" s="136">
        <f t="shared" si="65"/>
        <v>0</v>
      </c>
      <c r="AE151" s="136">
        <f t="shared" si="65"/>
        <v>0</v>
      </c>
      <c r="AF151" s="136">
        <f t="shared" si="65"/>
        <v>0</v>
      </c>
      <c r="AG151" s="138">
        <f t="shared" si="54"/>
        <v>0</v>
      </c>
      <c r="AH151" s="162"/>
      <c r="AI151" s="192"/>
      <c r="AJ151" s="214">
        <f t="shared" si="72"/>
        <v>0</v>
      </c>
      <c r="AK151" s="224">
        <f t="shared" si="73"/>
        <v>0</v>
      </c>
      <c r="AL151" s="225">
        <f t="shared" si="68"/>
        <v>0</v>
      </c>
      <c r="AM151" s="226">
        <f t="shared" si="69"/>
        <v>209.32999999999998</v>
      </c>
      <c r="AN151" s="241" t="e">
        <f t="shared" si="70"/>
        <v>#DIV/0!</v>
      </c>
      <c r="AO151" s="241">
        <f t="shared" si="71"/>
        <v>0</v>
      </c>
    </row>
    <row r="152" spans="1:41" s="108" customFormat="1" ht="12" customHeight="1">
      <c r="A152" s="191"/>
      <c r="B152" s="140" t="s">
        <v>321</v>
      </c>
      <c r="C152" s="132" t="str">
        <f>+VLOOKUP(B152,'[30]Jefferson Regulated Price Out'!$A:$B,2,FALSE)</f>
        <v>LOCK CHARGE - CONT EOW</v>
      </c>
      <c r="D152" s="134">
        <f>IFERROR(VLOOKUP(B152,'[31]Jefferson Rates'!$F$2:$H$500, 3, FALSE),0)</f>
        <v>2.4300000000000002</v>
      </c>
      <c r="E152" s="135"/>
      <c r="F152" s="135"/>
      <c r="G152" s="136">
        <f>IFERROR(VLOOKUP('Jefferson Regulated Price Out'!$B152,'[31]Jefferson Revenue'!$B:$O,3,FALSE),0)</f>
        <v>19.440000000000001</v>
      </c>
      <c r="H152" s="136">
        <f>IFERROR(VLOOKUP('Jefferson Regulated Price Out'!$B152,'[31]Jefferson Revenue'!$B:$O,4,FALSE),0)</f>
        <v>19.440000000000001</v>
      </c>
      <c r="I152" s="136">
        <f>IFERROR(VLOOKUP('Jefferson Regulated Price Out'!$B152,'[31]Jefferson Revenue'!$B:$O,5,FALSE),0)</f>
        <v>19.440000000000001</v>
      </c>
      <c r="J152" s="136">
        <f>IFERROR(VLOOKUP('Jefferson Regulated Price Out'!$B152,'[31]Jefferson Revenue'!$B:$O,6,FALSE),0)</f>
        <v>19.440000000000001</v>
      </c>
      <c r="K152" s="136">
        <f>IFERROR(VLOOKUP('Jefferson Regulated Price Out'!$B152,'[31]Jefferson Revenue'!$B:$O,7,FALSE),0)</f>
        <v>15.8</v>
      </c>
      <c r="L152" s="136">
        <f>IFERROR(VLOOKUP('Jefferson Regulated Price Out'!$B152,'[31]Jefferson Revenue'!$B:$O,8,FALSE),0)</f>
        <v>19.440000000000001</v>
      </c>
      <c r="M152" s="136">
        <f>IFERROR(VLOOKUP('Jefferson Regulated Price Out'!$B152,'[31]Jefferson Revenue'!$B:$O,9,FALSE),0)</f>
        <v>14.580000000000002</v>
      </c>
      <c r="N152" s="136">
        <f>IFERROR(VLOOKUP('Jefferson Regulated Price Out'!$B152,'[31]Jefferson Revenue'!$B:$O,10,FALSE),0)</f>
        <v>17.010000000000002</v>
      </c>
      <c r="O152" s="136">
        <f>IFERROR(VLOOKUP('Jefferson Regulated Price Out'!$B152,'[31]Jefferson Revenue'!$B:$O,11,FALSE),0)</f>
        <v>19.440000000000001</v>
      </c>
      <c r="P152" s="136">
        <f>IFERROR(VLOOKUP('Jefferson Regulated Price Out'!$B152,'[31]Jefferson Revenue'!$B:$O,12,FALSE),0)</f>
        <v>19.440000000000001</v>
      </c>
      <c r="Q152" s="136">
        <f>IFERROR(VLOOKUP('Jefferson Regulated Price Out'!$B152,'[31]Jefferson Revenue'!$B:$O,13,FALSE),0)</f>
        <v>19.440000000000001</v>
      </c>
      <c r="R152" s="136">
        <f>IFERROR(VLOOKUP($B152,'[31]Jefferson Revenue'!$B:$O,14,0),0)</f>
        <v>19.440000000000001</v>
      </c>
      <c r="S152" s="136">
        <f t="shared" si="74"/>
        <v>222.35</v>
      </c>
      <c r="T152" s="162"/>
      <c r="U152" s="136">
        <f t="shared" si="65"/>
        <v>8</v>
      </c>
      <c r="V152" s="136">
        <f t="shared" si="65"/>
        <v>8</v>
      </c>
      <c r="W152" s="136">
        <f t="shared" si="65"/>
        <v>8</v>
      </c>
      <c r="X152" s="136">
        <f t="shared" si="65"/>
        <v>8</v>
      </c>
      <c r="Y152" s="136">
        <f t="shared" si="65"/>
        <v>6.5020576131687244</v>
      </c>
      <c r="Z152" s="136">
        <f t="shared" si="65"/>
        <v>8</v>
      </c>
      <c r="AA152" s="136">
        <f t="shared" si="65"/>
        <v>6</v>
      </c>
      <c r="AB152" s="136">
        <f t="shared" si="65"/>
        <v>7</v>
      </c>
      <c r="AC152" s="136">
        <f t="shared" si="65"/>
        <v>8</v>
      </c>
      <c r="AD152" s="136">
        <f t="shared" si="65"/>
        <v>8</v>
      </c>
      <c r="AE152" s="136">
        <f t="shared" si="65"/>
        <v>8</v>
      </c>
      <c r="AF152" s="136">
        <f t="shared" si="65"/>
        <v>8</v>
      </c>
      <c r="AG152" s="138">
        <f t="shared" si="54"/>
        <v>7.6251714677640594</v>
      </c>
      <c r="AH152" s="162"/>
      <c r="AI152" s="192"/>
      <c r="AJ152" s="214">
        <f t="shared" si="72"/>
        <v>0</v>
      </c>
      <c r="AK152" s="224">
        <f t="shared" si="73"/>
        <v>0</v>
      </c>
      <c r="AL152" s="225">
        <f t="shared" si="68"/>
        <v>0</v>
      </c>
      <c r="AM152" s="226">
        <f t="shared" si="69"/>
        <v>222.35</v>
      </c>
      <c r="AN152" s="241" t="e">
        <f t="shared" si="70"/>
        <v>#DIV/0!</v>
      </c>
      <c r="AO152" s="241">
        <f t="shared" si="71"/>
        <v>0</v>
      </c>
    </row>
    <row r="153" spans="1:41" s="108" customFormat="1" ht="12" customHeight="1">
      <c r="A153" s="202">
        <v>240245</v>
      </c>
      <c r="B153" s="140" t="s">
        <v>322</v>
      </c>
      <c r="C153" s="132" t="str">
        <f>+VLOOKUP(B153,'[30]Jefferson Regulated Price Out'!$A:$B,2,FALSE)</f>
        <v>LOCK CHARGE-CONTAINER WKL</v>
      </c>
      <c r="D153" s="134">
        <f>IFERROR(VLOOKUP(B153,'[31]Jefferson Rates'!$F$2:$H$500, 3, FALSE),0)</f>
        <v>4.8499999999999996</v>
      </c>
      <c r="E153" s="135">
        <f>D153/4.33</f>
        <v>1.1200923787528867</v>
      </c>
      <c r="F153" s="135" t="s">
        <v>14</v>
      </c>
      <c r="G153" s="136">
        <f>IFERROR(VLOOKUP('Jefferson Regulated Price Out'!$B153,'[31]Jefferson Revenue'!$B:$O,3,FALSE),0)</f>
        <v>101.85</v>
      </c>
      <c r="H153" s="136">
        <f>IFERROR(VLOOKUP('Jefferson Regulated Price Out'!$B153,'[31]Jefferson Revenue'!$B:$O,4,FALSE),0)</f>
        <v>63.05</v>
      </c>
      <c r="I153" s="136">
        <f>IFERROR(VLOOKUP('Jefferson Regulated Price Out'!$B153,'[31]Jefferson Revenue'!$B:$O,5,FALSE),0)</f>
        <v>97</v>
      </c>
      <c r="J153" s="136">
        <f>IFERROR(VLOOKUP('Jefferson Regulated Price Out'!$B153,'[31]Jefferson Revenue'!$B:$O,6,FALSE),0)</f>
        <v>97</v>
      </c>
      <c r="K153" s="136">
        <f>IFERROR(VLOOKUP('Jefferson Regulated Price Out'!$B153,'[31]Jefferson Revenue'!$B:$O,7,FALSE),0)</f>
        <v>97</v>
      </c>
      <c r="L153" s="136">
        <f>IFERROR(VLOOKUP('Jefferson Regulated Price Out'!$B153,'[31]Jefferson Revenue'!$B:$O,8,FALSE),0)</f>
        <v>97</v>
      </c>
      <c r="M153" s="136">
        <f>IFERROR(VLOOKUP('Jefferson Regulated Price Out'!$B153,'[31]Jefferson Revenue'!$B:$O,9,FALSE),0)</f>
        <v>97</v>
      </c>
      <c r="N153" s="136">
        <f>IFERROR(VLOOKUP('Jefferson Regulated Price Out'!$B153,'[31]Jefferson Revenue'!$B:$O,10,FALSE),0)</f>
        <v>101.85</v>
      </c>
      <c r="O153" s="136">
        <f>IFERROR(VLOOKUP('Jefferson Regulated Price Out'!$B153,'[31]Jefferson Revenue'!$B:$O,11,FALSE),0)</f>
        <v>101.85</v>
      </c>
      <c r="P153" s="136">
        <f>IFERROR(VLOOKUP('Jefferson Regulated Price Out'!$B153,'[31]Jefferson Revenue'!$B:$O,12,FALSE),0)</f>
        <v>98.21</v>
      </c>
      <c r="Q153" s="136">
        <f>IFERROR(VLOOKUP('Jefferson Regulated Price Out'!$B153,'[31]Jefferson Revenue'!$B:$O,13,FALSE),0)</f>
        <v>101.85</v>
      </c>
      <c r="R153" s="136">
        <f>IFERROR(VLOOKUP($B153,'[31]Jefferson Revenue'!$B:$O,14,0),0)</f>
        <v>106.7</v>
      </c>
      <c r="S153" s="136">
        <f t="shared" si="74"/>
        <v>1160.3600000000001</v>
      </c>
      <c r="T153" s="162"/>
      <c r="U153" s="136">
        <f t="shared" si="65"/>
        <v>21</v>
      </c>
      <c r="V153" s="136">
        <f t="shared" si="65"/>
        <v>13</v>
      </c>
      <c r="W153" s="136">
        <f t="shared" si="65"/>
        <v>20</v>
      </c>
      <c r="X153" s="136">
        <f t="shared" si="65"/>
        <v>20</v>
      </c>
      <c r="Y153" s="136">
        <f t="shared" si="65"/>
        <v>20</v>
      </c>
      <c r="Z153" s="136">
        <f t="shared" si="65"/>
        <v>20</v>
      </c>
      <c r="AA153" s="136">
        <f t="shared" si="65"/>
        <v>20</v>
      </c>
      <c r="AB153" s="136">
        <f t="shared" si="65"/>
        <v>21</v>
      </c>
      <c r="AC153" s="136">
        <f t="shared" si="65"/>
        <v>21</v>
      </c>
      <c r="AD153" s="136">
        <f t="shared" si="65"/>
        <v>20.249484536082473</v>
      </c>
      <c r="AE153" s="136">
        <f t="shared" si="65"/>
        <v>21</v>
      </c>
      <c r="AF153" s="136">
        <f t="shared" si="65"/>
        <v>22.000000000000004</v>
      </c>
      <c r="AG153" s="138">
        <f t="shared" si="54"/>
        <v>19.93745704467354</v>
      </c>
      <c r="AH153" s="162"/>
      <c r="AI153" s="192"/>
      <c r="AJ153" s="214">
        <f t="shared" si="72"/>
        <v>1.12321451455482</v>
      </c>
      <c r="AK153" s="224">
        <f t="shared" si="73"/>
        <v>3.1221358019333234E-3</v>
      </c>
      <c r="AL153" s="225">
        <f t="shared" si="68"/>
        <v>0.7469693812641961</v>
      </c>
      <c r="AM153" s="226">
        <f t="shared" si="69"/>
        <v>1161.1069693812644</v>
      </c>
      <c r="AN153" s="241">
        <f t="shared" si="70"/>
        <v>2.787391344818823E-3</v>
      </c>
      <c r="AO153" s="241">
        <f t="shared" si="71"/>
        <v>6.4373934060480884E-4</v>
      </c>
    </row>
    <row r="154" spans="1:41" s="108" customFormat="1" ht="12" customHeight="1">
      <c r="A154" s="191">
        <v>52</v>
      </c>
      <c r="B154" s="140" t="s">
        <v>516</v>
      </c>
      <c r="C154" s="132" t="str">
        <f>+VLOOKUP(B154,'[30]Jefferson Regulated Price Out'!$A:$B,2,FALSE)</f>
        <v>REDELIVERY FEE OVER 8YDS</v>
      </c>
      <c r="D154" s="134">
        <f>IFERROR(VLOOKUP(B154,'[31]Jefferson Rates'!$F$2:$H$500, 3, FALSE),0)</f>
        <v>61.38</v>
      </c>
      <c r="E154" s="135">
        <v>61.37</v>
      </c>
      <c r="F154" s="135" t="s">
        <v>14</v>
      </c>
      <c r="G154" s="136">
        <f>IFERROR(VLOOKUP('Jefferson Regulated Price Out'!$B154,'[31]Jefferson Revenue'!$B:$O,3,FALSE),0)</f>
        <v>0</v>
      </c>
      <c r="H154" s="136">
        <f>IFERROR(VLOOKUP('Jefferson Regulated Price Out'!$B154,'[31]Jefferson Revenue'!$B:$O,4,FALSE),0)</f>
        <v>0</v>
      </c>
      <c r="I154" s="136">
        <f>IFERROR(VLOOKUP('Jefferson Regulated Price Out'!$B154,'[31]Jefferson Revenue'!$B:$O,5,FALSE),0)</f>
        <v>0</v>
      </c>
      <c r="J154" s="136">
        <f>IFERROR(VLOOKUP('Jefferson Regulated Price Out'!$B154,'[31]Jefferson Revenue'!$B:$O,6,FALSE),0)</f>
        <v>0</v>
      </c>
      <c r="K154" s="136">
        <f>IFERROR(VLOOKUP('Jefferson Regulated Price Out'!$B154,'[31]Jefferson Revenue'!$B:$O,7,FALSE),0)</f>
        <v>0</v>
      </c>
      <c r="L154" s="136">
        <f>IFERROR(VLOOKUP('Jefferson Regulated Price Out'!$B154,'[31]Jefferson Revenue'!$B:$O,8,FALSE),0)</f>
        <v>0</v>
      </c>
      <c r="M154" s="136">
        <f>IFERROR(VLOOKUP('Jefferson Regulated Price Out'!$B154,'[31]Jefferson Revenue'!$B:$O,9,FALSE),0)</f>
        <v>0</v>
      </c>
      <c r="N154" s="136">
        <f>IFERROR(VLOOKUP('Jefferson Regulated Price Out'!$B154,'[31]Jefferson Revenue'!$B:$O,10,FALSE),0)</f>
        <v>0</v>
      </c>
      <c r="O154" s="136">
        <f>IFERROR(VLOOKUP('Jefferson Regulated Price Out'!$B154,'[31]Jefferson Revenue'!$B:$O,11,FALSE),0)</f>
        <v>0</v>
      </c>
      <c r="P154" s="136">
        <f>IFERROR(VLOOKUP('Jefferson Regulated Price Out'!$B154,'[31]Jefferson Revenue'!$B:$O,12,FALSE),0)</f>
        <v>0</v>
      </c>
      <c r="Q154" s="136">
        <f>IFERROR(VLOOKUP('Jefferson Regulated Price Out'!$B154,'[31]Jefferson Revenue'!$B:$O,13,FALSE),0)</f>
        <v>0</v>
      </c>
      <c r="R154" s="136">
        <f>IFERROR(VLOOKUP($B154,'[31]Jefferson Revenue'!$B:$O,14,0),0)</f>
        <v>0</v>
      </c>
      <c r="S154" s="136">
        <f t="shared" si="74"/>
        <v>0</v>
      </c>
      <c r="T154" s="162"/>
      <c r="U154" s="136">
        <f t="shared" si="65"/>
        <v>0</v>
      </c>
      <c r="V154" s="136">
        <f t="shared" si="65"/>
        <v>0</v>
      </c>
      <c r="W154" s="136">
        <f t="shared" si="65"/>
        <v>0</v>
      </c>
      <c r="X154" s="136">
        <f t="shared" si="65"/>
        <v>0</v>
      </c>
      <c r="Y154" s="136">
        <f t="shared" si="65"/>
        <v>0</v>
      </c>
      <c r="Z154" s="136">
        <f t="shared" si="65"/>
        <v>0</v>
      </c>
      <c r="AA154" s="136">
        <f t="shared" si="65"/>
        <v>0</v>
      </c>
      <c r="AB154" s="136">
        <f t="shared" si="65"/>
        <v>0</v>
      </c>
      <c r="AC154" s="136">
        <f t="shared" si="65"/>
        <v>0</v>
      </c>
      <c r="AD154" s="136">
        <f t="shared" si="65"/>
        <v>0</v>
      </c>
      <c r="AE154" s="136">
        <f t="shared" si="65"/>
        <v>0</v>
      </c>
      <c r="AF154" s="136">
        <f t="shared" si="65"/>
        <v>0</v>
      </c>
      <c r="AG154" s="138">
        <f t="shared" si="54"/>
        <v>0</v>
      </c>
      <c r="AH154" s="162"/>
      <c r="AI154" s="192"/>
      <c r="AJ154" s="214">
        <f t="shared" si="72"/>
        <v>61.541062206831533</v>
      </c>
      <c r="AK154" s="224">
        <f t="shared" si="73"/>
        <v>0.17106220683153595</v>
      </c>
      <c r="AL154" s="225">
        <f t="shared" si="68"/>
        <v>0</v>
      </c>
      <c r="AM154" s="226">
        <f t="shared" si="69"/>
        <v>0</v>
      </c>
      <c r="AN154" s="241">
        <f t="shared" si="70"/>
        <v>2.787391344818901E-3</v>
      </c>
      <c r="AO154" s="241" t="e">
        <f t="shared" si="71"/>
        <v>#DIV/0!</v>
      </c>
    </row>
    <row r="155" spans="1:41" s="108" customFormat="1" ht="12" customHeight="1">
      <c r="A155" s="191">
        <v>52</v>
      </c>
      <c r="B155" s="140" t="s">
        <v>420</v>
      </c>
      <c r="C155" s="132" t="str">
        <f>+VLOOKUP(B155,'[30]Jefferson Regulated Price Out'!$A:$B,2,FALSE)</f>
        <v>REDELIVERY FEE UP TO 8YDS</v>
      </c>
      <c r="D155" s="134">
        <f>IFERROR(VLOOKUP(B155,'[31]Jefferson Rates'!$F$2:$H$500, 3, FALSE),0)</f>
        <v>30.76</v>
      </c>
      <c r="E155" s="135">
        <v>30.76</v>
      </c>
      <c r="F155" s="135" t="s">
        <v>14</v>
      </c>
      <c r="G155" s="136">
        <f>IFERROR(VLOOKUP('Jefferson Regulated Price Out'!$B155,'[31]Jefferson Revenue'!$B:$O,3,FALSE),0)</f>
        <v>61.52</v>
      </c>
      <c r="H155" s="136">
        <f>IFERROR(VLOOKUP('Jefferson Regulated Price Out'!$B155,'[31]Jefferson Revenue'!$B:$O,4,FALSE),0)</f>
        <v>-30.76</v>
      </c>
      <c r="I155" s="136">
        <f>IFERROR(VLOOKUP('Jefferson Regulated Price Out'!$B155,'[31]Jefferson Revenue'!$B:$O,5,FALSE),0)</f>
        <v>30.76</v>
      </c>
      <c r="J155" s="136">
        <f>IFERROR(VLOOKUP('Jefferson Regulated Price Out'!$B155,'[31]Jefferson Revenue'!$B:$O,6,FALSE),0)</f>
        <v>30.76</v>
      </c>
      <c r="K155" s="136">
        <f>IFERROR(VLOOKUP('Jefferson Regulated Price Out'!$B155,'[31]Jefferson Revenue'!$B:$O,7,FALSE),0)</f>
        <v>30.76</v>
      </c>
      <c r="L155" s="136">
        <f>IFERROR(VLOOKUP('Jefferson Regulated Price Out'!$B155,'[31]Jefferson Revenue'!$B:$O,8,FALSE),0)</f>
        <v>92.28</v>
      </c>
      <c r="M155" s="136">
        <f>IFERROR(VLOOKUP('Jefferson Regulated Price Out'!$B155,'[31]Jefferson Revenue'!$B:$O,9,FALSE),0)</f>
        <v>0</v>
      </c>
      <c r="N155" s="136">
        <f>IFERROR(VLOOKUP('Jefferson Regulated Price Out'!$B155,'[31]Jefferson Revenue'!$B:$O,10,FALSE),0)</f>
        <v>61.52</v>
      </c>
      <c r="O155" s="136">
        <f>IFERROR(VLOOKUP('Jefferson Regulated Price Out'!$B155,'[31]Jefferson Revenue'!$B:$O,11,FALSE),0)</f>
        <v>92.28</v>
      </c>
      <c r="P155" s="136">
        <f>IFERROR(VLOOKUP('Jefferson Regulated Price Out'!$B155,'[31]Jefferson Revenue'!$B:$O,12,FALSE),0)</f>
        <v>0</v>
      </c>
      <c r="Q155" s="136">
        <f>IFERROR(VLOOKUP('Jefferson Regulated Price Out'!$B155,'[31]Jefferson Revenue'!$B:$O,13,FALSE),0)</f>
        <v>30.76</v>
      </c>
      <c r="R155" s="136">
        <f>IFERROR(VLOOKUP($B155,'[31]Jefferson Revenue'!$B:$O,14,0),0)</f>
        <v>0</v>
      </c>
      <c r="S155" s="136">
        <f t="shared" si="74"/>
        <v>399.88</v>
      </c>
      <c r="T155" s="162"/>
      <c r="U155" s="136">
        <f t="shared" si="65"/>
        <v>2</v>
      </c>
      <c r="V155" s="136">
        <f t="shared" si="65"/>
        <v>-1</v>
      </c>
      <c r="W155" s="136">
        <f t="shared" si="65"/>
        <v>1</v>
      </c>
      <c r="X155" s="136">
        <f t="shared" si="65"/>
        <v>1</v>
      </c>
      <c r="Y155" s="136">
        <f t="shared" si="65"/>
        <v>1</v>
      </c>
      <c r="Z155" s="136">
        <f t="shared" si="65"/>
        <v>3</v>
      </c>
      <c r="AA155" s="136">
        <f t="shared" si="65"/>
        <v>0</v>
      </c>
      <c r="AB155" s="136">
        <f t="shared" si="65"/>
        <v>2</v>
      </c>
      <c r="AC155" s="136">
        <f t="shared" si="65"/>
        <v>3</v>
      </c>
      <c r="AD155" s="136">
        <f t="shared" si="65"/>
        <v>0</v>
      </c>
      <c r="AE155" s="136">
        <f t="shared" si="65"/>
        <v>1</v>
      </c>
      <c r="AF155" s="136">
        <f t="shared" si="65"/>
        <v>0</v>
      </c>
      <c r="AG155" s="138">
        <f t="shared" si="54"/>
        <v>1.0833333333333333</v>
      </c>
      <c r="AH155" s="162"/>
      <c r="AI155" s="192"/>
      <c r="AJ155" s="214">
        <f t="shared" si="72"/>
        <v>30.845740157766631</v>
      </c>
      <c r="AK155" s="224">
        <f t="shared" si="73"/>
        <v>8.5740157766629466E-2</v>
      </c>
      <c r="AL155" s="225">
        <f t="shared" si="68"/>
        <v>1.1146220509661831</v>
      </c>
      <c r="AM155" s="226">
        <f t="shared" si="69"/>
        <v>400.9946220509662</v>
      </c>
      <c r="AN155" s="241">
        <f t="shared" si="70"/>
        <v>2.7873913448189032E-3</v>
      </c>
      <c r="AO155" s="241">
        <f t="shared" si="71"/>
        <v>2.7873913448189032E-3</v>
      </c>
    </row>
    <row r="156" spans="1:41" s="108" customFormat="1" ht="12" customHeight="1">
      <c r="A156" s="191">
        <v>70</v>
      </c>
      <c r="B156" s="140" t="s">
        <v>166</v>
      </c>
      <c r="C156" s="132" t="str">
        <f>+VLOOKUP(B156,'[30]Jefferson Regulated Price Out'!$A:$B,2,FALSE)</f>
        <v>RETURN TRIP CHARGE - CONT</v>
      </c>
      <c r="D156" s="134">
        <f>IFERROR(VLOOKUP(B156,'[31]Jefferson Rates'!$F$2:$H$500, 3, FALSE),0)</f>
        <v>9.8800000000000008</v>
      </c>
      <c r="E156" s="135">
        <v>9.8800000000000008</v>
      </c>
      <c r="F156" s="135" t="s">
        <v>14</v>
      </c>
      <c r="G156" s="136">
        <f>IFERROR(VLOOKUP('Jefferson Regulated Price Out'!$B156,'[31]Jefferson Revenue'!$B:$O,3,FALSE),0)</f>
        <v>0</v>
      </c>
      <c r="H156" s="136">
        <f>IFERROR(VLOOKUP('Jefferson Regulated Price Out'!$B156,'[31]Jefferson Revenue'!$B:$O,4,FALSE),0)</f>
        <v>0</v>
      </c>
      <c r="I156" s="136">
        <f>IFERROR(VLOOKUP('Jefferson Regulated Price Out'!$B156,'[31]Jefferson Revenue'!$B:$O,5,FALSE),0)</f>
        <v>0</v>
      </c>
      <c r="J156" s="136">
        <f>IFERROR(VLOOKUP('Jefferson Regulated Price Out'!$B156,'[31]Jefferson Revenue'!$B:$O,6,FALSE),0)</f>
        <v>0</v>
      </c>
      <c r="K156" s="136">
        <f>IFERROR(VLOOKUP('Jefferson Regulated Price Out'!$B156,'[31]Jefferson Revenue'!$B:$O,7,FALSE),0)</f>
        <v>0</v>
      </c>
      <c r="L156" s="136">
        <f>IFERROR(VLOOKUP('Jefferson Regulated Price Out'!$B156,'[31]Jefferson Revenue'!$B:$O,8,FALSE),0)</f>
        <v>0</v>
      </c>
      <c r="M156" s="136">
        <f>IFERROR(VLOOKUP('Jefferson Regulated Price Out'!$B156,'[31]Jefferson Revenue'!$B:$O,9,FALSE),0)</f>
        <v>9.8800000000000008</v>
      </c>
      <c r="N156" s="136">
        <f>IFERROR(VLOOKUP('Jefferson Regulated Price Out'!$B156,'[31]Jefferson Revenue'!$B:$O,10,FALSE),0)</f>
        <v>0</v>
      </c>
      <c r="O156" s="136">
        <f>IFERROR(VLOOKUP('Jefferson Regulated Price Out'!$B156,'[31]Jefferson Revenue'!$B:$O,11,FALSE),0)</f>
        <v>0</v>
      </c>
      <c r="P156" s="136">
        <f>IFERROR(VLOOKUP('Jefferson Regulated Price Out'!$B156,'[31]Jefferson Revenue'!$B:$O,12,FALSE),0)</f>
        <v>0</v>
      </c>
      <c r="Q156" s="136">
        <f>IFERROR(VLOOKUP('Jefferson Regulated Price Out'!$B156,'[31]Jefferson Revenue'!$B:$O,13,FALSE),0)</f>
        <v>0</v>
      </c>
      <c r="R156" s="136">
        <f>IFERROR(VLOOKUP($B156,'[31]Jefferson Revenue'!$B:$O,14,0),0)</f>
        <v>0</v>
      </c>
      <c r="S156" s="136">
        <f t="shared" si="74"/>
        <v>9.8800000000000008</v>
      </c>
      <c r="T156" s="162"/>
      <c r="U156" s="136">
        <f t="shared" si="65"/>
        <v>0</v>
      </c>
      <c r="V156" s="136">
        <f t="shared" si="65"/>
        <v>0</v>
      </c>
      <c r="W156" s="136">
        <f t="shared" si="65"/>
        <v>0</v>
      </c>
      <c r="X156" s="136">
        <f t="shared" si="65"/>
        <v>0</v>
      </c>
      <c r="Y156" s="136">
        <f t="shared" si="65"/>
        <v>0</v>
      </c>
      <c r="Z156" s="136">
        <f t="shared" si="65"/>
        <v>0</v>
      </c>
      <c r="AA156" s="136">
        <f t="shared" si="65"/>
        <v>1</v>
      </c>
      <c r="AB156" s="136">
        <f t="shared" si="65"/>
        <v>0</v>
      </c>
      <c r="AC156" s="136">
        <f t="shared" si="65"/>
        <v>0</v>
      </c>
      <c r="AD156" s="136">
        <f t="shared" si="65"/>
        <v>0</v>
      </c>
      <c r="AE156" s="136">
        <f t="shared" si="65"/>
        <v>0</v>
      </c>
      <c r="AF156" s="136">
        <f t="shared" si="65"/>
        <v>0</v>
      </c>
      <c r="AG156" s="138">
        <f t="shared" si="54"/>
        <v>8.3333333333333329E-2</v>
      </c>
      <c r="AH156" s="162"/>
      <c r="AI156" s="192"/>
      <c r="AJ156" s="214">
        <f t="shared" si="72"/>
        <v>9.907539426486812</v>
      </c>
      <c r="AK156" s="224">
        <f t="shared" si="73"/>
        <v>2.753942648681118E-2</v>
      </c>
      <c r="AL156" s="225">
        <f t="shared" si="68"/>
        <v>2.7539426486811177E-2</v>
      </c>
      <c r="AM156" s="226">
        <f t="shared" si="69"/>
        <v>9.907539426486812</v>
      </c>
      <c r="AN156" s="241">
        <f t="shared" si="70"/>
        <v>2.7873913448189453E-3</v>
      </c>
      <c r="AO156" s="241">
        <f t="shared" si="71"/>
        <v>2.7873913448189448E-3</v>
      </c>
    </row>
    <row r="157" spans="1:41" s="108" customFormat="1" ht="12" customHeight="1">
      <c r="A157" s="191">
        <v>70</v>
      </c>
      <c r="B157" s="140" t="s">
        <v>165</v>
      </c>
      <c r="C157" s="132" t="str">
        <f>+VLOOKUP(B157,'[30]Jefferson Regulated Price Out'!$A:$B,2,FALSE)</f>
        <v>RETURN TRIP CHG - CANS</v>
      </c>
      <c r="D157" s="134">
        <f>IFERROR(VLOOKUP(B157,'[31]Jefferson Rates'!$F$2:$H$500, 3, FALSE),0)</f>
        <v>6.15</v>
      </c>
      <c r="E157" s="135">
        <v>6.12</v>
      </c>
      <c r="F157" s="135" t="s">
        <v>14</v>
      </c>
      <c r="G157" s="136">
        <f>IFERROR(VLOOKUP('Jefferson Regulated Price Out'!$B157,'[31]Jefferson Revenue'!$B:$O,3,FALSE),0)</f>
        <v>0</v>
      </c>
      <c r="H157" s="136">
        <f>IFERROR(VLOOKUP('Jefferson Regulated Price Out'!$B157,'[31]Jefferson Revenue'!$B:$O,4,FALSE),0)</f>
        <v>0</v>
      </c>
      <c r="I157" s="136">
        <f>IFERROR(VLOOKUP('Jefferson Regulated Price Out'!$B157,'[31]Jefferson Revenue'!$B:$O,5,FALSE),0)</f>
        <v>0</v>
      </c>
      <c r="J157" s="136">
        <f>IFERROR(VLOOKUP('Jefferson Regulated Price Out'!$B157,'[31]Jefferson Revenue'!$B:$O,6,FALSE),0)</f>
        <v>0</v>
      </c>
      <c r="K157" s="136">
        <f>IFERROR(VLOOKUP('Jefferson Regulated Price Out'!$B157,'[31]Jefferson Revenue'!$B:$O,7,FALSE),0)</f>
        <v>0</v>
      </c>
      <c r="L157" s="136">
        <f>IFERROR(VLOOKUP('Jefferson Regulated Price Out'!$B157,'[31]Jefferson Revenue'!$B:$O,8,FALSE),0)</f>
        <v>0</v>
      </c>
      <c r="M157" s="136">
        <f>IFERROR(VLOOKUP('Jefferson Regulated Price Out'!$B157,'[31]Jefferson Revenue'!$B:$O,9,FALSE),0)</f>
        <v>0</v>
      </c>
      <c r="N157" s="136">
        <f>IFERROR(VLOOKUP('Jefferson Regulated Price Out'!$B157,'[31]Jefferson Revenue'!$B:$O,10,FALSE),0)</f>
        <v>0</v>
      </c>
      <c r="O157" s="136">
        <f>IFERROR(VLOOKUP('Jefferson Regulated Price Out'!$B157,'[31]Jefferson Revenue'!$B:$O,11,FALSE),0)</f>
        <v>0</v>
      </c>
      <c r="P157" s="136">
        <f>IFERROR(VLOOKUP('Jefferson Regulated Price Out'!$B157,'[31]Jefferson Revenue'!$B:$O,12,FALSE),0)</f>
        <v>0</v>
      </c>
      <c r="Q157" s="136">
        <f>IFERROR(VLOOKUP('Jefferson Regulated Price Out'!$B157,'[31]Jefferson Revenue'!$B:$O,13,FALSE),0)</f>
        <v>0</v>
      </c>
      <c r="R157" s="136">
        <f>IFERROR(VLOOKUP($B157,'[31]Jefferson Revenue'!$B:$O,14,0),0)</f>
        <v>0</v>
      </c>
      <c r="S157" s="136">
        <f t="shared" si="74"/>
        <v>0</v>
      </c>
      <c r="T157" s="162"/>
      <c r="U157" s="136">
        <f t="shared" si="65"/>
        <v>0</v>
      </c>
      <c r="V157" s="136">
        <f t="shared" si="65"/>
        <v>0</v>
      </c>
      <c r="W157" s="136">
        <f t="shared" si="65"/>
        <v>0</v>
      </c>
      <c r="X157" s="136">
        <f t="shared" si="65"/>
        <v>0</v>
      </c>
      <c r="Y157" s="136">
        <f t="shared" si="65"/>
        <v>0</v>
      </c>
      <c r="Z157" s="136">
        <f t="shared" si="65"/>
        <v>0</v>
      </c>
      <c r="AA157" s="136">
        <f t="shared" si="65"/>
        <v>0</v>
      </c>
      <c r="AB157" s="136">
        <f t="shared" si="65"/>
        <v>0</v>
      </c>
      <c r="AC157" s="136">
        <f t="shared" si="65"/>
        <v>0</v>
      </c>
      <c r="AD157" s="136">
        <f t="shared" si="65"/>
        <v>0</v>
      </c>
      <c r="AE157" s="136">
        <f t="shared" si="65"/>
        <v>0</v>
      </c>
      <c r="AF157" s="136">
        <f t="shared" si="65"/>
        <v>0</v>
      </c>
      <c r="AG157" s="138">
        <f t="shared" si="54"/>
        <v>0</v>
      </c>
      <c r="AH157" s="162"/>
      <c r="AI157" s="192"/>
      <c r="AJ157" s="214">
        <f t="shared" si="72"/>
        <v>6.1370588350302917</v>
      </c>
      <c r="AK157" s="224">
        <f t="shared" si="73"/>
        <v>1.7058835030291597E-2</v>
      </c>
      <c r="AL157" s="225">
        <f t="shared" si="68"/>
        <v>0</v>
      </c>
      <c r="AM157" s="226">
        <f t="shared" si="69"/>
        <v>0</v>
      </c>
      <c r="AN157" s="241">
        <f t="shared" si="70"/>
        <v>2.7873913448188885E-3</v>
      </c>
      <c r="AO157" s="241" t="e">
        <f t="shared" si="71"/>
        <v>#DIV/0!</v>
      </c>
    </row>
    <row r="158" spans="1:41" s="108" customFormat="1" ht="12" customHeight="1">
      <c r="A158" s="191">
        <v>245</v>
      </c>
      <c r="B158" s="140" t="s">
        <v>350</v>
      </c>
      <c r="C158" s="132" t="str">
        <f>+VLOOKUP(B158,'[30]Jefferson Regulated Price Out'!$A:$B,2,FALSE)</f>
        <v>CUST OWN 2YD EXTRA PU</v>
      </c>
      <c r="D158" s="134">
        <f>IFERROR(VLOOKUP(B158,'[31]Jefferson Rates'!$F$2:$H$500, 3, FALSE),0)</f>
        <v>50.11</v>
      </c>
      <c r="E158" s="135">
        <v>50.11</v>
      </c>
      <c r="F158" s="135" t="s">
        <v>14</v>
      </c>
      <c r="G158" s="136">
        <f>IFERROR(VLOOKUP('Jefferson Regulated Price Out'!$B158,'[31]Jefferson Revenue'!$B:$O,3,FALSE),0)</f>
        <v>0</v>
      </c>
      <c r="H158" s="136">
        <f>IFERROR(VLOOKUP('Jefferson Regulated Price Out'!$B158,'[31]Jefferson Revenue'!$B:$O,4,FALSE),0)</f>
        <v>50.11</v>
      </c>
      <c r="I158" s="136">
        <f>IFERROR(VLOOKUP('Jefferson Regulated Price Out'!$B158,'[31]Jefferson Revenue'!$B:$O,5,FALSE),0)</f>
        <v>0</v>
      </c>
      <c r="J158" s="136">
        <f>IFERROR(VLOOKUP('Jefferson Regulated Price Out'!$B158,'[31]Jefferson Revenue'!$B:$O,6,FALSE),0)</f>
        <v>0</v>
      </c>
      <c r="K158" s="136">
        <f>IFERROR(VLOOKUP('Jefferson Regulated Price Out'!$B158,'[31]Jefferson Revenue'!$B:$O,7,FALSE),0)</f>
        <v>0</v>
      </c>
      <c r="L158" s="136">
        <f>IFERROR(VLOOKUP('Jefferson Regulated Price Out'!$B158,'[31]Jefferson Revenue'!$B:$O,8,FALSE),0)</f>
        <v>0</v>
      </c>
      <c r="M158" s="136">
        <f>IFERROR(VLOOKUP('Jefferson Regulated Price Out'!$B158,'[31]Jefferson Revenue'!$B:$O,9,FALSE),0)</f>
        <v>0</v>
      </c>
      <c r="N158" s="136">
        <f>IFERROR(VLOOKUP('Jefferson Regulated Price Out'!$B158,'[31]Jefferson Revenue'!$B:$O,10,FALSE),0)</f>
        <v>50.11</v>
      </c>
      <c r="O158" s="136">
        <f>IFERROR(VLOOKUP('Jefferson Regulated Price Out'!$B158,'[31]Jefferson Revenue'!$B:$O,11,FALSE),0)</f>
        <v>0</v>
      </c>
      <c r="P158" s="136">
        <f>IFERROR(VLOOKUP('Jefferson Regulated Price Out'!$B158,'[31]Jefferson Revenue'!$B:$O,12,FALSE),0)</f>
        <v>0</v>
      </c>
      <c r="Q158" s="136">
        <f>IFERROR(VLOOKUP('Jefferson Regulated Price Out'!$B158,'[31]Jefferson Revenue'!$B:$O,13,FALSE),0)</f>
        <v>0</v>
      </c>
      <c r="R158" s="136">
        <f>IFERROR(VLOOKUP($B158,'[31]Jefferson Revenue'!$B:$O,14,0),0)</f>
        <v>0</v>
      </c>
      <c r="S158" s="136">
        <f t="shared" si="74"/>
        <v>100.22</v>
      </c>
      <c r="T158" s="162"/>
      <c r="U158" s="136">
        <f t="shared" si="65"/>
        <v>0</v>
      </c>
      <c r="V158" s="136">
        <f t="shared" si="65"/>
        <v>1</v>
      </c>
      <c r="W158" s="136">
        <f t="shared" si="65"/>
        <v>0</v>
      </c>
      <c r="X158" s="136">
        <f t="shared" si="65"/>
        <v>0</v>
      </c>
      <c r="Y158" s="136">
        <f t="shared" si="65"/>
        <v>0</v>
      </c>
      <c r="Z158" s="136">
        <f t="shared" si="65"/>
        <v>0</v>
      </c>
      <c r="AA158" s="136">
        <f t="shared" si="65"/>
        <v>0</v>
      </c>
      <c r="AB158" s="136">
        <f t="shared" si="65"/>
        <v>1</v>
      </c>
      <c r="AC158" s="136">
        <f t="shared" si="65"/>
        <v>0</v>
      </c>
      <c r="AD158" s="136">
        <f t="shared" si="65"/>
        <v>0</v>
      </c>
      <c r="AE158" s="136">
        <f t="shared" si="65"/>
        <v>0</v>
      </c>
      <c r="AF158" s="136">
        <f t="shared" si="65"/>
        <v>0</v>
      </c>
      <c r="AG158" s="138">
        <f t="shared" si="54"/>
        <v>0.16666666666666666</v>
      </c>
      <c r="AH158" s="162"/>
      <c r="AI158" s="192"/>
      <c r="AJ158" s="214">
        <f t="shared" si="72"/>
        <v>50.249676180288873</v>
      </c>
      <c r="AK158" s="224">
        <f t="shared" si="73"/>
        <v>0.1396761802888733</v>
      </c>
      <c r="AL158" s="225">
        <f t="shared" si="68"/>
        <v>0.27935236057774659</v>
      </c>
      <c r="AM158" s="226">
        <f t="shared" si="69"/>
        <v>100.49935236057775</v>
      </c>
      <c r="AN158" s="241">
        <f t="shared" si="70"/>
        <v>2.7873913448188646E-3</v>
      </c>
      <c r="AO158" s="241">
        <f t="shared" si="71"/>
        <v>2.7873913448188646E-3</v>
      </c>
    </row>
    <row r="159" spans="1:41" s="108" customFormat="1" ht="12" customHeight="1">
      <c r="A159" s="191"/>
      <c r="B159" s="140" t="s">
        <v>164</v>
      </c>
      <c r="C159" s="132" t="str">
        <f>+VLOOKUP(B159,'[30]Jefferson Regulated Price Out'!$A:$B,2,FALSE)</f>
        <v>CHARGE FOR DAMAGE</v>
      </c>
      <c r="D159" s="134">
        <f>IFERROR(VLOOKUP(B159,'[31]Jefferson Rates'!$F$2:$H$500, 3, FALSE),0)</f>
        <v>0</v>
      </c>
      <c r="E159" s="135"/>
      <c r="F159" s="135"/>
      <c r="G159" s="136">
        <f>IFERROR(VLOOKUP('Jefferson Regulated Price Out'!$B159,'[31]Jefferson Revenue'!$B:$O,3,FALSE),0)</f>
        <v>0</v>
      </c>
      <c r="H159" s="136">
        <f>IFERROR(VLOOKUP('Jefferson Regulated Price Out'!$B159,'[31]Jefferson Revenue'!$B:$O,4,FALSE),0)</f>
        <v>0</v>
      </c>
      <c r="I159" s="136">
        <f>IFERROR(VLOOKUP('Jefferson Regulated Price Out'!$B159,'[31]Jefferson Revenue'!$B:$O,5,FALSE),0)</f>
        <v>0</v>
      </c>
      <c r="J159" s="136">
        <f>IFERROR(VLOOKUP('Jefferson Regulated Price Out'!$B159,'[31]Jefferson Revenue'!$B:$O,6,FALSE),0)</f>
        <v>0</v>
      </c>
      <c r="K159" s="136">
        <f>IFERROR(VLOOKUP('Jefferson Regulated Price Out'!$B159,'[31]Jefferson Revenue'!$B:$O,7,FALSE),0)</f>
        <v>0</v>
      </c>
      <c r="L159" s="136">
        <f>IFERROR(VLOOKUP('Jefferson Regulated Price Out'!$B159,'[31]Jefferson Revenue'!$B:$O,8,FALSE),0)</f>
        <v>0</v>
      </c>
      <c r="M159" s="136">
        <f>IFERROR(VLOOKUP('Jefferson Regulated Price Out'!$B159,'[31]Jefferson Revenue'!$B:$O,9,FALSE),0)</f>
        <v>0</v>
      </c>
      <c r="N159" s="136">
        <f>IFERROR(VLOOKUP('Jefferson Regulated Price Out'!$B159,'[31]Jefferson Revenue'!$B:$O,10,FALSE),0)</f>
        <v>0</v>
      </c>
      <c r="O159" s="136">
        <f>IFERROR(VLOOKUP('Jefferson Regulated Price Out'!$B159,'[31]Jefferson Revenue'!$B:$O,11,FALSE),0)</f>
        <v>0</v>
      </c>
      <c r="P159" s="136">
        <f>IFERROR(VLOOKUP('Jefferson Regulated Price Out'!$B159,'[31]Jefferson Revenue'!$B:$O,12,FALSE),0)</f>
        <v>0</v>
      </c>
      <c r="Q159" s="136">
        <f>IFERROR(VLOOKUP('Jefferson Regulated Price Out'!$B159,'[31]Jefferson Revenue'!$B:$O,13,FALSE),0)</f>
        <v>0</v>
      </c>
      <c r="R159" s="136">
        <f>IFERROR(VLOOKUP($B159,'[31]Jefferson Revenue'!$B:$O,14,0),0)</f>
        <v>0</v>
      </c>
      <c r="S159" s="136">
        <f t="shared" si="74"/>
        <v>0</v>
      </c>
      <c r="T159" s="162"/>
      <c r="U159" s="136">
        <f t="shared" si="65"/>
        <v>0</v>
      </c>
      <c r="V159" s="136">
        <f t="shared" si="65"/>
        <v>0</v>
      </c>
      <c r="W159" s="136">
        <f t="shared" si="65"/>
        <v>0</v>
      </c>
      <c r="X159" s="136">
        <f t="shared" si="65"/>
        <v>0</v>
      </c>
      <c r="Y159" s="136">
        <f t="shared" si="65"/>
        <v>0</v>
      </c>
      <c r="Z159" s="136">
        <f t="shared" si="65"/>
        <v>0</v>
      </c>
      <c r="AA159" s="136">
        <f t="shared" si="65"/>
        <v>0</v>
      </c>
      <c r="AB159" s="136">
        <f t="shared" si="65"/>
        <v>0</v>
      </c>
      <c r="AC159" s="136">
        <f t="shared" si="65"/>
        <v>0</v>
      </c>
      <c r="AD159" s="136">
        <f t="shared" si="65"/>
        <v>0</v>
      </c>
      <c r="AE159" s="136">
        <f t="shared" si="65"/>
        <v>0</v>
      </c>
      <c r="AF159" s="136">
        <f t="shared" si="65"/>
        <v>0</v>
      </c>
      <c r="AG159" s="138">
        <f t="shared" si="54"/>
        <v>0</v>
      </c>
      <c r="AH159" s="162"/>
      <c r="AI159" s="162"/>
      <c r="AJ159" s="214">
        <f t="shared" si="72"/>
        <v>0</v>
      </c>
      <c r="AK159" s="224">
        <f t="shared" si="73"/>
        <v>0</v>
      </c>
      <c r="AL159" s="225">
        <f t="shared" si="68"/>
        <v>0</v>
      </c>
      <c r="AM159" s="226">
        <f t="shared" si="69"/>
        <v>0</v>
      </c>
      <c r="AN159" s="241" t="e">
        <f t="shared" si="70"/>
        <v>#DIV/0!</v>
      </c>
      <c r="AO159" s="241" t="e">
        <f t="shared" si="71"/>
        <v>#DIV/0!</v>
      </c>
    </row>
    <row r="160" spans="1:41" s="108" customFormat="1" ht="12" customHeight="1">
      <c r="A160" s="191"/>
      <c r="B160" s="167"/>
      <c r="C160" s="167"/>
      <c r="D160" s="167"/>
      <c r="E160" s="135"/>
      <c r="F160" s="135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38"/>
      <c r="AH160" s="162"/>
      <c r="AI160" s="162"/>
      <c r="AJ160" s="214"/>
      <c r="AK160" s="224"/>
      <c r="AL160" s="225"/>
      <c r="AM160" s="226"/>
    </row>
    <row r="161" spans="1:41" s="108" customFormat="1" ht="12" customHeight="1" thickBot="1">
      <c r="A161" s="191"/>
      <c r="B161" s="169"/>
      <c r="C161" s="170" t="s">
        <v>168</v>
      </c>
      <c r="D161" s="170"/>
      <c r="E161" s="135"/>
      <c r="F161" s="135"/>
      <c r="G161" s="151">
        <f t="shared" ref="G161:R161" si="75">SUM(G72:G160)</f>
        <v>69236.62999999999</v>
      </c>
      <c r="H161" s="151">
        <f t="shared" si="75"/>
        <v>69281.51999999999</v>
      </c>
      <c r="I161" s="151">
        <f t="shared" si="75"/>
        <v>70514.049999999974</v>
      </c>
      <c r="J161" s="151">
        <f t="shared" si="75"/>
        <v>71874.22</v>
      </c>
      <c r="K161" s="151">
        <f t="shared" si="75"/>
        <v>76141.099999999962</v>
      </c>
      <c r="L161" s="151">
        <f t="shared" si="75"/>
        <v>77511.709999999992</v>
      </c>
      <c r="M161" s="151">
        <f t="shared" si="75"/>
        <v>83020.23000000001</v>
      </c>
      <c r="N161" s="151">
        <f t="shared" si="75"/>
        <v>83184.979999999981</v>
      </c>
      <c r="O161" s="151">
        <f t="shared" si="75"/>
        <v>81049.67</v>
      </c>
      <c r="P161" s="151">
        <f t="shared" si="75"/>
        <v>75374.709999999977</v>
      </c>
      <c r="Q161" s="151">
        <f t="shared" si="75"/>
        <v>70394.610000000015</v>
      </c>
      <c r="R161" s="151">
        <f t="shared" si="75"/>
        <v>71109.33</v>
      </c>
      <c r="S161" s="249">
        <f t="shared" si="74"/>
        <v>898692.75999999978</v>
      </c>
      <c r="T161" s="162"/>
      <c r="U161" s="203">
        <f t="shared" ref="U161:AF161" si="76">SUM(U72:U158)</f>
        <v>760.01324484021472</v>
      </c>
      <c r="V161" s="203">
        <f t="shared" si="76"/>
        <v>788.75078259609529</v>
      </c>
      <c r="W161" s="203">
        <f t="shared" si="76"/>
        <v>821.30799993671633</v>
      </c>
      <c r="X161" s="203">
        <f t="shared" si="76"/>
        <v>783.45262099475019</v>
      </c>
      <c r="Y161" s="203">
        <f t="shared" si="76"/>
        <v>804.50046955010043</v>
      </c>
      <c r="Z161" s="203">
        <f t="shared" si="76"/>
        <v>797.48919416072465</v>
      </c>
      <c r="AA161" s="203">
        <f t="shared" si="76"/>
        <v>788.02313161995437</v>
      </c>
      <c r="AB161" s="203">
        <f t="shared" si="76"/>
        <v>780.27222960958693</v>
      </c>
      <c r="AC161" s="203">
        <f t="shared" si="76"/>
        <v>783.9731466003899</v>
      </c>
      <c r="AD161" s="203">
        <f t="shared" si="76"/>
        <v>789.05129388289629</v>
      </c>
      <c r="AE161" s="203">
        <f t="shared" si="76"/>
        <v>810.02256192343077</v>
      </c>
      <c r="AF161" s="203">
        <f t="shared" si="76"/>
        <v>732.49869203250091</v>
      </c>
      <c r="AG161" s="194">
        <f>SUM(AG72:AG160)</f>
        <v>786.6129473122802</v>
      </c>
      <c r="AH161" s="162"/>
      <c r="AI161" s="162"/>
      <c r="AJ161" s="218"/>
      <c r="AK161" s="218"/>
      <c r="AL161" s="250">
        <f>+SUM(AL72:AL160)</f>
        <v>2490.605966888385</v>
      </c>
      <c r="AM161" s="250">
        <f>+SUM(AM72:AM160)</f>
        <v>901183.36596688873</v>
      </c>
    </row>
    <row r="162" spans="1:41" s="108" customFormat="1" ht="12" customHeight="1">
      <c r="A162" s="191"/>
      <c r="B162" s="169"/>
      <c r="C162" s="169"/>
      <c r="D162" s="169"/>
      <c r="E162" s="135"/>
      <c r="F162" s="135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43"/>
      <c r="AH162" s="162"/>
      <c r="AI162" s="162"/>
      <c r="AJ162" s="223"/>
      <c r="AK162" s="223"/>
      <c r="AL162" s="223"/>
      <c r="AM162" s="223"/>
    </row>
    <row r="163" spans="1:41" s="108" customFormat="1" ht="12" customHeight="1">
      <c r="A163" s="191"/>
      <c r="B163" s="196" t="s">
        <v>171</v>
      </c>
      <c r="C163" s="196" t="s">
        <v>171</v>
      </c>
      <c r="D163" s="196"/>
      <c r="E163" s="135"/>
      <c r="F163" s="135"/>
      <c r="G163" s="156"/>
      <c r="H163" s="136" t="str">
        <f>IF(F163="","",(#REF!/F163)+(#REF!/E163))</f>
        <v/>
      </c>
      <c r="I163" s="136" t="str">
        <f>IF(F163="","",H163/12)</f>
        <v/>
      </c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43"/>
      <c r="AH163" s="162"/>
      <c r="AI163" s="162"/>
      <c r="AJ163" s="223"/>
      <c r="AK163" s="223"/>
      <c r="AL163" s="223"/>
      <c r="AM163" s="223"/>
    </row>
    <row r="164" spans="1:41" s="108" customFormat="1" ht="12" customHeight="1">
      <c r="A164" s="191"/>
      <c r="B164" s="140" t="s">
        <v>169</v>
      </c>
      <c r="C164" s="132" t="str">
        <f>+VLOOKUP(B164,'[30]Jefferson Regulated Price Out'!$A:$B,2,FALSE)</f>
        <v>2YD OCC-WEEKLY</v>
      </c>
      <c r="D164" s="134">
        <f>IFERROR(VLOOKUP(B164,'[31]Jefferson Rates'!$F$2:$H$500, 3, FALSE),0)</f>
        <v>95.41</v>
      </c>
      <c r="E164" s="135"/>
      <c r="F164" s="135"/>
      <c r="G164" s="136">
        <f>IFERROR(VLOOKUP('Jefferson Regulated Price Out'!$B164,'[31]Jefferson Revenue'!$B:$O,3,FALSE),0)</f>
        <v>0</v>
      </c>
      <c r="H164" s="136">
        <f>IFERROR(VLOOKUP('Jefferson Regulated Price Out'!$B164,'[31]Jefferson Revenue'!$B:$O,4,FALSE),0)</f>
        <v>0</v>
      </c>
      <c r="I164" s="136">
        <f>IFERROR(VLOOKUP('Jefferson Regulated Price Out'!$B164,'[31]Jefferson Revenue'!$B:$O,5,FALSE),0)</f>
        <v>0</v>
      </c>
      <c r="J164" s="136">
        <f>IFERROR(VLOOKUP('Jefferson Regulated Price Out'!$B164,'[31]Jefferson Revenue'!$B:$O,6,FALSE),0)</f>
        <v>0</v>
      </c>
      <c r="K164" s="136">
        <f>IFERROR(VLOOKUP('Jefferson Regulated Price Out'!$B164,'[31]Jefferson Revenue'!$B:$O,7,FALSE),0)</f>
        <v>0</v>
      </c>
      <c r="L164" s="136">
        <f>IFERROR(VLOOKUP('Jefferson Regulated Price Out'!$B164,'[31]Jefferson Revenue'!$B:$O,8,FALSE),0)</f>
        <v>0</v>
      </c>
      <c r="M164" s="136">
        <f>IFERROR(VLOOKUP('Jefferson Regulated Price Out'!$B164,'[31]Jefferson Revenue'!$B:$O,9,FALSE),0)</f>
        <v>0</v>
      </c>
      <c r="N164" s="136">
        <f>IFERROR(VLOOKUP('Jefferson Regulated Price Out'!$B164,'[31]Jefferson Revenue'!$B:$O,10,FALSE),0)</f>
        <v>0</v>
      </c>
      <c r="O164" s="136">
        <f>IFERROR(VLOOKUP('Jefferson Regulated Price Out'!$B164,'[31]Jefferson Revenue'!$B:$O,11,FALSE),0)</f>
        <v>0</v>
      </c>
      <c r="P164" s="136">
        <f>IFERROR(VLOOKUP('Jefferson Regulated Price Out'!$B164,'[31]Jefferson Revenue'!$B:$O,12,FALSE),0)</f>
        <v>0</v>
      </c>
      <c r="Q164" s="136">
        <f>IFERROR(VLOOKUP('Jefferson Regulated Price Out'!$B164,'[31]Jefferson Revenue'!$B:$O,13,FALSE),0)</f>
        <v>0</v>
      </c>
      <c r="R164" s="136">
        <f>IFERROR(VLOOKUP($B164,'[31]Jefferson Revenue'!$B:$O,14,0),0)</f>
        <v>0</v>
      </c>
      <c r="S164" s="136">
        <f t="shared" si="74"/>
        <v>0</v>
      </c>
      <c r="T164" s="162"/>
      <c r="U164" s="136">
        <f t="shared" ref="U164:AF167" si="77">IFERROR(G164/$D164,0)</f>
        <v>0</v>
      </c>
      <c r="V164" s="136">
        <f t="shared" si="77"/>
        <v>0</v>
      </c>
      <c r="W164" s="136">
        <f t="shared" si="77"/>
        <v>0</v>
      </c>
      <c r="X164" s="136">
        <f t="shared" si="77"/>
        <v>0</v>
      </c>
      <c r="Y164" s="136">
        <f t="shared" si="77"/>
        <v>0</v>
      </c>
      <c r="Z164" s="136">
        <f t="shared" si="77"/>
        <v>0</v>
      </c>
      <c r="AA164" s="136">
        <f t="shared" si="77"/>
        <v>0</v>
      </c>
      <c r="AB164" s="136">
        <f t="shared" si="77"/>
        <v>0</v>
      </c>
      <c r="AC164" s="136">
        <f t="shared" si="77"/>
        <v>0</v>
      </c>
      <c r="AD164" s="136">
        <f t="shared" si="77"/>
        <v>0</v>
      </c>
      <c r="AE164" s="136">
        <f t="shared" si="77"/>
        <v>0</v>
      </c>
      <c r="AF164" s="136">
        <f t="shared" si="77"/>
        <v>0</v>
      </c>
      <c r="AG164" s="138">
        <f t="shared" ref="AG164:AG167" si="78">AVERAGE(U164:AF164)</f>
        <v>0</v>
      </c>
      <c r="AH164" s="162"/>
      <c r="AI164" s="162"/>
      <c r="AJ164" s="214"/>
      <c r="AK164" s="224"/>
      <c r="AL164" s="225">
        <f t="shared" ref="AL164:AL167" si="79">+AK164*AG164*12</f>
        <v>0</v>
      </c>
      <c r="AM164" s="226">
        <f t="shared" ref="AM164:AM167" si="80">+S164+AL164</f>
        <v>0</v>
      </c>
      <c r="AN164" s="241" t="e">
        <f t="shared" ref="AN164:AN167" si="81">+AK164/E164</f>
        <v>#DIV/0!</v>
      </c>
      <c r="AO164" s="241" t="e">
        <f t="shared" ref="AO164:AO167" si="82">+AL164/S164</f>
        <v>#DIV/0!</v>
      </c>
    </row>
    <row r="165" spans="1:41" s="108" customFormat="1" ht="12" customHeight="1">
      <c r="A165" s="191"/>
      <c r="B165" s="140" t="s">
        <v>419</v>
      </c>
      <c r="C165" s="132" t="str">
        <f>+VLOOKUP(B165,'[30]Jefferson Regulated Price Out'!$A:$B,2,FALSE)</f>
        <v>RE-DELIVERY FEE-RECY BINS</v>
      </c>
      <c r="D165" s="134">
        <f>IFERROR(VLOOKUP(B165,'[31]Jefferson Rates'!$F$2:$H$500, 3, FALSE),0)</f>
        <v>20.45</v>
      </c>
      <c r="E165" s="135"/>
      <c r="F165" s="135"/>
      <c r="G165" s="136">
        <f>IFERROR(VLOOKUP('Jefferson Regulated Price Out'!$B165,'[31]Jefferson Revenue'!$B:$O,3,FALSE),0)</f>
        <v>0</v>
      </c>
      <c r="H165" s="136">
        <f>IFERROR(VLOOKUP('Jefferson Regulated Price Out'!$B165,'[31]Jefferson Revenue'!$B:$O,4,FALSE),0)</f>
        <v>0</v>
      </c>
      <c r="I165" s="136">
        <f>IFERROR(VLOOKUP('Jefferson Regulated Price Out'!$B165,'[31]Jefferson Revenue'!$B:$O,5,FALSE),0)</f>
        <v>0</v>
      </c>
      <c r="J165" s="136">
        <f>IFERROR(VLOOKUP('Jefferson Regulated Price Out'!$B165,'[31]Jefferson Revenue'!$B:$O,6,FALSE),0)</f>
        <v>0</v>
      </c>
      <c r="K165" s="136">
        <f>IFERROR(VLOOKUP('Jefferson Regulated Price Out'!$B165,'[31]Jefferson Revenue'!$B:$O,7,FALSE),0)</f>
        <v>0</v>
      </c>
      <c r="L165" s="136">
        <f>IFERROR(VLOOKUP('Jefferson Regulated Price Out'!$B165,'[31]Jefferson Revenue'!$B:$O,8,FALSE),0)</f>
        <v>0</v>
      </c>
      <c r="M165" s="136">
        <f>IFERROR(VLOOKUP('Jefferson Regulated Price Out'!$B165,'[31]Jefferson Revenue'!$B:$O,9,FALSE),0)</f>
        <v>0</v>
      </c>
      <c r="N165" s="136">
        <f>IFERROR(VLOOKUP('Jefferson Regulated Price Out'!$B165,'[31]Jefferson Revenue'!$B:$O,10,FALSE),0)</f>
        <v>0</v>
      </c>
      <c r="O165" s="136">
        <f>IFERROR(VLOOKUP('Jefferson Regulated Price Out'!$B165,'[31]Jefferson Revenue'!$B:$O,11,FALSE),0)</f>
        <v>0</v>
      </c>
      <c r="P165" s="136">
        <f>IFERROR(VLOOKUP('Jefferson Regulated Price Out'!$B165,'[31]Jefferson Revenue'!$B:$O,12,FALSE),0)</f>
        <v>0</v>
      </c>
      <c r="Q165" s="136">
        <f>IFERROR(VLOOKUP('Jefferson Regulated Price Out'!$B165,'[31]Jefferson Revenue'!$B:$O,13,FALSE),0)</f>
        <v>0</v>
      </c>
      <c r="R165" s="136">
        <f>IFERROR(VLOOKUP($B165,'[31]Jefferson Revenue'!$B:$O,14,0),0)</f>
        <v>0</v>
      </c>
      <c r="S165" s="136">
        <f t="shared" si="74"/>
        <v>0</v>
      </c>
      <c r="T165" s="162"/>
      <c r="U165" s="136">
        <f t="shared" si="77"/>
        <v>0</v>
      </c>
      <c r="V165" s="136">
        <f t="shared" si="77"/>
        <v>0</v>
      </c>
      <c r="W165" s="136">
        <f t="shared" si="77"/>
        <v>0</v>
      </c>
      <c r="X165" s="136">
        <f t="shared" si="77"/>
        <v>0</v>
      </c>
      <c r="Y165" s="136">
        <f t="shared" si="77"/>
        <v>0</v>
      </c>
      <c r="Z165" s="136">
        <f t="shared" si="77"/>
        <v>0</v>
      </c>
      <c r="AA165" s="136">
        <f t="shared" si="77"/>
        <v>0</v>
      </c>
      <c r="AB165" s="136">
        <f t="shared" si="77"/>
        <v>0</v>
      </c>
      <c r="AC165" s="136">
        <f t="shared" si="77"/>
        <v>0</v>
      </c>
      <c r="AD165" s="136">
        <f t="shared" si="77"/>
        <v>0</v>
      </c>
      <c r="AE165" s="136">
        <f t="shared" si="77"/>
        <v>0</v>
      </c>
      <c r="AF165" s="136">
        <f t="shared" si="77"/>
        <v>0</v>
      </c>
      <c r="AG165" s="138">
        <f t="shared" si="78"/>
        <v>0</v>
      </c>
      <c r="AH165" s="162"/>
      <c r="AI165" s="162"/>
      <c r="AJ165" s="214"/>
      <c r="AK165" s="224"/>
      <c r="AL165" s="225">
        <f t="shared" si="79"/>
        <v>0</v>
      </c>
      <c r="AM165" s="226">
        <f t="shared" si="80"/>
        <v>0</v>
      </c>
      <c r="AN165" s="241" t="e">
        <f t="shared" si="81"/>
        <v>#DIV/0!</v>
      </c>
      <c r="AO165" s="241" t="e">
        <f t="shared" si="82"/>
        <v>#DIV/0!</v>
      </c>
    </row>
    <row r="166" spans="1:41" s="108" customFormat="1" ht="12" customHeight="1">
      <c r="A166" s="191"/>
      <c r="B166" s="140" t="s">
        <v>517</v>
      </c>
      <c r="C166" s="132" t="str">
        <f>+VLOOKUP(B166,'[30]Jefferson Regulated Price Out'!$A:$B,2,FALSE)</f>
        <v>LOCK CHARGE-RECYCLING</v>
      </c>
      <c r="D166" s="134">
        <f>IFERROR(VLOOKUP(B166,'[31]Jefferson Rates'!$F$2:$H$500, 3, FALSE),0)</f>
        <v>0</v>
      </c>
      <c r="E166" s="135"/>
      <c r="F166" s="135"/>
      <c r="G166" s="136">
        <f>IFERROR(VLOOKUP('Jefferson Regulated Price Out'!$B166,'[31]Jefferson Revenue'!$B:$O,3,FALSE),0)</f>
        <v>0</v>
      </c>
      <c r="H166" s="136">
        <f>IFERROR(VLOOKUP('Jefferson Regulated Price Out'!$B166,'[31]Jefferson Revenue'!$B:$O,4,FALSE),0)</f>
        <v>0</v>
      </c>
      <c r="I166" s="136">
        <f>IFERROR(VLOOKUP('Jefferson Regulated Price Out'!$B166,'[31]Jefferson Revenue'!$B:$O,5,FALSE),0)</f>
        <v>0</v>
      </c>
      <c r="J166" s="136">
        <f>IFERROR(VLOOKUP('Jefferson Regulated Price Out'!$B166,'[31]Jefferson Revenue'!$B:$O,6,FALSE),0)</f>
        <v>0</v>
      </c>
      <c r="K166" s="136">
        <f>IFERROR(VLOOKUP('Jefferson Regulated Price Out'!$B166,'[31]Jefferson Revenue'!$B:$O,7,FALSE),0)</f>
        <v>0</v>
      </c>
      <c r="L166" s="136">
        <f>IFERROR(VLOOKUP('Jefferson Regulated Price Out'!$B166,'[31]Jefferson Revenue'!$B:$O,8,FALSE),0)</f>
        <v>0</v>
      </c>
      <c r="M166" s="136">
        <f>IFERROR(VLOOKUP('Jefferson Regulated Price Out'!$B166,'[31]Jefferson Revenue'!$B:$O,9,FALSE),0)</f>
        <v>0</v>
      </c>
      <c r="N166" s="136">
        <f>IFERROR(VLOOKUP('Jefferson Regulated Price Out'!$B166,'[31]Jefferson Revenue'!$B:$O,10,FALSE),0)</f>
        <v>0</v>
      </c>
      <c r="O166" s="136">
        <f>IFERROR(VLOOKUP('Jefferson Regulated Price Out'!$B166,'[31]Jefferson Revenue'!$B:$O,11,FALSE),0)</f>
        <v>0</v>
      </c>
      <c r="P166" s="136">
        <f>IFERROR(VLOOKUP('Jefferson Regulated Price Out'!$B166,'[31]Jefferson Revenue'!$B:$O,12,FALSE),0)</f>
        <v>0</v>
      </c>
      <c r="Q166" s="136">
        <f>IFERROR(VLOOKUP('Jefferson Regulated Price Out'!$B166,'[31]Jefferson Revenue'!$B:$O,13,FALSE),0)</f>
        <v>0</v>
      </c>
      <c r="R166" s="136">
        <f>IFERROR(VLOOKUP($B166,'[31]Jefferson Revenue'!$B:$O,14,0),0)</f>
        <v>0</v>
      </c>
      <c r="S166" s="136">
        <f t="shared" si="74"/>
        <v>0</v>
      </c>
      <c r="T166" s="162"/>
      <c r="U166" s="136">
        <f t="shared" si="77"/>
        <v>0</v>
      </c>
      <c r="V166" s="136">
        <f t="shared" si="77"/>
        <v>0</v>
      </c>
      <c r="W166" s="136">
        <f t="shared" si="77"/>
        <v>0</v>
      </c>
      <c r="X166" s="136">
        <f t="shared" si="77"/>
        <v>0</v>
      </c>
      <c r="Y166" s="136">
        <f t="shared" si="77"/>
        <v>0</v>
      </c>
      <c r="Z166" s="136">
        <f t="shared" si="77"/>
        <v>0</v>
      </c>
      <c r="AA166" s="136">
        <f t="shared" si="77"/>
        <v>0</v>
      </c>
      <c r="AB166" s="136">
        <f t="shared" si="77"/>
        <v>0</v>
      </c>
      <c r="AC166" s="136">
        <f t="shared" si="77"/>
        <v>0</v>
      </c>
      <c r="AD166" s="136">
        <f t="shared" si="77"/>
        <v>0</v>
      </c>
      <c r="AE166" s="136">
        <f t="shared" si="77"/>
        <v>0</v>
      </c>
      <c r="AF166" s="136">
        <f t="shared" si="77"/>
        <v>0</v>
      </c>
      <c r="AG166" s="138">
        <f t="shared" si="78"/>
        <v>0</v>
      </c>
      <c r="AH166" s="162"/>
      <c r="AI166" s="162"/>
      <c r="AJ166" s="214"/>
      <c r="AK166" s="224"/>
      <c r="AL166" s="225">
        <f t="shared" si="79"/>
        <v>0</v>
      </c>
      <c r="AM166" s="226">
        <f t="shared" si="80"/>
        <v>0</v>
      </c>
      <c r="AN166" s="241" t="e">
        <f t="shared" si="81"/>
        <v>#DIV/0!</v>
      </c>
      <c r="AO166" s="241" t="e">
        <f t="shared" si="82"/>
        <v>#DIV/0!</v>
      </c>
    </row>
    <row r="167" spans="1:41" s="108" customFormat="1" ht="12" customHeight="1">
      <c r="A167" s="191"/>
      <c r="B167" s="140" t="s">
        <v>518</v>
      </c>
      <c r="C167" s="132" t="str">
        <f>+VLOOKUP(B167,'[30]Jefferson Regulated Price Out'!$A:$B,2,FALSE)</f>
        <v>2YD OCC CONT 1X WKLY SVC</v>
      </c>
      <c r="D167" s="134">
        <f>IFERROR(VLOOKUP(B167,'[31]Jefferson Rates'!$F$2:$H$500, 3, FALSE),0)</f>
        <v>95.41</v>
      </c>
      <c r="E167" s="135"/>
      <c r="F167" s="135"/>
      <c r="G167" s="136">
        <f>IFERROR(VLOOKUP('Jefferson Regulated Price Out'!$B167,'[31]Jefferson Revenue'!$B:$O,3,FALSE),0)</f>
        <v>0</v>
      </c>
      <c r="H167" s="136">
        <f>IFERROR(VLOOKUP('Jefferson Regulated Price Out'!$B167,'[31]Jefferson Revenue'!$B:$O,4,FALSE),0)</f>
        <v>0</v>
      </c>
      <c r="I167" s="136">
        <f>IFERROR(VLOOKUP('Jefferson Regulated Price Out'!$B167,'[31]Jefferson Revenue'!$B:$O,5,FALSE),0)</f>
        <v>0</v>
      </c>
      <c r="J167" s="136">
        <f>IFERROR(VLOOKUP('Jefferson Regulated Price Out'!$B167,'[31]Jefferson Revenue'!$B:$O,6,FALSE),0)</f>
        <v>0</v>
      </c>
      <c r="K167" s="136">
        <f>IFERROR(VLOOKUP('Jefferson Regulated Price Out'!$B167,'[31]Jefferson Revenue'!$B:$O,7,FALSE),0)</f>
        <v>0</v>
      </c>
      <c r="L167" s="136">
        <f>IFERROR(VLOOKUP('Jefferson Regulated Price Out'!$B167,'[31]Jefferson Revenue'!$B:$O,8,FALSE),0)</f>
        <v>0</v>
      </c>
      <c r="M167" s="136">
        <f>IFERROR(VLOOKUP('Jefferson Regulated Price Out'!$B167,'[31]Jefferson Revenue'!$B:$O,9,FALSE),0)</f>
        <v>0</v>
      </c>
      <c r="N167" s="136">
        <f>IFERROR(VLOOKUP('Jefferson Regulated Price Out'!$B167,'[31]Jefferson Revenue'!$B:$O,10,FALSE),0)</f>
        <v>0</v>
      </c>
      <c r="O167" s="136">
        <f>IFERROR(VLOOKUP('Jefferson Regulated Price Out'!$B167,'[31]Jefferson Revenue'!$B:$O,11,FALSE),0)</f>
        <v>0</v>
      </c>
      <c r="P167" s="136">
        <f>IFERROR(VLOOKUP('Jefferson Regulated Price Out'!$B167,'[31]Jefferson Revenue'!$B:$O,12,FALSE),0)</f>
        <v>0</v>
      </c>
      <c r="Q167" s="136">
        <f>IFERROR(VLOOKUP('Jefferson Regulated Price Out'!$B167,'[31]Jefferson Revenue'!$B:$O,13,FALSE),0)</f>
        <v>0</v>
      </c>
      <c r="R167" s="136">
        <f>IFERROR(VLOOKUP($B167,'[31]Jefferson Revenue'!$B:$O,14,0),0)</f>
        <v>0</v>
      </c>
      <c r="S167" s="136">
        <f t="shared" si="74"/>
        <v>0</v>
      </c>
      <c r="T167" s="162"/>
      <c r="U167" s="136">
        <f t="shared" si="77"/>
        <v>0</v>
      </c>
      <c r="V167" s="136">
        <f t="shared" si="77"/>
        <v>0</v>
      </c>
      <c r="W167" s="136">
        <f t="shared" si="77"/>
        <v>0</v>
      </c>
      <c r="X167" s="136">
        <f t="shared" si="77"/>
        <v>0</v>
      </c>
      <c r="Y167" s="136">
        <f t="shared" si="77"/>
        <v>0</v>
      </c>
      <c r="Z167" s="136">
        <f t="shared" si="77"/>
        <v>0</v>
      </c>
      <c r="AA167" s="136">
        <f t="shared" si="77"/>
        <v>0</v>
      </c>
      <c r="AB167" s="136">
        <f t="shared" si="77"/>
        <v>0</v>
      </c>
      <c r="AC167" s="136">
        <f t="shared" si="77"/>
        <v>0</v>
      </c>
      <c r="AD167" s="136">
        <f t="shared" si="77"/>
        <v>0</v>
      </c>
      <c r="AE167" s="136">
        <f t="shared" si="77"/>
        <v>0</v>
      </c>
      <c r="AF167" s="136">
        <f t="shared" si="77"/>
        <v>0</v>
      </c>
      <c r="AG167" s="138">
        <f t="shared" si="78"/>
        <v>0</v>
      </c>
      <c r="AH167" s="162"/>
      <c r="AI167" s="162"/>
      <c r="AJ167" s="214"/>
      <c r="AK167" s="224"/>
      <c r="AL167" s="225">
        <f t="shared" si="79"/>
        <v>0</v>
      </c>
      <c r="AM167" s="226">
        <f t="shared" si="80"/>
        <v>0</v>
      </c>
      <c r="AN167" s="241" t="e">
        <f t="shared" si="81"/>
        <v>#DIV/0!</v>
      </c>
      <c r="AO167" s="241" t="e">
        <f t="shared" si="82"/>
        <v>#DIV/0!</v>
      </c>
    </row>
    <row r="168" spans="1:41" s="108" customFormat="1" ht="12" customHeight="1">
      <c r="A168" s="191"/>
      <c r="B168" s="169"/>
      <c r="C168" s="169"/>
      <c r="D168" s="169"/>
      <c r="E168" s="135"/>
      <c r="F168" s="135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43"/>
      <c r="AH168" s="162"/>
      <c r="AI168" s="162"/>
      <c r="AJ168" s="223"/>
      <c r="AK168" s="223"/>
      <c r="AL168" s="223"/>
      <c r="AM168" s="223"/>
    </row>
    <row r="169" spans="1:41" s="108" customFormat="1" ht="12" customHeight="1" thickBot="1">
      <c r="A169" s="191"/>
      <c r="B169" s="169"/>
      <c r="C169" s="170" t="s">
        <v>436</v>
      </c>
      <c r="D169" s="170"/>
      <c r="E169" s="135"/>
      <c r="F169" s="135"/>
      <c r="G169" s="151">
        <f t="shared" ref="G169:R169" si="83">SUM(G164:G168)</f>
        <v>0</v>
      </c>
      <c r="H169" s="151">
        <f t="shared" si="83"/>
        <v>0</v>
      </c>
      <c r="I169" s="151">
        <f t="shared" si="83"/>
        <v>0</v>
      </c>
      <c r="J169" s="151">
        <f t="shared" si="83"/>
        <v>0</v>
      </c>
      <c r="K169" s="151">
        <f t="shared" si="83"/>
        <v>0</v>
      </c>
      <c r="L169" s="151">
        <f t="shared" si="83"/>
        <v>0</v>
      </c>
      <c r="M169" s="151">
        <f t="shared" si="83"/>
        <v>0</v>
      </c>
      <c r="N169" s="151">
        <f t="shared" si="83"/>
        <v>0</v>
      </c>
      <c r="O169" s="151">
        <f t="shared" si="83"/>
        <v>0</v>
      </c>
      <c r="P169" s="151">
        <f t="shared" si="83"/>
        <v>0</v>
      </c>
      <c r="Q169" s="151">
        <f t="shared" si="83"/>
        <v>0</v>
      </c>
      <c r="R169" s="151">
        <f t="shared" si="83"/>
        <v>0</v>
      </c>
      <c r="S169" s="151">
        <f t="shared" si="74"/>
        <v>0</v>
      </c>
      <c r="T169" s="162"/>
      <c r="U169" s="203">
        <f t="shared" ref="U169:AF169" si="84">SUM(U164:U167)</f>
        <v>0</v>
      </c>
      <c r="V169" s="203">
        <f t="shared" si="84"/>
        <v>0</v>
      </c>
      <c r="W169" s="203">
        <f t="shared" si="84"/>
        <v>0</v>
      </c>
      <c r="X169" s="203">
        <f t="shared" si="84"/>
        <v>0</v>
      </c>
      <c r="Y169" s="203">
        <f t="shared" si="84"/>
        <v>0</v>
      </c>
      <c r="Z169" s="203">
        <f t="shared" si="84"/>
        <v>0</v>
      </c>
      <c r="AA169" s="203">
        <f t="shared" si="84"/>
        <v>0</v>
      </c>
      <c r="AB169" s="203">
        <f t="shared" si="84"/>
        <v>0</v>
      </c>
      <c r="AC169" s="203">
        <f t="shared" si="84"/>
        <v>0</v>
      </c>
      <c r="AD169" s="203">
        <f t="shared" si="84"/>
        <v>0</v>
      </c>
      <c r="AE169" s="203">
        <f t="shared" si="84"/>
        <v>0</v>
      </c>
      <c r="AF169" s="203">
        <f t="shared" si="84"/>
        <v>0</v>
      </c>
      <c r="AG169" s="194">
        <f>SUM(AG164:AG168)</f>
        <v>0</v>
      </c>
      <c r="AH169" s="162"/>
      <c r="AI169" s="162"/>
      <c r="AJ169" s="218"/>
      <c r="AK169" s="218"/>
      <c r="AL169" s="218">
        <f>+SUM(AL164:AL168)</f>
        <v>0</v>
      </c>
      <c r="AM169" s="218">
        <f>+SUM(AM164:AM168)</f>
        <v>0</v>
      </c>
    </row>
    <row r="170" spans="1:41" s="108" customFormat="1" ht="12" customHeight="1">
      <c r="A170" s="191"/>
      <c r="B170" s="169"/>
      <c r="C170" s="169"/>
      <c r="D170" s="169"/>
      <c r="E170" s="135"/>
      <c r="F170" s="135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43"/>
      <c r="AH170" s="162"/>
      <c r="AI170" s="162"/>
      <c r="AJ170" s="223"/>
      <c r="AK170" s="223"/>
      <c r="AL170" s="223"/>
      <c r="AM170" s="223"/>
    </row>
    <row r="171" spans="1:41" s="110" customFormat="1" ht="12" customHeight="1">
      <c r="A171" s="198"/>
      <c r="B171" s="163" t="s">
        <v>172</v>
      </c>
      <c r="C171" s="163" t="s">
        <v>172</v>
      </c>
      <c r="D171" s="163"/>
      <c r="E171" s="167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43"/>
      <c r="AH171" s="167"/>
      <c r="AI171" s="167"/>
      <c r="AJ171" s="228"/>
      <c r="AK171" s="228"/>
      <c r="AL171" s="228"/>
      <c r="AM171" s="228"/>
    </row>
    <row r="172" spans="1:41" s="110" customFormat="1" ht="12" customHeight="1">
      <c r="A172" s="198"/>
      <c r="B172" s="173"/>
      <c r="C172" s="173"/>
      <c r="D172" s="173"/>
      <c r="E172" s="167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43"/>
      <c r="AH172" s="167"/>
      <c r="AI172" s="167"/>
      <c r="AJ172" s="228"/>
      <c r="AK172" s="228"/>
      <c r="AL172" s="228"/>
      <c r="AM172" s="228"/>
    </row>
    <row r="173" spans="1:41" s="110" customFormat="1" ht="12" customHeight="1">
      <c r="A173" s="198"/>
      <c r="B173" s="175" t="s">
        <v>173</v>
      </c>
      <c r="C173" s="175" t="s">
        <v>173</v>
      </c>
      <c r="D173" s="175"/>
      <c r="E173" s="167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43"/>
      <c r="AH173" s="167"/>
      <c r="AI173" s="167"/>
      <c r="AJ173" s="228"/>
      <c r="AK173" s="228"/>
      <c r="AL173" s="228"/>
      <c r="AM173" s="228"/>
    </row>
    <row r="174" spans="1:41" s="110" customFormat="1" ht="12" customHeight="1">
      <c r="A174" s="198">
        <v>260</v>
      </c>
      <c r="B174" s="140" t="s">
        <v>174</v>
      </c>
      <c r="C174" s="132" t="str">
        <f>+VLOOKUP(B174,'[30]Jefferson Regulated Price Out'!$A:$B,2,FALSE)</f>
        <v>20YD ROLL OFF-HAUL</v>
      </c>
      <c r="D174" s="134">
        <f>IFERROR(VLOOKUP(B174,'[31]Jefferson Rates'!$F$2:$H$500, 3, FALSE),0)</f>
        <v>106.48</v>
      </c>
      <c r="E174" s="156">
        <v>106.48</v>
      </c>
      <c r="F174" s="167" t="s">
        <v>14</v>
      </c>
      <c r="G174" s="136">
        <f>IFERROR(VLOOKUP('Jefferson Regulated Price Out'!$B174,'[31]Jefferson Revenue'!$B:$O,3,FALSE),0)</f>
        <v>1490.72</v>
      </c>
      <c r="H174" s="136">
        <f>IFERROR(VLOOKUP('Jefferson Regulated Price Out'!$B174,'[31]Jefferson Revenue'!$B:$O,4,FALSE),0)</f>
        <v>1064.8</v>
      </c>
      <c r="I174" s="136">
        <f>IFERROR(VLOOKUP('Jefferson Regulated Price Out'!$B174,'[31]Jefferson Revenue'!$B:$O,5,FALSE),0)</f>
        <v>1171.28</v>
      </c>
      <c r="J174" s="136">
        <f>IFERROR(VLOOKUP('Jefferson Regulated Price Out'!$B174,'[31]Jefferson Revenue'!$B:$O,6,FALSE),0)</f>
        <v>1384.24</v>
      </c>
      <c r="K174" s="136">
        <f>IFERROR(VLOOKUP('Jefferson Regulated Price Out'!$B174,'[31]Jefferson Revenue'!$B:$O,7,FALSE),0)</f>
        <v>1277.76</v>
      </c>
      <c r="L174" s="136">
        <f>IFERROR(VLOOKUP('Jefferson Regulated Price Out'!$B174,'[31]Jefferson Revenue'!$B:$O,8,FALSE),0)</f>
        <v>1064.8</v>
      </c>
      <c r="M174" s="136">
        <f>IFERROR(VLOOKUP('Jefferson Regulated Price Out'!$B174,'[31]Jefferson Revenue'!$B:$O,9,FALSE),0)</f>
        <v>1384.24</v>
      </c>
      <c r="N174" s="136">
        <f>IFERROR(VLOOKUP('Jefferson Regulated Price Out'!$B174,'[31]Jefferson Revenue'!$B:$O,10,FALSE),0)</f>
        <v>1597.2</v>
      </c>
      <c r="O174" s="136">
        <f>IFERROR(VLOOKUP('Jefferson Regulated Price Out'!$B174,'[31]Jefferson Revenue'!$B:$O,11,FALSE),0)</f>
        <v>745.36</v>
      </c>
      <c r="P174" s="136">
        <f>IFERROR(VLOOKUP('Jefferson Regulated Price Out'!$B174,'[31]Jefferson Revenue'!$B:$O,12,FALSE),0)</f>
        <v>1490.72</v>
      </c>
      <c r="Q174" s="136">
        <f>IFERROR(VLOOKUP('Jefferson Regulated Price Out'!$B174,'[31]Jefferson Revenue'!$B:$O,13,FALSE),0)</f>
        <v>1171.28</v>
      </c>
      <c r="R174" s="136">
        <f>IFERROR(VLOOKUP($B174,'[31]Jefferson Revenue'!$B:$O,14,0),0)</f>
        <v>1384.24</v>
      </c>
      <c r="S174" s="136">
        <f t="shared" si="74"/>
        <v>15226.640000000001</v>
      </c>
      <c r="T174" s="167"/>
      <c r="U174" s="136">
        <f t="shared" ref="U174:AF197" si="85">IFERROR(G174/$D174,0)</f>
        <v>14</v>
      </c>
      <c r="V174" s="136">
        <f t="shared" si="85"/>
        <v>10</v>
      </c>
      <c r="W174" s="136">
        <f>IFERROR(I174/$D174,0)</f>
        <v>11</v>
      </c>
      <c r="X174" s="136">
        <f>IFERROR(J174/$D174,0)</f>
        <v>13</v>
      </c>
      <c r="Y174" s="136">
        <f t="shared" ref="Y174:AA197" si="86">IFERROR(K174/$D174,0)</f>
        <v>12</v>
      </c>
      <c r="Z174" s="136">
        <f t="shared" si="86"/>
        <v>10</v>
      </c>
      <c r="AA174" s="136">
        <f>IFERROR(M174/$D174,0)</f>
        <v>13</v>
      </c>
      <c r="AB174" s="136">
        <f t="shared" ref="AB174:AF197" si="87">IFERROR(N174/$D174,0)</f>
        <v>15</v>
      </c>
      <c r="AC174" s="136">
        <f t="shared" si="87"/>
        <v>7</v>
      </c>
      <c r="AD174" s="136">
        <f t="shared" si="87"/>
        <v>14</v>
      </c>
      <c r="AE174" s="136">
        <f t="shared" si="87"/>
        <v>11</v>
      </c>
      <c r="AF174" s="136">
        <f t="shared" si="87"/>
        <v>13</v>
      </c>
      <c r="AG174" s="138">
        <f t="shared" ref="AG174:AG190" si="88">AVERAGE(U174:AF174)</f>
        <v>11.916666666666666</v>
      </c>
      <c r="AH174" s="167"/>
      <c r="AI174" s="167"/>
      <c r="AJ174" s="214">
        <f t="shared" ref="AJ174:AJ203" si="89">+E174*(1+$AK$5)</f>
        <v>106.77680143039632</v>
      </c>
      <c r="AK174" s="224">
        <f t="shared" ref="AK174:AK203" si="90">+AJ174-E174</f>
        <v>0.29680143039631446</v>
      </c>
      <c r="AL174" s="225">
        <f t="shared" ref="AL174:AL203" si="91">+AK174*AG174*12</f>
        <v>42.442604546672968</v>
      </c>
      <c r="AM174" s="226">
        <f t="shared" ref="AM174:AM203" si="92">+S174+AL174</f>
        <v>15269.082604546675</v>
      </c>
      <c r="AN174" s="241">
        <f t="shared" ref="AN174" si="93">+AK174/E174</f>
        <v>2.7873913448188811E-3</v>
      </c>
      <c r="AO174" s="241">
        <f t="shared" ref="AO174" si="94">+AL174/S174</f>
        <v>2.7873913448188807E-3</v>
      </c>
    </row>
    <row r="175" spans="1:41" s="110" customFormat="1" ht="12" customHeight="1">
      <c r="A175" s="198">
        <v>260</v>
      </c>
      <c r="B175" s="140" t="s">
        <v>437</v>
      </c>
      <c r="C175" s="132" t="str">
        <f>+VLOOKUP(B175,'[30]Jefferson Regulated Price Out'!$A:$B,2,FALSE)</f>
        <v>25YD ROLL OFF - HAUL</v>
      </c>
      <c r="D175" s="134">
        <f>IFERROR(VLOOKUP(B175,'[31]Jefferson Rates'!$F$2:$H$500, 3, FALSE),0)</f>
        <v>109.79</v>
      </c>
      <c r="E175" s="156">
        <v>109.79</v>
      </c>
      <c r="F175" s="167" t="s">
        <v>14</v>
      </c>
      <c r="G175" s="136">
        <f>IFERROR(VLOOKUP('Jefferson Regulated Price Out'!$B175,'[31]Jefferson Revenue'!$B:$O,3,FALSE),0)</f>
        <v>0</v>
      </c>
      <c r="H175" s="136">
        <f>IFERROR(VLOOKUP('Jefferson Regulated Price Out'!$B175,'[31]Jefferson Revenue'!$B:$O,4,FALSE),0)</f>
        <v>0</v>
      </c>
      <c r="I175" s="136">
        <f>IFERROR(VLOOKUP('Jefferson Regulated Price Out'!$B175,'[31]Jefferson Revenue'!$B:$O,5,FALSE),0)</f>
        <v>0</v>
      </c>
      <c r="J175" s="136">
        <f>IFERROR(VLOOKUP('Jefferson Regulated Price Out'!$B175,'[31]Jefferson Revenue'!$B:$O,6,FALSE),0)</f>
        <v>0</v>
      </c>
      <c r="K175" s="136">
        <f>IFERROR(VLOOKUP('Jefferson Regulated Price Out'!$B175,'[31]Jefferson Revenue'!$B:$O,7,FALSE),0)</f>
        <v>0</v>
      </c>
      <c r="L175" s="136">
        <f>IFERROR(VLOOKUP('Jefferson Regulated Price Out'!$B175,'[31]Jefferson Revenue'!$B:$O,8,FALSE),0)</f>
        <v>0</v>
      </c>
      <c r="M175" s="136">
        <f>IFERROR(VLOOKUP('Jefferson Regulated Price Out'!$B175,'[31]Jefferson Revenue'!$B:$O,9,FALSE),0)</f>
        <v>0</v>
      </c>
      <c r="N175" s="136">
        <f>IFERROR(VLOOKUP('Jefferson Regulated Price Out'!$B175,'[31]Jefferson Revenue'!$B:$O,10,FALSE),0)</f>
        <v>0</v>
      </c>
      <c r="O175" s="136">
        <f>IFERROR(VLOOKUP('Jefferson Regulated Price Out'!$B175,'[31]Jefferson Revenue'!$B:$O,11,FALSE),0)</f>
        <v>0</v>
      </c>
      <c r="P175" s="136">
        <f>IFERROR(VLOOKUP('Jefferson Regulated Price Out'!$B175,'[31]Jefferson Revenue'!$B:$O,12,FALSE),0)</f>
        <v>0</v>
      </c>
      <c r="Q175" s="136">
        <f>IFERROR(VLOOKUP('Jefferson Regulated Price Out'!$B175,'[31]Jefferson Revenue'!$B:$O,13,FALSE),0)</f>
        <v>0</v>
      </c>
      <c r="R175" s="136">
        <f>IFERROR(VLOOKUP($B175,'[31]Jefferson Revenue'!$B:$O,14,0),0)</f>
        <v>0</v>
      </c>
      <c r="S175" s="136">
        <f t="shared" si="74"/>
        <v>0</v>
      </c>
      <c r="T175" s="167"/>
      <c r="U175" s="136">
        <f t="shared" si="85"/>
        <v>0</v>
      </c>
      <c r="V175" s="136">
        <f t="shared" si="85"/>
        <v>0</v>
      </c>
      <c r="W175" s="136">
        <f t="shared" si="85"/>
        <v>0</v>
      </c>
      <c r="X175" s="136">
        <f t="shared" si="85"/>
        <v>0</v>
      </c>
      <c r="Y175" s="136">
        <f t="shared" si="86"/>
        <v>0</v>
      </c>
      <c r="Z175" s="136">
        <f t="shared" si="86"/>
        <v>0</v>
      </c>
      <c r="AA175" s="136">
        <f t="shared" si="86"/>
        <v>0</v>
      </c>
      <c r="AB175" s="136">
        <f t="shared" si="87"/>
        <v>0</v>
      </c>
      <c r="AC175" s="136">
        <f t="shared" si="87"/>
        <v>0</v>
      </c>
      <c r="AD175" s="136">
        <f t="shared" si="87"/>
        <v>0</v>
      </c>
      <c r="AE175" s="136">
        <f t="shared" si="87"/>
        <v>0</v>
      </c>
      <c r="AF175" s="136">
        <f t="shared" si="87"/>
        <v>0</v>
      </c>
      <c r="AG175" s="138">
        <f t="shared" si="88"/>
        <v>0</v>
      </c>
      <c r="AH175" s="167"/>
      <c r="AI175" s="167"/>
      <c r="AJ175" s="214">
        <f t="shared" si="89"/>
        <v>110.09602769574767</v>
      </c>
      <c r="AK175" s="224">
        <f t="shared" si="90"/>
        <v>0.30602769574765887</v>
      </c>
      <c r="AL175" s="225">
        <f t="shared" si="91"/>
        <v>0</v>
      </c>
      <c r="AM175" s="226">
        <f t="shared" si="92"/>
        <v>0</v>
      </c>
      <c r="AN175" s="241">
        <f t="shared" ref="AN175:AN203" si="95">+AK175/E175</f>
        <v>2.7873913448188256E-3</v>
      </c>
      <c r="AO175" s="241" t="e">
        <f t="shared" ref="AO175:AO203" si="96">+AL175/S175</f>
        <v>#DIV/0!</v>
      </c>
    </row>
    <row r="176" spans="1:41" s="110" customFormat="1" ht="12" customHeight="1">
      <c r="A176" s="198">
        <v>260</v>
      </c>
      <c r="B176" s="140" t="s">
        <v>175</v>
      </c>
      <c r="C176" s="132" t="str">
        <f>+VLOOKUP(B176,'[30]Jefferson Regulated Price Out'!$A:$B,2,FALSE)</f>
        <v>30YD ROLL OFF-HAUL</v>
      </c>
      <c r="D176" s="134">
        <f>IFERROR(VLOOKUP(B176,'[31]Jefferson Rates'!$F$2:$H$500, 3, FALSE),0)</f>
        <v>113.09</v>
      </c>
      <c r="E176" s="156">
        <v>113.09</v>
      </c>
      <c r="F176" s="167" t="s">
        <v>14</v>
      </c>
      <c r="G176" s="136">
        <f>IFERROR(VLOOKUP('Jefferson Regulated Price Out'!$B176,'[31]Jefferson Revenue'!$B:$O,3,FALSE),0)</f>
        <v>1809.44</v>
      </c>
      <c r="H176" s="136">
        <f>IFERROR(VLOOKUP('Jefferson Regulated Price Out'!$B176,'[31]Jefferson Revenue'!$B:$O,4,FALSE),0)</f>
        <v>1243.99</v>
      </c>
      <c r="I176" s="136">
        <f>IFERROR(VLOOKUP('Jefferson Regulated Price Out'!$B176,'[31]Jefferson Revenue'!$B:$O,5,FALSE),0)</f>
        <v>2261.8000000000002</v>
      </c>
      <c r="J176" s="136">
        <f>IFERROR(VLOOKUP('Jefferson Regulated Price Out'!$B176,'[31]Jefferson Revenue'!$B:$O,6,FALSE),0)</f>
        <v>2261.8000000000002</v>
      </c>
      <c r="K176" s="136">
        <f>IFERROR(VLOOKUP('Jefferson Regulated Price Out'!$B176,'[31]Jefferson Revenue'!$B:$O,7,FALSE),0)</f>
        <v>1809.44</v>
      </c>
      <c r="L176" s="136">
        <f>IFERROR(VLOOKUP('Jefferson Regulated Price Out'!$B176,'[31]Jefferson Revenue'!$B:$O,8,FALSE),0)</f>
        <v>1922.53</v>
      </c>
      <c r="M176" s="136">
        <f>IFERROR(VLOOKUP('Jefferson Regulated Price Out'!$B176,'[31]Jefferson Revenue'!$B:$O,9,FALSE),0)</f>
        <v>2035.62</v>
      </c>
      <c r="N176" s="136">
        <f>IFERROR(VLOOKUP('Jefferson Regulated Price Out'!$B176,'[31]Jefferson Revenue'!$B:$O,10,FALSE),0)</f>
        <v>2035.62</v>
      </c>
      <c r="O176" s="136">
        <f>IFERROR(VLOOKUP('Jefferson Regulated Price Out'!$B176,'[31]Jefferson Revenue'!$B:$O,11,FALSE),0)</f>
        <v>1922.53</v>
      </c>
      <c r="P176" s="136">
        <f>IFERROR(VLOOKUP('Jefferson Regulated Price Out'!$B176,'[31]Jefferson Revenue'!$B:$O,12,FALSE),0)</f>
        <v>2714.16</v>
      </c>
      <c r="Q176" s="136">
        <f>IFERROR(VLOOKUP('Jefferson Regulated Price Out'!$B176,'[31]Jefferson Revenue'!$B:$O,13,FALSE),0)</f>
        <v>2374.89</v>
      </c>
      <c r="R176" s="136">
        <f>IFERROR(VLOOKUP($B176,'[31]Jefferson Revenue'!$B:$O,14,0),0)</f>
        <v>2035.62</v>
      </c>
      <c r="S176" s="136">
        <f t="shared" si="74"/>
        <v>24427.439999999999</v>
      </c>
      <c r="T176" s="167"/>
      <c r="U176" s="136">
        <f t="shared" si="85"/>
        <v>16</v>
      </c>
      <c r="V176" s="136">
        <f t="shared" si="85"/>
        <v>11</v>
      </c>
      <c r="W176" s="136">
        <f t="shared" si="85"/>
        <v>20</v>
      </c>
      <c r="X176" s="136">
        <f t="shared" si="85"/>
        <v>20</v>
      </c>
      <c r="Y176" s="136">
        <f t="shared" si="86"/>
        <v>16</v>
      </c>
      <c r="Z176" s="136">
        <f t="shared" si="86"/>
        <v>17</v>
      </c>
      <c r="AA176" s="136">
        <f t="shared" si="86"/>
        <v>18</v>
      </c>
      <c r="AB176" s="136">
        <f t="shared" si="87"/>
        <v>18</v>
      </c>
      <c r="AC176" s="136">
        <f t="shared" si="87"/>
        <v>17</v>
      </c>
      <c r="AD176" s="136">
        <f t="shared" si="87"/>
        <v>23.999999999999996</v>
      </c>
      <c r="AE176" s="136">
        <f t="shared" si="87"/>
        <v>21</v>
      </c>
      <c r="AF176" s="136">
        <f>IFERROR(R176/$D176,0)</f>
        <v>18</v>
      </c>
      <c r="AG176" s="138">
        <f t="shared" si="88"/>
        <v>18</v>
      </c>
      <c r="AH176" s="167"/>
      <c r="AI176" s="167"/>
      <c r="AJ176" s="214">
        <f t="shared" si="89"/>
        <v>113.40522608718557</v>
      </c>
      <c r="AK176" s="224">
        <f t="shared" si="90"/>
        <v>0.31522608718556455</v>
      </c>
      <c r="AL176" s="225">
        <f t="shared" si="91"/>
        <v>68.088834832081943</v>
      </c>
      <c r="AM176" s="226">
        <f t="shared" si="92"/>
        <v>24495.528834832079</v>
      </c>
      <c r="AN176" s="241">
        <f t="shared" si="95"/>
        <v>2.7873913448188572E-3</v>
      </c>
      <c r="AO176" s="241">
        <f t="shared" si="96"/>
        <v>2.7873913448188572E-3</v>
      </c>
    </row>
    <row r="177" spans="1:42" s="110" customFormat="1" ht="12" customHeight="1">
      <c r="A177" s="198">
        <v>260</v>
      </c>
      <c r="B177" s="140" t="s">
        <v>176</v>
      </c>
      <c r="C177" s="132" t="str">
        <f>+VLOOKUP(B177,'[30]Jefferson Regulated Price Out'!$A:$B,2,FALSE)</f>
        <v>40YD ROLL OFF-HAUL</v>
      </c>
      <c r="D177" s="134">
        <f>IFERROR(VLOOKUP(B177,'[31]Jefferson Rates'!$F$2:$H$500, 3, FALSE),0)</f>
        <v>131.05000000000001</v>
      </c>
      <c r="E177" s="156">
        <v>131.02000000000001</v>
      </c>
      <c r="F177" s="167" t="s">
        <v>14</v>
      </c>
      <c r="G177" s="136">
        <f>IFERROR(VLOOKUP('Jefferson Regulated Price Out'!$B177,'[31]Jefferson Revenue'!$B:$O,3,FALSE),0)</f>
        <v>1310.5</v>
      </c>
      <c r="H177" s="136">
        <f>IFERROR(VLOOKUP('Jefferson Regulated Price Out'!$B177,'[31]Jefferson Revenue'!$B:$O,4,FALSE),0)</f>
        <v>917.35</v>
      </c>
      <c r="I177" s="136">
        <f>IFERROR(VLOOKUP('Jefferson Regulated Price Out'!$B177,'[31]Jefferson Revenue'!$B:$O,5,FALSE),0)</f>
        <v>1179.45</v>
      </c>
      <c r="J177" s="136">
        <f>IFERROR(VLOOKUP('Jefferson Regulated Price Out'!$B177,'[31]Jefferson Revenue'!$B:$O,6,FALSE),0)</f>
        <v>1179.45</v>
      </c>
      <c r="K177" s="136">
        <f>IFERROR(VLOOKUP('Jefferson Regulated Price Out'!$B177,'[31]Jefferson Revenue'!$B:$O,7,FALSE),0)</f>
        <v>1179.45</v>
      </c>
      <c r="L177" s="136">
        <f>IFERROR(VLOOKUP('Jefferson Regulated Price Out'!$B177,'[31]Jefferson Revenue'!$B:$O,8,FALSE),0)</f>
        <v>1048.4000000000001</v>
      </c>
      <c r="M177" s="136">
        <f>IFERROR(VLOOKUP('Jefferson Regulated Price Out'!$B177,'[31]Jefferson Revenue'!$B:$O,9,FALSE),0)</f>
        <v>1179.45</v>
      </c>
      <c r="N177" s="136">
        <f>IFERROR(VLOOKUP('Jefferson Regulated Price Out'!$B177,'[31]Jefferson Revenue'!$B:$O,10,FALSE),0)</f>
        <v>1310.5</v>
      </c>
      <c r="O177" s="136">
        <f>IFERROR(VLOOKUP('Jefferson Regulated Price Out'!$B177,'[31]Jefferson Revenue'!$B:$O,11,FALSE),0)</f>
        <v>1179.45</v>
      </c>
      <c r="P177" s="136">
        <f>IFERROR(VLOOKUP('Jefferson Regulated Price Out'!$B177,'[31]Jefferson Revenue'!$B:$O,12,FALSE),0)</f>
        <v>1048.4000000000001</v>
      </c>
      <c r="Q177" s="136">
        <f>IFERROR(VLOOKUP('Jefferson Regulated Price Out'!$B177,'[31]Jefferson Revenue'!$B:$O,13,FALSE),0)</f>
        <v>1858.29</v>
      </c>
      <c r="R177" s="136">
        <f>IFERROR(VLOOKUP($B177,'[31]Jefferson Revenue'!$B:$O,14,0),0)</f>
        <v>1179.45</v>
      </c>
      <c r="S177" s="136">
        <f t="shared" si="74"/>
        <v>14570.14</v>
      </c>
      <c r="T177" s="167"/>
      <c r="U177" s="136">
        <f t="shared" si="85"/>
        <v>10</v>
      </c>
      <c r="V177" s="136">
        <f t="shared" si="85"/>
        <v>7</v>
      </c>
      <c r="W177" s="136">
        <f t="shared" si="85"/>
        <v>9</v>
      </c>
      <c r="X177" s="136">
        <f t="shared" si="85"/>
        <v>9</v>
      </c>
      <c r="Y177" s="136">
        <f t="shared" si="86"/>
        <v>9</v>
      </c>
      <c r="Z177" s="136">
        <f t="shared" si="86"/>
        <v>8</v>
      </c>
      <c r="AA177" s="136">
        <f t="shared" si="86"/>
        <v>9</v>
      </c>
      <c r="AB177" s="136">
        <f t="shared" si="87"/>
        <v>10</v>
      </c>
      <c r="AC177" s="136">
        <f t="shared" si="87"/>
        <v>9</v>
      </c>
      <c r="AD177" s="136">
        <f t="shared" si="87"/>
        <v>8</v>
      </c>
      <c r="AE177" s="136">
        <f t="shared" si="87"/>
        <v>14.180007630675313</v>
      </c>
      <c r="AF177" s="136">
        <f t="shared" si="87"/>
        <v>9</v>
      </c>
      <c r="AG177" s="138">
        <f t="shared" si="88"/>
        <v>9.2650006358896082</v>
      </c>
      <c r="AH177" s="167"/>
      <c r="AI177" s="167"/>
      <c r="AJ177" s="214">
        <f t="shared" si="89"/>
        <v>131.38520401399819</v>
      </c>
      <c r="AK177" s="224">
        <f t="shared" si="90"/>
        <v>0.3652040139981807</v>
      </c>
      <c r="AL177" s="225">
        <f t="shared" si="91"/>
        <v>40.603385063070981</v>
      </c>
      <c r="AM177" s="226">
        <f t="shared" si="92"/>
        <v>14610.74338506307</v>
      </c>
      <c r="AN177" s="241">
        <f t="shared" si="95"/>
        <v>2.7873913448189639E-3</v>
      </c>
      <c r="AO177" s="241">
        <f t="shared" si="96"/>
        <v>2.7867532544691392E-3</v>
      </c>
    </row>
    <row r="178" spans="1:42" s="110" customFormat="1" ht="12" customHeight="1">
      <c r="A178" s="198">
        <v>265</v>
      </c>
      <c r="B178" s="140" t="s">
        <v>439</v>
      </c>
      <c r="C178" s="132" t="str">
        <f>+VLOOKUP(B178,'[30]Jefferson Regulated Price Out'!$A:$B,2,FALSE)</f>
        <v>30YD CUST OWNED R/O HAUL</v>
      </c>
      <c r="D178" s="134">
        <f>IFERROR(VLOOKUP(B178,'[31]Jefferson Rates'!$F$2:$H$500, 3, FALSE),0)</f>
        <v>114.65</v>
      </c>
      <c r="E178" s="156">
        <v>114.65</v>
      </c>
      <c r="F178" s="167" t="s">
        <v>14</v>
      </c>
      <c r="G178" s="136">
        <f>IFERROR(VLOOKUP('Jefferson Regulated Price Out'!$B178,'[31]Jefferson Revenue'!$B:$O,3,FALSE),0)</f>
        <v>114.65</v>
      </c>
      <c r="H178" s="136">
        <f>IFERROR(VLOOKUP('Jefferson Regulated Price Out'!$B178,'[31]Jefferson Revenue'!$B:$O,4,FALSE),0)</f>
        <v>114.65</v>
      </c>
      <c r="I178" s="136">
        <f>IFERROR(VLOOKUP('Jefferson Regulated Price Out'!$B178,'[31]Jefferson Revenue'!$B:$O,5,FALSE),0)</f>
        <v>0</v>
      </c>
      <c r="J178" s="136">
        <f>IFERROR(VLOOKUP('Jefferson Regulated Price Out'!$B178,'[31]Jefferson Revenue'!$B:$O,6,FALSE),0)</f>
        <v>114.65</v>
      </c>
      <c r="K178" s="136">
        <f>IFERROR(VLOOKUP('Jefferson Regulated Price Out'!$B178,'[31]Jefferson Revenue'!$B:$O,7,FALSE),0)</f>
        <v>0</v>
      </c>
      <c r="L178" s="136">
        <f>IFERROR(VLOOKUP('Jefferson Regulated Price Out'!$B178,'[31]Jefferson Revenue'!$B:$O,8,FALSE),0)</f>
        <v>0</v>
      </c>
      <c r="M178" s="136">
        <f>IFERROR(VLOOKUP('Jefferson Regulated Price Out'!$B178,'[31]Jefferson Revenue'!$B:$O,9,FALSE),0)</f>
        <v>0</v>
      </c>
      <c r="N178" s="136">
        <f>IFERROR(VLOOKUP('Jefferson Regulated Price Out'!$B178,'[31]Jefferson Revenue'!$B:$O,10,FALSE),0)</f>
        <v>114.65</v>
      </c>
      <c r="O178" s="136">
        <f>IFERROR(VLOOKUP('Jefferson Regulated Price Out'!$B178,'[31]Jefferson Revenue'!$B:$O,11,FALSE),0)</f>
        <v>114.65</v>
      </c>
      <c r="P178" s="136">
        <f>IFERROR(VLOOKUP('Jefferson Regulated Price Out'!$B178,'[31]Jefferson Revenue'!$B:$O,12,FALSE),0)</f>
        <v>0</v>
      </c>
      <c r="Q178" s="136">
        <f>IFERROR(VLOOKUP('Jefferson Regulated Price Out'!$B178,'[31]Jefferson Revenue'!$B:$O,13,FALSE),0)</f>
        <v>0</v>
      </c>
      <c r="R178" s="136">
        <f>IFERROR(VLOOKUP($B178,'[31]Jefferson Revenue'!$B:$O,14,0),0)</f>
        <v>0</v>
      </c>
      <c r="S178" s="136">
        <f t="shared" si="74"/>
        <v>573.25</v>
      </c>
      <c r="T178" s="167"/>
      <c r="U178" s="136">
        <f t="shared" si="85"/>
        <v>1</v>
      </c>
      <c r="V178" s="136">
        <f t="shared" si="85"/>
        <v>1</v>
      </c>
      <c r="W178" s="136">
        <f t="shared" si="85"/>
        <v>0</v>
      </c>
      <c r="X178" s="136">
        <f t="shared" si="85"/>
        <v>1</v>
      </c>
      <c r="Y178" s="136">
        <f t="shared" si="85"/>
        <v>0</v>
      </c>
      <c r="Z178" s="136">
        <f t="shared" si="85"/>
        <v>0</v>
      </c>
      <c r="AA178" s="136">
        <f t="shared" si="85"/>
        <v>0</v>
      </c>
      <c r="AB178" s="136">
        <f t="shared" si="85"/>
        <v>1</v>
      </c>
      <c r="AC178" s="136">
        <f t="shared" si="85"/>
        <v>1</v>
      </c>
      <c r="AD178" s="136">
        <f t="shared" si="85"/>
        <v>0</v>
      </c>
      <c r="AE178" s="136">
        <f t="shared" si="85"/>
        <v>0</v>
      </c>
      <c r="AF178" s="136">
        <f t="shared" si="85"/>
        <v>0</v>
      </c>
      <c r="AG178" s="138">
        <f t="shared" si="88"/>
        <v>0.41666666666666669</v>
      </c>
      <c r="AH178" s="167"/>
      <c r="AI178" s="167"/>
      <c r="AJ178" s="214">
        <f t="shared" si="89"/>
        <v>114.96957441768349</v>
      </c>
      <c r="AK178" s="224">
        <f t="shared" si="90"/>
        <v>0.3195744176834836</v>
      </c>
      <c r="AL178" s="225">
        <f t="shared" si="91"/>
        <v>1.597872088417418</v>
      </c>
      <c r="AM178" s="226">
        <f t="shared" si="92"/>
        <v>574.84787208841738</v>
      </c>
      <c r="AN178" s="241">
        <f t="shared" si="95"/>
        <v>2.7873913448188711E-3</v>
      </c>
      <c r="AO178" s="241">
        <f t="shared" si="96"/>
        <v>2.7873913448188715E-3</v>
      </c>
    </row>
    <row r="179" spans="1:42" s="110" customFormat="1" ht="12" customHeight="1">
      <c r="A179" s="198">
        <v>260</v>
      </c>
      <c r="B179" s="140" t="s">
        <v>178</v>
      </c>
      <c r="C179" s="132" t="str">
        <f>+VLOOKUP(B179,'[30]Jefferson Regulated Price Out'!$A:$B,2,FALSE)</f>
        <v>20YD ROLL OFF TEMP HAUL</v>
      </c>
      <c r="D179" s="134">
        <f>IFERROR(VLOOKUP(B179,'[31]Jefferson Rates'!$F$2:$H$500, 3, FALSE),0)</f>
        <v>152.9</v>
      </c>
      <c r="E179" s="156">
        <v>15.9</v>
      </c>
      <c r="F179" s="167" t="s">
        <v>14</v>
      </c>
      <c r="G179" s="136">
        <f>IFERROR(VLOOKUP('Jefferson Regulated Price Out'!$B179,'[31]Jefferson Revenue'!$B:$O,3,FALSE),0)</f>
        <v>917.4</v>
      </c>
      <c r="H179" s="136">
        <f>IFERROR(VLOOKUP('Jefferson Regulated Price Out'!$B179,'[31]Jefferson Revenue'!$B:$O,4,FALSE),0)</f>
        <v>764.5</v>
      </c>
      <c r="I179" s="136">
        <f>IFERROR(VLOOKUP('Jefferson Regulated Price Out'!$B179,'[31]Jefferson Revenue'!$B:$O,5,FALSE),0)</f>
        <v>1070.3</v>
      </c>
      <c r="J179" s="136">
        <f>IFERROR(VLOOKUP('Jefferson Regulated Price Out'!$B179,'[31]Jefferson Revenue'!$B:$O,6,FALSE),0)</f>
        <v>1529</v>
      </c>
      <c r="K179" s="136">
        <f>IFERROR(VLOOKUP('Jefferson Regulated Price Out'!$B179,'[31]Jefferson Revenue'!$B:$O,7,FALSE),0)</f>
        <v>917.4</v>
      </c>
      <c r="L179" s="136">
        <f>IFERROR(VLOOKUP('Jefferson Regulated Price Out'!$B179,'[31]Jefferson Revenue'!$B:$O,8,FALSE),0)</f>
        <v>1223.2</v>
      </c>
      <c r="M179" s="136">
        <f>IFERROR(VLOOKUP('Jefferson Regulated Price Out'!$B179,'[31]Jefferson Revenue'!$B:$O,9,FALSE),0)</f>
        <v>1681.9</v>
      </c>
      <c r="N179" s="136">
        <f>IFERROR(VLOOKUP('Jefferson Regulated Price Out'!$B179,'[31]Jefferson Revenue'!$B:$O,10,FALSE),0)</f>
        <v>1529</v>
      </c>
      <c r="O179" s="136">
        <f>IFERROR(VLOOKUP('Jefferson Regulated Price Out'!$B179,'[31]Jefferson Revenue'!$B:$O,11,FALSE),0)</f>
        <v>611.6</v>
      </c>
      <c r="P179" s="136">
        <f>IFERROR(VLOOKUP('Jefferson Regulated Price Out'!$B179,'[31]Jefferson Revenue'!$B:$O,12,FALSE),0)</f>
        <v>1834.8</v>
      </c>
      <c r="Q179" s="136">
        <f>IFERROR(VLOOKUP('Jefferson Regulated Price Out'!$B179,'[31]Jefferson Revenue'!$B:$O,13,FALSE),0)</f>
        <v>611.6</v>
      </c>
      <c r="R179" s="136">
        <f>IFERROR(VLOOKUP($B179,'[31]Jefferson Revenue'!$B:$O,14,0),0)</f>
        <v>152.9</v>
      </c>
      <c r="S179" s="136">
        <f t="shared" si="74"/>
        <v>12843.599999999999</v>
      </c>
      <c r="T179" s="167"/>
      <c r="U179" s="136">
        <f t="shared" si="85"/>
        <v>6</v>
      </c>
      <c r="V179" s="136">
        <f t="shared" si="85"/>
        <v>5</v>
      </c>
      <c r="W179" s="136">
        <f t="shared" si="85"/>
        <v>6.9999999999999991</v>
      </c>
      <c r="X179" s="136">
        <f t="shared" si="85"/>
        <v>10</v>
      </c>
      <c r="Y179" s="136">
        <f t="shared" si="86"/>
        <v>6</v>
      </c>
      <c r="Z179" s="136">
        <f t="shared" si="86"/>
        <v>8</v>
      </c>
      <c r="AA179" s="136">
        <f t="shared" si="86"/>
        <v>11</v>
      </c>
      <c r="AB179" s="136">
        <f t="shared" si="87"/>
        <v>10</v>
      </c>
      <c r="AC179" s="136">
        <f t="shared" si="87"/>
        <v>4</v>
      </c>
      <c r="AD179" s="136">
        <f t="shared" si="87"/>
        <v>12</v>
      </c>
      <c r="AE179" s="136">
        <f t="shared" si="87"/>
        <v>4</v>
      </c>
      <c r="AF179" s="136">
        <f t="shared" si="87"/>
        <v>1</v>
      </c>
      <c r="AG179" s="138">
        <f t="shared" si="88"/>
        <v>7</v>
      </c>
      <c r="AH179" s="167"/>
      <c r="AI179" s="167"/>
      <c r="AJ179" s="214">
        <f t="shared" si="89"/>
        <v>15.944319522382621</v>
      </c>
      <c r="AK179" s="224">
        <f t="shared" si="90"/>
        <v>4.4319522382620491E-2</v>
      </c>
      <c r="AL179" s="225">
        <f t="shared" si="91"/>
        <v>3.7228398801401212</v>
      </c>
      <c r="AM179" s="226">
        <f t="shared" si="92"/>
        <v>12847.322839880138</v>
      </c>
      <c r="AN179" s="241">
        <f t="shared" si="95"/>
        <v>2.7873913448188989E-3</v>
      </c>
      <c r="AO179" s="241">
        <f t="shared" si="96"/>
        <v>2.8985953160641265E-4</v>
      </c>
    </row>
    <row r="180" spans="1:42" s="110" customFormat="1" ht="12" customHeight="1">
      <c r="A180" s="198">
        <v>260</v>
      </c>
      <c r="B180" s="140" t="s">
        <v>438</v>
      </c>
      <c r="C180" s="132" t="str">
        <f>+VLOOKUP(B180,'[30]Jefferson Regulated Price Out'!$A:$B,2,FALSE)</f>
        <v>30YD ROLL OFF TEMP HAUL</v>
      </c>
      <c r="D180" s="134">
        <f>IFERROR(VLOOKUP(B180,'[31]Jefferson Rates'!$F$2:$H$500, 3, FALSE),0)</f>
        <v>241.4</v>
      </c>
      <c r="E180" s="156">
        <v>241.4</v>
      </c>
      <c r="F180" s="167" t="s">
        <v>14</v>
      </c>
      <c r="G180" s="136">
        <f>IFERROR(VLOOKUP('Jefferson Regulated Price Out'!$B180,'[31]Jefferson Revenue'!$B:$O,3,FALSE),0)</f>
        <v>482.8</v>
      </c>
      <c r="H180" s="136">
        <f>IFERROR(VLOOKUP('Jefferson Regulated Price Out'!$B180,'[31]Jefferson Revenue'!$B:$O,4,FALSE),0)</f>
        <v>724.2</v>
      </c>
      <c r="I180" s="136">
        <f>IFERROR(VLOOKUP('Jefferson Regulated Price Out'!$B180,'[31]Jefferson Revenue'!$B:$O,5,FALSE),0)</f>
        <v>2172.6</v>
      </c>
      <c r="J180" s="136">
        <f>IFERROR(VLOOKUP('Jefferson Regulated Price Out'!$B180,'[31]Jefferson Revenue'!$B:$O,6,FALSE),0)</f>
        <v>1689.8</v>
      </c>
      <c r="K180" s="136">
        <f>IFERROR(VLOOKUP('Jefferson Regulated Price Out'!$B180,'[31]Jefferson Revenue'!$B:$O,7,FALSE),0)</f>
        <v>1207</v>
      </c>
      <c r="L180" s="136">
        <f>IFERROR(VLOOKUP('Jefferson Regulated Price Out'!$B180,'[31]Jefferson Revenue'!$B:$O,8,FALSE),0)</f>
        <v>965.6</v>
      </c>
      <c r="M180" s="136">
        <f>IFERROR(VLOOKUP('Jefferson Regulated Price Out'!$B180,'[31]Jefferson Revenue'!$B:$O,9,FALSE),0)</f>
        <v>2414</v>
      </c>
      <c r="N180" s="136">
        <f>IFERROR(VLOOKUP('Jefferson Regulated Price Out'!$B180,'[31]Jefferson Revenue'!$B:$O,10,FALSE),0)</f>
        <v>1931.2</v>
      </c>
      <c r="O180" s="136">
        <f>IFERROR(VLOOKUP('Jefferson Regulated Price Out'!$B180,'[31]Jefferson Revenue'!$B:$O,11,FALSE),0)</f>
        <v>724.2</v>
      </c>
      <c r="P180" s="136">
        <f>IFERROR(VLOOKUP('Jefferson Regulated Price Out'!$B180,'[31]Jefferson Revenue'!$B:$O,12,FALSE),0)</f>
        <v>965.6</v>
      </c>
      <c r="Q180" s="136">
        <f>IFERROR(VLOOKUP('Jefferson Regulated Price Out'!$B180,'[31]Jefferson Revenue'!$B:$O,13,FALSE),0)</f>
        <v>2172.6</v>
      </c>
      <c r="R180" s="136">
        <f>IFERROR(VLOOKUP($B180,'[31]Jefferson Revenue'!$B:$O,14,0),0)</f>
        <v>2896.8</v>
      </c>
      <c r="S180" s="136">
        <f t="shared" si="74"/>
        <v>18346.400000000001</v>
      </c>
      <c r="T180" s="167"/>
      <c r="U180" s="136">
        <f t="shared" si="85"/>
        <v>2</v>
      </c>
      <c r="V180" s="136">
        <f t="shared" si="85"/>
        <v>3</v>
      </c>
      <c r="W180" s="136">
        <f t="shared" si="85"/>
        <v>9</v>
      </c>
      <c r="X180" s="136">
        <f t="shared" si="85"/>
        <v>7</v>
      </c>
      <c r="Y180" s="136">
        <f t="shared" si="86"/>
        <v>5</v>
      </c>
      <c r="Z180" s="136">
        <f t="shared" si="86"/>
        <v>4</v>
      </c>
      <c r="AA180" s="136">
        <f t="shared" si="86"/>
        <v>10</v>
      </c>
      <c r="AB180" s="136">
        <f t="shared" si="87"/>
        <v>8</v>
      </c>
      <c r="AC180" s="136">
        <f t="shared" si="87"/>
        <v>3</v>
      </c>
      <c r="AD180" s="136">
        <f t="shared" si="87"/>
        <v>4</v>
      </c>
      <c r="AE180" s="136">
        <f t="shared" si="87"/>
        <v>9</v>
      </c>
      <c r="AF180" s="136">
        <f t="shared" si="87"/>
        <v>12</v>
      </c>
      <c r="AG180" s="138">
        <f t="shared" si="88"/>
        <v>6.333333333333333</v>
      </c>
      <c r="AH180" s="167"/>
      <c r="AI180" s="167"/>
      <c r="AJ180" s="214">
        <f t="shared" si="89"/>
        <v>242.07287627063928</v>
      </c>
      <c r="AK180" s="224">
        <f t="shared" si="90"/>
        <v>0.67287627063927857</v>
      </c>
      <c r="AL180" s="225">
        <f t="shared" si="91"/>
        <v>51.138596568585164</v>
      </c>
      <c r="AM180" s="226">
        <f t="shared" si="92"/>
        <v>18397.538596568585</v>
      </c>
      <c r="AN180" s="241">
        <f t="shared" si="95"/>
        <v>2.7873913448188837E-3</v>
      </c>
      <c r="AO180" s="241">
        <f t="shared" si="96"/>
        <v>2.7873913448188833E-3</v>
      </c>
    </row>
    <row r="181" spans="1:42" s="110" customFormat="1" ht="12" customHeight="1">
      <c r="A181" s="198">
        <v>275</v>
      </c>
      <c r="B181" s="140" t="s">
        <v>179</v>
      </c>
      <c r="C181" s="132" t="str">
        <f>+VLOOKUP(B181,'[30]Jefferson Regulated Price Out'!$A:$B,2,FALSE)</f>
        <v>15YD COMPACTOR-HAUL</v>
      </c>
      <c r="D181" s="134">
        <f>IFERROR(VLOOKUP(B181,'[31]Jefferson Rates'!$F$2:$H$500, 3, FALSE),0)</f>
        <v>113.5</v>
      </c>
      <c r="E181" s="156">
        <v>113.5</v>
      </c>
      <c r="F181" s="167" t="s">
        <v>14</v>
      </c>
      <c r="G181" s="136">
        <f>IFERROR(VLOOKUP('Jefferson Regulated Price Out'!$B181,'[31]Jefferson Revenue'!$B:$O,3,FALSE),0)</f>
        <v>0</v>
      </c>
      <c r="H181" s="136">
        <f>IFERROR(VLOOKUP('Jefferson Regulated Price Out'!$B181,'[31]Jefferson Revenue'!$B:$O,4,FALSE),0)</f>
        <v>0</v>
      </c>
      <c r="I181" s="136">
        <f>IFERROR(VLOOKUP('Jefferson Regulated Price Out'!$B181,'[31]Jefferson Revenue'!$B:$O,5,FALSE),0)</f>
        <v>0</v>
      </c>
      <c r="J181" s="136">
        <f>IFERROR(VLOOKUP('Jefferson Regulated Price Out'!$B181,'[31]Jefferson Revenue'!$B:$O,6,FALSE),0)</f>
        <v>0</v>
      </c>
      <c r="K181" s="136">
        <f>IFERROR(VLOOKUP('Jefferson Regulated Price Out'!$B181,'[31]Jefferson Revenue'!$B:$O,7,FALSE),0)</f>
        <v>0</v>
      </c>
      <c r="L181" s="136">
        <f>IFERROR(VLOOKUP('Jefferson Regulated Price Out'!$B181,'[31]Jefferson Revenue'!$B:$O,8,FALSE),0)</f>
        <v>0</v>
      </c>
      <c r="M181" s="136">
        <f>IFERROR(VLOOKUP('Jefferson Regulated Price Out'!$B181,'[31]Jefferson Revenue'!$B:$O,9,FALSE),0)</f>
        <v>0</v>
      </c>
      <c r="N181" s="136">
        <f>IFERROR(VLOOKUP('Jefferson Regulated Price Out'!$B181,'[31]Jefferson Revenue'!$B:$O,10,FALSE),0)</f>
        <v>0</v>
      </c>
      <c r="O181" s="136">
        <f>IFERROR(VLOOKUP('Jefferson Regulated Price Out'!$B181,'[31]Jefferson Revenue'!$B:$O,11,FALSE),0)</f>
        <v>0</v>
      </c>
      <c r="P181" s="136">
        <f>IFERROR(VLOOKUP('Jefferson Regulated Price Out'!$B181,'[31]Jefferson Revenue'!$B:$O,12,FALSE),0)</f>
        <v>0</v>
      </c>
      <c r="Q181" s="136">
        <f>IFERROR(VLOOKUP('Jefferson Regulated Price Out'!$B181,'[31]Jefferson Revenue'!$B:$O,13,FALSE),0)</f>
        <v>0</v>
      </c>
      <c r="R181" s="136">
        <f>IFERROR(VLOOKUP($B181,'[31]Jefferson Revenue'!$B:$O,14,0),0)</f>
        <v>0</v>
      </c>
      <c r="S181" s="136">
        <f t="shared" si="74"/>
        <v>0</v>
      </c>
      <c r="T181" s="167"/>
      <c r="U181" s="136">
        <f t="shared" si="85"/>
        <v>0</v>
      </c>
      <c r="V181" s="136">
        <f t="shared" si="85"/>
        <v>0</v>
      </c>
      <c r="W181" s="136">
        <f t="shared" si="85"/>
        <v>0</v>
      </c>
      <c r="X181" s="136">
        <f t="shared" si="85"/>
        <v>0</v>
      </c>
      <c r="Y181" s="136">
        <f t="shared" si="86"/>
        <v>0</v>
      </c>
      <c r="Z181" s="136">
        <f t="shared" si="86"/>
        <v>0</v>
      </c>
      <c r="AA181" s="136">
        <f t="shared" si="86"/>
        <v>0</v>
      </c>
      <c r="AB181" s="136">
        <f t="shared" si="87"/>
        <v>0</v>
      </c>
      <c r="AC181" s="136">
        <f t="shared" si="87"/>
        <v>0</v>
      </c>
      <c r="AD181" s="136">
        <f t="shared" si="87"/>
        <v>0</v>
      </c>
      <c r="AE181" s="136">
        <f t="shared" si="87"/>
        <v>0</v>
      </c>
      <c r="AF181" s="136">
        <f t="shared" si="87"/>
        <v>0</v>
      </c>
      <c r="AG181" s="138">
        <f t="shared" si="88"/>
        <v>0</v>
      </c>
      <c r="AH181" s="167"/>
      <c r="AI181" s="167"/>
      <c r="AJ181" s="214">
        <f t="shared" si="89"/>
        <v>113.81636891763694</v>
      </c>
      <c r="AK181" s="224">
        <f t="shared" si="90"/>
        <v>0.31636891763693598</v>
      </c>
      <c r="AL181" s="225">
        <f t="shared" si="91"/>
        <v>0</v>
      </c>
      <c r="AM181" s="226">
        <f t="shared" si="92"/>
        <v>0</v>
      </c>
      <c r="AN181" s="241">
        <f t="shared" si="95"/>
        <v>2.7873913448188191E-3</v>
      </c>
      <c r="AO181" s="241" t="e">
        <f t="shared" si="96"/>
        <v>#DIV/0!</v>
      </c>
    </row>
    <row r="182" spans="1:42" s="110" customFormat="1" ht="12" customHeight="1">
      <c r="A182" s="198">
        <v>275</v>
      </c>
      <c r="B182" s="140" t="s">
        <v>180</v>
      </c>
      <c r="C182" s="132" t="str">
        <f>+VLOOKUP(B182,'[30]Jefferson Regulated Price Out'!$A:$B,2,FALSE)</f>
        <v>20YD COMPACTOR-HAUL</v>
      </c>
      <c r="D182" s="134">
        <f>IFERROR(VLOOKUP(B182,'[31]Jefferson Rates'!$F$2:$H$500, 3, FALSE),0)</f>
        <v>144.4</v>
      </c>
      <c r="E182" s="156">
        <v>144.4</v>
      </c>
      <c r="F182" s="167" t="s">
        <v>14</v>
      </c>
      <c r="G182" s="136">
        <f>IFERROR(VLOOKUP('Jefferson Regulated Price Out'!$B182,'[31]Jefferson Revenue'!$B:$O,3,FALSE),0)</f>
        <v>0</v>
      </c>
      <c r="H182" s="136">
        <f>IFERROR(VLOOKUP('Jefferson Regulated Price Out'!$B182,'[31]Jefferson Revenue'!$B:$O,4,FALSE),0)</f>
        <v>0</v>
      </c>
      <c r="I182" s="136">
        <f>IFERROR(VLOOKUP('Jefferson Regulated Price Out'!$B182,'[31]Jefferson Revenue'!$B:$O,5,FALSE),0)</f>
        <v>0</v>
      </c>
      <c r="J182" s="136">
        <f>IFERROR(VLOOKUP('Jefferson Regulated Price Out'!$B182,'[31]Jefferson Revenue'!$B:$O,6,FALSE),0)</f>
        <v>0</v>
      </c>
      <c r="K182" s="136">
        <f>IFERROR(VLOOKUP('Jefferson Regulated Price Out'!$B182,'[31]Jefferson Revenue'!$B:$O,7,FALSE),0)</f>
        <v>0</v>
      </c>
      <c r="L182" s="136">
        <f>IFERROR(VLOOKUP('Jefferson Regulated Price Out'!$B182,'[31]Jefferson Revenue'!$B:$O,8,FALSE),0)</f>
        <v>0</v>
      </c>
      <c r="M182" s="136">
        <f>IFERROR(VLOOKUP('Jefferson Regulated Price Out'!$B182,'[31]Jefferson Revenue'!$B:$O,9,FALSE),0)</f>
        <v>0</v>
      </c>
      <c r="N182" s="136">
        <f>IFERROR(VLOOKUP('Jefferson Regulated Price Out'!$B182,'[31]Jefferson Revenue'!$B:$O,10,FALSE),0)</f>
        <v>0</v>
      </c>
      <c r="O182" s="136">
        <f>IFERROR(VLOOKUP('Jefferson Regulated Price Out'!$B182,'[31]Jefferson Revenue'!$B:$O,11,FALSE),0)</f>
        <v>0</v>
      </c>
      <c r="P182" s="136">
        <f>IFERROR(VLOOKUP('Jefferson Regulated Price Out'!$B182,'[31]Jefferson Revenue'!$B:$O,12,FALSE),0)</f>
        <v>0</v>
      </c>
      <c r="Q182" s="136">
        <f>IFERROR(VLOOKUP('Jefferson Regulated Price Out'!$B182,'[31]Jefferson Revenue'!$B:$O,13,FALSE),0)</f>
        <v>0</v>
      </c>
      <c r="R182" s="136">
        <f>IFERROR(VLOOKUP($B182,'[31]Jefferson Revenue'!$B:$O,14,0),0)</f>
        <v>0</v>
      </c>
      <c r="S182" s="136">
        <f t="shared" si="74"/>
        <v>0</v>
      </c>
      <c r="T182" s="167"/>
      <c r="U182" s="136">
        <f t="shared" si="85"/>
        <v>0</v>
      </c>
      <c r="V182" s="136">
        <f t="shared" si="85"/>
        <v>0</v>
      </c>
      <c r="W182" s="136">
        <f t="shared" si="85"/>
        <v>0</v>
      </c>
      <c r="X182" s="136">
        <f t="shared" si="85"/>
        <v>0</v>
      </c>
      <c r="Y182" s="136">
        <f t="shared" si="86"/>
        <v>0</v>
      </c>
      <c r="Z182" s="136">
        <f t="shared" si="86"/>
        <v>0</v>
      </c>
      <c r="AA182" s="136">
        <f t="shared" si="86"/>
        <v>0</v>
      </c>
      <c r="AB182" s="136">
        <f t="shared" si="87"/>
        <v>0</v>
      </c>
      <c r="AC182" s="136">
        <f t="shared" si="87"/>
        <v>0</v>
      </c>
      <c r="AD182" s="136">
        <f t="shared" si="87"/>
        <v>0</v>
      </c>
      <c r="AE182" s="136">
        <f t="shared" si="87"/>
        <v>0</v>
      </c>
      <c r="AF182" s="136">
        <f t="shared" si="87"/>
        <v>0</v>
      </c>
      <c r="AG182" s="138">
        <f t="shared" si="88"/>
        <v>0</v>
      </c>
      <c r="AH182" s="167"/>
      <c r="AI182" s="167"/>
      <c r="AJ182" s="214">
        <f t="shared" si="89"/>
        <v>144.80249931019185</v>
      </c>
      <c r="AK182" s="224">
        <f t="shared" si="90"/>
        <v>0.4024993101918426</v>
      </c>
      <c r="AL182" s="225">
        <f t="shared" si="91"/>
        <v>0</v>
      </c>
      <c r="AM182" s="226">
        <f t="shared" si="92"/>
        <v>0</v>
      </c>
      <c r="AN182" s="241">
        <f t="shared" si="95"/>
        <v>2.7873913448188546E-3</v>
      </c>
      <c r="AO182" s="241" t="e">
        <f t="shared" si="96"/>
        <v>#DIV/0!</v>
      </c>
    </row>
    <row r="183" spans="1:42" s="110" customFormat="1" ht="12" customHeight="1">
      <c r="A183" s="198">
        <v>275</v>
      </c>
      <c r="B183" s="140" t="s">
        <v>182</v>
      </c>
      <c r="C183" s="132" t="str">
        <f>+VLOOKUP(B183,'[30]Jefferson Regulated Price Out'!$A:$B,2,FALSE)</f>
        <v>30YD COMPACTOR-HAUL</v>
      </c>
      <c r="D183" s="134">
        <f>IFERROR(VLOOKUP(B183,'[31]Jefferson Rates'!$F$2:$H$500, 3, FALSE),0)</f>
        <v>206.25</v>
      </c>
      <c r="E183" s="156">
        <v>206.25</v>
      </c>
      <c r="F183" s="167" t="s">
        <v>14</v>
      </c>
      <c r="G183" s="136">
        <f>IFERROR(VLOOKUP('Jefferson Regulated Price Out'!$B183,'[31]Jefferson Revenue'!$B:$O,3,FALSE),0)</f>
        <v>206.25</v>
      </c>
      <c r="H183" s="136">
        <f>IFERROR(VLOOKUP('Jefferson Regulated Price Out'!$B183,'[31]Jefferson Revenue'!$B:$O,4,FALSE),0)</f>
        <v>618.75</v>
      </c>
      <c r="I183" s="136">
        <f>IFERROR(VLOOKUP('Jefferson Regulated Price Out'!$B183,'[31]Jefferson Revenue'!$B:$O,5,FALSE),0)</f>
        <v>206.25</v>
      </c>
      <c r="J183" s="136">
        <f>IFERROR(VLOOKUP('Jefferson Regulated Price Out'!$B183,'[31]Jefferson Revenue'!$B:$O,6,FALSE),0)</f>
        <v>618.75</v>
      </c>
      <c r="K183" s="136">
        <f>IFERROR(VLOOKUP('Jefferson Regulated Price Out'!$B183,'[31]Jefferson Revenue'!$B:$O,7,FALSE),0)</f>
        <v>412.5</v>
      </c>
      <c r="L183" s="136">
        <f>IFERROR(VLOOKUP('Jefferson Regulated Price Out'!$B183,'[31]Jefferson Revenue'!$B:$O,8,FALSE),0)</f>
        <v>412.5</v>
      </c>
      <c r="M183" s="136">
        <f>IFERROR(VLOOKUP('Jefferson Regulated Price Out'!$B183,'[31]Jefferson Revenue'!$B:$O,9,FALSE),0)</f>
        <v>618.75</v>
      </c>
      <c r="N183" s="136">
        <f>IFERROR(VLOOKUP('Jefferson Regulated Price Out'!$B183,'[31]Jefferson Revenue'!$B:$O,10,FALSE),0)</f>
        <v>412.5</v>
      </c>
      <c r="O183" s="136">
        <f>IFERROR(VLOOKUP('Jefferson Regulated Price Out'!$B183,'[31]Jefferson Revenue'!$B:$O,11,FALSE),0)</f>
        <v>618.75</v>
      </c>
      <c r="P183" s="136">
        <f>IFERROR(VLOOKUP('Jefferson Regulated Price Out'!$B183,'[31]Jefferson Revenue'!$B:$O,12,FALSE),0)</f>
        <v>618.75</v>
      </c>
      <c r="Q183" s="136">
        <f>IFERROR(VLOOKUP('Jefferson Regulated Price Out'!$B183,'[31]Jefferson Revenue'!$B:$O,13,FALSE),0)</f>
        <v>412.5</v>
      </c>
      <c r="R183" s="136">
        <f>IFERROR(VLOOKUP($B183,'[31]Jefferson Revenue'!$B:$O,14,0),0)</f>
        <v>412.5</v>
      </c>
      <c r="S183" s="136">
        <f t="shared" si="74"/>
        <v>5568.75</v>
      </c>
      <c r="T183" s="167"/>
      <c r="U183" s="136">
        <f t="shared" si="85"/>
        <v>1</v>
      </c>
      <c r="V183" s="136">
        <f t="shared" si="85"/>
        <v>3</v>
      </c>
      <c r="W183" s="136">
        <f t="shared" si="85"/>
        <v>1</v>
      </c>
      <c r="X183" s="136">
        <f t="shared" si="85"/>
        <v>3</v>
      </c>
      <c r="Y183" s="136">
        <f t="shared" si="86"/>
        <v>2</v>
      </c>
      <c r="Z183" s="136">
        <f t="shared" si="86"/>
        <v>2</v>
      </c>
      <c r="AA183" s="136">
        <f t="shared" si="86"/>
        <v>3</v>
      </c>
      <c r="AB183" s="136">
        <f t="shared" si="87"/>
        <v>2</v>
      </c>
      <c r="AC183" s="136">
        <f t="shared" si="87"/>
        <v>3</v>
      </c>
      <c r="AD183" s="136">
        <f t="shared" si="87"/>
        <v>3</v>
      </c>
      <c r="AE183" s="136">
        <f t="shared" si="87"/>
        <v>2</v>
      </c>
      <c r="AF183" s="136">
        <f t="shared" si="87"/>
        <v>2</v>
      </c>
      <c r="AG183" s="138">
        <f t="shared" si="88"/>
        <v>2.25</v>
      </c>
      <c r="AH183" s="167"/>
      <c r="AI183" s="167"/>
      <c r="AJ183" s="214">
        <f t="shared" si="89"/>
        <v>206.82489946486888</v>
      </c>
      <c r="AK183" s="224">
        <f t="shared" si="90"/>
        <v>0.57489946486887789</v>
      </c>
      <c r="AL183" s="225">
        <f t="shared" si="91"/>
        <v>15.522285551459703</v>
      </c>
      <c r="AM183" s="226">
        <f t="shared" si="92"/>
        <v>5584.2722855514594</v>
      </c>
      <c r="AN183" s="241">
        <f t="shared" si="95"/>
        <v>2.7873913448188017E-3</v>
      </c>
      <c r="AO183" s="241">
        <f t="shared" si="96"/>
        <v>2.7873913448188017E-3</v>
      </c>
    </row>
    <row r="184" spans="1:42" s="110" customFormat="1" ht="12" customHeight="1">
      <c r="A184" s="198"/>
      <c r="B184" s="140" t="s">
        <v>519</v>
      </c>
      <c r="C184" s="132" t="str">
        <f>+VLOOKUP(B184,'[30]Jefferson Regulated Price Out'!$A:$B,2,FALSE)</f>
        <v>SERVICE ADJ-RO RENT</v>
      </c>
      <c r="D184" s="134">
        <f>IFERROR(VLOOKUP(B184,'[31]Jefferson Rates'!$F$2:$H$500, 3, FALSE),0)</f>
        <v>0</v>
      </c>
      <c r="E184" s="176"/>
      <c r="F184" s="167"/>
      <c r="G184" s="136">
        <f>IFERROR(VLOOKUP('Jefferson Regulated Price Out'!$B184,'[31]Jefferson Revenue'!$B:$O,3,FALSE),0)</f>
        <v>0</v>
      </c>
      <c r="H184" s="136">
        <f>IFERROR(VLOOKUP('Jefferson Regulated Price Out'!$B184,'[31]Jefferson Revenue'!$B:$O,4,FALSE),0)</f>
        <v>0</v>
      </c>
      <c r="I184" s="136">
        <f>IFERROR(VLOOKUP('Jefferson Regulated Price Out'!$B184,'[31]Jefferson Revenue'!$B:$O,5,FALSE),0)</f>
        <v>0</v>
      </c>
      <c r="J184" s="136">
        <f>IFERROR(VLOOKUP('Jefferson Regulated Price Out'!$B184,'[31]Jefferson Revenue'!$B:$O,6,FALSE),0)</f>
        <v>0</v>
      </c>
      <c r="K184" s="136">
        <f>IFERROR(VLOOKUP('Jefferson Regulated Price Out'!$B184,'[31]Jefferson Revenue'!$B:$O,7,FALSE),0)</f>
        <v>0</v>
      </c>
      <c r="L184" s="136">
        <f>IFERROR(VLOOKUP('Jefferson Regulated Price Out'!$B184,'[31]Jefferson Revenue'!$B:$O,8,FALSE),0)</f>
        <v>0</v>
      </c>
      <c r="M184" s="136">
        <f>IFERROR(VLOOKUP('Jefferson Regulated Price Out'!$B184,'[31]Jefferson Revenue'!$B:$O,9,FALSE),0)</f>
        <v>0</v>
      </c>
      <c r="N184" s="136">
        <f>IFERROR(VLOOKUP('Jefferson Regulated Price Out'!$B184,'[31]Jefferson Revenue'!$B:$O,10,FALSE),0)</f>
        <v>0</v>
      </c>
      <c r="O184" s="136">
        <f>IFERROR(VLOOKUP('Jefferson Regulated Price Out'!$B184,'[31]Jefferson Revenue'!$B:$O,11,FALSE),0)</f>
        <v>0</v>
      </c>
      <c r="P184" s="136">
        <f>IFERROR(VLOOKUP('Jefferson Regulated Price Out'!$B184,'[31]Jefferson Revenue'!$B:$O,12,FALSE),0)</f>
        <v>0</v>
      </c>
      <c r="Q184" s="136">
        <f>IFERROR(VLOOKUP('Jefferson Regulated Price Out'!$B184,'[31]Jefferson Revenue'!$B:$O,13,FALSE),0)</f>
        <v>0</v>
      </c>
      <c r="R184" s="136">
        <f>IFERROR(VLOOKUP($B184,'[31]Jefferson Revenue'!$B:$O,14,0),0)</f>
        <v>0</v>
      </c>
      <c r="S184" s="136">
        <f t="shared" si="74"/>
        <v>0</v>
      </c>
      <c r="T184" s="167"/>
      <c r="U184" s="136">
        <f t="shared" si="85"/>
        <v>0</v>
      </c>
      <c r="V184" s="136">
        <f t="shared" si="85"/>
        <v>0</v>
      </c>
      <c r="W184" s="136">
        <f t="shared" si="85"/>
        <v>0</v>
      </c>
      <c r="X184" s="136">
        <f t="shared" si="85"/>
        <v>0</v>
      </c>
      <c r="Y184" s="136">
        <f t="shared" si="85"/>
        <v>0</v>
      </c>
      <c r="Z184" s="136">
        <f t="shared" si="85"/>
        <v>0</v>
      </c>
      <c r="AA184" s="136">
        <f t="shared" si="85"/>
        <v>0</v>
      </c>
      <c r="AB184" s="136">
        <f t="shared" si="85"/>
        <v>0</v>
      </c>
      <c r="AC184" s="136">
        <f t="shared" si="85"/>
        <v>0</v>
      </c>
      <c r="AD184" s="136">
        <f t="shared" si="85"/>
        <v>0</v>
      </c>
      <c r="AE184" s="136">
        <f t="shared" si="85"/>
        <v>0</v>
      </c>
      <c r="AF184" s="136">
        <f t="shared" si="85"/>
        <v>0</v>
      </c>
      <c r="AG184" s="138">
        <f t="shared" si="88"/>
        <v>0</v>
      </c>
      <c r="AH184" s="167"/>
      <c r="AI184" s="167"/>
      <c r="AJ184" s="214"/>
      <c r="AK184" s="224"/>
      <c r="AL184" s="225">
        <f t="shared" si="91"/>
        <v>0</v>
      </c>
      <c r="AM184" s="226">
        <f t="shared" si="92"/>
        <v>0</v>
      </c>
      <c r="AN184" s="241" t="e">
        <f t="shared" si="95"/>
        <v>#DIV/0!</v>
      </c>
      <c r="AO184" s="241" t="e">
        <f t="shared" si="96"/>
        <v>#DIV/0!</v>
      </c>
      <c r="AP184" s="205" t="s">
        <v>535</v>
      </c>
    </row>
    <row r="185" spans="1:42" s="110" customFormat="1" ht="12" customHeight="1">
      <c r="A185" s="198"/>
      <c r="B185" s="140" t="s">
        <v>199</v>
      </c>
      <c r="C185" s="132" t="str">
        <f>+VLOOKUP(B185,'[30]Jefferson Regulated Price Out'!$A:$B,2,FALSE)</f>
        <v>SERVICE ADJ-ROLL OFF</v>
      </c>
      <c r="D185" s="134">
        <f>IFERROR(VLOOKUP(B185,'[31]Jefferson Rates'!$F$2:$H$500, 3, FALSE),0)</f>
        <v>0</v>
      </c>
      <c r="E185" s="176"/>
      <c r="F185" s="167"/>
      <c r="G185" s="136">
        <f>IFERROR(VLOOKUP('Jefferson Regulated Price Out'!$B185,'[31]Jefferson Revenue'!$B:$O,3,FALSE),0)</f>
        <v>0</v>
      </c>
      <c r="H185" s="136">
        <f>IFERROR(VLOOKUP('Jefferson Regulated Price Out'!$B185,'[31]Jefferson Revenue'!$B:$O,4,FALSE),0)</f>
        <v>-19.66</v>
      </c>
      <c r="I185" s="136">
        <f>IFERROR(VLOOKUP('Jefferson Regulated Price Out'!$B185,'[31]Jefferson Revenue'!$B:$O,5,FALSE),0)</f>
        <v>0</v>
      </c>
      <c r="J185" s="136">
        <f>IFERROR(VLOOKUP('Jefferson Regulated Price Out'!$B185,'[31]Jefferson Revenue'!$B:$O,6,FALSE),0)</f>
        <v>0</v>
      </c>
      <c r="K185" s="136">
        <f>IFERROR(VLOOKUP('Jefferson Regulated Price Out'!$B185,'[31]Jefferson Revenue'!$B:$O,7,FALSE),0)</f>
        <v>0</v>
      </c>
      <c r="L185" s="136">
        <f>IFERROR(VLOOKUP('Jefferson Regulated Price Out'!$B185,'[31]Jefferson Revenue'!$B:$O,8,FALSE),0)</f>
        <v>0</v>
      </c>
      <c r="M185" s="136">
        <f>IFERROR(VLOOKUP('Jefferson Regulated Price Out'!$B185,'[31]Jefferson Revenue'!$B:$O,9,FALSE),0)</f>
        <v>0</v>
      </c>
      <c r="N185" s="136">
        <f>IFERROR(VLOOKUP('Jefferson Regulated Price Out'!$B185,'[31]Jefferson Revenue'!$B:$O,10,FALSE),0)</f>
        <v>0</v>
      </c>
      <c r="O185" s="136">
        <f>IFERROR(VLOOKUP('Jefferson Regulated Price Out'!$B185,'[31]Jefferson Revenue'!$B:$O,11,FALSE),0)</f>
        <v>0</v>
      </c>
      <c r="P185" s="136">
        <f>IFERROR(VLOOKUP('Jefferson Regulated Price Out'!$B185,'[31]Jefferson Revenue'!$B:$O,12,FALSE),0)</f>
        <v>0</v>
      </c>
      <c r="Q185" s="136">
        <f>IFERROR(VLOOKUP('Jefferson Regulated Price Out'!$B185,'[31]Jefferson Revenue'!$B:$O,13,FALSE),0)</f>
        <v>0</v>
      </c>
      <c r="R185" s="136">
        <f>IFERROR(VLOOKUP($B185,'[31]Jefferson Revenue'!$B:$O,14,0),0)</f>
        <v>0</v>
      </c>
      <c r="S185" s="136">
        <f t="shared" si="74"/>
        <v>-19.66</v>
      </c>
      <c r="T185" s="167"/>
      <c r="U185" s="136">
        <f t="shared" si="85"/>
        <v>0</v>
      </c>
      <c r="V185" s="136">
        <f t="shared" si="85"/>
        <v>0</v>
      </c>
      <c r="W185" s="136">
        <f t="shared" si="85"/>
        <v>0</v>
      </c>
      <c r="X185" s="136">
        <f t="shared" si="85"/>
        <v>0</v>
      </c>
      <c r="Y185" s="136">
        <f t="shared" si="85"/>
        <v>0</v>
      </c>
      <c r="Z185" s="136">
        <f t="shared" si="85"/>
        <v>0</v>
      </c>
      <c r="AA185" s="136">
        <f t="shared" si="85"/>
        <v>0</v>
      </c>
      <c r="AB185" s="136">
        <f t="shared" si="85"/>
        <v>0</v>
      </c>
      <c r="AC185" s="136">
        <f t="shared" si="85"/>
        <v>0</v>
      </c>
      <c r="AD185" s="136">
        <f t="shared" si="85"/>
        <v>0</v>
      </c>
      <c r="AE185" s="136">
        <f t="shared" si="85"/>
        <v>0</v>
      </c>
      <c r="AF185" s="136">
        <f t="shared" si="85"/>
        <v>0</v>
      </c>
      <c r="AG185" s="138">
        <f t="shared" si="88"/>
        <v>0</v>
      </c>
      <c r="AH185" s="167"/>
      <c r="AI185" s="167"/>
      <c r="AJ185" s="214">
        <f t="shared" si="89"/>
        <v>0</v>
      </c>
      <c r="AK185" s="224">
        <f t="shared" si="90"/>
        <v>0</v>
      </c>
      <c r="AL185" s="225">
        <f t="shared" si="91"/>
        <v>0</v>
      </c>
      <c r="AM185" s="226">
        <f t="shared" si="92"/>
        <v>-19.66</v>
      </c>
      <c r="AN185" s="241" t="e">
        <f t="shared" si="95"/>
        <v>#DIV/0!</v>
      </c>
      <c r="AO185" s="241">
        <f t="shared" si="96"/>
        <v>0</v>
      </c>
    </row>
    <row r="186" spans="1:42" s="110" customFormat="1" ht="12" customHeight="1">
      <c r="A186" s="198">
        <v>275</v>
      </c>
      <c r="B186" s="140" t="s">
        <v>448</v>
      </c>
      <c r="C186" s="132" t="str">
        <f>+VLOOKUP(B186,'[30]Jefferson Regulated Price Out'!$A:$B,2,FALSE)</f>
        <v>CONNECT/DISCONNECT</v>
      </c>
      <c r="D186" s="134">
        <f>IFERROR(VLOOKUP(B186,'[31]Jefferson Rates'!$F$2:$H$500, 3, FALSE),0)</f>
        <v>6</v>
      </c>
      <c r="E186" s="156">
        <v>6</v>
      </c>
      <c r="F186" s="167" t="s">
        <v>14</v>
      </c>
      <c r="G186" s="136">
        <f>IFERROR(VLOOKUP('Jefferson Regulated Price Out'!$B186,'[31]Jefferson Revenue'!$B:$O,3,FALSE),0)</f>
        <v>12</v>
      </c>
      <c r="H186" s="136">
        <f>IFERROR(VLOOKUP('Jefferson Regulated Price Out'!$B186,'[31]Jefferson Revenue'!$B:$O,4,FALSE),0)</f>
        <v>18</v>
      </c>
      <c r="I186" s="136">
        <f>IFERROR(VLOOKUP('Jefferson Regulated Price Out'!$B186,'[31]Jefferson Revenue'!$B:$O,5,FALSE),0)</f>
        <v>6</v>
      </c>
      <c r="J186" s="136">
        <f>IFERROR(VLOOKUP('Jefferson Regulated Price Out'!$B186,'[31]Jefferson Revenue'!$B:$O,6,FALSE),0)</f>
        <v>18</v>
      </c>
      <c r="K186" s="136">
        <f>IFERROR(VLOOKUP('Jefferson Regulated Price Out'!$B186,'[31]Jefferson Revenue'!$B:$O,7,FALSE),0)</f>
        <v>12</v>
      </c>
      <c r="L186" s="136">
        <f>IFERROR(VLOOKUP('Jefferson Regulated Price Out'!$B186,'[31]Jefferson Revenue'!$B:$O,8,FALSE),0)</f>
        <v>12</v>
      </c>
      <c r="M186" s="136">
        <f>IFERROR(VLOOKUP('Jefferson Regulated Price Out'!$B186,'[31]Jefferson Revenue'!$B:$O,9,FALSE),0)</f>
        <v>18</v>
      </c>
      <c r="N186" s="136">
        <f>IFERROR(VLOOKUP('Jefferson Regulated Price Out'!$B186,'[31]Jefferson Revenue'!$B:$O,10,FALSE),0)</f>
        <v>6</v>
      </c>
      <c r="O186" s="136">
        <f>IFERROR(VLOOKUP('Jefferson Regulated Price Out'!$B186,'[31]Jefferson Revenue'!$B:$O,11,FALSE),0)</f>
        <v>18</v>
      </c>
      <c r="P186" s="136">
        <f>IFERROR(VLOOKUP('Jefferson Regulated Price Out'!$B186,'[31]Jefferson Revenue'!$B:$O,12,FALSE),0)</f>
        <v>24</v>
      </c>
      <c r="Q186" s="136">
        <f>IFERROR(VLOOKUP('Jefferson Regulated Price Out'!$B186,'[31]Jefferson Revenue'!$B:$O,13,FALSE),0)</f>
        <v>12</v>
      </c>
      <c r="R186" s="136">
        <f>IFERROR(VLOOKUP($B186,'[31]Jefferson Revenue'!$B:$O,14,0),0)</f>
        <v>12</v>
      </c>
      <c r="S186" s="136">
        <f t="shared" si="74"/>
        <v>168</v>
      </c>
      <c r="T186" s="167"/>
      <c r="U186" s="136">
        <f t="shared" si="85"/>
        <v>2</v>
      </c>
      <c r="V186" s="136">
        <f t="shared" si="85"/>
        <v>3</v>
      </c>
      <c r="W186" s="136">
        <f t="shared" si="85"/>
        <v>1</v>
      </c>
      <c r="X186" s="136">
        <f t="shared" si="85"/>
        <v>3</v>
      </c>
      <c r="Y186" s="136">
        <f t="shared" si="85"/>
        <v>2</v>
      </c>
      <c r="Z186" s="136">
        <f t="shared" si="85"/>
        <v>2</v>
      </c>
      <c r="AA186" s="136">
        <f t="shared" si="85"/>
        <v>3</v>
      </c>
      <c r="AB186" s="136">
        <f t="shared" si="85"/>
        <v>1</v>
      </c>
      <c r="AC186" s="136">
        <f t="shared" si="85"/>
        <v>3</v>
      </c>
      <c r="AD186" s="136">
        <f t="shared" si="85"/>
        <v>4</v>
      </c>
      <c r="AE186" s="136">
        <f t="shared" si="85"/>
        <v>2</v>
      </c>
      <c r="AF186" s="136">
        <f t="shared" si="85"/>
        <v>2</v>
      </c>
      <c r="AG186" s="138">
        <f t="shared" si="88"/>
        <v>2.3333333333333335</v>
      </c>
      <c r="AH186" s="167"/>
      <c r="AI186" s="167"/>
      <c r="AJ186" s="214">
        <f t="shared" si="89"/>
        <v>6.0167243480689132</v>
      </c>
      <c r="AK186" s="224">
        <f t="shared" si="90"/>
        <v>1.6724348068913208E-2</v>
      </c>
      <c r="AL186" s="225">
        <f t="shared" si="91"/>
        <v>0.46828174592956984</v>
      </c>
      <c r="AM186" s="226">
        <f t="shared" si="92"/>
        <v>168.46828174592957</v>
      </c>
      <c r="AN186" s="241">
        <f t="shared" si="95"/>
        <v>2.7873913448188681E-3</v>
      </c>
      <c r="AO186" s="241">
        <f t="shared" si="96"/>
        <v>2.7873913448188681E-3</v>
      </c>
    </row>
    <row r="187" spans="1:42" s="110" customFormat="1" ht="12" customHeight="1">
      <c r="A187" s="198">
        <v>260</v>
      </c>
      <c r="B187" s="140" t="s">
        <v>187</v>
      </c>
      <c r="C187" s="132" t="str">
        <f>+VLOOKUP(B187,'[30]Jefferson Regulated Price Out'!$A:$B,2,FALSE)</f>
        <v>ROLL OFF-DELIVERY</v>
      </c>
      <c r="D187" s="134">
        <f>IFERROR(VLOOKUP(B187,'[31]Jefferson Rates'!$F$2:$H$500, 3, FALSE),0)</f>
        <v>166.2</v>
      </c>
      <c r="E187" s="156">
        <v>166.2</v>
      </c>
      <c r="F187" s="167"/>
      <c r="G187" s="136">
        <f>IFERROR(VLOOKUP('Jefferson Regulated Price Out'!$B187,'[31]Jefferson Revenue'!$B:$O,3,FALSE),0)</f>
        <v>1163.4000000000001</v>
      </c>
      <c r="H187" s="136">
        <f>IFERROR(VLOOKUP('Jefferson Regulated Price Out'!$B187,'[31]Jefferson Revenue'!$B:$O,4,FALSE),0)</f>
        <v>831</v>
      </c>
      <c r="I187" s="136">
        <f>IFERROR(VLOOKUP('Jefferson Regulated Price Out'!$B187,'[31]Jefferson Revenue'!$B:$O,5,FALSE),0)</f>
        <v>1662</v>
      </c>
      <c r="J187" s="136">
        <f>IFERROR(VLOOKUP('Jefferson Regulated Price Out'!$B187,'[31]Jefferson Revenue'!$B:$O,6,FALSE),0)</f>
        <v>1495.8</v>
      </c>
      <c r="K187" s="136">
        <f>IFERROR(VLOOKUP('Jefferson Regulated Price Out'!$B187,'[31]Jefferson Revenue'!$B:$O,7,FALSE),0)</f>
        <v>1329.6</v>
      </c>
      <c r="L187" s="136">
        <f>IFERROR(VLOOKUP('Jefferson Regulated Price Out'!$B187,'[31]Jefferson Revenue'!$B:$O,8,FALSE),0)</f>
        <v>1163.4000000000001</v>
      </c>
      <c r="M187" s="136">
        <f>IFERROR(VLOOKUP('Jefferson Regulated Price Out'!$B187,'[31]Jefferson Revenue'!$B:$O,9,FALSE),0)</f>
        <v>1329.6</v>
      </c>
      <c r="N187" s="136">
        <f>IFERROR(VLOOKUP('Jefferson Regulated Price Out'!$B187,'[31]Jefferson Revenue'!$B:$O,10,FALSE),0)</f>
        <v>2160.6</v>
      </c>
      <c r="O187" s="136">
        <f>IFERROR(VLOOKUP('Jefferson Regulated Price Out'!$B187,'[31]Jefferson Revenue'!$B:$O,11,FALSE),0)</f>
        <v>831</v>
      </c>
      <c r="P187" s="136">
        <f>IFERROR(VLOOKUP('Jefferson Regulated Price Out'!$B187,'[31]Jefferson Revenue'!$B:$O,12,FALSE),0)</f>
        <v>1329.6</v>
      </c>
      <c r="Q187" s="136">
        <f>IFERROR(VLOOKUP('Jefferson Regulated Price Out'!$B187,'[31]Jefferson Revenue'!$B:$O,13,FALSE),0)</f>
        <v>1163.4000000000001</v>
      </c>
      <c r="R187" s="136">
        <f>IFERROR(VLOOKUP($B187,'[31]Jefferson Revenue'!$B:$O,14,0),0)</f>
        <v>1329.6</v>
      </c>
      <c r="S187" s="136">
        <f t="shared" si="74"/>
        <v>15789</v>
      </c>
      <c r="T187" s="167"/>
      <c r="U187" s="136">
        <f t="shared" si="85"/>
        <v>7.0000000000000009</v>
      </c>
      <c r="V187" s="136">
        <f t="shared" si="85"/>
        <v>5</v>
      </c>
      <c r="W187" s="136">
        <f t="shared" si="85"/>
        <v>10</v>
      </c>
      <c r="X187" s="136">
        <f t="shared" si="85"/>
        <v>9</v>
      </c>
      <c r="Y187" s="136">
        <f t="shared" si="86"/>
        <v>8</v>
      </c>
      <c r="Z187" s="136">
        <f t="shared" si="86"/>
        <v>7.0000000000000009</v>
      </c>
      <c r="AA187" s="136">
        <f t="shared" si="86"/>
        <v>8</v>
      </c>
      <c r="AB187" s="136">
        <f t="shared" si="87"/>
        <v>13</v>
      </c>
      <c r="AC187" s="136">
        <f t="shared" si="87"/>
        <v>5</v>
      </c>
      <c r="AD187" s="136">
        <f t="shared" si="87"/>
        <v>8</v>
      </c>
      <c r="AE187" s="136">
        <f t="shared" si="87"/>
        <v>7.0000000000000009</v>
      </c>
      <c r="AF187" s="136">
        <f t="shared" si="87"/>
        <v>8</v>
      </c>
      <c r="AG187" s="138">
        <f t="shared" si="88"/>
        <v>7.916666666666667</v>
      </c>
      <c r="AH187" s="167"/>
      <c r="AI187" s="167"/>
      <c r="AJ187" s="214">
        <f t="shared" si="89"/>
        <v>166.66326444150889</v>
      </c>
      <c r="AK187" s="224">
        <f t="shared" si="90"/>
        <v>0.46326444150889756</v>
      </c>
      <c r="AL187" s="225">
        <f t="shared" si="91"/>
        <v>44.010121943345268</v>
      </c>
      <c r="AM187" s="226">
        <f t="shared" si="92"/>
        <v>15833.010121943345</v>
      </c>
      <c r="AN187" s="241">
        <f t="shared" si="95"/>
        <v>2.7873913448188785E-3</v>
      </c>
      <c r="AO187" s="241">
        <f t="shared" si="96"/>
        <v>2.7873913448188781E-3</v>
      </c>
    </row>
    <row r="188" spans="1:42" s="110" customFormat="1" ht="12" customHeight="1">
      <c r="A188" s="198"/>
      <c r="B188" s="140" t="s">
        <v>177</v>
      </c>
      <c r="C188" s="132" t="str">
        <f>+VLOOKUP(B188,'[30]Jefferson Regulated Price Out'!$A:$B,2,FALSE)</f>
        <v>ROHAUL10T</v>
      </c>
      <c r="D188" s="134">
        <f>IFERROR(VLOOKUP(B188,'[31]Jefferson Rates'!$F$2:$H$500, 3, FALSE),0)</f>
        <v>0</v>
      </c>
      <c r="E188" s="156"/>
      <c r="F188" s="167"/>
      <c r="G188" s="136">
        <f>IFERROR(VLOOKUP('Jefferson Regulated Price Out'!$B188,'[31]Jefferson Revenue'!$B:$O,3,FALSE),0)</f>
        <v>0</v>
      </c>
      <c r="H188" s="136">
        <f>IFERROR(VLOOKUP('Jefferson Regulated Price Out'!$B188,'[31]Jefferson Revenue'!$B:$O,4,FALSE),0)</f>
        <v>0</v>
      </c>
      <c r="I188" s="136">
        <f>IFERROR(VLOOKUP('Jefferson Regulated Price Out'!$B188,'[31]Jefferson Revenue'!$B:$O,5,FALSE),0)</f>
        <v>0</v>
      </c>
      <c r="J188" s="136">
        <f>IFERROR(VLOOKUP('Jefferson Regulated Price Out'!$B188,'[31]Jefferson Revenue'!$B:$O,6,FALSE),0)</f>
        <v>0</v>
      </c>
      <c r="K188" s="136">
        <f>IFERROR(VLOOKUP('Jefferson Regulated Price Out'!$B188,'[31]Jefferson Revenue'!$B:$O,7,FALSE),0)</f>
        <v>0</v>
      </c>
      <c r="L188" s="136">
        <f>IFERROR(VLOOKUP('Jefferson Regulated Price Out'!$B188,'[31]Jefferson Revenue'!$B:$O,8,FALSE),0)</f>
        <v>0</v>
      </c>
      <c r="M188" s="136">
        <f>IFERROR(VLOOKUP('Jefferson Regulated Price Out'!$B188,'[31]Jefferson Revenue'!$B:$O,9,FALSE),0)</f>
        <v>0</v>
      </c>
      <c r="N188" s="136">
        <f>IFERROR(VLOOKUP('Jefferson Regulated Price Out'!$B188,'[31]Jefferson Revenue'!$B:$O,10,FALSE),0)</f>
        <v>0</v>
      </c>
      <c r="O188" s="136">
        <f>IFERROR(VLOOKUP('Jefferson Regulated Price Out'!$B188,'[31]Jefferson Revenue'!$B:$O,11,FALSE),0)</f>
        <v>0</v>
      </c>
      <c r="P188" s="136">
        <f>IFERROR(VLOOKUP('Jefferson Regulated Price Out'!$B188,'[31]Jefferson Revenue'!$B:$O,12,FALSE),0)</f>
        <v>0</v>
      </c>
      <c r="Q188" s="136">
        <f>IFERROR(VLOOKUP('Jefferson Regulated Price Out'!$B188,'[31]Jefferson Revenue'!$B:$O,13,FALSE),0)</f>
        <v>0</v>
      </c>
      <c r="R188" s="136">
        <f>IFERROR(VLOOKUP($B188,'[31]Jefferson Revenue'!$B:$O,14,0),0)</f>
        <v>0</v>
      </c>
      <c r="S188" s="136">
        <f t="shared" si="74"/>
        <v>0</v>
      </c>
      <c r="T188" s="167"/>
      <c r="U188" s="136">
        <f t="shared" si="85"/>
        <v>0</v>
      </c>
      <c r="V188" s="136">
        <f t="shared" si="85"/>
        <v>0</v>
      </c>
      <c r="W188" s="136">
        <f t="shared" si="85"/>
        <v>0</v>
      </c>
      <c r="X188" s="136">
        <f t="shared" si="85"/>
        <v>0</v>
      </c>
      <c r="Y188" s="136">
        <f t="shared" si="86"/>
        <v>0</v>
      </c>
      <c r="Z188" s="136">
        <f t="shared" si="86"/>
        <v>0</v>
      </c>
      <c r="AA188" s="136">
        <f t="shared" si="86"/>
        <v>0</v>
      </c>
      <c r="AB188" s="136">
        <f t="shared" si="87"/>
        <v>0</v>
      </c>
      <c r="AC188" s="136">
        <f t="shared" si="87"/>
        <v>0</v>
      </c>
      <c r="AD188" s="136">
        <f t="shared" si="87"/>
        <v>0</v>
      </c>
      <c r="AE188" s="136">
        <f t="shared" si="87"/>
        <v>0</v>
      </c>
      <c r="AF188" s="136">
        <f t="shared" si="87"/>
        <v>0</v>
      </c>
      <c r="AG188" s="138">
        <f t="shared" si="88"/>
        <v>0</v>
      </c>
      <c r="AH188" s="167"/>
      <c r="AI188" s="167"/>
      <c r="AJ188" s="214">
        <f t="shared" si="89"/>
        <v>0</v>
      </c>
      <c r="AK188" s="224">
        <f t="shared" si="90"/>
        <v>0</v>
      </c>
      <c r="AL188" s="225">
        <f t="shared" si="91"/>
        <v>0</v>
      </c>
      <c r="AM188" s="226">
        <f t="shared" si="92"/>
        <v>0</v>
      </c>
      <c r="AN188" s="241" t="e">
        <f t="shared" si="95"/>
        <v>#DIV/0!</v>
      </c>
      <c r="AO188" s="241" t="e">
        <f t="shared" si="96"/>
        <v>#DIV/0!</v>
      </c>
    </row>
    <row r="189" spans="1:42" s="110" customFormat="1" ht="12" customHeight="1">
      <c r="A189" s="204">
        <v>265275</v>
      </c>
      <c r="B189" s="140" t="s">
        <v>188</v>
      </c>
      <c r="C189" s="132" t="str">
        <f>+VLOOKUP(B189,'[30]Jefferson Regulated Price Out'!$A:$B,2,FALSE)</f>
        <v>ROLL OFF-MILEAGE</v>
      </c>
      <c r="D189" s="134">
        <f>IFERROR(VLOOKUP(B189,'[31]Jefferson Rates'!$F$2:$H$500, 3, FALSE),0)</f>
        <v>3.83</v>
      </c>
      <c r="E189" s="156">
        <v>3.83</v>
      </c>
      <c r="F189" s="167"/>
      <c r="G189" s="136">
        <f>IFERROR(VLOOKUP('Jefferson Regulated Price Out'!$B189,'[31]Jefferson Revenue'!$B:$O,3,FALSE),0)</f>
        <v>616.63</v>
      </c>
      <c r="H189" s="136">
        <f>IFERROR(VLOOKUP('Jefferson Regulated Price Out'!$B189,'[31]Jefferson Revenue'!$B:$O,4,FALSE),0)</f>
        <v>394.49</v>
      </c>
      <c r="I189" s="136">
        <f>IFERROR(VLOOKUP('Jefferson Regulated Price Out'!$B189,'[31]Jefferson Revenue'!$B:$O,5,FALSE),0)</f>
        <v>865.58</v>
      </c>
      <c r="J189" s="136">
        <f>IFERROR(VLOOKUP('Jefferson Regulated Price Out'!$B189,'[31]Jefferson Revenue'!$B:$O,6,FALSE),0)</f>
        <v>880.90000000000009</v>
      </c>
      <c r="K189" s="136">
        <f>IFERROR(VLOOKUP('Jefferson Regulated Price Out'!$B189,'[31]Jefferson Revenue'!$B:$O,7,FALSE),0)</f>
        <v>758.34</v>
      </c>
      <c r="L189" s="136">
        <f>IFERROR(VLOOKUP('Jefferson Regulated Price Out'!$B189,'[31]Jefferson Revenue'!$B:$O,8,FALSE),0)</f>
        <v>810.05</v>
      </c>
      <c r="M189" s="136">
        <f>IFERROR(VLOOKUP('Jefferson Regulated Price Out'!$B189,'[31]Jefferson Revenue'!$B:$O,9,FALSE),0)</f>
        <v>942.18</v>
      </c>
      <c r="N189" s="136">
        <f>IFERROR(VLOOKUP('Jefferson Regulated Price Out'!$B189,'[31]Jefferson Revenue'!$B:$O,10,FALSE),0)</f>
        <v>1206.45</v>
      </c>
      <c r="O189" s="136">
        <f>IFERROR(VLOOKUP('Jefferson Regulated Price Out'!$B189,'[31]Jefferson Revenue'!$B:$O,11,FALSE),0)</f>
        <v>819.62</v>
      </c>
      <c r="P189" s="136">
        <f>IFERROR(VLOOKUP('Jefferson Regulated Price Out'!$B189,'[31]Jefferson Revenue'!$B:$O,12,FALSE),0)</f>
        <v>670.25</v>
      </c>
      <c r="Q189" s="136">
        <f>IFERROR(VLOOKUP('Jefferson Regulated Price Out'!$B189,'[31]Jefferson Revenue'!$B:$O,13,FALSE),0)</f>
        <v>666.42</v>
      </c>
      <c r="R189" s="136">
        <f>IFERROR(VLOOKUP($B189,'[31]Jefferson Revenue'!$B:$O,14,0),0)</f>
        <v>735.36</v>
      </c>
      <c r="S189" s="136">
        <f t="shared" si="74"/>
        <v>9366.27</v>
      </c>
      <c r="T189" s="167"/>
      <c r="U189" s="136">
        <f t="shared" si="85"/>
        <v>161</v>
      </c>
      <c r="V189" s="136">
        <f t="shared" si="85"/>
        <v>103</v>
      </c>
      <c r="W189" s="136">
        <f t="shared" si="85"/>
        <v>226</v>
      </c>
      <c r="X189" s="136">
        <f t="shared" si="85"/>
        <v>230.00000000000003</v>
      </c>
      <c r="Y189" s="136">
        <f t="shared" si="86"/>
        <v>198</v>
      </c>
      <c r="Z189" s="136">
        <f t="shared" si="86"/>
        <v>211.50130548302872</v>
      </c>
      <c r="AA189" s="136">
        <f t="shared" si="86"/>
        <v>245.99999999999997</v>
      </c>
      <c r="AB189" s="136">
        <f t="shared" si="87"/>
        <v>315</v>
      </c>
      <c r="AC189" s="136">
        <f t="shared" si="87"/>
        <v>214</v>
      </c>
      <c r="AD189" s="136">
        <f t="shared" si="87"/>
        <v>175</v>
      </c>
      <c r="AE189" s="136">
        <f t="shared" si="87"/>
        <v>174</v>
      </c>
      <c r="AF189" s="136">
        <f t="shared" si="87"/>
        <v>192</v>
      </c>
      <c r="AG189" s="138">
        <f t="shared" si="88"/>
        <v>203.79177545691905</v>
      </c>
      <c r="AH189" s="167"/>
      <c r="AI189" s="167"/>
      <c r="AJ189" s="214">
        <f t="shared" si="89"/>
        <v>3.8406757088506565</v>
      </c>
      <c r="AK189" s="224">
        <f t="shared" si="90"/>
        <v>1.0675708850656385E-2</v>
      </c>
      <c r="AL189" s="225">
        <f t="shared" si="91"/>
        <v>26.10745993123691</v>
      </c>
      <c r="AM189" s="226">
        <f t="shared" si="92"/>
        <v>9392.3774599312364</v>
      </c>
      <c r="AN189" s="241">
        <f t="shared" si="95"/>
        <v>2.7873913448188993E-3</v>
      </c>
      <c r="AO189" s="241">
        <f t="shared" si="96"/>
        <v>2.7873913448188989E-3</v>
      </c>
    </row>
    <row r="190" spans="1:42" s="110" customFormat="1" ht="12" customHeight="1">
      <c r="A190" s="198">
        <v>70</v>
      </c>
      <c r="B190" s="140" t="s">
        <v>190</v>
      </c>
      <c r="C190" s="140" t="str">
        <f>+VLOOKUP(B190,'[30]Jefferson Regulated Price Out'!$A:$B,2,FALSE)</f>
        <v>ROLL OFF RELOCATE</v>
      </c>
      <c r="D190" s="134">
        <f>IFERROR(VLOOKUP(B190,'[31]Jefferson Rates'!$F$2:$H$500, 3, FALSE),0)</f>
        <v>122</v>
      </c>
      <c r="E190" s="156">
        <v>122</v>
      </c>
      <c r="F190" s="167" t="s">
        <v>14</v>
      </c>
      <c r="G190" s="136">
        <f>IFERROR(VLOOKUP('Jefferson Regulated Price Out'!$B190,'[31]Jefferson Revenue'!$B:$O,3,FALSE),0)</f>
        <v>0</v>
      </c>
      <c r="H190" s="136">
        <f>IFERROR(VLOOKUP('Jefferson Regulated Price Out'!$B190,'[31]Jefferson Revenue'!$B:$O,4,FALSE),0)</f>
        <v>0</v>
      </c>
      <c r="I190" s="136">
        <f>IFERROR(VLOOKUP('Jefferson Regulated Price Out'!$B190,'[31]Jefferson Revenue'!$B:$O,5,FALSE),0)</f>
        <v>0</v>
      </c>
      <c r="J190" s="136">
        <f>IFERROR(VLOOKUP('Jefferson Regulated Price Out'!$B190,'[31]Jefferson Revenue'!$B:$O,6,FALSE),0)</f>
        <v>122</v>
      </c>
      <c r="K190" s="136">
        <f>IFERROR(VLOOKUP('Jefferson Regulated Price Out'!$B190,'[31]Jefferson Revenue'!$B:$O,7,FALSE),0)</f>
        <v>122</v>
      </c>
      <c r="L190" s="136">
        <f>IFERROR(VLOOKUP('Jefferson Regulated Price Out'!$B190,'[31]Jefferson Revenue'!$B:$O,8,FALSE),0)</f>
        <v>0</v>
      </c>
      <c r="M190" s="136">
        <f>IFERROR(VLOOKUP('Jefferson Regulated Price Out'!$B190,'[31]Jefferson Revenue'!$B:$O,9,FALSE),0)</f>
        <v>0</v>
      </c>
      <c r="N190" s="136">
        <f>IFERROR(VLOOKUP('Jefferson Regulated Price Out'!$B190,'[31]Jefferson Revenue'!$B:$O,10,FALSE),0)</f>
        <v>122</v>
      </c>
      <c r="O190" s="136">
        <f>IFERROR(VLOOKUP('Jefferson Regulated Price Out'!$B190,'[31]Jefferson Revenue'!$B:$O,11,FALSE),0)</f>
        <v>0</v>
      </c>
      <c r="P190" s="136">
        <f>IFERROR(VLOOKUP('Jefferson Regulated Price Out'!$B190,'[31]Jefferson Revenue'!$B:$O,12,FALSE),0)</f>
        <v>0</v>
      </c>
      <c r="Q190" s="136">
        <f>IFERROR(VLOOKUP('Jefferson Regulated Price Out'!$B190,'[31]Jefferson Revenue'!$B:$O,13,FALSE),0)</f>
        <v>0</v>
      </c>
      <c r="R190" s="136">
        <f>IFERROR(VLOOKUP($B190,'[31]Jefferson Revenue'!$B:$O,14,0),0)</f>
        <v>0</v>
      </c>
      <c r="S190" s="136">
        <f t="shared" si="74"/>
        <v>366</v>
      </c>
      <c r="T190" s="167"/>
      <c r="U190" s="136">
        <f t="shared" si="85"/>
        <v>0</v>
      </c>
      <c r="V190" s="136">
        <f t="shared" si="85"/>
        <v>0</v>
      </c>
      <c r="W190" s="136">
        <f t="shared" si="85"/>
        <v>0</v>
      </c>
      <c r="X190" s="136">
        <f t="shared" si="85"/>
        <v>1</v>
      </c>
      <c r="Y190" s="136">
        <f t="shared" si="86"/>
        <v>1</v>
      </c>
      <c r="Z190" s="136">
        <f t="shared" si="86"/>
        <v>0</v>
      </c>
      <c r="AA190" s="136">
        <f t="shared" si="86"/>
        <v>0</v>
      </c>
      <c r="AB190" s="136">
        <f t="shared" si="87"/>
        <v>1</v>
      </c>
      <c r="AC190" s="136">
        <f t="shared" si="87"/>
        <v>0</v>
      </c>
      <c r="AD190" s="136">
        <f t="shared" si="87"/>
        <v>0</v>
      </c>
      <c r="AE190" s="136">
        <f t="shared" si="87"/>
        <v>0</v>
      </c>
      <c r="AF190" s="136">
        <f t="shared" si="87"/>
        <v>0</v>
      </c>
      <c r="AG190" s="138">
        <f t="shared" si="88"/>
        <v>0.25</v>
      </c>
      <c r="AH190" s="167"/>
      <c r="AI190" s="167"/>
      <c r="AJ190" s="214">
        <f t="shared" si="89"/>
        <v>122.3400617440679</v>
      </c>
      <c r="AK190" s="224">
        <f t="shared" si="90"/>
        <v>0.34006174406789569</v>
      </c>
      <c r="AL190" s="225">
        <f t="shared" si="91"/>
        <v>1.0201852322036871</v>
      </c>
      <c r="AM190" s="226">
        <f t="shared" si="92"/>
        <v>367.02018523220369</v>
      </c>
      <c r="AN190" s="241">
        <f t="shared" si="95"/>
        <v>2.7873913448188169E-3</v>
      </c>
      <c r="AO190" s="241">
        <f t="shared" si="96"/>
        <v>2.7873913448188169E-3</v>
      </c>
    </row>
    <row r="191" spans="1:42" s="205" customFormat="1" ht="12" customHeight="1">
      <c r="A191" s="198"/>
      <c r="B191" s="140" t="s">
        <v>440</v>
      </c>
      <c r="C191" s="132" t="str">
        <f>+VLOOKUP(B191,'[30]Jefferson Regulated Price Out'!$A:$B,2,FALSE)</f>
        <v>ROLL OFF RENT</v>
      </c>
      <c r="D191" s="134">
        <f>IFERROR(VLOOKUP(B191,'[31]Jefferson Rates'!$F$2:$H$500, 3, FALSE),0)</f>
        <v>0</v>
      </c>
      <c r="E191" s="156"/>
      <c r="F191" s="167"/>
      <c r="G191" s="136">
        <f>IFERROR(VLOOKUP('Jefferson Regulated Price Out'!$B191,'[31]Jefferson Revenue'!$B:$O,3,FALSE),0)</f>
        <v>0</v>
      </c>
      <c r="H191" s="136">
        <f>IFERROR(VLOOKUP('Jefferson Regulated Price Out'!$B191,'[31]Jefferson Revenue'!$B:$O,4,FALSE),0)</f>
        <v>0</v>
      </c>
      <c r="I191" s="136">
        <f>IFERROR(VLOOKUP('Jefferson Regulated Price Out'!$B191,'[31]Jefferson Revenue'!$B:$O,5,FALSE),0)</f>
        <v>0</v>
      </c>
      <c r="J191" s="136">
        <f>IFERROR(VLOOKUP('Jefferson Regulated Price Out'!$B191,'[31]Jefferson Revenue'!$B:$O,6,FALSE),0)</f>
        <v>0</v>
      </c>
      <c r="K191" s="136">
        <f>IFERROR(VLOOKUP('Jefferson Regulated Price Out'!$B191,'[31]Jefferson Revenue'!$B:$O,7,FALSE),0)</f>
        <v>0</v>
      </c>
      <c r="L191" s="136">
        <f>IFERROR(VLOOKUP('Jefferson Regulated Price Out'!$B191,'[31]Jefferson Revenue'!$B:$O,8,FALSE),0)</f>
        <v>0</v>
      </c>
      <c r="M191" s="136">
        <f>IFERROR(VLOOKUP('Jefferson Regulated Price Out'!$B191,'[31]Jefferson Revenue'!$B:$O,9,FALSE),0)</f>
        <v>0</v>
      </c>
      <c r="N191" s="136">
        <f>IFERROR(VLOOKUP('Jefferson Regulated Price Out'!$B191,'[31]Jefferson Revenue'!$B:$O,10,FALSE),0)</f>
        <v>0</v>
      </c>
      <c r="O191" s="136">
        <f>IFERROR(VLOOKUP('Jefferson Regulated Price Out'!$B191,'[31]Jefferson Revenue'!$B:$O,11,FALSE),0)</f>
        <v>0</v>
      </c>
      <c r="P191" s="136">
        <f>IFERROR(VLOOKUP('Jefferson Regulated Price Out'!$B191,'[31]Jefferson Revenue'!$B:$O,12,FALSE),0)</f>
        <v>0</v>
      </c>
      <c r="Q191" s="136">
        <f>IFERROR(VLOOKUP('Jefferson Regulated Price Out'!$B191,'[31]Jefferson Revenue'!$B:$O,13,FALSE),0)</f>
        <v>0</v>
      </c>
      <c r="R191" s="136">
        <f>IFERROR(VLOOKUP($B191,'[31]Jefferson Revenue'!$B:$O,14,0),0)</f>
        <v>0</v>
      </c>
      <c r="S191" s="136">
        <f t="shared" si="74"/>
        <v>0</v>
      </c>
      <c r="T191" s="167"/>
      <c r="U191" s="136">
        <f t="shared" si="85"/>
        <v>0</v>
      </c>
      <c r="V191" s="136">
        <f t="shared" si="85"/>
        <v>0</v>
      </c>
      <c r="W191" s="136">
        <f t="shared" si="85"/>
        <v>0</v>
      </c>
      <c r="X191" s="136">
        <f t="shared" si="85"/>
        <v>0</v>
      </c>
      <c r="Y191" s="136">
        <f t="shared" si="86"/>
        <v>0</v>
      </c>
      <c r="Z191" s="136">
        <f t="shared" si="86"/>
        <v>0</v>
      </c>
      <c r="AA191" s="136">
        <f t="shared" si="86"/>
        <v>0</v>
      </c>
      <c r="AB191" s="136">
        <f t="shared" si="87"/>
        <v>0</v>
      </c>
      <c r="AC191" s="136">
        <f t="shared" si="87"/>
        <v>0</v>
      </c>
      <c r="AD191" s="136">
        <f t="shared" si="87"/>
        <v>0</v>
      </c>
      <c r="AE191" s="136">
        <f t="shared" si="87"/>
        <v>0</v>
      </c>
      <c r="AF191" s="136">
        <f t="shared" si="87"/>
        <v>0</v>
      </c>
      <c r="AG191" s="138">
        <f t="shared" ref="AG191:AG202" si="97">AVERAGE(U191:AF191)</f>
        <v>0</v>
      </c>
      <c r="AH191" s="167"/>
      <c r="AI191" s="167"/>
      <c r="AJ191" s="214"/>
      <c r="AK191" s="224"/>
      <c r="AL191" s="225">
        <f t="shared" si="91"/>
        <v>0</v>
      </c>
      <c r="AM191" s="226">
        <f t="shared" si="92"/>
        <v>0</v>
      </c>
      <c r="AN191" s="241" t="e">
        <f t="shared" si="95"/>
        <v>#DIV/0!</v>
      </c>
      <c r="AO191" s="241" t="e">
        <f t="shared" si="96"/>
        <v>#DIV/0!</v>
      </c>
      <c r="AP191" s="205" t="s">
        <v>535</v>
      </c>
    </row>
    <row r="192" spans="1:42" s="205" customFormat="1" ht="12" customHeight="1">
      <c r="A192" s="191">
        <v>260</v>
      </c>
      <c r="B192" s="140" t="s">
        <v>183</v>
      </c>
      <c r="C192" s="132" t="str">
        <f>+VLOOKUP(B192,'[30]Jefferson Regulated Price Out'!$A:$B,2,FALSE)</f>
        <v>10YD ROLL OFF DAILY RENT</v>
      </c>
      <c r="D192" s="134">
        <f>IFERROR(VLOOKUP(B192,'[31]Jefferson Rates'!$F$2:$H$500, 3, FALSE),0)</f>
        <v>8</v>
      </c>
      <c r="E192" s="156">
        <v>8</v>
      </c>
      <c r="F192" s="167" t="s">
        <v>14</v>
      </c>
      <c r="G192" s="136">
        <f>IFERROR(VLOOKUP('Jefferson Regulated Price Out'!$B192,'[31]Jefferson Revenue'!$B:$O,3,FALSE),0)</f>
        <v>0</v>
      </c>
      <c r="H192" s="136">
        <f>IFERROR(VLOOKUP('Jefferson Regulated Price Out'!$B192,'[31]Jefferson Revenue'!$B:$O,4,FALSE),0)</f>
        <v>0</v>
      </c>
      <c r="I192" s="136">
        <f>IFERROR(VLOOKUP('Jefferson Regulated Price Out'!$B192,'[31]Jefferson Revenue'!$B:$O,5,FALSE),0)</f>
        <v>0</v>
      </c>
      <c r="J192" s="136">
        <f>IFERROR(VLOOKUP('Jefferson Regulated Price Out'!$B192,'[31]Jefferson Revenue'!$B:$O,6,FALSE),0)</f>
        <v>0</v>
      </c>
      <c r="K192" s="136">
        <f>IFERROR(VLOOKUP('Jefferson Regulated Price Out'!$B192,'[31]Jefferson Revenue'!$B:$O,7,FALSE),0)</f>
        <v>0</v>
      </c>
      <c r="L192" s="136">
        <f>IFERROR(VLOOKUP('Jefferson Regulated Price Out'!$B192,'[31]Jefferson Revenue'!$B:$O,8,FALSE),0)</f>
        <v>0</v>
      </c>
      <c r="M192" s="136">
        <f>IFERROR(VLOOKUP('Jefferson Regulated Price Out'!$B192,'[31]Jefferson Revenue'!$B:$O,9,FALSE),0)</f>
        <v>0</v>
      </c>
      <c r="N192" s="136">
        <f>IFERROR(VLOOKUP('Jefferson Regulated Price Out'!$B192,'[31]Jefferson Revenue'!$B:$O,10,FALSE),0)</f>
        <v>0</v>
      </c>
      <c r="O192" s="136">
        <f>IFERROR(VLOOKUP('Jefferson Regulated Price Out'!$B192,'[31]Jefferson Revenue'!$B:$O,11,FALSE),0)</f>
        <v>0</v>
      </c>
      <c r="P192" s="136">
        <f>IFERROR(VLOOKUP('Jefferson Regulated Price Out'!$B192,'[31]Jefferson Revenue'!$B:$O,12,FALSE),0)</f>
        <v>0</v>
      </c>
      <c r="Q192" s="136">
        <f>IFERROR(VLOOKUP('Jefferson Regulated Price Out'!$B192,'[31]Jefferson Revenue'!$B:$O,13,FALSE),0)</f>
        <v>0</v>
      </c>
      <c r="R192" s="136">
        <f>IFERROR(VLOOKUP($B192,'[31]Jefferson Revenue'!$B:$O,14,0),0)</f>
        <v>0</v>
      </c>
      <c r="S192" s="136">
        <f t="shared" si="74"/>
        <v>0</v>
      </c>
      <c r="T192" s="167"/>
      <c r="U192" s="136">
        <f t="shared" si="85"/>
        <v>0</v>
      </c>
      <c r="V192" s="136">
        <f t="shared" si="85"/>
        <v>0</v>
      </c>
      <c r="W192" s="136">
        <f t="shared" si="85"/>
        <v>0</v>
      </c>
      <c r="X192" s="136">
        <f t="shared" si="85"/>
        <v>0</v>
      </c>
      <c r="Y192" s="136">
        <f t="shared" si="85"/>
        <v>0</v>
      </c>
      <c r="Z192" s="136">
        <f t="shared" si="85"/>
        <v>0</v>
      </c>
      <c r="AA192" s="136">
        <f t="shared" si="85"/>
        <v>0</v>
      </c>
      <c r="AB192" s="136">
        <f t="shared" si="85"/>
        <v>0</v>
      </c>
      <c r="AC192" s="136">
        <f t="shared" si="85"/>
        <v>0</v>
      </c>
      <c r="AD192" s="136">
        <f t="shared" si="85"/>
        <v>0</v>
      </c>
      <c r="AE192" s="136">
        <f t="shared" si="85"/>
        <v>0</v>
      </c>
      <c r="AF192" s="136">
        <f t="shared" si="85"/>
        <v>0</v>
      </c>
      <c r="AG192" s="138">
        <f t="shared" si="97"/>
        <v>0</v>
      </c>
      <c r="AH192" s="167"/>
      <c r="AI192" s="167"/>
      <c r="AJ192" s="214"/>
      <c r="AK192" s="224"/>
      <c r="AL192" s="225">
        <f t="shared" si="91"/>
        <v>0</v>
      </c>
      <c r="AM192" s="226">
        <f t="shared" si="92"/>
        <v>0</v>
      </c>
      <c r="AN192" s="241">
        <f t="shared" si="95"/>
        <v>0</v>
      </c>
      <c r="AO192" s="241" t="e">
        <f t="shared" si="96"/>
        <v>#DIV/0!</v>
      </c>
      <c r="AP192" s="205" t="s">
        <v>535</v>
      </c>
    </row>
    <row r="193" spans="1:42" s="205" customFormat="1" ht="12" customHeight="1">
      <c r="A193" s="191">
        <v>260</v>
      </c>
      <c r="B193" s="140" t="s">
        <v>184</v>
      </c>
      <c r="C193" s="132" t="str">
        <f>+VLOOKUP(B193,'[30]Jefferson Regulated Price Out'!$A:$B,2,FALSE)</f>
        <v>20YD ROLL OFF-DAILY RENT</v>
      </c>
      <c r="D193" s="134">
        <f>IFERROR(VLOOKUP(B193,'[31]Jefferson Rates'!$F$2:$H$500, 3, FALSE),0)</f>
        <v>9.6</v>
      </c>
      <c r="E193" s="156">
        <v>9.6</v>
      </c>
      <c r="F193" s="167" t="s">
        <v>14</v>
      </c>
      <c r="G193" s="136">
        <f>IFERROR(VLOOKUP('Jefferson Regulated Price Out'!$B193,'[31]Jefferson Revenue'!$B:$O,3,FALSE),0)</f>
        <v>1574.4</v>
      </c>
      <c r="H193" s="136">
        <f>IFERROR(VLOOKUP('Jefferson Regulated Price Out'!$B193,'[31]Jefferson Revenue'!$B:$O,4,FALSE),0)</f>
        <v>1219.2</v>
      </c>
      <c r="I193" s="136">
        <f>IFERROR(VLOOKUP('Jefferson Regulated Price Out'!$B193,'[31]Jefferson Revenue'!$B:$O,5,FALSE),0)</f>
        <v>1593.6</v>
      </c>
      <c r="J193" s="136">
        <f>IFERROR(VLOOKUP('Jefferson Regulated Price Out'!$B193,'[31]Jefferson Revenue'!$B:$O,6,FALSE),0)</f>
        <v>864</v>
      </c>
      <c r="K193" s="136">
        <f>IFERROR(VLOOKUP('Jefferson Regulated Price Out'!$B193,'[31]Jefferson Revenue'!$B:$O,7,FALSE),0)</f>
        <v>566.4</v>
      </c>
      <c r="L193" s="136">
        <f>IFERROR(VLOOKUP('Jefferson Regulated Price Out'!$B193,'[31]Jefferson Revenue'!$B:$O,8,FALSE),0)</f>
        <v>1104</v>
      </c>
      <c r="M193" s="136">
        <f>IFERROR(VLOOKUP('Jefferson Regulated Price Out'!$B193,'[31]Jefferson Revenue'!$B:$O,9,FALSE),0)</f>
        <v>1593.6</v>
      </c>
      <c r="N193" s="136">
        <f>IFERROR(VLOOKUP('Jefferson Regulated Price Out'!$B193,'[31]Jefferson Revenue'!$B:$O,10,FALSE),0)</f>
        <v>1584</v>
      </c>
      <c r="O193" s="136">
        <f>IFERROR(VLOOKUP('Jefferson Regulated Price Out'!$B193,'[31]Jefferson Revenue'!$B:$O,11,FALSE),0)</f>
        <v>1296</v>
      </c>
      <c r="P193" s="136">
        <f>IFERROR(VLOOKUP('Jefferson Regulated Price Out'!$B193,'[31]Jefferson Revenue'!$B:$O,12,FALSE),0)</f>
        <v>1363.2</v>
      </c>
      <c r="Q193" s="136">
        <f>IFERROR(VLOOKUP('Jefferson Regulated Price Out'!$B193,'[31]Jefferson Revenue'!$B:$O,13,FALSE),0)</f>
        <v>499.2</v>
      </c>
      <c r="R193" s="136">
        <f>IFERROR(VLOOKUP($B193,'[31]Jefferson Revenue'!$B:$O,14,0),0)</f>
        <v>931.2</v>
      </c>
      <c r="S193" s="136">
        <f t="shared" si="74"/>
        <v>14188.800000000003</v>
      </c>
      <c r="T193" s="167"/>
      <c r="U193" s="136">
        <f>IFERROR(G193/$D193,0)/30</f>
        <v>5.4666666666666677</v>
      </c>
      <c r="V193" s="136">
        <f t="shared" ref="V193:AF193" si="98">IFERROR(H193/$D193,0)/30</f>
        <v>4.2333333333333334</v>
      </c>
      <c r="W193" s="136">
        <f t="shared" si="98"/>
        <v>5.5333333333333332</v>
      </c>
      <c r="X193" s="136">
        <f t="shared" si="98"/>
        <v>3</v>
      </c>
      <c r="Y193" s="136">
        <f t="shared" si="98"/>
        <v>1.9666666666666666</v>
      </c>
      <c r="Z193" s="136">
        <f t="shared" si="98"/>
        <v>3.8333333333333335</v>
      </c>
      <c r="AA193" s="136">
        <f t="shared" si="98"/>
        <v>5.5333333333333332</v>
      </c>
      <c r="AB193" s="136">
        <f t="shared" si="98"/>
        <v>5.5</v>
      </c>
      <c r="AC193" s="136">
        <f t="shared" si="98"/>
        <v>4.5</v>
      </c>
      <c r="AD193" s="136">
        <f t="shared" si="98"/>
        <v>4.7333333333333334</v>
      </c>
      <c r="AE193" s="136">
        <f t="shared" si="98"/>
        <v>1.7333333333333334</v>
      </c>
      <c r="AF193" s="136">
        <f t="shared" si="98"/>
        <v>3.2333333333333338</v>
      </c>
      <c r="AG193" s="138">
        <f t="shared" si="97"/>
        <v>4.1055555555555552</v>
      </c>
      <c r="AH193" s="167"/>
      <c r="AI193" s="167"/>
      <c r="AJ193" s="214"/>
      <c r="AK193" s="224"/>
      <c r="AL193" s="225">
        <f t="shared" si="91"/>
        <v>0</v>
      </c>
      <c r="AM193" s="226">
        <f t="shared" si="92"/>
        <v>14188.800000000003</v>
      </c>
      <c r="AN193" s="241">
        <f t="shared" si="95"/>
        <v>0</v>
      </c>
      <c r="AO193" s="241">
        <f t="shared" si="96"/>
        <v>0</v>
      </c>
      <c r="AP193" s="205" t="s">
        <v>535</v>
      </c>
    </row>
    <row r="194" spans="1:42" s="205" customFormat="1" ht="12" customHeight="1">
      <c r="A194" s="191">
        <v>260</v>
      </c>
      <c r="B194" s="140" t="s">
        <v>185</v>
      </c>
      <c r="C194" s="132" t="str">
        <f>+VLOOKUP(B194,'[30]Jefferson Regulated Price Out'!$A:$B,2,FALSE)</f>
        <v>20YD ROLL OFF-MNTHLY RENT</v>
      </c>
      <c r="D194" s="134">
        <f>IFERROR(VLOOKUP(B194,'[31]Jefferson Rates'!$F$2:$H$500, 3, FALSE),0)</f>
        <v>78.650000000000006</v>
      </c>
      <c r="E194" s="156">
        <v>78.650000000000006</v>
      </c>
      <c r="F194" s="167" t="s">
        <v>14</v>
      </c>
      <c r="G194" s="136">
        <f>IFERROR(VLOOKUP('Jefferson Regulated Price Out'!$B194,'[31]Jefferson Revenue'!$B:$O,3,FALSE),0)</f>
        <v>550.54999999999995</v>
      </c>
      <c r="H194" s="136">
        <f>IFERROR(VLOOKUP('Jefferson Regulated Price Out'!$B194,'[31]Jefferson Revenue'!$B:$O,4,FALSE),0)</f>
        <v>550.54999999999995</v>
      </c>
      <c r="I194" s="136">
        <f>IFERROR(VLOOKUP('Jefferson Regulated Price Out'!$B194,'[31]Jefferson Revenue'!$B:$O,5,FALSE),0)</f>
        <v>550.54999999999995</v>
      </c>
      <c r="J194" s="136">
        <f>IFERROR(VLOOKUP('Jefferson Regulated Price Out'!$B194,'[31]Jefferson Revenue'!$B:$O,6,FALSE),0)</f>
        <v>503.36</v>
      </c>
      <c r="K194" s="136">
        <f>IFERROR(VLOOKUP('Jefferson Regulated Price Out'!$B194,'[31]Jefferson Revenue'!$B:$O,7,FALSE),0)</f>
        <v>471.9</v>
      </c>
      <c r="L194" s="136">
        <f>IFERROR(VLOOKUP('Jefferson Regulated Price Out'!$B194,'[31]Jefferson Revenue'!$B:$O,8,FALSE),0)</f>
        <v>471.9</v>
      </c>
      <c r="M194" s="136">
        <f>IFERROR(VLOOKUP('Jefferson Regulated Price Out'!$B194,'[31]Jefferson Revenue'!$B:$O,9,FALSE),0)</f>
        <v>471.9</v>
      </c>
      <c r="N194" s="136">
        <f>IFERROR(VLOOKUP('Jefferson Regulated Price Out'!$B194,'[31]Jefferson Revenue'!$B:$O,10,FALSE),0)</f>
        <v>471.9</v>
      </c>
      <c r="O194" s="136">
        <f>IFERROR(VLOOKUP('Jefferson Regulated Price Out'!$B194,'[31]Jefferson Revenue'!$B:$O,11,FALSE),0)</f>
        <v>471.9</v>
      </c>
      <c r="P194" s="136">
        <f>IFERROR(VLOOKUP('Jefferson Regulated Price Out'!$B194,'[31]Jefferson Revenue'!$B:$O,12,FALSE),0)</f>
        <v>550.54999999999995</v>
      </c>
      <c r="Q194" s="136">
        <f>IFERROR(VLOOKUP('Jefferson Regulated Price Out'!$B194,'[31]Jefferson Revenue'!$B:$O,13,FALSE),0)</f>
        <v>660.66</v>
      </c>
      <c r="R194" s="136">
        <f>IFERROR(VLOOKUP($B194,'[31]Jefferson Revenue'!$B:$O,14,0),0)</f>
        <v>674.87</v>
      </c>
      <c r="S194" s="136">
        <f t="shared" si="74"/>
        <v>6400.59</v>
      </c>
      <c r="T194" s="167"/>
      <c r="U194" s="136">
        <f t="shared" si="85"/>
        <v>6.9999999999999991</v>
      </c>
      <c r="V194" s="136">
        <f t="shared" si="85"/>
        <v>6.9999999999999991</v>
      </c>
      <c r="W194" s="136">
        <f t="shared" si="85"/>
        <v>6.9999999999999991</v>
      </c>
      <c r="X194" s="136">
        <f t="shared" si="85"/>
        <v>6.3999999999999995</v>
      </c>
      <c r="Y194" s="136">
        <f t="shared" si="86"/>
        <v>5.9999999999999991</v>
      </c>
      <c r="Z194" s="136">
        <f t="shared" si="86"/>
        <v>5.9999999999999991</v>
      </c>
      <c r="AA194" s="136">
        <f t="shared" si="86"/>
        <v>5.9999999999999991</v>
      </c>
      <c r="AB194" s="136">
        <f t="shared" si="87"/>
        <v>5.9999999999999991</v>
      </c>
      <c r="AC194" s="136">
        <f t="shared" si="87"/>
        <v>5.9999999999999991</v>
      </c>
      <c r="AD194" s="136">
        <f t="shared" si="87"/>
        <v>6.9999999999999991</v>
      </c>
      <c r="AE194" s="136">
        <f t="shared" si="87"/>
        <v>8.3999999999999986</v>
      </c>
      <c r="AF194" s="136">
        <f t="shared" si="87"/>
        <v>8.5806738715829614</v>
      </c>
      <c r="AG194" s="138">
        <f t="shared" si="97"/>
        <v>6.7817228226319122</v>
      </c>
      <c r="AH194" s="167"/>
      <c r="AI194" s="167"/>
      <c r="AJ194" s="214"/>
      <c r="AK194" s="224"/>
      <c r="AL194" s="225">
        <f t="shared" si="91"/>
        <v>0</v>
      </c>
      <c r="AM194" s="226">
        <f t="shared" si="92"/>
        <v>6400.59</v>
      </c>
      <c r="AN194" s="241">
        <f t="shared" si="95"/>
        <v>0</v>
      </c>
      <c r="AO194" s="241">
        <f t="shared" si="96"/>
        <v>0</v>
      </c>
      <c r="AP194" s="205" t="s">
        <v>535</v>
      </c>
    </row>
    <row r="195" spans="1:42" s="205" customFormat="1" ht="12" customHeight="1">
      <c r="A195" s="191">
        <v>260</v>
      </c>
      <c r="B195" s="140" t="s">
        <v>441</v>
      </c>
      <c r="C195" s="132" t="str">
        <f>+VLOOKUP(B195,'[30]Jefferson Regulated Price Out'!$A:$B,2,FALSE)</f>
        <v>25YD ROLL OFF MNTHLY RENT</v>
      </c>
      <c r="D195" s="134">
        <f>IFERROR(VLOOKUP(B195,'[31]Jefferson Rates'!$F$2:$H$500, 3, FALSE),0)</f>
        <v>81.900000000000006</v>
      </c>
      <c r="E195" s="156">
        <v>81.900000000000006</v>
      </c>
      <c r="F195" s="167" t="s">
        <v>14</v>
      </c>
      <c r="G195" s="136">
        <f>IFERROR(VLOOKUP('Jefferson Regulated Price Out'!$B195,'[31]Jefferson Revenue'!$B:$O,3,FALSE),0)</f>
        <v>0</v>
      </c>
      <c r="H195" s="136">
        <f>IFERROR(VLOOKUP('Jefferson Regulated Price Out'!$B195,'[31]Jefferson Revenue'!$B:$O,4,FALSE),0)</f>
        <v>0</v>
      </c>
      <c r="I195" s="136">
        <f>IFERROR(VLOOKUP('Jefferson Regulated Price Out'!$B195,'[31]Jefferson Revenue'!$B:$O,5,FALSE),0)</f>
        <v>0</v>
      </c>
      <c r="J195" s="136">
        <f>IFERROR(VLOOKUP('Jefferson Regulated Price Out'!$B195,'[31]Jefferson Revenue'!$B:$O,6,FALSE),0)</f>
        <v>0</v>
      </c>
      <c r="K195" s="136">
        <f>IFERROR(VLOOKUP('Jefferson Regulated Price Out'!$B195,'[31]Jefferson Revenue'!$B:$O,7,FALSE),0)</f>
        <v>0</v>
      </c>
      <c r="L195" s="136">
        <f>IFERROR(VLOOKUP('Jefferson Regulated Price Out'!$B195,'[31]Jefferson Revenue'!$B:$O,8,FALSE),0)</f>
        <v>0</v>
      </c>
      <c r="M195" s="136">
        <f>IFERROR(VLOOKUP('Jefferson Regulated Price Out'!$B195,'[31]Jefferson Revenue'!$B:$O,9,FALSE),0)</f>
        <v>0</v>
      </c>
      <c r="N195" s="136">
        <f>IFERROR(VLOOKUP('Jefferson Regulated Price Out'!$B195,'[31]Jefferson Revenue'!$B:$O,10,FALSE),0)</f>
        <v>0</v>
      </c>
      <c r="O195" s="136">
        <f>IFERROR(VLOOKUP('Jefferson Regulated Price Out'!$B195,'[31]Jefferson Revenue'!$B:$O,11,FALSE),0)</f>
        <v>0</v>
      </c>
      <c r="P195" s="136">
        <f>IFERROR(VLOOKUP('Jefferson Regulated Price Out'!$B195,'[31]Jefferson Revenue'!$B:$O,12,FALSE),0)</f>
        <v>0</v>
      </c>
      <c r="Q195" s="136">
        <f>IFERROR(VLOOKUP('Jefferson Regulated Price Out'!$B195,'[31]Jefferson Revenue'!$B:$O,13,FALSE),0)</f>
        <v>0</v>
      </c>
      <c r="R195" s="136">
        <f>IFERROR(VLOOKUP($B195,'[31]Jefferson Revenue'!$B:$O,14,0),0)</f>
        <v>0</v>
      </c>
      <c r="S195" s="136">
        <f t="shared" si="74"/>
        <v>0</v>
      </c>
      <c r="T195" s="167"/>
      <c r="U195" s="136">
        <f t="shared" si="85"/>
        <v>0</v>
      </c>
      <c r="V195" s="136">
        <f t="shared" si="85"/>
        <v>0</v>
      </c>
      <c r="W195" s="136">
        <f t="shared" si="85"/>
        <v>0</v>
      </c>
      <c r="X195" s="136">
        <f t="shared" si="85"/>
        <v>0</v>
      </c>
      <c r="Y195" s="136">
        <f t="shared" si="86"/>
        <v>0</v>
      </c>
      <c r="Z195" s="136">
        <f t="shared" si="86"/>
        <v>0</v>
      </c>
      <c r="AA195" s="136">
        <f t="shared" si="86"/>
        <v>0</v>
      </c>
      <c r="AB195" s="136">
        <f t="shared" si="87"/>
        <v>0</v>
      </c>
      <c r="AC195" s="136">
        <f t="shared" si="87"/>
        <v>0</v>
      </c>
      <c r="AD195" s="136">
        <f t="shared" si="87"/>
        <v>0</v>
      </c>
      <c r="AE195" s="136">
        <f t="shared" si="87"/>
        <v>0</v>
      </c>
      <c r="AF195" s="136">
        <f t="shared" si="87"/>
        <v>0</v>
      </c>
      <c r="AG195" s="138">
        <f t="shared" si="97"/>
        <v>0</v>
      </c>
      <c r="AH195" s="167"/>
      <c r="AI195" s="167"/>
      <c r="AJ195" s="214"/>
      <c r="AK195" s="224"/>
      <c r="AL195" s="225">
        <f t="shared" si="91"/>
        <v>0</v>
      </c>
      <c r="AM195" s="226">
        <f t="shared" si="92"/>
        <v>0</v>
      </c>
      <c r="AN195" s="241">
        <f t="shared" si="95"/>
        <v>0</v>
      </c>
      <c r="AO195" s="241" t="e">
        <f t="shared" si="96"/>
        <v>#DIV/0!</v>
      </c>
      <c r="AP195" s="205" t="s">
        <v>535</v>
      </c>
    </row>
    <row r="196" spans="1:42" s="205" customFormat="1" ht="12" customHeight="1">
      <c r="A196" s="191">
        <v>260</v>
      </c>
      <c r="B196" s="140" t="s">
        <v>442</v>
      </c>
      <c r="C196" s="132" t="str">
        <f>+VLOOKUP(B196,'[30]Jefferson Regulated Price Out'!$A:$B,2,FALSE)</f>
        <v>30YD ROLL OFF-DAILY RENT</v>
      </c>
      <c r="D196" s="134">
        <f>IFERROR(VLOOKUP(B196,'[31]Jefferson Rates'!$F$2:$H$500, 3, FALSE),0)</f>
        <v>16</v>
      </c>
      <c r="E196" s="156">
        <v>16</v>
      </c>
      <c r="F196" s="167" t="s">
        <v>14</v>
      </c>
      <c r="G196" s="136">
        <f>IFERROR(VLOOKUP('Jefferson Regulated Price Out'!$B196,'[31]Jefferson Revenue'!$B:$O,3,FALSE),0)</f>
        <v>704</v>
      </c>
      <c r="H196" s="136">
        <f>IFERROR(VLOOKUP('Jefferson Regulated Price Out'!$B196,'[31]Jefferson Revenue'!$B:$O,4,FALSE),0)</f>
        <v>1472</v>
      </c>
      <c r="I196" s="136">
        <f>IFERROR(VLOOKUP('Jefferson Regulated Price Out'!$B196,'[31]Jefferson Revenue'!$B:$O,5,FALSE),0)</f>
        <v>1360</v>
      </c>
      <c r="J196" s="136">
        <f>IFERROR(VLOOKUP('Jefferson Regulated Price Out'!$B196,'[31]Jefferson Revenue'!$B:$O,6,FALSE),0)</f>
        <v>1024</v>
      </c>
      <c r="K196" s="136">
        <f>IFERROR(VLOOKUP('Jefferson Regulated Price Out'!$B196,'[31]Jefferson Revenue'!$B:$O,7,FALSE),0)</f>
        <v>768</v>
      </c>
      <c r="L196" s="136">
        <f>IFERROR(VLOOKUP('Jefferson Regulated Price Out'!$B196,'[31]Jefferson Revenue'!$B:$O,8,FALSE),0)</f>
        <v>480</v>
      </c>
      <c r="M196" s="136">
        <f>IFERROR(VLOOKUP('Jefferson Regulated Price Out'!$B196,'[31]Jefferson Revenue'!$B:$O,9,FALSE),0)</f>
        <v>1056</v>
      </c>
      <c r="N196" s="136">
        <f>IFERROR(VLOOKUP('Jefferson Regulated Price Out'!$B196,'[31]Jefferson Revenue'!$B:$O,10,FALSE),0)</f>
        <v>768</v>
      </c>
      <c r="O196" s="136">
        <f>IFERROR(VLOOKUP('Jefferson Regulated Price Out'!$B196,'[31]Jefferson Revenue'!$B:$O,11,FALSE),0)</f>
        <v>624</v>
      </c>
      <c r="P196" s="136">
        <f>IFERROR(VLOOKUP('Jefferson Regulated Price Out'!$B196,'[31]Jefferson Revenue'!$B:$O,12,FALSE),0)</f>
        <v>496</v>
      </c>
      <c r="Q196" s="136">
        <f>IFERROR(VLOOKUP('Jefferson Regulated Price Out'!$B196,'[31]Jefferson Revenue'!$B:$O,13,FALSE),0)</f>
        <v>928</v>
      </c>
      <c r="R196" s="136">
        <f>IFERROR(VLOOKUP($B196,'[31]Jefferson Revenue'!$B:$O,14,0),0)</f>
        <v>736</v>
      </c>
      <c r="S196" s="136">
        <f t="shared" si="74"/>
        <v>10416</v>
      </c>
      <c r="T196" s="167"/>
      <c r="U196" s="136">
        <f>IFERROR(G196/$D196,0)/30</f>
        <v>1.4666666666666666</v>
      </c>
      <c r="V196" s="136">
        <f t="shared" ref="V196:AF196" si="99">IFERROR(H196/$D196,0)/30</f>
        <v>3.0666666666666669</v>
      </c>
      <c r="W196" s="136">
        <f t="shared" si="99"/>
        <v>2.8333333333333335</v>
      </c>
      <c r="X196" s="136">
        <f t="shared" si="99"/>
        <v>2.1333333333333333</v>
      </c>
      <c r="Y196" s="136">
        <f t="shared" si="99"/>
        <v>1.6</v>
      </c>
      <c r="Z196" s="136">
        <f t="shared" si="99"/>
        <v>1</v>
      </c>
      <c r="AA196" s="136">
        <f t="shared" si="99"/>
        <v>2.2000000000000002</v>
      </c>
      <c r="AB196" s="136">
        <f t="shared" si="99"/>
        <v>1.6</v>
      </c>
      <c r="AC196" s="136">
        <f t="shared" si="99"/>
        <v>1.3</v>
      </c>
      <c r="AD196" s="136">
        <f t="shared" si="99"/>
        <v>1.0333333333333334</v>
      </c>
      <c r="AE196" s="136">
        <f t="shared" si="99"/>
        <v>1.9333333333333333</v>
      </c>
      <c r="AF196" s="136">
        <f t="shared" si="99"/>
        <v>1.5333333333333334</v>
      </c>
      <c r="AG196" s="138">
        <f t="shared" si="97"/>
        <v>1.8083333333333336</v>
      </c>
      <c r="AH196" s="167"/>
      <c r="AI196" s="167"/>
      <c r="AJ196" s="214"/>
      <c r="AK196" s="224"/>
      <c r="AL196" s="225">
        <f t="shared" si="91"/>
        <v>0</v>
      </c>
      <c r="AM196" s="226">
        <f t="shared" si="92"/>
        <v>10416</v>
      </c>
      <c r="AN196" s="241">
        <f t="shared" si="95"/>
        <v>0</v>
      </c>
      <c r="AO196" s="241">
        <f t="shared" si="96"/>
        <v>0</v>
      </c>
      <c r="AP196" s="205" t="s">
        <v>535</v>
      </c>
    </row>
    <row r="197" spans="1:42" s="199" customFormat="1" ht="12" customHeight="1">
      <c r="A197" s="191">
        <v>260</v>
      </c>
      <c r="B197" s="140" t="s">
        <v>443</v>
      </c>
      <c r="C197" s="132" t="str">
        <f>+VLOOKUP(B197,'[30]Jefferson Regulated Price Out'!$A:$B,2,FALSE)</f>
        <v>30YD ROLL OFF-MNTHLY RENT</v>
      </c>
      <c r="D197" s="134">
        <f>IFERROR(VLOOKUP(B197,'[31]Jefferson Rates'!$F$2:$H$500, 3, FALSE),0)</f>
        <v>81.900000000000006</v>
      </c>
      <c r="E197" s="135">
        <v>81.900000000000006</v>
      </c>
      <c r="F197" s="167" t="s">
        <v>14</v>
      </c>
      <c r="G197" s="136">
        <f>IFERROR(VLOOKUP('Jefferson Regulated Price Out'!$B197,'[31]Jefferson Revenue'!$B:$O,3,FALSE),0)</f>
        <v>573.29999999999995</v>
      </c>
      <c r="H197" s="136">
        <f>IFERROR(VLOOKUP('Jefferson Regulated Price Out'!$B197,'[31]Jefferson Revenue'!$B:$O,4,FALSE),0)</f>
        <v>573.29999999999995</v>
      </c>
      <c r="I197" s="136">
        <f>IFERROR(VLOOKUP('Jefferson Regulated Price Out'!$B197,'[31]Jefferson Revenue'!$B:$O,5,FALSE),0)</f>
        <v>668.41</v>
      </c>
      <c r="J197" s="136">
        <f>IFERROR(VLOOKUP('Jefferson Regulated Price Out'!$B197,'[31]Jefferson Revenue'!$B:$O,6,FALSE),0)</f>
        <v>737.1</v>
      </c>
      <c r="K197" s="136">
        <f>IFERROR(VLOOKUP('Jefferson Regulated Price Out'!$B197,'[31]Jefferson Revenue'!$B:$O,7,FALSE),0)</f>
        <v>655.20000000000005</v>
      </c>
      <c r="L197" s="136">
        <f>IFERROR(VLOOKUP('Jefferson Regulated Price Out'!$B197,'[31]Jefferson Revenue'!$B:$O,8,FALSE),0)</f>
        <v>655.20000000000005</v>
      </c>
      <c r="M197" s="136">
        <f>IFERROR(VLOOKUP('Jefferson Regulated Price Out'!$B197,'[31]Jefferson Revenue'!$B:$O,9,FALSE),0)</f>
        <v>700.11</v>
      </c>
      <c r="N197" s="136">
        <f>IFERROR(VLOOKUP('Jefferson Regulated Price Out'!$B197,'[31]Jefferson Revenue'!$B:$O,10,FALSE),0)</f>
        <v>737.1</v>
      </c>
      <c r="O197" s="136">
        <f>IFERROR(VLOOKUP('Jefferson Regulated Price Out'!$B197,'[31]Jefferson Revenue'!$B:$O,11,FALSE),0)</f>
        <v>737.1</v>
      </c>
      <c r="P197" s="136">
        <f>IFERROR(VLOOKUP('Jefferson Regulated Price Out'!$B197,'[31]Jefferson Revenue'!$B:$O,12,FALSE),0)</f>
        <v>737.1</v>
      </c>
      <c r="Q197" s="136">
        <f>IFERROR(VLOOKUP('Jefferson Regulated Price Out'!$B197,'[31]Jefferson Revenue'!$B:$O,13,FALSE),0)</f>
        <v>737.1</v>
      </c>
      <c r="R197" s="136">
        <f>IFERROR(VLOOKUP($B197,'[31]Jefferson Revenue'!$B:$O,14,0),0)</f>
        <v>737.1</v>
      </c>
      <c r="S197" s="136">
        <f t="shared" si="74"/>
        <v>8248.1200000000008</v>
      </c>
      <c r="T197" s="162"/>
      <c r="U197" s="136">
        <f t="shared" si="85"/>
        <v>6.9999999999999991</v>
      </c>
      <c r="V197" s="136">
        <f t="shared" si="85"/>
        <v>6.9999999999999991</v>
      </c>
      <c r="W197" s="136">
        <f t="shared" si="85"/>
        <v>8.1612942612942607</v>
      </c>
      <c r="X197" s="136">
        <f t="shared" si="85"/>
        <v>9</v>
      </c>
      <c r="Y197" s="136">
        <f t="shared" si="86"/>
        <v>8</v>
      </c>
      <c r="Z197" s="136">
        <f t="shared" si="86"/>
        <v>8</v>
      </c>
      <c r="AA197" s="136">
        <f t="shared" si="86"/>
        <v>8.5483516483516482</v>
      </c>
      <c r="AB197" s="136">
        <f t="shared" si="87"/>
        <v>9</v>
      </c>
      <c r="AC197" s="136">
        <f t="shared" si="87"/>
        <v>9</v>
      </c>
      <c r="AD197" s="136">
        <f t="shared" si="87"/>
        <v>9</v>
      </c>
      <c r="AE197" s="136">
        <f t="shared" si="87"/>
        <v>9</v>
      </c>
      <c r="AF197" s="136">
        <f t="shared" si="87"/>
        <v>9</v>
      </c>
      <c r="AG197" s="138">
        <f t="shared" si="97"/>
        <v>8.3924704924704923</v>
      </c>
      <c r="AH197" s="162"/>
      <c r="AI197" s="162"/>
      <c r="AJ197" s="214"/>
      <c r="AK197" s="224"/>
      <c r="AL197" s="225">
        <f t="shared" si="91"/>
        <v>0</v>
      </c>
      <c r="AM197" s="226">
        <f t="shared" si="92"/>
        <v>8248.1200000000008</v>
      </c>
      <c r="AN197" s="241">
        <f t="shared" si="95"/>
        <v>0</v>
      </c>
      <c r="AO197" s="241">
        <f t="shared" si="96"/>
        <v>0</v>
      </c>
      <c r="AP197" s="205" t="s">
        <v>535</v>
      </c>
    </row>
    <row r="198" spans="1:42" s="199" customFormat="1" ht="12" customHeight="1">
      <c r="A198" s="191">
        <v>260</v>
      </c>
      <c r="B198" s="140" t="s">
        <v>186</v>
      </c>
      <c r="C198" s="132" t="str">
        <f>+VLOOKUP(B198,'[30]Jefferson Regulated Price Out'!$A:$B,2,FALSE)</f>
        <v>40YD ROLL OFF-MNTHLY RENT</v>
      </c>
      <c r="D198" s="134">
        <f>IFERROR(VLOOKUP(B198,'[31]Jefferson Rates'!$F$2:$H$500, 3, FALSE),0)</f>
        <v>81.900000000000006</v>
      </c>
      <c r="E198" s="135">
        <v>81.900000000000006</v>
      </c>
      <c r="F198" s="167" t="s">
        <v>14</v>
      </c>
      <c r="G198" s="136">
        <f>IFERROR(VLOOKUP('Jefferson Regulated Price Out'!$B198,'[31]Jefferson Revenue'!$B:$O,3,FALSE),0)</f>
        <v>81.900000000000006</v>
      </c>
      <c r="H198" s="136">
        <f>IFERROR(VLOOKUP('Jefferson Regulated Price Out'!$B198,'[31]Jefferson Revenue'!$B:$O,4,FALSE),0)</f>
        <v>81.900000000000006</v>
      </c>
      <c r="I198" s="136">
        <f>IFERROR(VLOOKUP('Jefferson Regulated Price Out'!$B198,'[31]Jefferson Revenue'!$B:$O,5,FALSE),0)</f>
        <v>81.900000000000006</v>
      </c>
      <c r="J198" s="136">
        <f>IFERROR(VLOOKUP('Jefferson Regulated Price Out'!$B198,'[31]Jefferson Revenue'!$B:$O,6,FALSE),0)</f>
        <v>81.900000000000006</v>
      </c>
      <c r="K198" s="136">
        <f>IFERROR(VLOOKUP('Jefferson Regulated Price Out'!$B198,'[31]Jefferson Revenue'!$B:$O,7,FALSE),0)</f>
        <v>81.900000000000006</v>
      </c>
      <c r="L198" s="136">
        <f>IFERROR(VLOOKUP('Jefferson Regulated Price Out'!$B198,'[31]Jefferson Revenue'!$B:$O,8,FALSE),0)</f>
        <v>81.900000000000006</v>
      </c>
      <c r="M198" s="136">
        <f>IFERROR(VLOOKUP('Jefferson Regulated Price Out'!$B198,'[31]Jefferson Revenue'!$B:$O,9,FALSE),0)</f>
        <v>81.900000000000006</v>
      </c>
      <c r="N198" s="136">
        <f>IFERROR(VLOOKUP('Jefferson Regulated Price Out'!$B198,'[31]Jefferson Revenue'!$B:$O,10,FALSE),0)</f>
        <v>81.900000000000006</v>
      </c>
      <c r="O198" s="136">
        <f>IFERROR(VLOOKUP('Jefferson Regulated Price Out'!$B198,'[31]Jefferson Revenue'!$B:$O,11,FALSE),0)</f>
        <v>81.900000000000006</v>
      </c>
      <c r="P198" s="136">
        <f>IFERROR(VLOOKUP('Jefferson Regulated Price Out'!$B198,'[31]Jefferson Revenue'!$B:$O,12,FALSE),0)</f>
        <v>81.900000000000006</v>
      </c>
      <c r="Q198" s="136">
        <f>IFERROR(VLOOKUP('Jefferson Regulated Price Out'!$B198,'[31]Jefferson Revenue'!$B:$O,13,FALSE),0)</f>
        <v>81.900000000000006</v>
      </c>
      <c r="R198" s="136">
        <f>IFERROR(VLOOKUP($B198,'[31]Jefferson Revenue'!$B:$O,14,0),0)</f>
        <v>81.900000000000006</v>
      </c>
      <c r="S198" s="136">
        <f t="shared" si="74"/>
        <v>982.79999999999984</v>
      </c>
      <c r="T198" s="162"/>
      <c r="U198" s="136">
        <f t="shared" ref="U198:AF202" si="100">IFERROR(G198/$D198,0)</f>
        <v>1</v>
      </c>
      <c r="V198" s="136">
        <f t="shared" si="100"/>
        <v>1</v>
      </c>
      <c r="W198" s="136">
        <f t="shared" si="100"/>
        <v>1</v>
      </c>
      <c r="X198" s="136">
        <f t="shared" si="100"/>
        <v>1</v>
      </c>
      <c r="Y198" s="136">
        <f t="shared" si="100"/>
        <v>1</v>
      </c>
      <c r="Z198" s="136">
        <f t="shared" si="100"/>
        <v>1</v>
      </c>
      <c r="AA198" s="136">
        <f t="shared" si="100"/>
        <v>1</v>
      </c>
      <c r="AB198" s="136">
        <f t="shared" si="100"/>
        <v>1</v>
      </c>
      <c r="AC198" s="136">
        <f t="shared" si="100"/>
        <v>1</v>
      </c>
      <c r="AD198" s="136">
        <f t="shared" si="100"/>
        <v>1</v>
      </c>
      <c r="AE198" s="136">
        <f t="shared" si="100"/>
        <v>1</v>
      </c>
      <c r="AF198" s="136">
        <f t="shared" si="100"/>
        <v>1</v>
      </c>
      <c r="AG198" s="138">
        <f t="shared" si="97"/>
        <v>1</v>
      </c>
      <c r="AH198" s="162"/>
      <c r="AI198" s="162"/>
      <c r="AJ198" s="214"/>
      <c r="AK198" s="224"/>
      <c r="AL198" s="225">
        <f t="shared" si="91"/>
        <v>0</v>
      </c>
      <c r="AM198" s="226">
        <f t="shared" si="92"/>
        <v>982.79999999999984</v>
      </c>
      <c r="AN198" s="241">
        <f t="shared" si="95"/>
        <v>0</v>
      </c>
      <c r="AO198" s="241">
        <f t="shared" si="96"/>
        <v>0</v>
      </c>
      <c r="AP198" s="205" t="s">
        <v>535</v>
      </c>
    </row>
    <row r="199" spans="1:42" s="108" customFormat="1" ht="12" customHeight="1">
      <c r="A199" s="191">
        <v>260</v>
      </c>
      <c r="B199" s="140" t="s">
        <v>444</v>
      </c>
      <c r="C199" s="132" t="str">
        <f>+VLOOKUP(B199,'[30]Jefferson Regulated Price Out'!$A:$B,2,FALSE)</f>
        <v>TARPING CHARGE</v>
      </c>
      <c r="D199" s="134">
        <f>IFERROR(VLOOKUP(B199,'[31]Jefferson Rates'!$F$2:$H$500, 3, FALSE),0)</f>
        <v>40.5</v>
      </c>
      <c r="E199" s="135">
        <v>40.5</v>
      </c>
      <c r="F199" s="167" t="s">
        <v>14</v>
      </c>
      <c r="G199" s="136">
        <f>IFERROR(VLOOKUP('Jefferson Regulated Price Out'!$B199,'[31]Jefferson Revenue'!$B:$O,3,FALSE),0)</f>
        <v>2754</v>
      </c>
      <c r="H199" s="136">
        <f>IFERROR(VLOOKUP('Jefferson Regulated Price Out'!$B199,'[31]Jefferson Revenue'!$B:$O,4,FALSE),0)</f>
        <v>2065.5</v>
      </c>
      <c r="I199" s="136">
        <f>IFERROR(VLOOKUP('Jefferson Regulated Price Out'!$B199,'[31]Jefferson Revenue'!$B:$O,5,FALSE),0)</f>
        <v>2227.5</v>
      </c>
      <c r="J199" s="136">
        <f>IFERROR(VLOOKUP('Jefferson Regulated Price Out'!$B199,'[31]Jefferson Revenue'!$B:$O,6,FALSE),0)</f>
        <v>2349</v>
      </c>
      <c r="K199" s="136">
        <f>IFERROR(VLOOKUP('Jefferson Regulated Price Out'!$B199,'[31]Jefferson Revenue'!$B:$O,7,FALSE),0)</f>
        <v>2349</v>
      </c>
      <c r="L199" s="136">
        <f>IFERROR(VLOOKUP('Jefferson Regulated Price Out'!$B199,'[31]Jefferson Revenue'!$B:$O,8,FALSE),0)</f>
        <v>2146.5</v>
      </c>
      <c r="M199" s="136">
        <f>IFERROR(VLOOKUP('Jefferson Regulated Price Out'!$B199,'[31]Jefferson Revenue'!$B:$O,9,FALSE),0)</f>
        <v>2430</v>
      </c>
      <c r="N199" s="136">
        <f>IFERROR(VLOOKUP('Jefferson Regulated Price Out'!$B199,'[31]Jefferson Revenue'!$B:$O,10,FALSE),0)</f>
        <v>2227.5</v>
      </c>
      <c r="O199" s="136">
        <f>IFERROR(VLOOKUP('Jefferson Regulated Price Out'!$B199,'[31]Jefferson Revenue'!$B:$O,11,FALSE),0)</f>
        <v>2349</v>
      </c>
      <c r="P199" s="136">
        <f>IFERROR(VLOOKUP('Jefferson Regulated Price Out'!$B199,'[31]Jefferson Revenue'!$B:$O,12,FALSE),0)</f>
        <v>1660.5</v>
      </c>
      <c r="Q199" s="136">
        <f>IFERROR(VLOOKUP('Jefferson Regulated Price Out'!$B199,'[31]Jefferson Revenue'!$B:$O,13,FALSE),0)</f>
        <v>40.5</v>
      </c>
      <c r="R199" s="136">
        <f>IFERROR(VLOOKUP($B199,'[31]Jefferson Revenue'!$B:$O,14,0),0)</f>
        <v>891</v>
      </c>
      <c r="S199" s="136">
        <f t="shared" si="74"/>
        <v>23490</v>
      </c>
      <c r="T199" s="162"/>
      <c r="U199" s="136">
        <f t="shared" si="100"/>
        <v>68</v>
      </c>
      <c r="V199" s="136">
        <f t="shared" si="100"/>
        <v>51</v>
      </c>
      <c r="W199" s="136">
        <f t="shared" si="100"/>
        <v>55</v>
      </c>
      <c r="X199" s="136">
        <f t="shared" si="100"/>
        <v>58</v>
      </c>
      <c r="Y199" s="136">
        <f t="shared" si="100"/>
        <v>58</v>
      </c>
      <c r="Z199" s="136">
        <f t="shared" si="100"/>
        <v>53</v>
      </c>
      <c r="AA199" s="136">
        <f t="shared" si="100"/>
        <v>60</v>
      </c>
      <c r="AB199" s="136">
        <f t="shared" si="100"/>
        <v>55</v>
      </c>
      <c r="AC199" s="136">
        <f t="shared" si="100"/>
        <v>58</v>
      </c>
      <c r="AD199" s="136">
        <f t="shared" si="100"/>
        <v>41</v>
      </c>
      <c r="AE199" s="136">
        <f t="shared" si="100"/>
        <v>1</v>
      </c>
      <c r="AF199" s="136">
        <f t="shared" si="100"/>
        <v>22</v>
      </c>
      <c r="AG199" s="138">
        <f t="shared" si="97"/>
        <v>48.333333333333336</v>
      </c>
      <c r="AH199" s="162"/>
      <c r="AI199" s="162"/>
      <c r="AJ199" s="214">
        <f t="shared" si="89"/>
        <v>40.612889349465163</v>
      </c>
      <c r="AK199" s="224">
        <f t="shared" si="90"/>
        <v>0.11288934946516349</v>
      </c>
      <c r="AL199" s="225">
        <f t="shared" si="91"/>
        <v>65.475822689794825</v>
      </c>
      <c r="AM199" s="226">
        <f t="shared" si="92"/>
        <v>23555.475822689794</v>
      </c>
      <c r="AN199" s="241">
        <f t="shared" si="95"/>
        <v>2.7873913448188516E-3</v>
      </c>
      <c r="AO199" s="241">
        <f t="shared" si="96"/>
        <v>2.7873913448188516E-3</v>
      </c>
    </row>
    <row r="200" spans="1:42" s="108" customFormat="1" ht="12" customHeight="1">
      <c r="A200" s="191">
        <v>160</v>
      </c>
      <c r="B200" s="140" t="s">
        <v>189</v>
      </c>
      <c r="C200" s="132" t="str">
        <f>+VLOOKUP(B200,'[30]Jefferson Regulated Price Out'!$A:$B,2,FALSE)</f>
        <v>TIME/STANDBY CHARGE</v>
      </c>
      <c r="D200" s="134">
        <f>IFERROR(VLOOKUP(B200,'[31]Jefferson Rates'!$F$2:$H$500, 3, FALSE),0)</f>
        <v>80.5</v>
      </c>
      <c r="E200" s="135">
        <v>80.5</v>
      </c>
      <c r="F200" s="167" t="s">
        <v>14</v>
      </c>
      <c r="G200" s="136">
        <f>IFERROR(VLOOKUP('Jefferson Regulated Price Out'!$B200,'[31]Jefferson Revenue'!$B:$O,3,FALSE),0)</f>
        <v>402.5</v>
      </c>
      <c r="H200" s="136">
        <f>IFERROR(VLOOKUP('Jefferson Regulated Price Out'!$B200,'[31]Jefferson Revenue'!$B:$O,4,FALSE),0)</f>
        <v>0</v>
      </c>
      <c r="I200" s="136">
        <f>IFERROR(VLOOKUP('Jefferson Regulated Price Out'!$B200,'[31]Jefferson Revenue'!$B:$O,5,FALSE),0)</f>
        <v>0</v>
      </c>
      <c r="J200" s="136">
        <f>IFERROR(VLOOKUP('Jefferson Regulated Price Out'!$B200,'[31]Jefferson Revenue'!$B:$O,6,FALSE),0)</f>
        <v>0</v>
      </c>
      <c r="K200" s="136">
        <f>IFERROR(VLOOKUP('Jefferson Regulated Price Out'!$B200,'[31]Jefferson Revenue'!$B:$O,7,FALSE),0)</f>
        <v>100.63</v>
      </c>
      <c r="L200" s="136">
        <f>IFERROR(VLOOKUP('Jefferson Regulated Price Out'!$B200,'[31]Jefferson Revenue'!$B:$O,8,FALSE),0)</f>
        <v>0</v>
      </c>
      <c r="M200" s="136">
        <f>IFERROR(VLOOKUP('Jefferson Regulated Price Out'!$B200,'[31]Jefferson Revenue'!$B:$O,9,FALSE),0)</f>
        <v>120.75</v>
      </c>
      <c r="N200" s="136">
        <f>IFERROR(VLOOKUP('Jefferson Regulated Price Out'!$B200,'[31]Jefferson Revenue'!$B:$O,10,FALSE),0)</f>
        <v>0</v>
      </c>
      <c r="O200" s="136">
        <f>IFERROR(VLOOKUP('Jefferson Regulated Price Out'!$B200,'[31]Jefferson Revenue'!$B:$O,11,FALSE),0)</f>
        <v>0</v>
      </c>
      <c r="P200" s="136">
        <f>IFERROR(VLOOKUP('Jefferson Regulated Price Out'!$B200,'[31]Jefferson Revenue'!$B:$O,12,FALSE),0)</f>
        <v>0</v>
      </c>
      <c r="Q200" s="136">
        <f>IFERROR(VLOOKUP('Jefferson Regulated Price Out'!$B200,'[31]Jefferson Revenue'!$B:$O,13,FALSE),0)</f>
        <v>100.63</v>
      </c>
      <c r="R200" s="136">
        <f>IFERROR(VLOOKUP($B200,'[31]Jefferson Revenue'!$B:$O,14,0),0)</f>
        <v>0</v>
      </c>
      <c r="S200" s="136">
        <f t="shared" si="74"/>
        <v>724.51</v>
      </c>
      <c r="T200" s="162"/>
      <c r="U200" s="136">
        <f t="shared" si="100"/>
        <v>5</v>
      </c>
      <c r="V200" s="136">
        <f t="shared" si="100"/>
        <v>0</v>
      </c>
      <c r="W200" s="136">
        <f t="shared" si="100"/>
        <v>0</v>
      </c>
      <c r="X200" s="136">
        <f t="shared" si="100"/>
        <v>0</v>
      </c>
      <c r="Y200" s="136">
        <f t="shared" si="100"/>
        <v>1.2500621118012423</v>
      </c>
      <c r="Z200" s="136">
        <f t="shared" si="100"/>
        <v>0</v>
      </c>
      <c r="AA200" s="136">
        <f t="shared" si="100"/>
        <v>1.5</v>
      </c>
      <c r="AB200" s="136">
        <f t="shared" si="100"/>
        <v>0</v>
      </c>
      <c r="AC200" s="136">
        <f t="shared" si="100"/>
        <v>0</v>
      </c>
      <c r="AD200" s="136">
        <f t="shared" si="100"/>
        <v>0</v>
      </c>
      <c r="AE200" s="136">
        <f t="shared" si="100"/>
        <v>1.2500621118012423</v>
      </c>
      <c r="AF200" s="136">
        <f t="shared" si="100"/>
        <v>0</v>
      </c>
      <c r="AG200" s="138">
        <f t="shared" si="97"/>
        <v>0.7500103519668736</v>
      </c>
      <c r="AH200" s="162"/>
      <c r="AI200" s="162"/>
      <c r="AJ200" s="214">
        <f t="shared" si="89"/>
        <v>80.724385003257922</v>
      </c>
      <c r="AK200" s="224">
        <f t="shared" si="90"/>
        <v>0.22438500325792177</v>
      </c>
      <c r="AL200" s="225">
        <f t="shared" si="91"/>
        <v>2.019492903234744</v>
      </c>
      <c r="AM200" s="226">
        <f t="shared" si="92"/>
        <v>726.52949290323477</v>
      </c>
      <c r="AN200" s="241">
        <f t="shared" si="95"/>
        <v>2.7873913448189041E-3</v>
      </c>
      <c r="AO200" s="241">
        <f t="shared" si="96"/>
        <v>2.7873913448189036E-3</v>
      </c>
    </row>
    <row r="201" spans="1:42" s="108" customFormat="1" ht="12" customHeight="1">
      <c r="A201" s="191"/>
      <c r="B201" s="140" t="s">
        <v>520</v>
      </c>
      <c r="C201" s="132" t="s">
        <v>521</v>
      </c>
      <c r="D201" s="134">
        <f>IFERROR(VLOOKUP(B201,'[31]Jefferson Rates'!$F$2:$H$500, 3, FALSE),0)</f>
        <v>0</v>
      </c>
      <c r="E201" s="141"/>
      <c r="F201" s="167"/>
      <c r="G201" s="136">
        <f>IFERROR(VLOOKUP('Jefferson Regulated Price Out'!$B201,'[31]Jefferson Revenue'!$B:$O,3,FALSE),0)</f>
        <v>23.48</v>
      </c>
      <c r="H201" s="136">
        <f>IFERROR(VLOOKUP('Jefferson Regulated Price Out'!$B201,'[31]Jefferson Revenue'!$B:$O,4,FALSE),0)</f>
        <v>0</v>
      </c>
      <c r="I201" s="136">
        <f>IFERROR(VLOOKUP('Jefferson Regulated Price Out'!$B201,'[31]Jefferson Revenue'!$B:$O,5,FALSE),0)</f>
        <v>0</v>
      </c>
      <c r="J201" s="136">
        <f>IFERROR(VLOOKUP('Jefferson Regulated Price Out'!$B201,'[31]Jefferson Revenue'!$B:$O,6,FALSE),0)</f>
        <v>0</v>
      </c>
      <c r="K201" s="136">
        <f>IFERROR(VLOOKUP('Jefferson Regulated Price Out'!$B201,'[31]Jefferson Revenue'!$B:$O,7,FALSE),0)</f>
        <v>0</v>
      </c>
      <c r="L201" s="136">
        <f>IFERROR(VLOOKUP('Jefferson Regulated Price Out'!$B201,'[31]Jefferson Revenue'!$B:$O,8,FALSE),0)</f>
        <v>0</v>
      </c>
      <c r="M201" s="136">
        <f>IFERROR(VLOOKUP('Jefferson Regulated Price Out'!$B201,'[31]Jefferson Revenue'!$B:$O,9,FALSE),0)</f>
        <v>0</v>
      </c>
      <c r="N201" s="136">
        <f>IFERROR(VLOOKUP('Jefferson Regulated Price Out'!$B201,'[31]Jefferson Revenue'!$B:$O,10,FALSE),0)</f>
        <v>0</v>
      </c>
      <c r="O201" s="136">
        <f>IFERROR(VLOOKUP('Jefferson Regulated Price Out'!$B201,'[31]Jefferson Revenue'!$B:$O,11,FALSE),0)</f>
        <v>0</v>
      </c>
      <c r="P201" s="136">
        <f>IFERROR(VLOOKUP('Jefferson Regulated Price Out'!$B201,'[31]Jefferson Revenue'!$B:$O,12,FALSE),0)</f>
        <v>0</v>
      </c>
      <c r="Q201" s="136">
        <f>IFERROR(VLOOKUP('Jefferson Regulated Price Out'!$B201,'[31]Jefferson Revenue'!$B:$O,13,FALSE),0)</f>
        <v>0</v>
      </c>
      <c r="R201" s="136">
        <f>IFERROR(VLOOKUP($B201,'[31]Jefferson Revenue'!$B:$O,14,0),0)</f>
        <v>0</v>
      </c>
      <c r="S201" s="136">
        <f t="shared" si="74"/>
        <v>23.48</v>
      </c>
      <c r="T201" s="162"/>
      <c r="U201" s="136">
        <f t="shared" si="100"/>
        <v>0</v>
      </c>
      <c r="V201" s="136">
        <f t="shared" si="100"/>
        <v>0</v>
      </c>
      <c r="W201" s="136">
        <f t="shared" si="100"/>
        <v>0</v>
      </c>
      <c r="X201" s="136">
        <f t="shared" si="100"/>
        <v>0</v>
      </c>
      <c r="Y201" s="136">
        <f t="shared" si="100"/>
        <v>0</v>
      </c>
      <c r="Z201" s="136">
        <f t="shared" si="100"/>
        <v>0</v>
      </c>
      <c r="AA201" s="136">
        <f t="shared" si="100"/>
        <v>0</v>
      </c>
      <c r="AB201" s="136">
        <f t="shared" si="100"/>
        <v>0</v>
      </c>
      <c r="AC201" s="136">
        <f t="shared" si="100"/>
        <v>0</v>
      </c>
      <c r="AD201" s="136">
        <f t="shared" si="100"/>
        <v>0</v>
      </c>
      <c r="AE201" s="136">
        <f t="shared" si="100"/>
        <v>0</v>
      </c>
      <c r="AF201" s="136">
        <f t="shared" si="100"/>
        <v>0</v>
      </c>
      <c r="AG201" s="138">
        <f t="shared" si="97"/>
        <v>0</v>
      </c>
      <c r="AH201" s="162"/>
      <c r="AI201" s="162"/>
      <c r="AJ201" s="214"/>
      <c r="AK201" s="224"/>
      <c r="AL201" s="225">
        <f t="shared" si="91"/>
        <v>0</v>
      </c>
      <c r="AM201" s="226">
        <f t="shared" si="92"/>
        <v>23.48</v>
      </c>
      <c r="AN201" s="241" t="e">
        <f t="shared" si="95"/>
        <v>#DIV/0!</v>
      </c>
      <c r="AO201" s="241">
        <f t="shared" si="96"/>
        <v>0</v>
      </c>
      <c r="AP201" s="205" t="s">
        <v>535</v>
      </c>
    </row>
    <row r="202" spans="1:42" s="108" customFormat="1" ht="12" customHeight="1">
      <c r="A202" s="191"/>
      <c r="B202" s="140" t="s">
        <v>522</v>
      </c>
      <c r="C202" s="132" t="s">
        <v>523</v>
      </c>
      <c r="D202" s="134">
        <f>IFERROR(VLOOKUP(B202,'[31]Jefferson Rates'!$F$2:$H$500, 3, FALSE),0)</f>
        <v>0</v>
      </c>
      <c r="E202" s="141"/>
      <c r="F202" s="167"/>
      <c r="G202" s="136">
        <f>IFERROR(VLOOKUP('Jefferson Regulated Price Out'!$B202,'[31]Jefferson Revenue'!$B:$O,3,FALSE),0)</f>
        <v>58.13</v>
      </c>
      <c r="H202" s="136">
        <f>IFERROR(VLOOKUP('Jefferson Regulated Price Out'!$B202,'[31]Jefferson Revenue'!$B:$O,4,FALSE),0)</f>
        <v>0</v>
      </c>
      <c r="I202" s="136">
        <f>IFERROR(VLOOKUP('Jefferson Regulated Price Out'!$B202,'[31]Jefferson Revenue'!$B:$O,5,FALSE),0)</f>
        <v>0</v>
      </c>
      <c r="J202" s="136">
        <f>IFERROR(VLOOKUP('Jefferson Regulated Price Out'!$B202,'[31]Jefferson Revenue'!$B:$O,6,FALSE),0)</f>
        <v>0</v>
      </c>
      <c r="K202" s="136">
        <f>IFERROR(VLOOKUP('Jefferson Regulated Price Out'!$B202,'[31]Jefferson Revenue'!$B:$O,7,FALSE),0)</f>
        <v>0</v>
      </c>
      <c r="L202" s="136">
        <f>IFERROR(VLOOKUP('Jefferson Regulated Price Out'!$B202,'[31]Jefferson Revenue'!$B:$O,8,FALSE),0)</f>
        <v>0</v>
      </c>
      <c r="M202" s="136">
        <f>IFERROR(VLOOKUP('Jefferson Regulated Price Out'!$B202,'[31]Jefferson Revenue'!$B:$O,9,FALSE),0)</f>
        <v>0</v>
      </c>
      <c r="N202" s="136">
        <f>IFERROR(VLOOKUP('Jefferson Regulated Price Out'!$B202,'[31]Jefferson Revenue'!$B:$O,10,FALSE),0)</f>
        <v>0</v>
      </c>
      <c r="O202" s="136">
        <f>IFERROR(VLOOKUP('Jefferson Regulated Price Out'!$B202,'[31]Jefferson Revenue'!$B:$O,11,FALSE),0)</f>
        <v>0</v>
      </c>
      <c r="P202" s="136">
        <f>IFERROR(VLOOKUP('Jefferson Regulated Price Out'!$B202,'[31]Jefferson Revenue'!$B:$O,12,FALSE),0)</f>
        <v>0</v>
      </c>
      <c r="Q202" s="136">
        <f>IFERROR(VLOOKUP('Jefferson Regulated Price Out'!$B202,'[31]Jefferson Revenue'!$B:$O,13,FALSE),0)</f>
        <v>0</v>
      </c>
      <c r="R202" s="136">
        <f>IFERROR(VLOOKUP($B202,'[31]Jefferson Revenue'!$B:$O,14,0),0)</f>
        <v>0</v>
      </c>
      <c r="S202" s="136">
        <f t="shared" si="74"/>
        <v>58.13</v>
      </c>
      <c r="T202" s="162"/>
      <c r="U202" s="136">
        <f t="shared" si="100"/>
        <v>0</v>
      </c>
      <c r="V202" s="136">
        <f t="shared" si="100"/>
        <v>0</v>
      </c>
      <c r="W202" s="136">
        <f t="shared" si="100"/>
        <v>0</v>
      </c>
      <c r="X202" s="136">
        <f t="shared" si="100"/>
        <v>0</v>
      </c>
      <c r="Y202" s="136">
        <f t="shared" si="100"/>
        <v>0</v>
      </c>
      <c r="Z202" s="136">
        <f t="shared" si="100"/>
        <v>0</v>
      </c>
      <c r="AA202" s="136">
        <f t="shared" si="100"/>
        <v>0</v>
      </c>
      <c r="AB202" s="136">
        <f t="shared" si="100"/>
        <v>0</v>
      </c>
      <c r="AC202" s="136">
        <f t="shared" si="100"/>
        <v>0</v>
      </c>
      <c r="AD202" s="136">
        <f t="shared" si="100"/>
        <v>0</v>
      </c>
      <c r="AE202" s="136">
        <f t="shared" si="100"/>
        <v>0</v>
      </c>
      <c r="AF202" s="136">
        <f t="shared" si="100"/>
        <v>0</v>
      </c>
      <c r="AG202" s="138">
        <f t="shared" si="97"/>
        <v>0</v>
      </c>
      <c r="AH202" s="162"/>
      <c r="AI202" s="162"/>
      <c r="AJ202" s="214">
        <f t="shared" si="89"/>
        <v>0</v>
      </c>
      <c r="AK202" s="224">
        <f t="shared" si="90"/>
        <v>0</v>
      </c>
      <c r="AL202" s="225">
        <f t="shared" si="91"/>
        <v>0</v>
      </c>
      <c r="AM202" s="226">
        <f t="shared" si="92"/>
        <v>58.13</v>
      </c>
      <c r="AN202" s="241" t="e">
        <f t="shared" si="95"/>
        <v>#DIV/0!</v>
      </c>
      <c r="AO202" s="241">
        <f t="shared" si="96"/>
        <v>0</v>
      </c>
    </row>
    <row r="203" spans="1:42" s="110" customFormat="1" ht="12" customHeight="1">
      <c r="A203" s="198"/>
      <c r="B203" s="140"/>
      <c r="C203" s="140"/>
      <c r="D203" s="134"/>
      <c r="E203" s="167"/>
      <c r="F203" s="167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67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8"/>
      <c r="AH203" s="167"/>
      <c r="AI203" s="167"/>
      <c r="AJ203" s="214">
        <f t="shared" si="89"/>
        <v>0</v>
      </c>
      <c r="AK203" s="224">
        <f t="shared" si="90"/>
        <v>0</v>
      </c>
      <c r="AL203" s="225">
        <f t="shared" si="91"/>
        <v>0</v>
      </c>
      <c r="AM203" s="226">
        <f t="shared" si="92"/>
        <v>0</v>
      </c>
      <c r="AN203" s="241" t="e">
        <f t="shared" si="95"/>
        <v>#DIV/0!</v>
      </c>
      <c r="AO203" s="241" t="e">
        <f t="shared" si="96"/>
        <v>#DIV/0!</v>
      </c>
    </row>
    <row r="204" spans="1:42" s="110" customFormat="1" ht="12" customHeight="1">
      <c r="A204" s="198"/>
      <c r="B204" s="140"/>
      <c r="C204" s="140"/>
      <c r="D204" s="134"/>
      <c r="E204" s="167"/>
      <c r="F204" s="167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67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8"/>
      <c r="AH204" s="167"/>
      <c r="AI204" s="167"/>
      <c r="AJ204" s="228"/>
      <c r="AK204" s="228"/>
      <c r="AL204" s="228"/>
      <c r="AM204" s="228"/>
    </row>
    <row r="205" spans="1:42" s="110" customFormat="1" ht="12" customHeight="1">
      <c r="A205" s="198"/>
      <c r="B205" s="140"/>
      <c r="C205" s="140"/>
      <c r="D205" s="140"/>
      <c r="E205" s="167"/>
      <c r="F205" s="167"/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206"/>
      <c r="AH205" s="167"/>
      <c r="AI205" s="167"/>
      <c r="AJ205" s="228"/>
      <c r="AK205" s="228"/>
      <c r="AL205" s="228"/>
      <c r="AM205" s="228"/>
    </row>
    <row r="206" spans="1:42" s="110" customFormat="1" ht="12" customHeight="1" thickBot="1">
      <c r="A206" s="198"/>
      <c r="B206" s="140"/>
      <c r="C206" s="140"/>
      <c r="D206" s="140"/>
      <c r="E206" s="167"/>
      <c r="F206" s="167"/>
      <c r="G206" s="151">
        <f t="shared" ref="G206:R206" si="101">SUM(G174:G205)</f>
        <v>14846.049999999997</v>
      </c>
      <c r="H206" s="151">
        <f t="shared" si="101"/>
        <v>12634.519999999999</v>
      </c>
      <c r="I206" s="151">
        <f t="shared" si="101"/>
        <v>17077.22</v>
      </c>
      <c r="J206" s="151">
        <f t="shared" si="101"/>
        <v>16853.75</v>
      </c>
      <c r="K206" s="151">
        <f t="shared" si="101"/>
        <v>14018.519999999999</v>
      </c>
      <c r="L206" s="151">
        <f t="shared" si="101"/>
        <v>13561.98</v>
      </c>
      <c r="M206" s="151">
        <f t="shared" si="101"/>
        <v>18058</v>
      </c>
      <c r="N206" s="151">
        <f t="shared" si="101"/>
        <v>18296.120000000003</v>
      </c>
      <c r="O206" s="151">
        <f t="shared" si="101"/>
        <v>13145.06</v>
      </c>
      <c r="P206" s="151">
        <f t="shared" si="101"/>
        <v>15585.53</v>
      </c>
      <c r="Q206" s="151">
        <f t="shared" si="101"/>
        <v>13490.97</v>
      </c>
      <c r="R206" s="151">
        <f t="shared" si="101"/>
        <v>14190.54</v>
      </c>
      <c r="S206" s="249">
        <f t="shared" si="74"/>
        <v>181758.26</v>
      </c>
      <c r="T206" s="167"/>
      <c r="U206" s="197">
        <f t="shared" ref="U206:AF206" si="102">SUM(U174:U197)</f>
        <v>240.93333333333334</v>
      </c>
      <c r="V206" s="197">
        <f t="shared" si="102"/>
        <v>172.29999999999998</v>
      </c>
      <c r="W206" s="197">
        <f t="shared" si="102"/>
        <v>317.52796092796092</v>
      </c>
      <c r="X206" s="197">
        <f t="shared" si="102"/>
        <v>326.5333333333333</v>
      </c>
      <c r="Y206" s="197">
        <f t="shared" si="102"/>
        <v>276.56666666666666</v>
      </c>
      <c r="Z206" s="197">
        <f t="shared" si="102"/>
        <v>288.33463881636203</v>
      </c>
      <c r="AA206" s="197">
        <f t="shared" si="102"/>
        <v>343.28168498168498</v>
      </c>
      <c r="AB206" s="197">
        <f t="shared" si="102"/>
        <v>416.1</v>
      </c>
      <c r="AC206" s="197">
        <f t="shared" si="102"/>
        <v>286.8</v>
      </c>
      <c r="AD206" s="197">
        <f t="shared" si="102"/>
        <v>273.76666666666671</v>
      </c>
      <c r="AE206" s="197">
        <f t="shared" si="102"/>
        <v>265.246674297342</v>
      </c>
      <c r="AF206" s="197">
        <f t="shared" si="102"/>
        <v>279.34734053824968</v>
      </c>
      <c r="AG206" s="194">
        <f>SUM(AG174:AG205)</f>
        <v>340.64486864876682</v>
      </c>
      <c r="AH206" s="167"/>
      <c r="AI206" s="207"/>
      <c r="AJ206" s="218"/>
      <c r="AK206" s="218"/>
      <c r="AL206" s="250">
        <f>+SUM(AL174:AL205)</f>
        <v>362.21778297617328</v>
      </c>
      <c r="AM206" s="250">
        <f>+SUM(AM174:AM205)</f>
        <v>182120.47778297617</v>
      </c>
    </row>
    <row r="207" spans="1:42" s="110" customFormat="1" ht="12" customHeight="1">
      <c r="A207" s="198"/>
      <c r="B207" s="149"/>
      <c r="C207" s="149"/>
      <c r="D207" s="149"/>
      <c r="E207" s="167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43"/>
      <c r="AH207" s="167"/>
      <c r="AI207" s="167"/>
      <c r="AJ207" s="228"/>
      <c r="AK207" s="228"/>
      <c r="AL207" s="228"/>
      <c r="AM207" s="228"/>
    </row>
    <row r="208" spans="1:42" s="110" customFormat="1" ht="12" customHeight="1">
      <c r="A208" s="198"/>
      <c r="B208" s="175" t="s">
        <v>191</v>
      </c>
      <c r="C208" s="175" t="s">
        <v>191</v>
      </c>
      <c r="D208" s="175"/>
      <c r="E208" s="167"/>
      <c r="F208" s="167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43"/>
      <c r="AH208" s="167"/>
      <c r="AI208" s="167"/>
      <c r="AJ208" s="228"/>
      <c r="AK208" s="228"/>
      <c r="AL208" s="228"/>
      <c r="AM208" s="228"/>
    </row>
    <row r="209" spans="1:41" s="110" customFormat="1" ht="12" customHeight="1">
      <c r="A209" s="198">
        <v>230</v>
      </c>
      <c r="B209" s="140" t="s">
        <v>451</v>
      </c>
      <c r="C209" s="132" t="str">
        <f>IFERROR(VLOOKUP(B209,#REF!,2,FALSE),"")</f>
        <v/>
      </c>
      <c r="D209" s="134">
        <f>IFERROR(VLOOKUP(B209,'[31]Jefferson Rates'!$F$2:$H$500, 3, FALSE),0)</f>
        <v>157.27000000000001</v>
      </c>
      <c r="E209" s="167">
        <v>157.27000000000001</v>
      </c>
      <c r="F209" s="167" t="s">
        <v>14</v>
      </c>
      <c r="G209" s="136">
        <f>IFERROR(VLOOKUP('Jefferson Regulated Price Out'!$B209,'[31]Jefferson Revenue'!$B:$O,3,FALSE),0)</f>
        <v>17629.32</v>
      </c>
      <c r="H209" s="136">
        <f>IFERROR(VLOOKUP('Jefferson Regulated Price Out'!$B209,'[31]Jefferson Revenue'!$B:$O,4,FALSE),0)</f>
        <v>10557.04</v>
      </c>
      <c r="I209" s="136">
        <f>IFERROR(VLOOKUP('Jefferson Regulated Price Out'!$B209,'[31]Jefferson Revenue'!$B:$O,5,FALSE),0)</f>
        <v>18031.03</v>
      </c>
      <c r="J209" s="136">
        <f>IFERROR(VLOOKUP('Jefferson Regulated Price Out'!$B209,'[31]Jefferson Revenue'!$B:$O,6,FALSE),0)</f>
        <v>21863.69</v>
      </c>
      <c r="K209" s="136">
        <f>IFERROR(VLOOKUP('Jefferson Regulated Price Out'!$B209,'[31]Jefferson Revenue'!$B:$O,7,FALSE),0)</f>
        <v>16551.509999999998</v>
      </c>
      <c r="L209" s="136">
        <f>IFERROR(VLOOKUP('Jefferson Regulated Price Out'!$B209,'[31]Jefferson Revenue'!$B:$O,8,FALSE),0)</f>
        <v>16641.87</v>
      </c>
      <c r="M209" s="136">
        <f>IFERROR(VLOOKUP('Jefferson Regulated Price Out'!$B209,'[31]Jefferson Revenue'!$B:$O,9,FALSE),0)</f>
        <v>26572.11</v>
      </c>
      <c r="N209" s="136">
        <f>IFERROR(VLOOKUP('Jefferson Regulated Price Out'!$B209,'[31]Jefferson Revenue'!$B:$O,10,FALSE),0)</f>
        <v>26171.35</v>
      </c>
      <c r="O209" s="136">
        <f>IFERROR(VLOOKUP('Jefferson Regulated Price Out'!$B209,'[31]Jefferson Revenue'!$B:$O,11,FALSE),0)</f>
        <v>16073.03</v>
      </c>
      <c r="P209" s="136">
        <f>IFERROR(VLOOKUP('Jefferson Regulated Price Out'!$B209,'[31]Jefferson Revenue'!$B:$O,12,FALSE),0)</f>
        <v>24013.57</v>
      </c>
      <c r="Q209" s="136">
        <f>IFERROR(VLOOKUP('Jefferson Regulated Price Out'!$B209,'[31]Jefferson Revenue'!$B:$O,13,FALSE),0)</f>
        <v>22532.07</v>
      </c>
      <c r="R209" s="136">
        <f>IFERROR(VLOOKUP($B209,'[31]Jefferson Revenue'!$B:$O,14,0),0)</f>
        <v>20309.86</v>
      </c>
      <c r="S209" s="136">
        <f>SUM(G209:R209)</f>
        <v>236946.45</v>
      </c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43"/>
      <c r="AH209" s="167"/>
      <c r="AI209" s="167"/>
      <c r="AJ209" s="214"/>
      <c r="AK209" s="224"/>
      <c r="AL209" s="225">
        <f t="shared" ref="AL209" si="103">+AK209*AG209*12</f>
        <v>0</v>
      </c>
      <c r="AM209" s="226">
        <f t="shared" ref="AM209" si="104">+S209+AL209</f>
        <v>236946.45</v>
      </c>
      <c r="AN209" s="241">
        <f t="shared" ref="AN209" si="105">+AK209/E209</f>
        <v>0</v>
      </c>
      <c r="AO209" s="241">
        <f t="shared" ref="AO209" si="106">+AL209/S209</f>
        <v>0</v>
      </c>
    </row>
    <row r="210" spans="1:41" s="110" customFormat="1" ht="12" customHeight="1">
      <c r="A210" s="198"/>
      <c r="B210" s="140"/>
      <c r="C210" s="140"/>
      <c r="D210" s="167"/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43"/>
      <c r="AH210" s="167"/>
      <c r="AI210" s="167"/>
      <c r="AJ210" s="228"/>
      <c r="AK210" s="228"/>
      <c r="AL210" s="228"/>
      <c r="AM210" s="228"/>
    </row>
    <row r="211" spans="1:41" s="110" customFormat="1" ht="12" customHeight="1">
      <c r="A211" s="198"/>
      <c r="B211" s="149"/>
      <c r="C211" s="180" t="s">
        <v>192</v>
      </c>
      <c r="D211" s="180"/>
      <c r="E211" s="167"/>
      <c r="F211" s="167"/>
      <c r="G211" s="151">
        <f t="shared" ref="G211:R211" si="107">SUM(G209:G210)</f>
        <v>17629.32</v>
      </c>
      <c r="H211" s="151">
        <f t="shared" si="107"/>
        <v>10557.04</v>
      </c>
      <c r="I211" s="151">
        <f t="shared" si="107"/>
        <v>18031.03</v>
      </c>
      <c r="J211" s="151">
        <f t="shared" si="107"/>
        <v>21863.69</v>
      </c>
      <c r="K211" s="151">
        <f t="shared" si="107"/>
        <v>16551.509999999998</v>
      </c>
      <c r="L211" s="151">
        <f t="shared" si="107"/>
        <v>16641.87</v>
      </c>
      <c r="M211" s="151">
        <f t="shared" si="107"/>
        <v>26572.11</v>
      </c>
      <c r="N211" s="151">
        <f t="shared" si="107"/>
        <v>26171.35</v>
      </c>
      <c r="O211" s="151">
        <f t="shared" si="107"/>
        <v>16073.03</v>
      </c>
      <c r="P211" s="151">
        <f t="shared" si="107"/>
        <v>24013.57</v>
      </c>
      <c r="Q211" s="151">
        <f t="shared" si="107"/>
        <v>22532.07</v>
      </c>
      <c r="R211" s="151">
        <f t="shared" si="107"/>
        <v>20309.86</v>
      </c>
      <c r="S211" s="249">
        <f t="shared" ref="S211:S226" si="108">SUM(G211:R211)</f>
        <v>236946.45</v>
      </c>
      <c r="T211" s="167"/>
      <c r="U211" s="167"/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43"/>
      <c r="AH211" s="167"/>
      <c r="AI211" s="167"/>
      <c r="AJ211" s="218"/>
      <c r="AK211" s="218"/>
      <c r="AL211" s="218">
        <f>+SUM(AL209:AL210)</f>
        <v>0</v>
      </c>
      <c r="AM211" s="250">
        <f>+SUM(AM209:AM210)</f>
        <v>236946.45</v>
      </c>
    </row>
    <row r="212" spans="1:41" s="110" customFormat="1" ht="12" customHeight="1">
      <c r="A212" s="198"/>
      <c r="B212" s="149"/>
      <c r="C212" s="180"/>
      <c r="D212" s="180"/>
      <c r="E212" s="167"/>
      <c r="F212" s="167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67"/>
      <c r="U212" s="167"/>
      <c r="V212" s="16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167"/>
      <c r="AG212" s="143"/>
      <c r="AH212" s="167"/>
      <c r="AI212" s="167"/>
      <c r="AJ212" s="228"/>
      <c r="AK212" s="228"/>
      <c r="AL212" s="228"/>
      <c r="AM212" s="228"/>
    </row>
    <row r="213" spans="1:41" s="108" customFormat="1" ht="12" customHeight="1">
      <c r="A213" s="191"/>
      <c r="B213" s="208" t="s">
        <v>193</v>
      </c>
      <c r="C213" s="208" t="s">
        <v>193</v>
      </c>
      <c r="D213" s="173"/>
      <c r="E213" s="135"/>
      <c r="F213" s="135"/>
      <c r="G213" s="156"/>
      <c r="H213" s="136"/>
      <c r="I213" s="136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43"/>
      <c r="AH213" s="162"/>
      <c r="AI213" s="162"/>
      <c r="AJ213" s="223"/>
      <c r="AK213" s="223"/>
      <c r="AL213" s="223"/>
      <c r="AM213" s="223"/>
    </row>
    <row r="214" spans="1:41" s="108" customFormat="1" ht="12" customHeight="1">
      <c r="A214" s="191"/>
      <c r="B214" s="140" t="s">
        <v>194</v>
      </c>
      <c r="C214" s="132"/>
      <c r="D214" s="134">
        <f>IFERROR(VLOOKUP(B214,'[31]Jefferson Rates'!$F$2:$H$500, 3, FALSE),0)</f>
        <v>0</v>
      </c>
      <c r="E214" s="135"/>
      <c r="F214" s="135"/>
      <c r="G214" s="136">
        <f>IFERROR(VLOOKUP('Jefferson Regulated Price Out'!$B214,'[31]Jefferson Revenue'!$B:$O,3,FALSE),0)</f>
        <v>337.48</v>
      </c>
      <c r="H214" s="136">
        <f>IFERROR(VLOOKUP('Jefferson Regulated Price Out'!$B214,'[31]Jefferson Revenue'!$B:$O,4,FALSE),0)</f>
        <v>254.18</v>
      </c>
      <c r="I214" s="136">
        <f>IFERROR(VLOOKUP('Jefferson Regulated Price Out'!$B214,'[31]Jefferson Revenue'!$B:$O,5,FALSE),0)</f>
        <v>146.81</v>
      </c>
      <c r="J214" s="136">
        <f>IFERROR(VLOOKUP('Jefferson Regulated Price Out'!$B214,'[31]Jefferson Revenue'!$B:$O,6,FALSE),0)</f>
        <v>198.79000000000002</v>
      </c>
      <c r="K214" s="136">
        <f>IFERROR(VLOOKUP('Jefferson Regulated Price Out'!$B214,'[31]Jefferson Revenue'!$B:$O,7,FALSE),0)</f>
        <v>134.49</v>
      </c>
      <c r="L214" s="136">
        <f>IFERROR(VLOOKUP('Jefferson Regulated Price Out'!$B214,'[31]Jefferson Revenue'!$B:$O,8,FALSE),0)</f>
        <v>37.009999999999991</v>
      </c>
      <c r="M214" s="136">
        <f>IFERROR(VLOOKUP('Jefferson Regulated Price Out'!$B214,'[31]Jefferson Revenue'!$B:$O,9,FALSE),0)</f>
        <v>82.67</v>
      </c>
      <c r="N214" s="136">
        <f>IFERROR(VLOOKUP('Jefferson Regulated Price Out'!$B214,'[31]Jefferson Revenue'!$B:$O,10,FALSE),0)</f>
        <v>185.25</v>
      </c>
      <c r="O214" s="136">
        <f>IFERROR(VLOOKUP('Jefferson Regulated Price Out'!$B214,'[31]Jefferson Revenue'!$B$3:$O$300,11,FALSE),0)</f>
        <v>129.79</v>
      </c>
      <c r="P214" s="136">
        <f>IFERROR(VLOOKUP('Jefferson Regulated Price Out'!$B214,'[31]Jefferson Revenue'!$B$3:$O$300,12,FALSE),0)</f>
        <v>154.87</v>
      </c>
      <c r="Q214" s="136">
        <f>IFERROR(VLOOKUP('Jefferson Regulated Price Out'!$B214,'[31]Jefferson Revenue'!$B$3:$O$300,13,FALSE),0)</f>
        <v>170.25</v>
      </c>
      <c r="R214" s="136">
        <f>IFERROR(VLOOKUP('Jefferson Regulated Price Out'!$B214,'[31]Jefferson Revenue'!$B$3:$O$300,14,FALSE),0)</f>
        <v>167.57999999999998</v>
      </c>
      <c r="S214" s="136">
        <f t="shared" si="108"/>
        <v>1999.17</v>
      </c>
      <c r="T214" s="162"/>
      <c r="U214" s="136">
        <f t="shared" ref="U214:U215" si="109">IFERROR(G214/$D214,0)</f>
        <v>0</v>
      </c>
      <c r="V214" s="136">
        <f t="shared" ref="V214:V215" si="110">IFERROR(H214/$D214,0)</f>
        <v>0</v>
      </c>
      <c r="W214" s="136">
        <f t="shared" ref="W214:W215" si="111">IFERROR(I214/$D214,0)</f>
        <v>0</v>
      </c>
      <c r="X214" s="136">
        <f t="shared" ref="X214:X215" si="112">IFERROR(J214/$D214,0)</f>
        <v>0</v>
      </c>
      <c r="Y214" s="136">
        <f t="shared" ref="Y214:Y215" si="113">IFERROR(K214/$D214,0)</f>
        <v>0</v>
      </c>
      <c r="Z214" s="136">
        <f t="shared" ref="Z214:Z215" si="114">IFERROR(L214/$D214,0)</f>
        <v>0</v>
      </c>
      <c r="AA214" s="136">
        <f t="shared" ref="AA214:AA215" si="115">IFERROR(M214/$D214,0)</f>
        <v>0</v>
      </c>
      <c r="AB214" s="136">
        <f t="shared" ref="AB214:AB215" si="116">IFERROR(N214/$D214,0)</f>
        <v>0</v>
      </c>
      <c r="AC214" s="136">
        <f t="shared" ref="AC214:AC215" si="117">IFERROR(O214/$D214,0)</f>
        <v>0</v>
      </c>
      <c r="AD214" s="136">
        <f t="shared" ref="AD214:AD215" si="118">IFERROR(P214/$D214,0)</f>
        <v>0</v>
      </c>
      <c r="AE214" s="136">
        <f t="shared" ref="AE214:AE215" si="119">IFERROR(Q214/$D214,0)</f>
        <v>0</v>
      </c>
      <c r="AF214" s="136">
        <f t="shared" ref="AF214:AF215" si="120">IFERROR(R214/$D214,0)</f>
        <v>0</v>
      </c>
      <c r="AG214" s="138">
        <f t="shared" ref="AG214:AG215" si="121">AVERAGE(U214:AF214)</f>
        <v>0</v>
      </c>
      <c r="AH214" s="162"/>
      <c r="AI214" s="162"/>
      <c r="AJ214" s="214">
        <f t="shared" ref="AJ214:AJ215" si="122">+E214*(1+$AK$5)</f>
        <v>0</v>
      </c>
      <c r="AK214" s="224">
        <f t="shared" ref="AK214:AK215" si="123">+AJ214-E214</f>
        <v>0</v>
      </c>
      <c r="AL214" s="225">
        <f t="shared" ref="AL214:AL215" si="124">+AK214*AG214*12</f>
        <v>0</v>
      </c>
      <c r="AM214" s="226">
        <f t="shared" ref="AM214:AM215" si="125">+S214+AL214</f>
        <v>1999.17</v>
      </c>
      <c r="AN214" s="241" t="e">
        <f t="shared" ref="AN214:AN215" si="126">+AK214/E214</f>
        <v>#DIV/0!</v>
      </c>
      <c r="AO214" s="241">
        <f t="shared" ref="AO214:AO215" si="127">+AL214/S214</f>
        <v>0</v>
      </c>
    </row>
    <row r="215" spans="1:41" s="108" customFormat="1" ht="12" customHeight="1">
      <c r="A215" s="191">
        <v>50</v>
      </c>
      <c r="B215" s="140" t="s">
        <v>195</v>
      </c>
      <c r="C215" s="132"/>
      <c r="D215" s="134">
        <f>IFERROR(VLOOKUP(B215,'[31]Jefferson Rates'!$F$2:$H$500, 3, FALSE),0)</f>
        <v>20.45</v>
      </c>
      <c r="E215" s="135">
        <v>20.45</v>
      </c>
      <c r="F215" s="135" t="s">
        <v>14</v>
      </c>
      <c r="G215" s="136">
        <f>IFERROR(VLOOKUP('Jefferson Regulated Price Out'!$B215,'[31]Jefferson Revenue'!$B:$O,3,FALSE),0)</f>
        <v>0</v>
      </c>
      <c r="H215" s="136">
        <f>IFERROR(VLOOKUP('Jefferson Regulated Price Out'!$B215,'[31]Jefferson Revenue'!$B:$O,4,FALSE),0)</f>
        <v>0</v>
      </c>
      <c r="I215" s="136">
        <f>IFERROR(VLOOKUP('Jefferson Regulated Price Out'!$B215,'[31]Jefferson Revenue'!$B:$O,5,FALSE),0)</f>
        <v>20.45</v>
      </c>
      <c r="J215" s="136">
        <f>IFERROR(VLOOKUP('Jefferson Regulated Price Out'!$B215,'[31]Jefferson Revenue'!$B:$O,6,FALSE),0)</f>
        <v>0</v>
      </c>
      <c r="K215" s="136">
        <f>IFERROR(VLOOKUP('Jefferson Regulated Price Out'!$B215,'[31]Jefferson Revenue'!$B:$O,7,FALSE),0)</f>
        <v>0</v>
      </c>
      <c r="L215" s="136">
        <f>IFERROR(VLOOKUP('Jefferson Regulated Price Out'!$B215,'[31]Jefferson Revenue'!$B:$O,8,FALSE),0)</f>
        <v>0</v>
      </c>
      <c r="M215" s="136">
        <f>IFERROR(VLOOKUP('Jefferson Regulated Price Out'!$B215,'[31]Jefferson Revenue'!$B:$O,9,FALSE),0)</f>
        <v>0</v>
      </c>
      <c r="N215" s="136">
        <f>IFERROR(VLOOKUP('Jefferson Regulated Price Out'!$B215,'[31]Jefferson Revenue'!$B:$O,10,FALSE),0)</f>
        <v>0</v>
      </c>
      <c r="O215" s="136">
        <f>IFERROR(VLOOKUP('Jefferson Regulated Price Out'!$B215,'[31]Jefferson Revenue'!$B:$O,11,FALSE),0)</f>
        <v>0</v>
      </c>
      <c r="P215" s="136">
        <f>IFERROR(VLOOKUP('Jefferson Regulated Price Out'!$B215,'[31]Jefferson Revenue'!$B:$O,12,FALSE),0)</f>
        <v>20.45</v>
      </c>
      <c r="Q215" s="136">
        <f>IFERROR(VLOOKUP('Jefferson Regulated Price Out'!$B215,'[31]Jefferson Revenue'!$B:$O,13,FALSE),0)</f>
        <v>40.9</v>
      </c>
      <c r="R215" s="136">
        <f>IFERROR(VLOOKUP($B215,'[31]Jefferson Revenue'!$B:$O,14,0),0)</f>
        <v>0</v>
      </c>
      <c r="S215" s="136">
        <f t="shared" si="108"/>
        <v>81.8</v>
      </c>
      <c r="T215" s="162"/>
      <c r="U215" s="136">
        <f t="shared" si="109"/>
        <v>0</v>
      </c>
      <c r="V215" s="136">
        <f t="shared" si="110"/>
        <v>0</v>
      </c>
      <c r="W215" s="136">
        <f t="shared" si="111"/>
        <v>1</v>
      </c>
      <c r="X215" s="136">
        <f t="shared" si="112"/>
        <v>0</v>
      </c>
      <c r="Y215" s="136">
        <f t="shared" si="113"/>
        <v>0</v>
      </c>
      <c r="Z215" s="136">
        <f t="shared" si="114"/>
        <v>0</v>
      </c>
      <c r="AA215" s="136">
        <f t="shared" si="115"/>
        <v>0</v>
      </c>
      <c r="AB215" s="136">
        <f t="shared" si="116"/>
        <v>0</v>
      </c>
      <c r="AC215" s="136">
        <f t="shared" si="117"/>
        <v>0</v>
      </c>
      <c r="AD215" s="136">
        <f t="shared" si="118"/>
        <v>1</v>
      </c>
      <c r="AE215" s="136">
        <f t="shared" si="119"/>
        <v>2</v>
      </c>
      <c r="AF215" s="136">
        <f t="shared" si="120"/>
        <v>0</v>
      </c>
      <c r="AG215" s="138">
        <f t="shared" si="121"/>
        <v>0.33333333333333331</v>
      </c>
      <c r="AH215" s="162"/>
      <c r="AI215" s="162"/>
      <c r="AJ215" s="214">
        <f t="shared" si="122"/>
        <v>20.507002153001544</v>
      </c>
      <c r="AK215" s="224">
        <f t="shared" si="123"/>
        <v>5.7002153001544542E-2</v>
      </c>
      <c r="AL215" s="225">
        <f t="shared" si="124"/>
        <v>0.22800861200617814</v>
      </c>
      <c r="AM215" s="226">
        <f t="shared" si="125"/>
        <v>82.028008612006175</v>
      </c>
      <c r="AN215" s="241">
        <f t="shared" si="126"/>
        <v>2.7873913448188043E-3</v>
      </c>
      <c r="AO215" s="241">
        <f t="shared" si="127"/>
        <v>2.7873913448188039E-3</v>
      </c>
    </row>
    <row r="216" spans="1:41" s="108" customFormat="1" ht="12" customHeight="1">
      <c r="B216" s="140"/>
      <c r="C216" s="140"/>
      <c r="D216" s="134"/>
      <c r="E216" s="135"/>
      <c r="F216" s="135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62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43"/>
      <c r="AH216" s="162"/>
      <c r="AI216" s="162"/>
      <c r="AJ216" s="223"/>
      <c r="AK216" s="223"/>
      <c r="AL216" s="223"/>
      <c r="AM216" s="223"/>
    </row>
    <row r="217" spans="1:41" s="111" customFormat="1" ht="12" customHeight="1">
      <c r="B217" s="148"/>
      <c r="C217" s="148"/>
      <c r="D217" s="148"/>
      <c r="E217" s="135"/>
      <c r="F217" s="135"/>
      <c r="G217" s="156"/>
      <c r="H217" s="136"/>
      <c r="I217" s="13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37"/>
      <c r="V217" s="137"/>
      <c r="W217" s="137"/>
      <c r="X217" s="137"/>
      <c r="Y217" s="137"/>
      <c r="Z217" s="137"/>
      <c r="AA217" s="137"/>
      <c r="AB217" s="137"/>
      <c r="AC217" s="137"/>
      <c r="AD217" s="137"/>
      <c r="AE217" s="137"/>
      <c r="AF217" s="137"/>
      <c r="AG217" s="143"/>
      <c r="AH217" s="146"/>
      <c r="AI217" s="146"/>
      <c r="AJ217" s="223"/>
      <c r="AK217" s="223"/>
      <c r="AL217" s="223"/>
      <c r="AM217" s="223"/>
    </row>
    <row r="218" spans="1:41" s="111" customFormat="1" ht="12" customHeight="1">
      <c r="B218" s="161"/>
      <c r="C218" s="150" t="s">
        <v>196</v>
      </c>
      <c r="D218" s="150"/>
      <c r="E218" s="135"/>
      <c r="F218" s="135"/>
      <c r="G218" s="151">
        <f t="shared" ref="G218:R218" si="128">SUM(G214:G217)</f>
        <v>337.48</v>
      </c>
      <c r="H218" s="151">
        <f t="shared" si="128"/>
        <v>254.18</v>
      </c>
      <c r="I218" s="151">
        <f t="shared" si="128"/>
        <v>167.26</v>
      </c>
      <c r="J218" s="151">
        <f t="shared" si="128"/>
        <v>198.79000000000002</v>
      </c>
      <c r="K218" s="151">
        <f t="shared" si="128"/>
        <v>134.49</v>
      </c>
      <c r="L218" s="151">
        <f t="shared" si="128"/>
        <v>37.009999999999991</v>
      </c>
      <c r="M218" s="151">
        <f t="shared" si="128"/>
        <v>82.67</v>
      </c>
      <c r="N218" s="151">
        <f t="shared" si="128"/>
        <v>185.25</v>
      </c>
      <c r="O218" s="151">
        <f t="shared" si="128"/>
        <v>129.79</v>
      </c>
      <c r="P218" s="151">
        <f t="shared" si="128"/>
        <v>175.32</v>
      </c>
      <c r="Q218" s="151">
        <f t="shared" si="128"/>
        <v>211.15</v>
      </c>
      <c r="R218" s="151">
        <f t="shared" si="128"/>
        <v>167.57999999999998</v>
      </c>
      <c r="S218" s="249">
        <f t="shared" si="108"/>
        <v>2080.9700000000003</v>
      </c>
      <c r="T218" s="146"/>
      <c r="U218" s="137"/>
      <c r="V218" s="137"/>
      <c r="W218" s="137"/>
      <c r="X218" s="137"/>
      <c r="Y218" s="137"/>
      <c r="Z218" s="137"/>
      <c r="AA218" s="137"/>
      <c r="AB218" s="137"/>
      <c r="AC218" s="137"/>
      <c r="AD218" s="137"/>
      <c r="AE218" s="137"/>
      <c r="AF218" s="137"/>
      <c r="AG218" s="143"/>
      <c r="AH218" s="146"/>
      <c r="AI218" s="146"/>
      <c r="AJ218" s="218"/>
      <c r="AK218" s="218"/>
      <c r="AL218" s="250">
        <f>+SUM(AL214:AL217)</f>
        <v>0.22800861200617814</v>
      </c>
      <c r="AM218" s="250">
        <f>+SUM(AM214:AM217)</f>
        <v>2081.1980086120061</v>
      </c>
    </row>
    <row r="219" spans="1:41" ht="12" customHeight="1">
      <c r="B219" s="149"/>
      <c r="C219" s="180"/>
      <c r="D219" s="180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>
        <f t="shared" si="108"/>
        <v>0</v>
      </c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3"/>
      <c r="AH219" s="148"/>
      <c r="AI219" s="148"/>
      <c r="AJ219" s="228"/>
      <c r="AK219" s="228"/>
      <c r="AL219" s="228"/>
      <c r="AM219" s="228"/>
    </row>
    <row r="220" spans="1:41" ht="12" customHeight="1">
      <c r="B220" s="183"/>
      <c r="C220" s="170" t="s">
        <v>197</v>
      </c>
      <c r="D220" s="170"/>
      <c r="E220" s="148"/>
      <c r="F220" s="148"/>
      <c r="G220" s="151">
        <f t="shared" ref="G220:R220" si="129">SUM(G60,G66,G161,G206,G211,G218,G169)</f>
        <v>185436.55000000002</v>
      </c>
      <c r="H220" s="151">
        <f t="shared" si="129"/>
        <v>174913.2</v>
      </c>
      <c r="I220" s="151">
        <f t="shared" si="129"/>
        <v>190278.86000000002</v>
      </c>
      <c r="J220" s="151">
        <f t="shared" si="129"/>
        <v>197995.21000000002</v>
      </c>
      <c r="K220" s="151">
        <f t="shared" si="129"/>
        <v>196642.29999999996</v>
      </c>
      <c r="L220" s="151">
        <f t="shared" si="129"/>
        <v>198518.07000000004</v>
      </c>
      <c r="M220" s="151">
        <f t="shared" si="129"/>
        <v>221483.46</v>
      </c>
      <c r="N220" s="151">
        <f t="shared" si="129"/>
        <v>221123.13</v>
      </c>
      <c r="O220" s="151">
        <f t="shared" si="129"/>
        <v>204561.46000000002</v>
      </c>
      <c r="P220" s="151">
        <f t="shared" si="129"/>
        <v>206412.91</v>
      </c>
      <c r="Q220" s="151">
        <f t="shared" si="129"/>
        <v>198087.76999999996</v>
      </c>
      <c r="R220" s="151">
        <f t="shared" si="129"/>
        <v>195391.37000000002</v>
      </c>
      <c r="S220" s="249">
        <f t="shared" si="108"/>
        <v>2390844.2899999996</v>
      </c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3"/>
      <c r="AH220" s="148"/>
      <c r="AI220" s="148"/>
      <c r="AJ220" s="228"/>
      <c r="AK220" s="228"/>
      <c r="AL220" s="228"/>
      <c r="AM220" s="228"/>
    </row>
    <row r="221" spans="1:41">
      <c r="B221" s="183"/>
      <c r="C221" s="183"/>
      <c r="D221" s="183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3"/>
      <c r="AH221" s="148"/>
      <c r="AI221" s="148"/>
      <c r="AJ221" s="228"/>
      <c r="AK221" s="228"/>
      <c r="AL221" s="228"/>
      <c r="AM221" s="228"/>
    </row>
    <row r="222" spans="1:41">
      <c r="B222" s="167"/>
      <c r="C222" s="167"/>
      <c r="D222" s="167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3"/>
      <c r="AH222" s="148"/>
      <c r="AI222" s="148"/>
      <c r="AJ222" s="228"/>
      <c r="AK222" s="228"/>
      <c r="AL222" s="228"/>
      <c r="AM222" s="228"/>
    </row>
    <row r="223" spans="1:41">
      <c r="B223" s="208" t="s">
        <v>193</v>
      </c>
      <c r="C223" s="208" t="s">
        <v>193</v>
      </c>
      <c r="D223" s="167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3"/>
      <c r="AH223" s="148"/>
      <c r="AI223" s="148"/>
      <c r="AJ223" s="228"/>
      <c r="AK223" s="228"/>
      <c r="AL223" s="228"/>
      <c r="AM223" s="228"/>
    </row>
    <row r="224" spans="1:41">
      <c r="B224" s="230" t="s">
        <v>524</v>
      </c>
      <c r="C224" s="230"/>
      <c r="D224" s="231">
        <f>IFERROR(VLOOKUP(B224,'[31]Jefferson Rates'!$F$2:$H$500, 3, FALSE),0)</f>
        <v>15.98</v>
      </c>
      <c r="E224" s="232"/>
      <c r="F224" s="232"/>
      <c r="G224" s="233">
        <f>IFERROR(VLOOKUP('Jefferson Regulated Price Out'!$B224,'[31]Jefferson Revenue'!$B:$O,3,FALSE),0)</f>
        <v>28127.86</v>
      </c>
      <c r="H224" s="233">
        <f>IFERROR(VLOOKUP('Jefferson Regulated Price Out'!$B224,'[31]Jefferson Revenue'!$B:$O,4,FALSE),0)</f>
        <v>21210.35</v>
      </c>
      <c r="I224" s="233">
        <f>IFERROR(VLOOKUP('Jefferson Regulated Price Out'!$B224,'[31]Jefferson Revenue'!$B:$O,5,FALSE),0)</f>
        <v>2727.13</v>
      </c>
      <c r="J224" s="233">
        <f>IFERROR(VLOOKUP('Jefferson Regulated Price Out'!$B224,'[31]Jefferson Revenue'!$B:$O,6,FALSE),0)</f>
        <v>0</v>
      </c>
      <c r="K224" s="233">
        <f>IFERROR(VLOOKUP('Jefferson Regulated Price Out'!$B224,'[31]Jefferson Revenue'!$B:$O,7,FALSE),0)</f>
        <v>0</v>
      </c>
      <c r="L224" s="233">
        <f>IFERROR(VLOOKUP('Jefferson Regulated Price Out'!$B224,'[31]Jefferson Revenue'!$B:$O,8,FALSE),0)</f>
        <v>0</v>
      </c>
      <c r="M224" s="233">
        <f>IFERROR(VLOOKUP('Jefferson Regulated Price Out'!$B224,'[31]Jefferson Revenue'!$B:$O,9,FALSE),0)</f>
        <v>0</v>
      </c>
      <c r="N224" s="233">
        <f>IFERROR(VLOOKUP('Jefferson Regulated Price Out'!$B224,'[31]Jefferson Revenue'!$B:$O,10,FALSE),0)</f>
        <v>0</v>
      </c>
      <c r="O224" s="233">
        <f>IFERROR(VLOOKUP('Jefferson Regulated Price Out'!$B224,'[31]Jefferson Revenue'!$B$3:$O$300,11,FALSE),0)</f>
        <v>0</v>
      </c>
      <c r="P224" s="233">
        <f>IFERROR(VLOOKUP('Jefferson Regulated Price Out'!$B224,'[31]Jefferson Revenue'!$B$3:$O$300,12,FALSE),0)</f>
        <v>0</v>
      </c>
      <c r="Q224" s="233">
        <f>IFERROR(VLOOKUP('Jefferson Regulated Price Out'!$B224,'[31]Jefferson Revenue'!$B$3:$O$300,13,FALSE),0)</f>
        <v>0</v>
      </c>
      <c r="R224" s="233">
        <f>IFERROR(VLOOKUP('Jefferson Regulated Price Out'!$B224,'[31]Jefferson Revenue'!$B$3:$O$300,14,FALSE),0)</f>
        <v>-4751.7299999999996</v>
      </c>
      <c r="S224" s="233">
        <f>SUM(G224:R224)</f>
        <v>47313.61</v>
      </c>
      <c r="T224" s="232"/>
      <c r="U224" s="233">
        <f t="shared" ref="U224:U226" si="130">IFERROR(G224/$D224,0)</f>
        <v>1760.1914893617022</v>
      </c>
      <c r="V224" s="233">
        <f t="shared" ref="V224:V226" si="131">IFERROR(H224/$D224,0)</f>
        <v>1327.3060075093865</v>
      </c>
      <c r="W224" s="233">
        <f t="shared" ref="W224:W226" si="132">IFERROR(I224/$D224,0)</f>
        <v>170.65894868585733</v>
      </c>
      <c r="X224" s="233">
        <f t="shared" ref="X224:X226" si="133">IFERROR(J224/$D224,0)</f>
        <v>0</v>
      </c>
      <c r="Y224" s="233">
        <f t="shared" ref="Y224:Y226" si="134">IFERROR(K224/$D224,0)</f>
        <v>0</v>
      </c>
      <c r="Z224" s="233">
        <f t="shared" ref="Z224:Z226" si="135">IFERROR(L224/$D224,0)</f>
        <v>0</v>
      </c>
      <c r="AA224" s="233">
        <f t="shared" ref="AA224:AA226" si="136">IFERROR(M224/$D224,0)</f>
        <v>0</v>
      </c>
      <c r="AB224" s="233">
        <f t="shared" ref="AB224:AB226" si="137">IFERROR(N224/$D224,0)</f>
        <v>0</v>
      </c>
      <c r="AC224" s="233">
        <f t="shared" ref="AC224:AC226" si="138">IFERROR(O224/$D224,0)</f>
        <v>0</v>
      </c>
      <c r="AD224" s="233">
        <f t="shared" ref="AD224:AD226" si="139">IFERROR(P224/$D224,0)</f>
        <v>0</v>
      </c>
      <c r="AE224" s="233">
        <f t="shared" ref="AE224:AE226" si="140">IFERROR(Q224/$D224,0)</f>
        <v>0</v>
      </c>
      <c r="AF224" s="233">
        <f t="shared" ref="AF224:AF226" si="141">IFERROR(R224/$D224,0)</f>
        <v>-297.35481852315388</v>
      </c>
      <c r="AG224" s="234">
        <f t="shared" ref="AG224:AG226" si="142">AVERAGE(U224:AF224)</f>
        <v>246.73346891948268</v>
      </c>
      <c r="AH224" s="232"/>
      <c r="AI224" s="232"/>
      <c r="AJ224" s="235">
        <f t="shared" ref="AJ224:AJ226" si="143">+E224*(1+$AK$5)</f>
        <v>0</v>
      </c>
      <c r="AK224" s="236">
        <f t="shared" ref="AK224:AK226" si="144">+AJ224-E224</f>
        <v>0</v>
      </c>
      <c r="AL224" s="237">
        <f t="shared" ref="AL224:AL226" si="145">+AK224*AG224*12</f>
        <v>0</v>
      </c>
      <c r="AM224" s="238">
        <f t="shared" ref="AM224:AM226" si="146">+S224+AL224</f>
        <v>47313.61</v>
      </c>
      <c r="AN224" s="241" t="e">
        <f t="shared" ref="AN224:AN226" si="147">+AK224/E224</f>
        <v>#DIV/0!</v>
      </c>
      <c r="AO224" s="241">
        <f t="shared" ref="AO224:AO226" si="148">+AL224/S224</f>
        <v>0</v>
      </c>
    </row>
    <row r="225" spans="2:41" s="110" customFormat="1" ht="12" customHeight="1">
      <c r="B225" s="230" t="s">
        <v>525</v>
      </c>
      <c r="C225" s="230"/>
      <c r="D225" s="231">
        <f>IFERROR(VLOOKUP(B225,'[31]Jefferson Rates'!$F$2:$H$500, 3, FALSE),0)</f>
        <v>412.84</v>
      </c>
      <c r="E225" s="232"/>
      <c r="F225" s="232"/>
      <c r="G225" s="233">
        <f>IFERROR(VLOOKUP('Jefferson Regulated Price Out'!$B225,'[31]Jefferson Revenue'!$B:$O,3,FALSE),0)</f>
        <v>27660.28</v>
      </c>
      <c r="H225" s="233">
        <f>IFERROR(VLOOKUP('Jefferson Regulated Price Out'!$B225,'[31]Jefferson Revenue'!$B:$O,4,FALSE),0)</f>
        <v>21054.84</v>
      </c>
      <c r="I225" s="233">
        <f>IFERROR(VLOOKUP('Jefferson Regulated Price Out'!$B225,'[31]Jefferson Revenue'!$B:$O,5,FALSE),0)</f>
        <v>22706.2</v>
      </c>
      <c r="J225" s="233">
        <f>IFERROR(VLOOKUP('Jefferson Regulated Price Out'!$B225,'[31]Jefferson Revenue'!$B:$O,6,FALSE),0)</f>
        <v>23944.720000000001</v>
      </c>
      <c r="K225" s="233">
        <f>IFERROR(VLOOKUP('Jefferson Regulated Price Out'!$B225,'[31]Jefferson Revenue'!$B:$O,7,FALSE),0)</f>
        <v>23944.720000000001</v>
      </c>
      <c r="L225" s="233">
        <f>IFERROR(VLOOKUP('Jefferson Regulated Price Out'!$B225,'[31]Jefferson Revenue'!$B:$O,8,FALSE),0)</f>
        <v>21880.52</v>
      </c>
      <c r="M225" s="233">
        <f>IFERROR(VLOOKUP('Jefferson Regulated Price Out'!$B225,'[31]Jefferson Revenue'!$B:$O,9,FALSE),0)</f>
        <v>24770.400000000001</v>
      </c>
      <c r="N225" s="233">
        <f>IFERROR(VLOOKUP('Jefferson Regulated Price Out'!$B225,'[31]Jefferson Revenue'!$B:$O,10,FALSE),0)</f>
        <v>22706.2</v>
      </c>
      <c r="O225" s="233">
        <f>IFERROR(VLOOKUP('Jefferson Regulated Price Out'!$B225,'[31]Jefferson Revenue'!$B$3:$O$300,11,FALSE),0)</f>
        <v>23531.88</v>
      </c>
      <c r="P225" s="233">
        <f>IFERROR(VLOOKUP('Jefferson Regulated Price Out'!$B225,'[31]Jefferson Revenue'!$B$3:$O$300,12,FALSE),0)</f>
        <v>16926.439999999999</v>
      </c>
      <c r="Q225" s="233">
        <f>IFERROR(VLOOKUP('Jefferson Regulated Price Out'!$B225,'[31]Jefferson Revenue'!$B$3:$O$300,13,FALSE),0)</f>
        <v>412.84</v>
      </c>
      <c r="R225" s="233">
        <f>IFERROR(VLOOKUP('Jefferson Regulated Price Out'!$B225,'[31]Jefferson Revenue'!$B$3:$O$300,14,FALSE),0)</f>
        <v>9082.48</v>
      </c>
      <c r="S225" s="233">
        <f t="shared" si="108"/>
        <v>238621.52000000002</v>
      </c>
      <c r="T225" s="232"/>
      <c r="U225" s="233">
        <f t="shared" si="130"/>
        <v>67</v>
      </c>
      <c r="V225" s="233">
        <f t="shared" si="131"/>
        <v>51</v>
      </c>
      <c r="W225" s="233">
        <f t="shared" si="132"/>
        <v>55.000000000000007</v>
      </c>
      <c r="X225" s="233">
        <f t="shared" si="133"/>
        <v>58.000000000000007</v>
      </c>
      <c r="Y225" s="233">
        <f t="shared" si="134"/>
        <v>58.000000000000007</v>
      </c>
      <c r="Z225" s="233">
        <f t="shared" si="135"/>
        <v>53.000000000000007</v>
      </c>
      <c r="AA225" s="233">
        <f t="shared" si="136"/>
        <v>60.000000000000007</v>
      </c>
      <c r="AB225" s="233">
        <f t="shared" si="137"/>
        <v>55.000000000000007</v>
      </c>
      <c r="AC225" s="233">
        <f t="shared" si="138"/>
        <v>57.000000000000007</v>
      </c>
      <c r="AD225" s="233">
        <f t="shared" si="139"/>
        <v>41</v>
      </c>
      <c r="AE225" s="233">
        <f t="shared" si="140"/>
        <v>1</v>
      </c>
      <c r="AF225" s="233">
        <f t="shared" si="141"/>
        <v>22</v>
      </c>
      <c r="AG225" s="234">
        <f t="shared" si="142"/>
        <v>48.166666666666664</v>
      </c>
      <c r="AH225" s="232"/>
      <c r="AI225" s="232"/>
      <c r="AJ225" s="235">
        <f t="shared" si="143"/>
        <v>0</v>
      </c>
      <c r="AK225" s="236">
        <f t="shared" si="144"/>
        <v>0</v>
      </c>
      <c r="AL225" s="237">
        <f t="shared" si="145"/>
        <v>0</v>
      </c>
      <c r="AM225" s="238">
        <f t="shared" si="146"/>
        <v>238621.52000000002</v>
      </c>
      <c r="AN225" s="241" t="e">
        <f t="shared" si="147"/>
        <v>#DIV/0!</v>
      </c>
      <c r="AO225" s="241">
        <f t="shared" si="148"/>
        <v>0</v>
      </c>
    </row>
    <row r="226" spans="2:41" s="108" customFormat="1" ht="12" customHeight="1">
      <c r="B226" s="230" t="s">
        <v>526</v>
      </c>
      <c r="C226" s="230"/>
      <c r="D226" s="231">
        <f>IFERROR(VLOOKUP(B226,'[31]Jefferson Rates'!$F$2:$H$500, 3, FALSE),0)</f>
        <v>250</v>
      </c>
      <c r="E226" s="239"/>
      <c r="F226" s="232"/>
      <c r="G226" s="233">
        <f>IFERROR(VLOOKUP('Jefferson Regulated Price Out'!$B226,'[31]Jefferson Revenue'!$B:$O,3,FALSE),0)</f>
        <v>1402.5</v>
      </c>
      <c r="H226" s="233">
        <f>IFERROR(VLOOKUP('Jefferson Regulated Price Out'!$B226,'[31]Jefferson Revenue'!$B:$O,4,FALSE),0)</f>
        <v>0</v>
      </c>
      <c r="I226" s="233">
        <f>IFERROR(VLOOKUP('Jefferson Regulated Price Out'!$B226,'[31]Jefferson Revenue'!$B:$O,5,FALSE),0)</f>
        <v>0</v>
      </c>
      <c r="J226" s="233">
        <f>IFERROR(VLOOKUP('Jefferson Regulated Price Out'!$B226,'[31]Jefferson Revenue'!$B:$O,6,FALSE),0)</f>
        <v>0</v>
      </c>
      <c r="K226" s="233">
        <f>IFERROR(VLOOKUP('Jefferson Regulated Price Out'!$B226,'[31]Jefferson Revenue'!$B:$O,7,FALSE),0)</f>
        <v>0</v>
      </c>
      <c r="L226" s="233">
        <f>IFERROR(VLOOKUP('Jefferson Regulated Price Out'!$B226,'[31]Jefferson Revenue'!$B:$O,8,FALSE),0)</f>
        <v>0</v>
      </c>
      <c r="M226" s="233">
        <f>IFERROR(VLOOKUP('Jefferson Regulated Price Out'!$B226,'[31]Jefferson Revenue'!$B:$O,9,FALSE),0)</f>
        <v>2250</v>
      </c>
      <c r="N226" s="233">
        <f>IFERROR(VLOOKUP('Jefferson Regulated Price Out'!$B226,'[31]Jefferson Revenue'!$B:$O,10,FALSE),0)</f>
        <v>0</v>
      </c>
      <c r="O226" s="233">
        <f>IFERROR(VLOOKUP('Jefferson Regulated Price Out'!$B226,'[31]Jefferson Revenue'!$B$3:$O$300,11,FALSE),0)</f>
        <v>1500</v>
      </c>
      <c r="P226" s="233">
        <f>IFERROR(VLOOKUP('Jefferson Regulated Price Out'!$B226,'[31]Jefferson Revenue'!$B$3:$O$300,12,FALSE),0)</f>
        <v>0</v>
      </c>
      <c r="Q226" s="233">
        <f>IFERROR(VLOOKUP('Jefferson Regulated Price Out'!$B226,'[31]Jefferson Revenue'!$B$3:$O$300,13,FALSE),0)</f>
        <v>0</v>
      </c>
      <c r="R226" s="233">
        <f>IFERROR(VLOOKUP('Jefferson Regulated Price Out'!$B226,'[31]Jefferson Revenue'!$B$3:$O$300,14,FALSE),0)</f>
        <v>0</v>
      </c>
      <c r="S226" s="233">
        <f t="shared" si="108"/>
        <v>5152.5</v>
      </c>
      <c r="T226" s="240"/>
      <c r="U226" s="233">
        <f t="shared" si="130"/>
        <v>5.61</v>
      </c>
      <c r="V226" s="233">
        <f t="shared" si="131"/>
        <v>0</v>
      </c>
      <c r="W226" s="233">
        <f t="shared" si="132"/>
        <v>0</v>
      </c>
      <c r="X226" s="233">
        <f t="shared" si="133"/>
        <v>0</v>
      </c>
      <c r="Y226" s="233">
        <f t="shared" si="134"/>
        <v>0</v>
      </c>
      <c r="Z226" s="233">
        <f t="shared" si="135"/>
        <v>0</v>
      </c>
      <c r="AA226" s="233">
        <f t="shared" si="136"/>
        <v>9</v>
      </c>
      <c r="AB226" s="233">
        <f t="shared" si="137"/>
        <v>0</v>
      </c>
      <c r="AC226" s="233">
        <f t="shared" si="138"/>
        <v>6</v>
      </c>
      <c r="AD226" s="233">
        <f t="shared" si="139"/>
        <v>0</v>
      </c>
      <c r="AE226" s="233">
        <f t="shared" si="140"/>
        <v>0</v>
      </c>
      <c r="AF226" s="233">
        <f t="shared" si="141"/>
        <v>0</v>
      </c>
      <c r="AG226" s="234">
        <f t="shared" si="142"/>
        <v>1.7175</v>
      </c>
      <c r="AH226" s="240"/>
      <c r="AI226" s="240"/>
      <c r="AJ226" s="235">
        <f t="shared" si="143"/>
        <v>0</v>
      </c>
      <c r="AK226" s="236">
        <f t="shared" si="144"/>
        <v>0</v>
      </c>
      <c r="AL226" s="237">
        <f t="shared" si="145"/>
        <v>0</v>
      </c>
      <c r="AM226" s="238">
        <f t="shared" si="146"/>
        <v>5152.5</v>
      </c>
      <c r="AN226" s="241" t="e">
        <f t="shared" si="147"/>
        <v>#DIV/0!</v>
      </c>
      <c r="AO226" s="241">
        <f t="shared" si="148"/>
        <v>0</v>
      </c>
    </row>
    <row r="227" spans="2:41">
      <c r="B227" s="167"/>
      <c r="C227" s="167"/>
      <c r="D227" s="167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3"/>
      <c r="AH227" s="148"/>
      <c r="AI227" s="148"/>
      <c r="AJ227" s="228"/>
      <c r="AK227" s="228"/>
      <c r="AL227" s="228"/>
      <c r="AM227" s="228"/>
    </row>
    <row r="228" spans="2:41">
      <c r="B228" s="167"/>
      <c r="C228" s="167"/>
      <c r="D228" s="167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249">
        <f>SUM(S220:S227)</f>
        <v>2681931.9199999995</v>
      </c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3"/>
      <c r="AH228" s="148"/>
      <c r="AI228" s="148"/>
      <c r="AJ228" s="218"/>
      <c r="AK228" s="218"/>
      <c r="AL228" s="218">
        <f>+SUM(AL224:AL227)</f>
        <v>0</v>
      </c>
      <c r="AM228" s="250">
        <f>+SUM(AM224:AM227)</f>
        <v>291087.63</v>
      </c>
    </row>
    <row r="229" spans="2:41">
      <c r="AJ229" s="210"/>
      <c r="AK229" s="210"/>
      <c r="AL229" s="210"/>
      <c r="AM229" s="210"/>
    </row>
    <row r="230" spans="2:41" ht="13.5" thickBot="1">
      <c r="AJ230" s="229"/>
      <c r="AK230" s="229"/>
      <c r="AL230" s="251">
        <f>+AL228+AL218+AL206+AL169+AL161+AL66+AL60+AL211</f>
        <v>5838.7820199115686</v>
      </c>
      <c r="AM230" s="251">
        <f>+AM228+AM218+AM206+AM169+AM161+AM66+AM60+AM211</f>
        <v>2687770.7020199122</v>
      </c>
      <c r="AO230" s="241">
        <f>+AL230/S228</f>
        <v>2.1770806247429168E-3</v>
      </c>
    </row>
    <row r="231" spans="2:41" ht="13.5" thickTop="1">
      <c r="AJ231" s="210"/>
      <c r="AK231" s="210"/>
      <c r="AL231" s="210"/>
      <c r="AM231" s="210"/>
    </row>
  </sheetData>
  <mergeCells count="1">
    <mergeCell ref="AG5:AG6"/>
  </mergeCells>
  <pageMargins left="0.75" right="0.75" top="1" bottom="1" header="0.5" footer="0.5"/>
  <pageSetup scale="45" fitToHeight="8" orientation="portrait" r:id="rId1"/>
  <headerFooter alignWithMargins="0">
    <oddFooter xml:space="preserve">&amp;L&amp;F - &amp;A
&amp;RPage &amp;P of &amp;N
</oddFooter>
  </headerFooter>
  <rowBreaks count="1" manualBreakCount="1">
    <brk id="61" max="16383" man="1"/>
  </rowBreaks>
  <colBreaks count="1" manualBreakCount="1">
    <brk id="18" max="230" man="1"/>
  </col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D2E8FAB05E84F141BCAA918D0E70314F" ma:contentTypeVersion="52" ma:contentTypeDescription="" ma:contentTypeScope="" ma:versionID="d0510f2c5419f482281317c3e5656c6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2020-07-14T07:00:00+00:00</OpenedDate>
    <SignificantOrder xmlns="dc463f71-b30c-4ab2-9473-d307f9d35888">false</SignificantOrder>
    <Date1 xmlns="dc463f71-b30c-4ab2-9473-d307f9d35888">2020-07-14T07:00:00+00:00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MURREY'S DISPOSAL COMPANY, INC.</CaseCompanyNames>
    <Nickname xmlns="http://schemas.microsoft.com/sharepoint/v3" xsi:nil="true"/>
    <DocketNumber xmlns="dc463f71-b30c-4ab2-9473-d307f9d35888">200645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0B2DA018-D287-4E58-B6F7-AA062FBD9E40}"/>
</file>

<file path=customXml/itemProps2.xml><?xml version="1.0" encoding="utf-8"?>
<ds:datastoreItem xmlns:ds="http://schemas.openxmlformats.org/officeDocument/2006/customXml" ds:itemID="{315B3672-4A6E-4CF7-91EE-3FC87479E93B}"/>
</file>

<file path=customXml/itemProps3.xml><?xml version="1.0" encoding="utf-8"?>
<ds:datastoreItem xmlns:ds="http://schemas.openxmlformats.org/officeDocument/2006/customXml" ds:itemID="{05EB5E29-3892-4D16-B13B-CE385C5A8870}"/>
</file>

<file path=customXml/itemProps4.xml><?xml version="1.0" encoding="utf-8"?>
<ds:datastoreItem xmlns:ds="http://schemas.openxmlformats.org/officeDocument/2006/customXml" ds:itemID="{96847B9E-F514-4E3A-8F41-7BF8D9772FD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Rate Sheet</vt:lpstr>
      <vt:lpstr>Clallam Regulated Price Out</vt:lpstr>
      <vt:lpstr>Jefferson Regulated Price Out</vt:lpstr>
      <vt:lpstr>'Jefferson Regulated Price Out'!Print_Area</vt:lpstr>
      <vt:lpstr>'Rate Sheet'!Print_Area</vt:lpstr>
      <vt:lpstr>'Clallam Regulated Price Out'!Print_Titles</vt:lpstr>
      <vt:lpstr>'Jefferson Regulated Price Out'!Print_Titles</vt:lpstr>
      <vt:lpstr>'Rate Sheet'!Print_Titles</vt:lpstr>
    </vt:vector>
  </TitlesOfParts>
  <Company>R360 Environmental Solutions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Lindsay Waldram</dc:creator>
  <cp:lastModifiedBy>Chelsea Paschke</cp:lastModifiedBy>
  <cp:lastPrinted>2020-07-14T17:59:56Z</cp:lastPrinted>
  <dcterms:created xsi:type="dcterms:W3CDTF">2020-06-30T21:08:17Z</dcterms:created>
  <dcterms:modified xsi:type="dcterms:W3CDTF">2020-07-14T18:01:48Z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0x0101006E56B4D1795A2E4DB2F0B01679ED314A00D2E8FAB05E84F141BCAA918D0E70314F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