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B and O Tax increase\"/>
    </mc:Choice>
  </mc:AlternateContent>
  <xr:revisionPtr revIDLastSave="0" documentId="13_ncr:1_{0654E9A8-FCC1-4206-A493-AE3109F4EC53}" xr6:coauthVersionLast="44" xr6:coauthVersionMax="44" xr10:uidLastSave="{00000000-0000-0000-0000-000000000000}"/>
  <bookViews>
    <workbookView xWindow="1170" yWindow="1170" windowWidth="19185" windowHeight="10275" xr2:uid="{EABEC8E3-88CA-45D7-8AED-04E418B1A038}"/>
  </bookViews>
  <sheets>
    <sheet name="Wenatche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5" l="1"/>
  <c r="H46" i="5"/>
  <c r="H47" i="5"/>
  <c r="H44" i="5"/>
  <c r="I33" i="5"/>
  <c r="I34" i="5"/>
  <c r="I35" i="5"/>
  <c r="I36" i="5"/>
  <c r="I37" i="5"/>
  <c r="I38" i="5"/>
  <c r="I32" i="5"/>
  <c r="H30" i="5"/>
  <c r="H31" i="5"/>
  <c r="H32" i="5"/>
  <c r="H33" i="5"/>
  <c r="H34" i="5"/>
  <c r="H35" i="5"/>
  <c r="H36" i="5"/>
  <c r="H37" i="5"/>
  <c r="H38" i="5"/>
  <c r="H29" i="5"/>
  <c r="I7" i="5" l="1"/>
  <c r="I9" i="5" s="1"/>
  <c r="I14" i="5" s="1"/>
  <c r="E2" i="5" s="1"/>
  <c r="E21" i="5" l="1"/>
  <c r="F21" i="5" s="1"/>
  <c r="E19" i="5"/>
  <c r="F19" i="5" s="1"/>
  <c r="E59" i="5" l="1"/>
  <c r="F59" i="5" s="1"/>
  <c r="E60" i="5"/>
  <c r="F60" i="5" s="1"/>
  <c r="E43" i="5"/>
  <c r="F43" i="5" s="1"/>
  <c r="J43" i="5"/>
  <c r="E42" i="5"/>
  <c r="F42" i="5" s="1"/>
  <c r="E41" i="5"/>
  <c r="F41" i="5" s="1"/>
  <c r="J28" i="5"/>
  <c r="J27" i="5"/>
  <c r="E25" i="5"/>
  <c r="F25" i="5" s="1"/>
  <c r="E24" i="5"/>
  <c r="F24" i="5" s="1"/>
  <c r="E23" i="5"/>
  <c r="F23" i="5" s="1"/>
  <c r="E22" i="5"/>
  <c r="F22" i="5" s="1"/>
  <c r="E20" i="5"/>
  <c r="F20" i="5" s="1"/>
  <c r="E18" i="5"/>
  <c r="F18" i="5" s="1"/>
  <c r="E10" i="5"/>
  <c r="F10" i="5" s="1"/>
  <c r="E5" i="5"/>
  <c r="F5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6" i="5"/>
  <c r="F26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9" i="5"/>
  <c r="F9" i="5" s="1"/>
  <c r="E8" i="5"/>
  <c r="F8" i="5" s="1"/>
  <c r="E7" i="5"/>
  <c r="F7" i="5" s="1"/>
  <c r="E6" i="5"/>
  <c r="F6" i="5" s="1"/>
  <c r="E4" i="5"/>
  <c r="F4" i="5" s="1"/>
  <c r="E3" i="5"/>
  <c r="F3" i="5" s="1"/>
</calcChain>
</file>

<file path=xl/sharedStrings.xml><?xml version="1.0" encoding="utf-8"?>
<sst xmlns="http://schemas.openxmlformats.org/spreadsheetml/2006/main" count="121" uniqueCount="78">
  <si>
    <t>Tariff Page</t>
  </si>
  <si>
    <t>Line of Service</t>
  </si>
  <si>
    <t>Company Current Tariff</t>
  </si>
  <si>
    <t>Company Proposed Rate</t>
  </si>
  <si>
    <t>Residential</t>
  </si>
  <si>
    <t>Mini-Can Weekly</t>
  </si>
  <si>
    <t>1 Can Monthly</t>
  </si>
  <si>
    <t>1 Can Weekly</t>
  </si>
  <si>
    <t>2 Can Weekly</t>
  </si>
  <si>
    <t>3 Can Weekly</t>
  </si>
  <si>
    <t>4 Can Weekly</t>
  </si>
  <si>
    <t>20 Gal. Cart Weekly</t>
  </si>
  <si>
    <t>35 Gal. Cart Weekly</t>
  </si>
  <si>
    <t>64 Gal. Cart Weekly</t>
  </si>
  <si>
    <t>96 Gal. Cart Weekly</t>
  </si>
  <si>
    <t>32 Gal Can</t>
  </si>
  <si>
    <t>35 Gal Cart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</si>
  <si>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</si>
  <si>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</si>
  <si>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</si>
  <si>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</si>
  <si>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</si>
  <si>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</si>
  <si>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</si>
  <si>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</si>
  <si>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</si>
  <si>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5 Cans Weekly</t>
  </si>
  <si>
    <t>6 Cans Weekly</t>
  </si>
  <si>
    <t>35 Gal. Cart Monthly</t>
  </si>
  <si>
    <t>B &amp; O Tax</t>
  </si>
  <si>
    <t>Recycle Rate</t>
  </si>
  <si>
    <t>96 gallon YW Cart</t>
  </si>
  <si>
    <t>3 Yd Compactor</t>
  </si>
  <si>
    <t>4 Yd Compactor</t>
  </si>
  <si>
    <t>6 Yd Compactor</t>
  </si>
  <si>
    <t>Roll Off</t>
  </si>
  <si>
    <t>10-40 Yd. - Compacted</t>
  </si>
  <si>
    <t>15 yard Rent</t>
  </si>
  <si>
    <t>20 yard Rent</t>
  </si>
  <si>
    <t>25 yard Rent</t>
  </si>
  <si>
    <t>30 yard Rent</t>
  </si>
  <si>
    <t>40 yard Rent</t>
  </si>
  <si>
    <t>Delivery</t>
  </si>
  <si>
    <t>Mileage</t>
  </si>
  <si>
    <t>Disconnect Fee</t>
  </si>
  <si>
    <t>Extra Can/Bag</t>
  </si>
  <si>
    <t>Multi-Family/Commercial</t>
  </si>
  <si>
    <t>Add'l Yardage</t>
  </si>
  <si>
    <t>Time Rates</t>
  </si>
  <si>
    <t xml:space="preserve">Special Pickups add </t>
  </si>
  <si>
    <t>Temp. Pickups add</t>
  </si>
  <si>
    <t>1 35 Gal. Cart EOWG</t>
  </si>
  <si>
    <t>2 35 Gal. Cart EOWG</t>
  </si>
  <si>
    <t>1 64 Gal. Cart EOWG</t>
  </si>
  <si>
    <t>2 64 Gal. Cart EOWG</t>
  </si>
  <si>
    <t>1 96 Gal. Cart EOWG</t>
  </si>
  <si>
    <t>2 96 Gal. Cart EOWG</t>
  </si>
  <si>
    <t>Re-start Fee</t>
  </si>
  <si>
    <t>Re-delivery Fee</t>
  </si>
  <si>
    <t>34 and 35</t>
  </si>
  <si>
    <t>Gate Fee</t>
  </si>
  <si>
    <t>1 Yd Compactor</t>
  </si>
  <si>
    <t>37 and 38</t>
  </si>
  <si>
    <t>39 and 40</t>
  </si>
  <si>
    <t>15-50 Yd - Perm</t>
  </si>
  <si>
    <t>15-50 Yd. - Temp</t>
  </si>
  <si>
    <t>50 yard Rent</t>
  </si>
  <si>
    <t>39, 40, 41&amp; 42</t>
  </si>
  <si>
    <t>41 and 42</t>
  </si>
  <si>
    <t>Gross Up Factors</t>
  </si>
  <si>
    <t>B&amp;O tax</t>
  </si>
  <si>
    <t>WUTC fees</t>
  </si>
  <si>
    <t>Factor</t>
  </si>
  <si>
    <t>B &amp; O Tax Increase</t>
  </si>
  <si>
    <t xml:space="preserve">Grossed Up B &amp; O </t>
  </si>
  <si>
    <t>Bad Debts</t>
  </si>
  <si>
    <t>From rate case TG-181016</t>
  </si>
  <si>
    <t>23 and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</si>
</sst>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0"/>
    <numFmt numFmtId="166" formatCode="0.00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name val="MS Sans Serif"/>
      <family val="2"/>
    </font>
    <font>
      <sz val="8"/>
      <color indexed="56"/>
      <name val="Arial"/>
      <family val="2"/>
    </font>
    <font>
      <sz val="12"/>
      <name val="SWISS"/>
    </font>
    <font>
      <sz val="10"/>
      <name val="Times New Roman"/>
      <family val="1"/>
    </font>
    <font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2" fillId="0" borderId="12">
      <alignment horizontal="center"/>
    </xf>
    <xf numFmtId="38" fontId="13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6" borderId="0"/>
    <xf numFmtId="0" fontId="10" fillId="4" borderId="0" applyNumberFormat="0" applyBorder="0" applyAlignment="0" applyProtection="0"/>
    <xf numFmtId="41" fontId="15" fillId="5" borderId="0">
      <alignment horizontal="left"/>
    </xf>
    <xf numFmtId="10" fontId="15" fillId="5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7" borderId="0" applyNumberFormat="0" applyFon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left"/>
    </xf>
    <xf numFmtId="44" fontId="3" fillId="2" borderId="1" xfId="1" applyFont="1" applyFill="1" applyBorder="1"/>
    <xf numFmtId="0" fontId="3" fillId="0" borderId="2" xfId="0" applyFont="1" applyBorder="1"/>
    <xf numFmtId="44" fontId="3" fillId="0" borderId="2" xfId="1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44" fontId="3" fillId="0" borderId="0" xfId="1" applyFont="1" applyBorder="1"/>
    <xf numFmtId="44" fontId="3" fillId="3" borderId="9" xfId="1" applyFont="1" applyFill="1" applyBorder="1"/>
    <xf numFmtId="0" fontId="3" fillId="0" borderId="5" xfId="0" applyFont="1" applyBorder="1" applyAlignment="1">
      <alignment horizontal="center" vertical="center"/>
    </xf>
    <xf numFmtId="44" fontId="3" fillId="3" borderId="11" xfId="1" applyFont="1" applyFill="1" applyBorder="1"/>
    <xf numFmtId="44" fontId="3" fillId="0" borderId="1" xfId="1" applyFont="1" applyBorder="1"/>
    <xf numFmtId="0" fontId="3" fillId="0" borderId="7" xfId="0" applyFont="1" applyBorder="1" applyAlignment="1">
      <alignment horizontal="center"/>
    </xf>
    <xf numFmtId="44" fontId="3" fillId="3" borderId="8" xfId="1" applyFont="1" applyFill="1" applyBorder="1"/>
    <xf numFmtId="0" fontId="3" fillId="0" borderId="10" xfId="0" applyFont="1" applyBorder="1" applyAlignment="1">
      <alignment horizontal="center"/>
    </xf>
    <xf numFmtId="44" fontId="0" fillId="0" borderId="0" xfId="1" applyFont="1"/>
    <xf numFmtId="44" fontId="4" fillId="0" borderId="0" xfId="4" applyFont="1" applyBorder="1"/>
    <xf numFmtId="44" fontId="4" fillId="0" borderId="2" xfId="4" applyFont="1" applyBorder="1"/>
    <xf numFmtId="44" fontId="4" fillId="0" borderId="1" xfId="4" applyFont="1" applyBorder="1"/>
    <xf numFmtId="164" fontId="0" fillId="0" borderId="0" xfId="0" applyNumberFormat="1"/>
    <xf numFmtId="165" fontId="0" fillId="0" borderId="0" xfId="0" applyNumberFormat="1"/>
    <xf numFmtId="10" fontId="0" fillId="0" borderId="0" xfId="2" applyNumberFormat="1" applyFont="1"/>
    <xf numFmtId="0" fontId="8" fillId="0" borderId="0" xfId="0" applyFont="1"/>
    <xf numFmtId="166" fontId="11" fillId="0" borderId="1" xfId="2" applyNumberFormat="1" applyFont="1" applyBorder="1"/>
    <xf numFmtId="166" fontId="11" fillId="0" borderId="0" xfId="2" applyNumberFormat="1" applyFont="1" applyBorder="1"/>
    <xf numFmtId="166" fontId="1" fillId="0" borderId="0" xfId="2" applyNumberFormat="1"/>
    <xf numFmtId="166" fontId="1" fillId="0" borderId="0" xfId="2" applyNumberFormat="1" applyFont="1"/>
    <xf numFmtId="166" fontId="9" fillId="0" borderId="0" xfId="2" applyNumberFormat="1" applyFont="1"/>
    <xf numFmtId="166" fontId="6" fillId="2" borderId="1" xfId="2" applyNumberFormat="1" applyFont="1" applyFill="1" applyBorder="1" applyAlignment="1">
      <alignment horizontal="center" wrapText="1"/>
    </xf>
    <xf numFmtId="44" fontId="0" fillId="0" borderId="0" xfId="0" applyNumberFormat="1"/>
    <xf numFmtId="0" fontId="3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/>
    </xf>
  </cellXfs>
  <cellStyles count="50">
    <cellStyle name="Accent5 2" xfId="29" xr:uid="{DFF9FBCB-372C-4BA8-B287-FF1D83217C9B}"/>
    <cellStyle name="Comma 10" xfId="3" xr:uid="{E2E66F6D-2B03-4C3F-9466-B6303285D1DE}"/>
    <cellStyle name="Comma 11" xfId="17" xr:uid="{AE13B952-2762-4EB5-AC02-B504A40840ED}"/>
    <cellStyle name="Comma 2" xfId="30" xr:uid="{359356C1-9D21-4F27-8281-CEC3E7FB8796}"/>
    <cellStyle name="Comma 2 6" xfId="25" xr:uid="{91833D5C-F76D-4E42-8400-A14960E598C0}"/>
    <cellStyle name="Comma 2 6 2 2" xfId="36" xr:uid="{2E6C3C9B-6E7F-4B31-A0AB-11DB201C13FA}"/>
    <cellStyle name="Comma 20" xfId="9" xr:uid="{B4890623-F252-402C-A837-E8C08D4DC9AE}"/>
    <cellStyle name="Comma 4 4" xfId="26" xr:uid="{1E123B40-9755-4F70-B1AD-CF818FB11D55}"/>
    <cellStyle name="Comma 7" xfId="39" xr:uid="{DC8CEDB6-CF81-414F-AAEF-C4BD197549BC}"/>
    <cellStyle name="Currency" xfId="1" builtinId="4"/>
    <cellStyle name="Currency 10" xfId="37" xr:uid="{2219E98B-322C-4A4F-AC13-E15AD6918846}"/>
    <cellStyle name="Currency 12" xfId="16" xr:uid="{A9531BE5-9DB2-48E2-BCE0-E2C2E4712E3E}"/>
    <cellStyle name="Currency 2 2 2" xfId="24" xr:uid="{3B116031-CD24-44B1-AF2C-57DA12D3E8C7}"/>
    <cellStyle name="Currency 2 6" xfId="19" xr:uid="{80E153D9-C7C8-48F4-8EAD-1608E3C55F2C}"/>
    <cellStyle name="Currency 2 6 2 2" xfId="4" xr:uid="{D8C9AA87-1FD3-449F-B7B7-64F223ED1796}"/>
    <cellStyle name="Currency 3" xfId="47" xr:uid="{5CC842EA-4F78-41E6-BF6B-58818679A0AE}"/>
    <cellStyle name="Currency 4 4" xfId="18" xr:uid="{DF5CC60C-38C2-40CA-A2AA-ED89BA457970}"/>
    <cellStyle name="Currency 5" xfId="14" xr:uid="{DEC18BF4-A7CA-461B-9FF0-9147EF7153FF}"/>
    <cellStyle name="Normal" xfId="0" builtinId="0"/>
    <cellStyle name="Normal 10 2" xfId="12" xr:uid="{BFD7CFD5-3ED6-479D-B086-8904EC4E72C4}"/>
    <cellStyle name="Normal 10 2 2" xfId="32" xr:uid="{C4677E22-6F02-4E88-8506-36FCEC4C17A1}"/>
    <cellStyle name="Normal 11 2 2" xfId="20" xr:uid="{0E4556DE-E7B3-4086-8930-4E51AAEC5209}"/>
    <cellStyle name="Normal 12" xfId="46" xr:uid="{20B489AD-8CBC-42BE-B523-D0EAB78B9614}"/>
    <cellStyle name="Normal 12 2 3" xfId="15" xr:uid="{BC82E1B6-F4FC-4FEE-AE1B-A8A270A75D74}"/>
    <cellStyle name="Normal 12 5" xfId="48" xr:uid="{E72CED37-1DFE-438B-A917-E714CA70AF7E}"/>
    <cellStyle name="Normal 2" xfId="28" xr:uid="{265820ED-2D48-4F7D-BAC8-CF2D3C4A63C8}"/>
    <cellStyle name="Normal 2 2 2 2 3 2" xfId="35" xr:uid="{9DA238C5-7BE6-4E94-9F33-F46DF2C2CB15}"/>
    <cellStyle name="Normal 2 8 2" xfId="34" xr:uid="{530585D7-F173-4DA8-A337-5CB24A528E07}"/>
    <cellStyle name="Normal 21" xfId="10" xr:uid="{F0D4503D-10DA-44F2-9F70-576E912BB34C}"/>
    <cellStyle name="Normal 23" xfId="38" xr:uid="{096D4989-34FD-4C5D-9EFA-867283CD07AD}"/>
    <cellStyle name="Normal 28" xfId="49" xr:uid="{BE9B75B1-C2FC-44DB-83AE-65B34FA9C77F}"/>
    <cellStyle name="Normal 4 6" xfId="23" xr:uid="{1EA34E90-B7B6-4865-A54A-1E83FB84E3B2}"/>
    <cellStyle name="Normal 84 2" xfId="6" xr:uid="{A5CA819B-CDA3-4060-A812-41718B5B2F5F}"/>
    <cellStyle name="Normal 87" xfId="7" xr:uid="{5BAC6E82-43F3-4838-91FE-A16029D4DAE1}"/>
    <cellStyle name="Normal 9 4" xfId="13" xr:uid="{476AFC7E-B9E6-4200-96F1-0D6C9DC6035E}"/>
    <cellStyle name="Normal 90" xfId="8" xr:uid="{8EEE4B38-8E1E-4EA3-88D6-D63F32411069}"/>
    <cellStyle name="Normal_Price out" xfId="5" xr:uid="{BC1B42FE-0008-4667-BDFE-711A970471D4}"/>
    <cellStyle name="Percent" xfId="2" builtinId="5"/>
    <cellStyle name="Percent 10" xfId="40" xr:uid="{5702CED6-D55F-476D-9DBB-1FCEDF11B410}"/>
    <cellStyle name="Percent 2" xfId="31" xr:uid="{3B691FCF-2A8F-4E9C-9440-F37AA8580998}"/>
    <cellStyle name="Percent 2 6 2 2" xfId="11" xr:uid="{353F3A8B-6EB3-40D3-8722-50FFC7A68C02}"/>
    <cellStyle name="Percent 2 6 2 3" xfId="33" xr:uid="{6602ACD4-1E8A-4C27-BA5E-A84752F40061}"/>
    <cellStyle name="Percent 4 4" xfId="27" xr:uid="{44EDC9F5-A8A9-40F6-A46E-3CB4B2EDCA52}"/>
    <cellStyle name="PS_Comma" xfId="22" xr:uid="{D0C14DE9-0237-4442-A7A0-5B9E3DA023E5}"/>
    <cellStyle name="PSChar" xfId="41" xr:uid="{637D148E-133C-4F25-94A0-B192E81CEED9}"/>
    <cellStyle name="PSDate" xfId="42" xr:uid="{092B7871-78D8-4FCB-B12E-8AFC869CCFAD}"/>
    <cellStyle name="PSDec" xfId="43" xr:uid="{4D3BBD2D-2129-4D4A-8585-78C87A69E5EB}"/>
    <cellStyle name="PSHeading" xfId="21" xr:uid="{87345B2A-7545-4EB8-807B-5AB40E84EB55}"/>
    <cellStyle name="PSInt" xfId="44" xr:uid="{5DB9DF30-2FC8-4DD0-A674-741F4AF22713}"/>
    <cellStyle name="PSSpacer" xfId="45" xr:uid="{22CC3BC3-1A1B-4090-B374-BB2A24AFA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C2EE-23EA-4633-8CB0-F55FCA9EC066}">
  <dimension ref="A1:J60"/>
  <sheetViews>
    <sheetView tabSelected="1" workbookViewId="0">
      <selection activeCell="H1" sqref="H1"/>
    </sheetView>
  </sheetViews>
  <sheetFormatPr defaultRowHeight="15"/>
  <cols>
    <col min="1" max="1" width="3.7109375" style="4" bestFit="1" customWidth="1"/>
    <col min="2" max="2" width="16.85546875" style="4" customWidth="1"/>
    <col min="3" max="3" width="31.7109375" style="4" customWidth="1"/>
    <col min="4" max="5" width="10.140625" style="4" customWidth="1"/>
    <col min="6" max="6" width="11.140625" style="4" customWidth="1"/>
    <col min="8" max="8" width="18.85546875" bestFit="1" customWidth="1"/>
  </cols>
  <sheetData>
    <row r="1" spans="1:10" ht="39">
      <c r="A1" s="13"/>
      <c r="B1" s="14" t="s">
        <v>0</v>
      </c>
      <c r="C1" s="15" t="s">
        <v>1</v>
      </c>
      <c r="D1" s="14" t="s">
        <v>2</v>
      </c>
      <c r="E1" s="14" t="s">
        <v>29</v>
      </c>
      <c r="F1" s="14" t="s">
        <v>3</v>
      </c>
    </row>
    <row r="2" spans="1:10">
      <c r="A2" s="1"/>
      <c r="B2" s="2"/>
      <c r="C2" s="3"/>
      <c r="D2" s="2"/>
      <c r="E2" s="38">
        <f>+I14</f>
        <v>2.5746918093904158E-3</v>
      </c>
      <c r="F2" s="2"/>
    </row>
    <row r="3" spans="1:10">
      <c r="A3" s="40" t="s">
        <v>4</v>
      </c>
      <c r="B3" s="19" t="s">
        <v>77</v>
      </c>
      <c r="C3" s="16" t="s">
        <v>6</v>
      </c>
      <c r="D3" s="26">
        <v>7.32</v>
      </c>
      <c r="E3" s="26">
        <f t="shared" ref="E3:E25" si="0">ROUND(+$E$2*D3,2)</f>
        <v>0.02</v>
      </c>
      <c r="F3" s="18">
        <f t="shared" ref="F3:F25" si="1">+E3+D3</f>
        <v>7.34</v>
      </c>
      <c r="H3" s="43" t="s">
        <v>69</v>
      </c>
      <c r="I3" s="43"/>
    </row>
    <row r="4" spans="1:10">
      <c r="A4" s="40"/>
      <c r="B4" s="19" t="s">
        <v>77</v>
      </c>
      <c r="C4" s="16" t="s">
        <v>5</v>
      </c>
      <c r="D4" s="26">
        <v>9.0500000000000007</v>
      </c>
      <c r="E4" s="26">
        <f t="shared" si="0"/>
        <v>0.02</v>
      </c>
      <c r="F4" s="18">
        <f t="shared" si="1"/>
        <v>9.07</v>
      </c>
      <c r="H4" t="s">
        <v>70</v>
      </c>
      <c r="I4" s="35">
        <v>1.7500000000000002E-2</v>
      </c>
    </row>
    <row r="5" spans="1:10">
      <c r="A5" s="40"/>
      <c r="B5" s="19" t="s">
        <v>77</v>
      </c>
      <c r="C5" s="16" t="s">
        <v>7</v>
      </c>
      <c r="D5" s="26">
        <v>11.6</v>
      </c>
      <c r="E5" s="26">
        <f t="shared" ref="E5" si="2">ROUND(+$E$2*D5,2)</f>
        <v>0.03</v>
      </c>
      <c r="F5" s="18">
        <f t="shared" ref="F5" si="3">+E5+D5</f>
        <v>11.629999999999999</v>
      </c>
      <c r="H5" t="s">
        <v>71</v>
      </c>
      <c r="I5" s="36">
        <v>5.1000000000000004E-3</v>
      </c>
    </row>
    <row r="6" spans="1:10">
      <c r="A6" s="40"/>
      <c r="B6" s="19" t="s">
        <v>77</v>
      </c>
      <c r="C6" s="16" t="s">
        <v>8</v>
      </c>
      <c r="D6" s="26">
        <v>16.940000000000001</v>
      </c>
      <c r="E6" s="26">
        <f t="shared" si="0"/>
        <v>0.04</v>
      </c>
      <c r="F6" s="18">
        <f t="shared" si="1"/>
        <v>16.98</v>
      </c>
      <c r="H6" t="s">
        <v>75</v>
      </c>
      <c r="I6" s="33">
        <v>6.4099999999999999E-3</v>
      </c>
      <c r="J6" t="s">
        <v>76</v>
      </c>
    </row>
    <row r="7" spans="1:10">
      <c r="A7" s="40"/>
      <c r="B7" s="19" t="s">
        <v>77</v>
      </c>
      <c r="C7" s="16" t="s">
        <v>9</v>
      </c>
      <c r="D7" s="26">
        <v>22.33</v>
      </c>
      <c r="E7" s="26">
        <f t="shared" si="0"/>
        <v>0.06</v>
      </c>
      <c r="F7" s="18">
        <f t="shared" si="1"/>
        <v>22.389999999999997</v>
      </c>
      <c r="I7" s="29">
        <f>SUM(I4:I6)</f>
        <v>2.9010000000000001E-2</v>
      </c>
    </row>
    <row r="8" spans="1:10">
      <c r="A8" s="40"/>
      <c r="B8" s="19" t="s">
        <v>77</v>
      </c>
      <c r="C8" s="16" t="s">
        <v>10</v>
      </c>
      <c r="D8" s="26">
        <v>27.69</v>
      </c>
      <c r="E8" s="26">
        <f t="shared" si="0"/>
        <v>7.0000000000000007E-2</v>
      </c>
      <c r="F8" s="18">
        <f t="shared" si="1"/>
        <v>27.76</v>
      </c>
      <c r="I8" s="34"/>
    </row>
    <row r="9" spans="1:10">
      <c r="A9" s="40"/>
      <c r="B9" s="19" t="s">
        <v>77</v>
      </c>
      <c r="C9" s="16" t="s">
        <v>26</v>
      </c>
      <c r="D9" s="17">
        <v>33.049999999999997</v>
      </c>
      <c r="E9" s="26">
        <f>ROUND(+$E$2*D9,2)</f>
        <v>0.09</v>
      </c>
      <c r="F9" s="18">
        <f t="shared" si="1"/>
        <v>33.14</v>
      </c>
      <c r="H9" t="s">
        <v>72</v>
      </c>
      <c r="I9" s="30">
        <f>1-I7</f>
        <v>0.97099000000000002</v>
      </c>
    </row>
    <row r="10" spans="1:10">
      <c r="A10" s="40"/>
      <c r="B10" s="19" t="s">
        <v>77</v>
      </c>
      <c r="C10" s="16" t="s">
        <v>27</v>
      </c>
      <c r="D10" s="17">
        <v>38.409999999999997</v>
      </c>
      <c r="E10" s="26">
        <f>ROUND(+$E$2*D10,2)</f>
        <v>0.1</v>
      </c>
      <c r="F10" s="18">
        <f t="shared" si="1"/>
        <v>38.51</v>
      </c>
    </row>
    <row r="11" spans="1:10">
      <c r="A11" s="40"/>
      <c r="B11" s="19" t="s">
        <v>77</v>
      </c>
      <c r="C11" s="16" t="s">
        <v>11</v>
      </c>
      <c r="D11" s="26">
        <v>10.119999999999999</v>
      </c>
      <c r="E11" s="26">
        <f t="shared" si="0"/>
        <v>0.03</v>
      </c>
      <c r="F11" s="18">
        <f t="shared" si="1"/>
        <v>10.149999999999999</v>
      </c>
    </row>
    <row r="12" spans="1:10">
      <c r="A12" s="40"/>
      <c r="B12" s="19" t="s">
        <v>77</v>
      </c>
      <c r="C12" s="16" t="s">
        <v>28</v>
      </c>
      <c r="D12" s="26">
        <v>8.39</v>
      </c>
      <c r="E12" s="26">
        <f t="shared" si="0"/>
        <v>0.02</v>
      </c>
      <c r="F12" s="18">
        <f t="shared" si="1"/>
        <v>8.41</v>
      </c>
      <c r="H12" t="s">
        <v>73</v>
      </c>
      <c r="I12" s="31">
        <v>2.5000000000000001E-3</v>
      </c>
    </row>
    <row r="13" spans="1:10">
      <c r="A13" s="40"/>
      <c r="B13" s="19" t="s">
        <v>77</v>
      </c>
      <c r="C13" s="16" t="s">
        <v>12</v>
      </c>
      <c r="D13" s="26">
        <v>13.27</v>
      </c>
      <c r="E13" s="26">
        <f t="shared" si="0"/>
        <v>0.03</v>
      </c>
      <c r="F13" s="18">
        <f t="shared" si="1"/>
        <v>13.299999999999999</v>
      </c>
    </row>
    <row r="14" spans="1:10">
      <c r="A14" s="40"/>
      <c r="B14" s="19" t="s">
        <v>77</v>
      </c>
      <c r="C14" s="16" t="s">
        <v>13</v>
      </c>
      <c r="D14" s="26">
        <v>18.579999999999998</v>
      </c>
      <c r="E14" s="26">
        <f t="shared" si="0"/>
        <v>0.05</v>
      </c>
      <c r="F14" s="18">
        <f t="shared" si="1"/>
        <v>18.63</v>
      </c>
      <c r="H14" s="32" t="s">
        <v>74</v>
      </c>
      <c r="I14" s="37">
        <f>+I12/I9</f>
        <v>2.5746918093904158E-3</v>
      </c>
    </row>
    <row r="15" spans="1:10">
      <c r="A15" s="40"/>
      <c r="B15" s="19" t="s">
        <v>77</v>
      </c>
      <c r="C15" s="16" t="s">
        <v>14</v>
      </c>
      <c r="D15" s="26">
        <v>23.94</v>
      </c>
      <c r="E15" s="26">
        <f t="shared" si="0"/>
        <v>0.06</v>
      </c>
      <c r="F15" s="18">
        <f t="shared" si="1"/>
        <v>24</v>
      </c>
    </row>
    <row r="16" spans="1:10">
      <c r="A16" s="40"/>
      <c r="B16" s="19" t="s">
        <v>77</v>
      </c>
      <c r="C16" s="16" t="s">
        <v>30</v>
      </c>
      <c r="D16" s="17">
        <v>12.67</v>
      </c>
      <c r="E16" s="26">
        <f t="shared" si="0"/>
        <v>0.03</v>
      </c>
      <c r="F16" s="18">
        <f t="shared" si="1"/>
        <v>12.7</v>
      </c>
    </row>
    <row r="17" spans="1:10">
      <c r="A17" s="40"/>
      <c r="B17" s="19" t="s">
        <v>77</v>
      </c>
      <c r="C17" s="16" t="s">
        <v>31</v>
      </c>
      <c r="D17" s="17">
        <v>10.55</v>
      </c>
      <c r="E17" s="26">
        <f t="shared" si="0"/>
        <v>0.03</v>
      </c>
      <c r="F17" s="18">
        <f t="shared" si="1"/>
        <v>10.58</v>
      </c>
    </row>
    <row r="18" spans="1:10">
      <c r="A18" s="40"/>
      <c r="B18" s="19">
        <v>25</v>
      </c>
      <c r="C18" s="16" t="s">
        <v>51</v>
      </c>
      <c r="D18" s="17">
        <v>10.83</v>
      </c>
      <c r="E18" s="26">
        <f t="shared" si="0"/>
        <v>0.03</v>
      </c>
      <c r="F18" s="18">
        <f t="shared" si="1"/>
        <v>10.86</v>
      </c>
    </row>
    <row r="19" spans="1:10">
      <c r="A19" s="40"/>
      <c r="B19" s="19">
        <v>25</v>
      </c>
      <c r="C19" s="16" t="s">
        <v>52</v>
      </c>
      <c r="D19" s="17">
        <v>13.27</v>
      </c>
      <c r="E19" s="26">
        <f t="shared" si="0"/>
        <v>0.03</v>
      </c>
      <c r="F19" s="18">
        <f t="shared" si="1"/>
        <v>13.299999999999999</v>
      </c>
    </row>
    <row r="20" spans="1:10">
      <c r="A20" s="40"/>
      <c r="B20" s="19">
        <v>25</v>
      </c>
      <c r="C20" s="16" t="s">
        <v>53</v>
      </c>
      <c r="D20" s="17">
        <v>13.27</v>
      </c>
      <c r="E20" s="26">
        <f t="shared" si="0"/>
        <v>0.03</v>
      </c>
      <c r="F20" s="18">
        <f t="shared" si="1"/>
        <v>13.299999999999999</v>
      </c>
    </row>
    <row r="21" spans="1:10">
      <c r="A21" s="40"/>
      <c r="B21" s="19">
        <v>25</v>
      </c>
      <c r="C21" s="16" t="s">
        <v>54</v>
      </c>
      <c r="D21" s="17">
        <v>18.579999999999998</v>
      </c>
      <c r="E21" s="26">
        <f t="shared" si="0"/>
        <v>0.05</v>
      </c>
      <c r="F21" s="18">
        <f t="shared" si="1"/>
        <v>18.63</v>
      </c>
    </row>
    <row r="22" spans="1:10">
      <c r="A22" s="40"/>
      <c r="B22" s="19">
        <v>25</v>
      </c>
      <c r="C22" s="16" t="s">
        <v>55</v>
      </c>
      <c r="D22" s="17">
        <v>20.079999999999998</v>
      </c>
      <c r="E22" s="26">
        <f t="shared" si="0"/>
        <v>0.05</v>
      </c>
      <c r="F22" s="18">
        <f t="shared" si="1"/>
        <v>20.13</v>
      </c>
    </row>
    <row r="23" spans="1:10">
      <c r="A23" s="40"/>
      <c r="B23" s="19">
        <v>25</v>
      </c>
      <c r="C23" s="16" t="s">
        <v>56</v>
      </c>
      <c r="D23" s="17">
        <v>23.94</v>
      </c>
      <c r="E23" s="26">
        <f t="shared" si="0"/>
        <v>0.06</v>
      </c>
      <c r="F23" s="18">
        <f t="shared" si="1"/>
        <v>24</v>
      </c>
    </row>
    <row r="24" spans="1:10">
      <c r="A24" s="40"/>
      <c r="B24" s="19"/>
      <c r="C24" s="16" t="s">
        <v>58</v>
      </c>
      <c r="D24" s="17">
        <v>17.88</v>
      </c>
      <c r="E24" s="26">
        <f t="shared" si="0"/>
        <v>0.05</v>
      </c>
      <c r="F24" s="18">
        <f t="shared" si="1"/>
        <v>17.93</v>
      </c>
    </row>
    <row r="25" spans="1:10">
      <c r="A25" s="40"/>
      <c r="B25" s="19">
        <v>26</v>
      </c>
      <c r="C25" s="16" t="s">
        <v>57</v>
      </c>
      <c r="D25" s="17">
        <v>18.329999999999998</v>
      </c>
      <c r="E25" s="26">
        <f t="shared" si="0"/>
        <v>0.05</v>
      </c>
      <c r="F25" s="18">
        <f t="shared" si="1"/>
        <v>18.38</v>
      </c>
    </row>
    <row r="26" spans="1:10">
      <c r="A26" s="40"/>
      <c r="B26" s="19">
        <v>26</v>
      </c>
      <c r="C26" s="16" t="s">
        <v>45</v>
      </c>
      <c r="D26" s="26">
        <v>3.5</v>
      </c>
      <c r="E26" s="26">
        <f t="shared" ref="E26" si="4">ROUND(+$E$2*D26,2)</f>
        <v>0.01</v>
      </c>
      <c r="F26" s="18">
        <f t="shared" ref="F26" si="5">+E26+D26</f>
        <v>3.51</v>
      </c>
    </row>
    <row r="27" spans="1:10">
      <c r="A27" s="5"/>
      <c r="B27" s="6"/>
      <c r="C27" s="7"/>
      <c r="D27" s="8"/>
      <c r="E27" s="8"/>
      <c r="F27" s="8"/>
      <c r="H27" t="s">
        <v>49</v>
      </c>
      <c r="J27" s="25">
        <f>19.72-15.62</f>
        <v>4.0999999999999996</v>
      </c>
    </row>
    <row r="28" spans="1:10">
      <c r="A28" s="40" t="s">
        <v>46</v>
      </c>
      <c r="B28" s="11">
        <v>36</v>
      </c>
      <c r="C28" s="16" t="s">
        <v>15</v>
      </c>
      <c r="D28" s="17">
        <v>4.34</v>
      </c>
      <c r="E28" s="26">
        <f t="shared" ref="E28:E60" si="6">ROUND(+$E$2*D28,2)</f>
        <v>0.01</v>
      </c>
      <c r="F28" s="18">
        <f t="shared" ref="F28:F60" si="7">+E28+D28</f>
        <v>4.3499999999999996</v>
      </c>
      <c r="H28" t="s">
        <v>50</v>
      </c>
      <c r="J28" s="25">
        <f>26.62-15.62</f>
        <v>11.000000000000002</v>
      </c>
    </row>
    <row r="29" spans="1:10" ht="15" customHeight="1">
      <c r="A29" s="40"/>
      <c r="B29" s="11" t="s">
        <v>59</v>
      </c>
      <c r="C29" s="16" t="s">
        <v>16</v>
      </c>
      <c r="D29" s="17">
        <v>5.95</v>
      </c>
      <c r="E29" s="26">
        <f t="shared" si="6"/>
        <v>0.02</v>
      </c>
      <c r="F29" s="18">
        <f t="shared" si="7"/>
        <v>5.97</v>
      </c>
      <c r="H29" s="39">
        <f>+F29+J$27</f>
        <v>10.07</v>
      </c>
    </row>
    <row r="30" spans="1:10">
      <c r="A30" s="40"/>
      <c r="B30" s="11" t="s">
        <v>59</v>
      </c>
      <c r="C30" s="16" t="s">
        <v>17</v>
      </c>
      <c r="D30" s="17">
        <v>7.31</v>
      </c>
      <c r="E30" s="26">
        <f t="shared" si="6"/>
        <v>0.02</v>
      </c>
      <c r="F30" s="18">
        <f t="shared" si="7"/>
        <v>7.3299999999999992</v>
      </c>
      <c r="H30" s="39">
        <f t="shared" ref="H30:H38" si="8">+F30+J$27</f>
        <v>11.43</v>
      </c>
    </row>
    <row r="31" spans="1:10">
      <c r="A31" s="40"/>
      <c r="B31" s="11" t="s">
        <v>59</v>
      </c>
      <c r="C31" s="16" t="s">
        <v>18</v>
      </c>
      <c r="D31" s="17">
        <v>8.59</v>
      </c>
      <c r="E31" s="26">
        <f t="shared" si="6"/>
        <v>0.02</v>
      </c>
      <c r="F31" s="18">
        <f t="shared" si="7"/>
        <v>8.61</v>
      </c>
      <c r="H31" s="39">
        <f t="shared" si="8"/>
        <v>12.709999999999999</v>
      </c>
    </row>
    <row r="32" spans="1:10">
      <c r="A32" s="40"/>
      <c r="B32" s="11" t="s">
        <v>59</v>
      </c>
      <c r="C32" s="16" t="s">
        <v>19</v>
      </c>
      <c r="D32" s="17">
        <v>15.62</v>
      </c>
      <c r="E32" s="26">
        <f t="shared" si="6"/>
        <v>0.04</v>
      </c>
      <c r="F32" s="18">
        <f t="shared" si="7"/>
        <v>15.659999999999998</v>
      </c>
      <c r="H32" s="39">
        <f t="shared" si="8"/>
        <v>19.759999999999998</v>
      </c>
      <c r="I32" s="39">
        <f>+F32+J$28</f>
        <v>26.66</v>
      </c>
    </row>
    <row r="33" spans="1:10">
      <c r="A33" s="40"/>
      <c r="B33" s="11" t="s">
        <v>59</v>
      </c>
      <c r="C33" s="16" t="s">
        <v>20</v>
      </c>
      <c r="D33" s="17">
        <v>20.010000000000002</v>
      </c>
      <c r="E33" s="26">
        <f t="shared" si="6"/>
        <v>0.05</v>
      </c>
      <c r="F33" s="18">
        <f t="shared" si="7"/>
        <v>20.060000000000002</v>
      </c>
      <c r="H33" s="39">
        <f t="shared" si="8"/>
        <v>24.160000000000004</v>
      </c>
      <c r="I33" s="39">
        <f t="shared" ref="I33:I38" si="9">+F33+J$28</f>
        <v>31.060000000000002</v>
      </c>
    </row>
    <row r="34" spans="1:10">
      <c r="A34" s="40"/>
      <c r="B34" s="11" t="s">
        <v>59</v>
      </c>
      <c r="C34" s="16" t="s">
        <v>21</v>
      </c>
      <c r="D34" s="17">
        <v>24.61</v>
      </c>
      <c r="E34" s="26">
        <f t="shared" si="6"/>
        <v>0.06</v>
      </c>
      <c r="F34" s="18">
        <f t="shared" si="7"/>
        <v>24.669999999999998</v>
      </c>
      <c r="H34" s="39">
        <f t="shared" si="8"/>
        <v>28.769999999999996</v>
      </c>
      <c r="I34" s="39">
        <f t="shared" si="9"/>
        <v>35.67</v>
      </c>
    </row>
    <row r="35" spans="1:10">
      <c r="A35" s="40"/>
      <c r="B35" s="11" t="s">
        <v>59</v>
      </c>
      <c r="C35" s="16" t="s">
        <v>22</v>
      </c>
      <c r="D35" s="17">
        <v>34</v>
      </c>
      <c r="E35" s="26">
        <f t="shared" si="6"/>
        <v>0.09</v>
      </c>
      <c r="F35" s="18">
        <f t="shared" si="7"/>
        <v>34.090000000000003</v>
      </c>
      <c r="H35" s="39">
        <f t="shared" si="8"/>
        <v>38.190000000000005</v>
      </c>
      <c r="I35" s="39">
        <f t="shared" si="9"/>
        <v>45.09</v>
      </c>
    </row>
    <row r="36" spans="1:10">
      <c r="A36" s="40"/>
      <c r="B36" s="11" t="s">
        <v>59</v>
      </c>
      <c r="C36" s="16" t="s">
        <v>23</v>
      </c>
      <c r="D36" s="17">
        <v>43.37</v>
      </c>
      <c r="E36" s="26">
        <f t="shared" si="6"/>
        <v>0.11</v>
      </c>
      <c r="F36" s="18">
        <f t="shared" si="7"/>
        <v>43.48</v>
      </c>
      <c r="H36" s="39">
        <f t="shared" si="8"/>
        <v>47.58</v>
      </c>
      <c r="I36" s="39">
        <f t="shared" si="9"/>
        <v>54.48</v>
      </c>
    </row>
    <row r="37" spans="1:10">
      <c r="A37" s="40"/>
      <c r="B37" s="11" t="s">
        <v>59</v>
      </c>
      <c r="C37" s="16" t="s">
        <v>24</v>
      </c>
      <c r="D37" s="17">
        <v>61.46</v>
      </c>
      <c r="E37" s="26">
        <f t="shared" si="6"/>
        <v>0.16</v>
      </c>
      <c r="F37" s="18">
        <f t="shared" si="7"/>
        <v>61.62</v>
      </c>
      <c r="H37" s="39">
        <f t="shared" si="8"/>
        <v>65.72</v>
      </c>
      <c r="I37" s="39">
        <f t="shared" si="9"/>
        <v>72.62</v>
      </c>
    </row>
    <row r="38" spans="1:10">
      <c r="A38" s="40"/>
      <c r="B38" s="11" t="s">
        <v>59</v>
      </c>
      <c r="C38" s="16" t="s">
        <v>25</v>
      </c>
      <c r="D38" s="17">
        <v>79.680000000000007</v>
      </c>
      <c r="E38" s="26">
        <f t="shared" si="6"/>
        <v>0.21</v>
      </c>
      <c r="F38" s="18">
        <f t="shared" si="7"/>
        <v>79.89</v>
      </c>
      <c r="H38" s="39">
        <f t="shared" si="8"/>
        <v>83.99</v>
      </c>
      <c r="I38" s="39">
        <f t="shared" si="9"/>
        <v>90.89</v>
      </c>
    </row>
    <row r="39" spans="1:10">
      <c r="A39" s="40"/>
      <c r="B39" s="11">
        <v>28</v>
      </c>
      <c r="C39" s="16" t="s">
        <v>47</v>
      </c>
      <c r="D39" s="17">
        <v>15.16</v>
      </c>
      <c r="E39" s="26">
        <f t="shared" si="6"/>
        <v>0.04</v>
      </c>
      <c r="F39" s="18">
        <f t="shared" si="7"/>
        <v>15.2</v>
      </c>
    </row>
    <row r="40" spans="1:10">
      <c r="A40" s="40"/>
      <c r="B40" s="11">
        <v>29</v>
      </c>
      <c r="C40" s="16" t="s">
        <v>48</v>
      </c>
      <c r="D40" s="17">
        <v>113.7</v>
      </c>
      <c r="E40" s="26">
        <f t="shared" si="6"/>
        <v>0.28999999999999998</v>
      </c>
      <c r="F40" s="18">
        <f t="shared" si="7"/>
        <v>113.99000000000001</v>
      </c>
    </row>
    <row r="41" spans="1:10">
      <c r="A41" s="40"/>
      <c r="B41" s="11" t="s">
        <v>59</v>
      </c>
      <c r="C41" s="16" t="s">
        <v>42</v>
      </c>
      <c r="D41" s="17">
        <v>57.9</v>
      </c>
      <c r="E41" s="26">
        <f t="shared" si="6"/>
        <v>0.15</v>
      </c>
      <c r="F41" s="18">
        <f t="shared" si="7"/>
        <v>58.05</v>
      </c>
    </row>
    <row r="42" spans="1:10">
      <c r="A42" s="40"/>
      <c r="B42" s="11" t="s">
        <v>59</v>
      </c>
      <c r="C42" s="16" t="s">
        <v>60</v>
      </c>
      <c r="D42" s="17">
        <v>12.9</v>
      </c>
      <c r="E42" s="26">
        <f t="shared" si="6"/>
        <v>0.03</v>
      </c>
      <c r="F42" s="18">
        <f t="shared" si="7"/>
        <v>12.93</v>
      </c>
    </row>
    <row r="43" spans="1:10">
      <c r="A43" s="40"/>
      <c r="B43" s="11" t="s">
        <v>62</v>
      </c>
      <c r="C43" s="16" t="s">
        <v>44</v>
      </c>
      <c r="D43" s="17">
        <v>27.4</v>
      </c>
      <c r="E43" s="26">
        <f t="shared" si="6"/>
        <v>7.0000000000000007E-2</v>
      </c>
      <c r="F43" s="18">
        <f t="shared" si="7"/>
        <v>27.47</v>
      </c>
      <c r="H43" t="s">
        <v>49</v>
      </c>
      <c r="J43" s="25">
        <f>47.91-42.61</f>
        <v>5.2999999999999972</v>
      </c>
    </row>
    <row r="44" spans="1:10">
      <c r="A44" s="40"/>
      <c r="B44" s="11" t="s">
        <v>62</v>
      </c>
      <c r="C44" s="16" t="s">
        <v>61</v>
      </c>
      <c r="D44" s="17">
        <v>42.61</v>
      </c>
      <c r="E44" s="26">
        <f t="shared" si="6"/>
        <v>0.11</v>
      </c>
      <c r="F44" s="18">
        <f t="shared" si="7"/>
        <v>42.72</v>
      </c>
      <c r="H44" s="39">
        <f>+F44+J$43</f>
        <v>48.019999999999996</v>
      </c>
    </row>
    <row r="45" spans="1:10">
      <c r="A45" s="40"/>
      <c r="B45" s="11" t="s">
        <v>62</v>
      </c>
      <c r="C45" s="16" t="s">
        <v>32</v>
      </c>
      <c r="D45" s="17">
        <v>105.69</v>
      </c>
      <c r="E45" s="26">
        <f t="shared" si="6"/>
        <v>0.27</v>
      </c>
      <c r="F45" s="18">
        <f t="shared" si="7"/>
        <v>105.96</v>
      </c>
      <c r="H45" s="39">
        <f t="shared" ref="H45:H47" si="10">+F45+J$43</f>
        <v>111.25999999999999</v>
      </c>
    </row>
    <row r="46" spans="1:10">
      <c r="A46" s="40"/>
      <c r="B46" s="11" t="s">
        <v>62</v>
      </c>
      <c r="C46" s="16" t="s">
        <v>33</v>
      </c>
      <c r="D46" s="17">
        <v>126.92</v>
      </c>
      <c r="E46" s="26">
        <f t="shared" si="6"/>
        <v>0.33</v>
      </c>
      <c r="F46" s="18">
        <f t="shared" si="7"/>
        <v>127.25</v>
      </c>
      <c r="H46" s="39">
        <f t="shared" si="10"/>
        <v>132.55000000000001</v>
      </c>
    </row>
    <row r="47" spans="1:10">
      <c r="A47" s="40"/>
      <c r="B47" s="11" t="s">
        <v>62</v>
      </c>
      <c r="C47" s="16" t="s">
        <v>34</v>
      </c>
      <c r="D47" s="17">
        <v>184.51</v>
      </c>
      <c r="E47" s="26">
        <f t="shared" si="6"/>
        <v>0.48</v>
      </c>
      <c r="F47" s="18">
        <f t="shared" si="7"/>
        <v>184.98999999999998</v>
      </c>
      <c r="H47" s="39">
        <f t="shared" si="10"/>
        <v>190.28999999999996</v>
      </c>
    </row>
    <row r="48" spans="1:10">
      <c r="A48" s="41" t="s">
        <v>35</v>
      </c>
      <c r="B48" s="22" t="s">
        <v>63</v>
      </c>
      <c r="C48" s="9" t="s">
        <v>64</v>
      </c>
      <c r="D48" s="10">
        <v>129.4</v>
      </c>
      <c r="E48" s="27">
        <f t="shared" si="6"/>
        <v>0.33</v>
      </c>
      <c r="F48" s="23">
        <f t="shared" si="7"/>
        <v>129.73000000000002</v>
      </c>
    </row>
    <row r="49" spans="1:10">
      <c r="A49" s="40"/>
      <c r="B49" s="11" t="s">
        <v>63</v>
      </c>
      <c r="C49" s="16" t="s">
        <v>65</v>
      </c>
      <c r="D49" s="17">
        <v>142.1</v>
      </c>
      <c r="E49" s="26">
        <f t="shared" si="6"/>
        <v>0.37</v>
      </c>
      <c r="F49" s="18">
        <f t="shared" si="7"/>
        <v>142.47</v>
      </c>
    </row>
    <row r="50" spans="1:10">
      <c r="A50" s="40"/>
      <c r="B50" s="11" t="s">
        <v>63</v>
      </c>
      <c r="C50" s="16" t="s">
        <v>37</v>
      </c>
      <c r="D50" s="17">
        <v>46</v>
      </c>
      <c r="E50" s="26">
        <f t="shared" si="6"/>
        <v>0.12</v>
      </c>
      <c r="F50" s="18">
        <f t="shared" si="7"/>
        <v>46.12</v>
      </c>
    </row>
    <row r="51" spans="1:10">
      <c r="A51" s="40"/>
      <c r="B51" s="11" t="s">
        <v>63</v>
      </c>
      <c r="C51" s="16" t="s">
        <v>38</v>
      </c>
      <c r="D51" s="17">
        <v>49.7</v>
      </c>
      <c r="E51" s="26">
        <f t="shared" si="6"/>
        <v>0.13</v>
      </c>
      <c r="F51" s="18">
        <f t="shared" si="7"/>
        <v>49.830000000000005</v>
      </c>
    </row>
    <row r="52" spans="1:10">
      <c r="A52" s="40"/>
      <c r="B52" s="11" t="s">
        <v>63</v>
      </c>
      <c r="C52" s="16" t="s">
        <v>39</v>
      </c>
      <c r="D52" s="17">
        <v>53.8</v>
      </c>
      <c r="E52" s="26">
        <f t="shared" si="6"/>
        <v>0.14000000000000001</v>
      </c>
      <c r="F52" s="18">
        <f t="shared" si="7"/>
        <v>53.94</v>
      </c>
    </row>
    <row r="53" spans="1:10">
      <c r="A53" s="40"/>
      <c r="B53" s="11" t="s">
        <v>63</v>
      </c>
      <c r="C53" s="16" t="s">
        <v>40</v>
      </c>
      <c r="D53" s="17">
        <v>53.8</v>
      </c>
      <c r="E53" s="26">
        <f t="shared" si="6"/>
        <v>0.14000000000000001</v>
      </c>
      <c r="F53" s="18">
        <f t="shared" si="7"/>
        <v>53.94</v>
      </c>
    </row>
    <row r="54" spans="1:10">
      <c r="A54" s="40"/>
      <c r="B54" s="11" t="s">
        <v>63</v>
      </c>
      <c r="C54" s="16" t="s">
        <v>41</v>
      </c>
      <c r="D54" s="17">
        <v>61.5</v>
      </c>
      <c r="E54" s="26">
        <f t="shared" si="6"/>
        <v>0.16</v>
      </c>
      <c r="F54" s="18">
        <f t="shared" si="7"/>
        <v>61.66</v>
      </c>
    </row>
    <row r="55" spans="1:10">
      <c r="A55" s="40"/>
      <c r="B55" s="11" t="s">
        <v>63</v>
      </c>
      <c r="C55" s="16" t="s">
        <v>66</v>
      </c>
      <c r="D55" s="17">
        <v>69.2</v>
      </c>
      <c r="E55" s="26">
        <f t="shared" si="6"/>
        <v>0.18</v>
      </c>
      <c r="F55" s="18">
        <f t="shared" si="7"/>
        <v>69.38000000000001</v>
      </c>
    </row>
    <row r="56" spans="1:10">
      <c r="A56" s="40"/>
      <c r="B56" s="11" t="s">
        <v>63</v>
      </c>
      <c r="C56" s="16" t="s">
        <v>42</v>
      </c>
      <c r="D56" s="17">
        <v>57.9</v>
      </c>
      <c r="E56" s="26">
        <f t="shared" si="6"/>
        <v>0.15</v>
      </c>
      <c r="F56" s="18">
        <f t="shared" si="7"/>
        <v>58.05</v>
      </c>
    </row>
    <row r="57" spans="1:10">
      <c r="A57" s="40"/>
      <c r="B57" s="11" t="s">
        <v>63</v>
      </c>
      <c r="C57" s="16" t="s">
        <v>60</v>
      </c>
      <c r="D57" s="17">
        <v>12.9</v>
      </c>
      <c r="E57" s="26">
        <f t="shared" si="6"/>
        <v>0.03</v>
      </c>
      <c r="F57" s="18">
        <f t="shared" si="7"/>
        <v>12.93</v>
      </c>
    </row>
    <row r="58" spans="1:10">
      <c r="A58" s="40"/>
      <c r="B58" s="11" t="s">
        <v>67</v>
      </c>
      <c r="C58" s="16" t="s">
        <v>43</v>
      </c>
      <c r="D58" s="17">
        <v>2.8</v>
      </c>
      <c r="E58" s="26">
        <f t="shared" si="6"/>
        <v>0.01</v>
      </c>
      <c r="F58" s="18">
        <f t="shared" si="7"/>
        <v>2.8099999999999996</v>
      </c>
    </row>
    <row r="59" spans="1:10">
      <c r="A59" s="40"/>
      <c r="B59" s="11" t="s">
        <v>68</v>
      </c>
      <c r="C59" s="16" t="s">
        <v>44</v>
      </c>
      <c r="D59" s="17">
        <v>31.6</v>
      </c>
      <c r="E59" s="26">
        <f t="shared" si="6"/>
        <v>0.08</v>
      </c>
      <c r="F59" s="18">
        <f t="shared" si="7"/>
        <v>31.68</v>
      </c>
    </row>
    <row r="60" spans="1:10">
      <c r="A60" s="42"/>
      <c r="B60" s="24" t="s">
        <v>68</v>
      </c>
      <c r="C60" s="12" t="s">
        <v>36</v>
      </c>
      <c r="D60" s="21">
        <v>135.80000000000001</v>
      </c>
      <c r="E60" s="28">
        <f t="shared" si="6"/>
        <v>0.35</v>
      </c>
      <c r="F60" s="20">
        <f t="shared" si="7"/>
        <v>136.15</v>
      </c>
      <c r="J60" s="25"/>
    </row>
  </sheetData>
  <mergeCells count="4">
    <mergeCell ref="A3:A26"/>
    <mergeCell ref="A28:A47"/>
    <mergeCell ref="A48:A60"/>
    <mergeCell ref="H3:I3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F40F17AC5CFD418423F4A11DA221DD" ma:contentTypeVersion="52" ma:contentTypeDescription="" ma:contentTypeScope="" ma:versionID="b002751f6ba2ca4450088e24b4c419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2020-06-15T07:00:00+00:00</OpenedDate>
    <SignificantOrder xmlns="dc463f71-b30c-4ab2-9473-d307f9d35888">false</SignificantOrder>
    <Date1 xmlns="dc463f71-b30c-4ab2-9473-d307f9d35888">2020-06-15T07:00:00+00:00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200561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71874A-396C-4069-983D-9437BFFEAC1E}"/>
</file>

<file path=customXml/itemProps2.xml><?xml version="1.0" encoding="utf-8"?>
<ds:datastoreItem xmlns:ds="http://schemas.openxmlformats.org/officeDocument/2006/customXml" ds:itemID="{38B97292-4B86-4B67-9465-6D451B14FDEC}"/>
</file>

<file path=customXml/itemProps3.xml><?xml version="1.0" encoding="utf-8"?>
<ds:datastoreItem xmlns:ds="http://schemas.openxmlformats.org/officeDocument/2006/customXml" ds:itemID="{89A9E0E0-2FE3-44B1-9704-149B994E4D69}"/>
</file>

<file path=customXml/itemProps4.xml><?xml version="1.0" encoding="utf-8"?>
<ds:datastoreItem xmlns:ds="http://schemas.openxmlformats.org/officeDocument/2006/customXml" ds:itemID="{DA105982-042C-4E6B-8588-8B387A006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Wenatchee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dcterms:created xsi:type="dcterms:W3CDTF">2020-05-27T23:41:00Z</dcterms:created>
  <dcterms:modified xsi:type="dcterms:W3CDTF">2020-06-15T15:08:45Z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0x0101006E56B4D1795A2E4DB2F0B01679ED314A0043F40F17AC5CFD418423F4A11DA221DD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