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B and O Tax increase\"/>
    </mc:Choice>
  </mc:AlternateContent>
  <xr:revisionPtr revIDLastSave="0" documentId="13_ncr:1_{7A1C5C75-272D-4AA8-8E41-F028EB9D2E81}" xr6:coauthVersionLast="44" xr6:coauthVersionMax="44" xr10:uidLastSave="{00000000-0000-0000-0000-000000000000}"/>
  <bookViews>
    <workbookView xWindow="1560" yWindow="1560" windowWidth="19185" windowHeight="10275" xr2:uid="{EABEC8E3-88CA-45D7-8AED-04E418B1A038}"/>
  </bookViews>
  <sheets>
    <sheet name="Seattle_South Soun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4" l="1"/>
  <c r="H40" i="4"/>
  <c r="H41" i="4"/>
  <c r="H42" i="4"/>
  <c r="H43" i="4"/>
  <c r="H39" i="4"/>
  <c r="H33" i="4"/>
  <c r="H34" i="4"/>
  <c r="H35" i="4"/>
  <c r="H36" i="4"/>
  <c r="H32" i="4"/>
  <c r="I33" i="4"/>
  <c r="I34" i="4"/>
  <c r="I35" i="4"/>
  <c r="I36" i="4"/>
  <c r="I32" i="4"/>
  <c r="E2" i="4" l="1"/>
  <c r="I7" i="4"/>
  <c r="I9" i="4" s="1"/>
  <c r="I14" i="4" s="1"/>
  <c r="J56" i="4" l="1"/>
  <c r="E54" i="4"/>
  <c r="F54" i="4" s="1"/>
  <c r="E53" i="4"/>
  <c r="F53" i="4" s="1"/>
  <c r="E55" i="4"/>
  <c r="F55" i="4" s="1"/>
  <c r="E52" i="4"/>
  <c r="F52" i="4" s="1"/>
  <c r="J31" i="4"/>
  <c r="E38" i="4"/>
  <c r="F38" i="4" s="1"/>
  <c r="E37" i="4"/>
  <c r="F37" i="4" s="1"/>
  <c r="E26" i="4"/>
  <c r="F26" i="4" s="1"/>
  <c r="E13" i="4"/>
  <c r="F13" i="4" s="1"/>
  <c r="E7" i="4"/>
  <c r="F7" i="4" s="1"/>
  <c r="E6" i="4"/>
  <c r="F6" i="4" s="1"/>
  <c r="E57" i="4"/>
  <c r="F57" i="4" s="1"/>
  <c r="E56" i="4"/>
  <c r="F56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5" i="4"/>
  <c r="F25" i="4" s="1"/>
  <c r="E23" i="4"/>
  <c r="F23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2" i="4"/>
  <c r="F12" i="4" s="1"/>
  <c r="E11" i="4"/>
  <c r="F11" i="4" s="1"/>
  <c r="E10" i="4"/>
  <c r="F10" i="4" s="1"/>
  <c r="E9" i="4"/>
  <c r="F9" i="4" s="1"/>
  <c r="E8" i="4"/>
  <c r="F8" i="4" s="1"/>
  <c r="E5" i="4"/>
  <c r="F5" i="4" s="1"/>
  <c r="E4" i="4"/>
  <c r="F4" i="4" s="1"/>
  <c r="E3" i="4"/>
  <c r="F3" i="4" s="1"/>
</calcChain>
</file>

<file path=xl/sharedStrings.xml><?xml version="1.0" encoding="utf-8"?>
<sst xmlns="http://schemas.openxmlformats.org/spreadsheetml/2006/main" count="86" uniqueCount="73">
  <si>
    <t>Tariff Page</t>
  </si>
  <si>
    <t>Line of Service</t>
  </si>
  <si>
    <t>Company Current Tariff</t>
  </si>
  <si>
    <t>Company Proposed Rate</t>
  </si>
  <si>
    <t>Mini-Can Weekly</t>
  </si>
  <si>
    <t>1 Can Monthly</t>
  </si>
  <si>
    <t>1 Can Weekly</t>
  </si>
  <si>
    <t>2 Can Weekly</t>
  </si>
  <si>
    <t>3 Can Weekly</t>
  </si>
  <si>
    <t>4 Can Weekly</t>
  </si>
  <si>
    <t>20 Gal. Cart Weekly</t>
  </si>
  <si>
    <t>35 Gal. Cart Weekly</t>
  </si>
  <si>
    <t>64 Gal. Cart Weekly</t>
  </si>
  <si>
    <t>96 Gal. Cart Weekly</t>
  </si>
  <si>
    <t>35 Gal Cart</t>
  </si>
  <si>
    <t>64 Gal Cart</t>
  </si>
  <si>
    <t>96 Gal Cart</t>
  </si>
  <si>
    <t>1 Yd</t>
  </si>
  <si>
    <t>1.5 Yd</t>
  </si>
  <si>
    <t>2 Yd</t>
  </si>
  <si>
    <t>3 Yd</t>
  </si>
  <si>
    <t>4 Yd</t>
  </si>
  <si>
    <t>6 Yd</t>
  </si>
  <si>
    <t>8 Yd</t>
  </si>
  <si>
    <t>5 Cans Weekly</t>
  </si>
  <si>
    <t>35 Gal. Cart Monthly</t>
  </si>
  <si>
    <t>B &amp; O Tax</t>
  </si>
  <si>
    <t>Recycle Rate</t>
  </si>
  <si>
    <t>35 gallon YW Cart</t>
  </si>
  <si>
    <t>64 gallon YW Cart</t>
  </si>
  <si>
    <t>96 gallon YW Cart</t>
  </si>
  <si>
    <t>2 Yd Compactor</t>
  </si>
  <si>
    <t>3 Yd Compactor</t>
  </si>
  <si>
    <t>4 Yd Compactor</t>
  </si>
  <si>
    <t>6 Yd Compactor</t>
  </si>
  <si>
    <t>Roll Off</t>
  </si>
  <si>
    <t>10-40 Yd - Perm</t>
  </si>
  <si>
    <t>10-40 Yd. - Compacted</t>
  </si>
  <si>
    <t>10 yard Rent</t>
  </si>
  <si>
    <t>15 yard Rent</t>
  </si>
  <si>
    <t>20 yard Rent</t>
  </si>
  <si>
    <t>25 yard Rent</t>
  </si>
  <si>
    <t>30 yard Rent</t>
  </si>
  <si>
    <t>40 yard Rent</t>
  </si>
  <si>
    <t>Delivery</t>
  </si>
  <si>
    <t>Mileage</t>
  </si>
  <si>
    <t>Disconnect Fee</t>
  </si>
  <si>
    <t>Mini-Can Monthly</t>
  </si>
  <si>
    <t>Micro-Can (10gal.) Weekly</t>
  </si>
  <si>
    <t>20 Gal. Cart Monthly</t>
  </si>
  <si>
    <t>Extra Can/Bag</t>
  </si>
  <si>
    <t>Multi-Family/Commercial</t>
  </si>
  <si>
    <t>25 and 35</t>
  </si>
  <si>
    <t>25A and 35</t>
  </si>
  <si>
    <t>25A and 36</t>
  </si>
  <si>
    <t>20 Gal Can</t>
  </si>
  <si>
    <t>Add'l Yardage</t>
  </si>
  <si>
    <t>Time Rates</t>
  </si>
  <si>
    <t xml:space="preserve">Special Pickups add </t>
  </si>
  <si>
    <t>Temp. Pickups add</t>
  </si>
  <si>
    <t>5 Yd Compactor</t>
  </si>
  <si>
    <t>37 and 39</t>
  </si>
  <si>
    <t>Lids</t>
  </si>
  <si>
    <t>Open Lids</t>
  </si>
  <si>
    <t>Gross Up Factors</t>
  </si>
  <si>
    <t>B&amp;O tax</t>
  </si>
  <si>
    <t>WUTC fees</t>
  </si>
  <si>
    <t>Factor</t>
  </si>
  <si>
    <t>B &amp; O Tax Increase</t>
  </si>
  <si>
    <t xml:space="preserve">Grossed Up B &amp; O </t>
  </si>
  <si>
    <t>Bad Debts</t>
  </si>
  <si>
    <t>From TG-140471</t>
  </si>
  <si>
    <t>10-40 Yd. - Temp/Special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</si>
</sst>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000"/>
    <numFmt numFmtId="166" formatCode="0.000%"/>
    <numFmt numFmtId="167" formatCode="0.0000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9"/>
      <color indexed="10"/>
      <name val="Helv"/>
    </font>
    <font>
      <b/>
      <sz val="10"/>
      <name val="MS Sans Serif"/>
      <family val="2"/>
    </font>
    <font>
      <sz val="8"/>
      <color indexed="56"/>
      <name val="Arial"/>
      <family val="2"/>
    </font>
    <font>
      <sz val="12"/>
      <name val="SWISS"/>
    </font>
    <font>
      <sz val="10"/>
      <name val="Times New Roman"/>
      <family val="1"/>
    </font>
    <font>
      <sz val="10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3" fillId="0" borderId="12">
      <alignment horizontal="center"/>
    </xf>
    <xf numFmtId="38" fontId="14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6" borderId="0"/>
    <xf numFmtId="0" fontId="10" fillId="4" borderId="0" applyNumberFormat="0" applyBorder="0" applyAlignment="0" applyProtection="0"/>
    <xf numFmtId="41" fontId="16" fillId="5" borderId="0">
      <alignment horizontal="left"/>
    </xf>
    <xf numFmtId="10" fontId="16" fillId="5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7" borderId="0" applyNumberFormat="0" applyFon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vertical="center" textRotation="90"/>
    </xf>
    <xf numFmtId="0" fontId="3" fillId="2" borderId="1" xfId="0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left"/>
    </xf>
    <xf numFmtId="44" fontId="3" fillId="2" borderId="1" xfId="1" applyFont="1" applyFill="1" applyBorder="1"/>
    <xf numFmtId="0" fontId="3" fillId="0" borderId="2" xfId="0" applyFont="1" applyBorder="1"/>
    <xf numFmtId="44" fontId="3" fillId="0" borderId="2" xfId="1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0" borderId="0" xfId="0" applyFont="1" applyBorder="1"/>
    <xf numFmtId="44" fontId="3" fillId="0" borderId="0" xfId="1" applyFont="1" applyBorder="1"/>
    <xf numFmtId="44" fontId="4" fillId="0" borderId="0" xfId="4" applyBorder="1"/>
    <xf numFmtId="44" fontId="0" fillId="0" borderId="0" xfId="1" applyFont="1" applyBorder="1"/>
    <xf numFmtId="44" fontId="3" fillId="3" borderId="9" xfId="1" applyFont="1" applyFill="1" applyBorder="1"/>
    <xf numFmtId="0" fontId="3" fillId="0" borderId="5" xfId="0" applyFont="1" applyBorder="1" applyAlignment="1">
      <alignment horizontal="center" vertical="center"/>
    </xf>
    <xf numFmtId="44" fontId="4" fillId="0" borderId="1" xfId="4" applyBorder="1"/>
    <xf numFmtId="44" fontId="3" fillId="3" borderId="11" xfId="1" applyFont="1" applyFill="1" applyBorder="1"/>
    <xf numFmtId="44" fontId="3" fillId="0" borderId="1" xfId="1" applyFont="1" applyBorder="1"/>
    <xf numFmtId="0" fontId="3" fillId="0" borderId="7" xfId="0" applyFont="1" applyBorder="1" applyAlignment="1">
      <alignment horizontal="center"/>
    </xf>
    <xf numFmtId="44" fontId="4" fillId="0" borderId="2" xfId="4" applyBorder="1"/>
    <xf numFmtId="44" fontId="3" fillId="3" borderId="8" xfId="1" applyFont="1" applyFill="1" applyBorder="1"/>
    <xf numFmtId="0" fontId="3" fillId="0" borderId="10" xfId="0" applyFont="1" applyBorder="1" applyAlignment="1">
      <alignment horizontal="center"/>
    </xf>
    <xf numFmtId="44" fontId="0" fillId="0" borderId="0" xfId="1" applyFont="1"/>
    <xf numFmtId="164" fontId="0" fillId="0" borderId="0" xfId="0" applyNumberFormat="1"/>
    <xf numFmtId="165" fontId="0" fillId="0" borderId="0" xfId="0" applyNumberFormat="1"/>
    <xf numFmtId="10" fontId="0" fillId="0" borderId="0" xfId="2" applyNumberFormat="1" applyFont="1"/>
    <xf numFmtId="0" fontId="8" fillId="0" borderId="0" xfId="0" applyFont="1"/>
    <xf numFmtId="166" fontId="11" fillId="0" borderId="0" xfId="2" applyNumberFormat="1" applyFont="1" applyBorder="1"/>
    <xf numFmtId="166" fontId="1" fillId="0" borderId="0" xfId="2" applyNumberFormat="1"/>
    <xf numFmtId="166" fontId="1" fillId="0" borderId="0" xfId="2" applyNumberFormat="1" applyFont="1"/>
    <xf numFmtId="166" fontId="9" fillId="0" borderId="0" xfId="2" applyNumberFormat="1" applyFont="1"/>
    <xf numFmtId="166" fontId="6" fillId="2" borderId="1" xfId="2" applyNumberFormat="1" applyFont="1" applyFill="1" applyBorder="1" applyAlignment="1">
      <alignment horizontal="center" wrapText="1"/>
    </xf>
    <xf numFmtId="167" fontId="12" fillId="0" borderId="1" xfId="11" applyNumberFormat="1" applyFont="1" applyBorder="1"/>
    <xf numFmtId="44" fontId="0" fillId="0" borderId="0" xfId="0" applyNumberFormat="1"/>
    <xf numFmtId="0" fontId="3" fillId="0" borderId="4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/>
    </xf>
  </cellXfs>
  <cellStyles count="50">
    <cellStyle name="Accent5 2" xfId="29" xr:uid="{DFF9FBCB-372C-4BA8-B287-FF1D83217C9B}"/>
    <cellStyle name="Comma 10" xfId="3" xr:uid="{E2E66F6D-2B03-4C3F-9466-B6303285D1DE}"/>
    <cellStyle name="Comma 11" xfId="17" xr:uid="{AE13B952-2762-4EB5-AC02-B504A40840ED}"/>
    <cellStyle name="Comma 2" xfId="30" xr:uid="{359356C1-9D21-4F27-8281-CEC3E7FB8796}"/>
    <cellStyle name="Comma 2 6" xfId="25" xr:uid="{91833D5C-F76D-4E42-8400-A14960E598C0}"/>
    <cellStyle name="Comma 2 6 2 2" xfId="36" xr:uid="{2E6C3C9B-6E7F-4B31-A0AB-11DB201C13FA}"/>
    <cellStyle name="Comma 20" xfId="9" xr:uid="{B4890623-F252-402C-A837-E8C08D4DC9AE}"/>
    <cellStyle name="Comma 4 4" xfId="26" xr:uid="{1E123B40-9755-4F70-B1AD-CF818FB11D55}"/>
    <cellStyle name="Comma 7" xfId="39" xr:uid="{DC8CEDB6-CF81-414F-AAEF-C4BD197549BC}"/>
    <cellStyle name="Currency" xfId="1" builtinId="4"/>
    <cellStyle name="Currency 10" xfId="37" xr:uid="{2219E98B-322C-4A4F-AC13-E15AD6918846}"/>
    <cellStyle name="Currency 12" xfId="16" xr:uid="{A9531BE5-9DB2-48E2-BCE0-E2C2E4712E3E}"/>
    <cellStyle name="Currency 2 2 2" xfId="24" xr:uid="{3B116031-CD24-44B1-AF2C-57DA12D3E8C7}"/>
    <cellStyle name="Currency 2 6" xfId="19" xr:uid="{80E153D9-C7C8-48F4-8EAD-1608E3C55F2C}"/>
    <cellStyle name="Currency 2 6 2 2" xfId="4" xr:uid="{D8C9AA87-1FD3-449F-B7B7-64F223ED1796}"/>
    <cellStyle name="Currency 3" xfId="47" xr:uid="{5CC842EA-4F78-41E6-BF6B-58818679A0AE}"/>
    <cellStyle name="Currency 4 4" xfId="18" xr:uid="{DF5CC60C-38C2-40CA-A2AA-ED89BA457970}"/>
    <cellStyle name="Currency 5" xfId="14" xr:uid="{DEC18BF4-A7CA-461B-9FF0-9147EF7153FF}"/>
    <cellStyle name="Normal" xfId="0" builtinId="0"/>
    <cellStyle name="Normal 10 2" xfId="12" xr:uid="{BFD7CFD5-3ED6-479D-B086-8904EC4E72C4}"/>
    <cellStyle name="Normal 10 2 2" xfId="32" xr:uid="{C4677E22-6F02-4E88-8506-36FCEC4C17A1}"/>
    <cellStyle name="Normal 11 2 2" xfId="20" xr:uid="{0E4556DE-E7B3-4086-8930-4E51AAEC5209}"/>
    <cellStyle name="Normal 12" xfId="46" xr:uid="{20B489AD-8CBC-42BE-B523-D0EAB78B9614}"/>
    <cellStyle name="Normal 12 2 3" xfId="15" xr:uid="{BC82E1B6-F4FC-4FEE-AE1B-A8A270A75D74}"/>
    <cellStyle name="Normal 12 5" xfId="48" xr:uid="{E72CED37-1DFE-438B-A917-E714CA70AF7E}"/>
    <cellStyle name="Normal 2" xfId="28" xr:uid="{265820ED-2D48-4F7D-BAC8-CF2D3C4A63C8}"/>
    <cellStyle name="Normal 2 2 2 2 3 2" xfId="35" xr:uid="{9DA238C5-7BE6-4E94-9F33-F46DF2C2CB15}"/>
    <cellStyle name="Normal 2 8 2" xfId="34" xr:uid="{530585D7-F173-4DA8-A337-5CB24A528E07}"/>
    <cellStyle name="Normal 21" xfId="10" xr:uid="{F0D4503D-10DA-44F2-9F70-576E912BB34C}"/>
    <cellStyle name="Normal 23" xfId="38" xr:uid="{096D4989-34FD-4C5D-9EFA-867283CD07AD}"/>
    <cellStyle name="Normal 28" xfId="49" xr:uid="{BE9B75B1-C2FC-44DB-83AE-65B34FA9C77F}"/>
    <cellStyle name="Normal 4 6" xfId="23" xr:uid="{1EA34E90-B7B6-4865-A54A-1E83FB84E3B2}"/>
    <cellStyle name="Normal 84 2" xfId="6" xr:uid="{A5CA819B-CDA3-4060-A812-41718B5B2F5F}"/>
    <cellStyle name="Normal 87" xfId="7" xr:uid="{5BAC6E82-43F3-4838-91FE-A16029D4DAE1}"/>
    <cellStyle name="Normal 9 4" xfId="13" xr:uid="{476AFC7E-B9E6-4200-96F1-0D6C9DC6035E}"/>
    <cellStyle name="Normal 90" xfId="8" xr:uid="{8EEE4B38-8E1E-4EA3-88D6-D63F32411069}"/>
    <cellStyle name="Normal_Price out" xfId="5" xr:uid="{BC1B42FE-0008-4667-BDFE-711A970471D4}"/>
    <cellStyle name="Percent" xfId="2" builtinId="5"/>
    <cellStyle name="Percent 10" xfId="40" xr:uid="{5702CED6-D55F-476D-9DBB-1FCEDF11B410}"/>
    <cellStyle name="Percent 2" xfId="31" xr:uid="{3B691FCF-2A8F-4E9C-9440-F37AA8580998}"/>
    <cellStyle name="Percent 2 6 2 2" xfId="11" xr:uid="{353F3A8B-6EB3-40D3-8722-50FFC7A68C02}"/>
    <cellStyle name="Percent 2 6 2 3" xfId="33" xr:uid="{6602ACD4-1E8A-4C27-BA5E-A84752F40061}"/>
    <cellStyle name="Percent 4 4" xfId="27" xr:uid="{44EDC9F5-A8A9-40F6-A46E-3CB4B2EDCA52}"/>
    <cellStyle name="PS_Comma" xfId="22" xr:uid="{D0C14DE9-0237-4442-A7A0-5B9E3DA023E5}"/>
    <cellStyle name="PSChar" xfId="41" xr:uid="{637D148E-133C-4F25-94A0-B192E81CEED9}"/>
    <cellStyle name="PSDate" xfId="42" xr:uid="{092B7871-78D8-4FCB-B12E-8AFC869CCFAD}"/>
    <cellStyle name="PSDec" xfId="43" xr:uid="{4D3BBD2D-2129-4D4A-8585-78C87A69E5EB}"/>
    <cellStyle name="PSHeading" xfId="21" xr:uid="{87345B2A-7545-4EB8-807B-5AB40E84EB55}"/>
    <cellStyle name="PSInt" xfId="44" xr:uid="{5DB9DF30-2FC8-4DD0-A674-741F4AF22713}"/>
    <cellStyle name="PSSpacer" xfId="45" xr:uid="{22CC3BC3-1A1B-4090-B374-BB2A24AFA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4CE9-4655-45CD-B855-A9DB6375A41E}">
  <dimension ref="A1:J57"/>
  <sheetViews>
    <sheetView tabSelected="1" workbookViewId="0">
      <selection activeCell="H50" sqref="H50"/>
    </sheetView>
  </sheetViews>
  <sheetFormatPr defaultRowHeight="15"/>
  <cols>
    <col min="1" max="1" width="3.7109375" style="4" bestFit="1" customWidth="1"/>
    <col min="2" max="2" width="16.85546875" style="4" customWidth="1"/>
    <col min="3" max="3" width="31.7109375" style="4" customWidth="1"/>
    <col min="4" max="5" width="10.140625" style="4" customWidth="1"/>
    <col min="6" max="6" width="11.140625" style="4" customWidth="1"/>
    <col min="8" max="8" width="18.85546875" bestFit="1" customWidth="1"/>
  </cols>
  <sheetData>
    <row r="1" spans="1:10" ht="39">
      <c r="A1" s="13"/>
      <c r="B1" s="14" t="s">
        <v>0</v>
      </c>
      <c r="C1" s="15" t="s">
        <v>1</v>
      </c>
      <c r="D1" s="14" t="s">
        <v>2</v>
      </c>
      <c r="E1" s="14" t="s">
        <v>26</v>
      </c>
      <c r="F1" s="14" t="s">
        <v>3</v>
      </c>
    </row>
    <row r="2" spans="1:10">
      <c r="A2" s="1"/>
      <c r="B2" s="2"/>
      <c r="C2" s="3"/>
      <c r="D2" s="2"/>
      <c r="E2" s="38">
        <f>+I14</f>
        <v>2.5700663542355768E-3</v>
      </c>
      <c r="F2" s="2"/>
    </row>
    <row r="3" spans="1:10" ht="15" customHeight="1">
      <c r="A3" s="41"/>
      <c r="B3" s="21">
        <v>22</v>
      </c>
      <c r="C3" s="16" t="s">
        <v>47</v>
      </c>
      <c r="D3" s="18">
        <v>7.87</v>
      </c>
      <c r="E3" s="18">
        <f>ROUND(+$E$2*D3,2)</f>
        <v>0.02</v>
      </c>
      <c r="F3" s="20">
        <f>+E3+D3</f>
        <v>7.89</v>
      </c>
      <c r="H3" s="44" t="s">
        <v>64</v>
      </c>
      <c r="I3" s="44"/>
    </row>
    <row r="4" spans="1:10">
      <c r="A4" s="41"/>
      <c r="B4" s="21">
        <v>22</v>
      </c>
      <c r="C4" s="16" t="s">
        <v>5</v>
      </c>
      <c r="D4" s="18">
        <v>8.8000000000000007</v>
      </c>
      <c r="E4" s="18">
        <f t="shared" ref="E4:E21" si="0">ROUND(+$E$2*D4,2)</f>
        <v>0.02</v>
      </c>
      <c r="F4" s="20">
        <f t="shared" ref="F4:F21" si="1">+E4+D4</f>
        <v>8.82</v>
      </c>
      <c r="H4" t="s">
        <v>65</v>
      </c>
      <c r="I4" s="35">
        <v>1.7500000000000002E-2</v>
      </c>
    </row>
    <row r="5" spans="1:10">
      <c r="A5" s="41"/>
      <c r="B5" s="21">
        <v>22</v>
      </c>
      <c r="C5" s="16" t="s">
        <v>48</v>
      </c>
      <c r="D5" s="18">
        <v>9.7899999999999991</v>
      </c>
      <c r="E5" s="18">
        <f t="shared" si="0"/>
        <v>0.03</v>
      </c>
      <c r="F5" s="20">
        <f t="shared" si="1"/>
        <v>9.8199999999999985</v>
      </c>
      <c r="H5" t="s">
        <v>66</v>
      </c>
      <c r="I5" s="36">
        <v>5.1000000000000004E-3</v>
      </c>
    </row>
    <row r="6" spans="1:10">
      <c r="A6" s="41"/>
      <c r="B6" s="21">
        <v>22</v>
      </c>
      <c r="C6" s="16" t="s">
        <v>4</v>
      </c>
      <c r="D6" s="18">
        <v>11.46</v>
      </c>
      <c r="E6" s="18">
        <f t="shared" ref="E6:E7" si="2">ROUND(+$E$2*D6,2)</f>
        <v>0.03</v>
      </c>
      <c r="F6" s="20">
        <f t="shared" ref="F6:F7" si="3">+E6+D6</f>
        <v>11.49</v>
      </c>
      <c r="H6" t="s">
        <v>70</v>
      </c>
      <c r="I6" s="39">
        <v>4.6624689709292297E-3</v>
      </c>
      <c r="J6" t="s">
        <v>71</v>
      </c>
    </row>
    <row r="7" spans="1:10">
      <c r="A7" s="41"/>
      <c r="B7" s="21">
        <v>22</v>
      </c>
      <c r="C7" s="16" t="s">
        <v>6</v>
      </c>
      <c r="D7" s="18">
        <v>19.190000000000001</v>
      </c>
      <c r="E7" s="18">
        <f t="shared" si="2"/>
        <v>0.05</v>
      </c>
      <c r="F7" s="20">
        <f t="shared" si="3"/>
        <v>19.240000000000002</v>
      </c>
      <c r="I7" s="30">
        <f>SUM(I4:I6)</f>
        <v>2.7262468970929231E-2</v>
      </c>
    </row>
    <row r="8" spans="1:10">
      <c r="A8" s="41"/>
      <c r="B8" s="21">
        <v>22</v>
      </c>
      <c r="C8" s="16" t="s">
        <v>7</v>
      </c>
      <c r="D8" s="18">
        <v>29.25</v>
      </c>
      <c r="E8" s="18">
        <f t="shared" si="0"/>
        <v>0.08</v>
      </c>
      <c r="F8" s="20">
        <f t="shared" si="1"/>
        <v>29.33</v>
      </c>
      <c r="I8" s="34"/>
    </row>
    <row r="9" spans="1:10">
      <c r="A9" s="41"/>
      <c r="B9" s="21">
        <v>22</v>
      </c>
      <c r="C9" s="16" t="s">
        <v>8</v>
      </c>
      <c r="D9" s="18">
        <v>39.64</v>
      </c>
      <c r="E9" s="18">
        <f t="shared" si="0"/>
        <v>0.1</v>
      </c>
      <c r="F9" s="20">
        <f t="shared" si="1"/>
        <v>39.74</v>
      </c>
      <c r="H9" t="s">
        <v>67</v>
      </c>
      <c r="I9" s="31">
        <f>1-I7</f>
        <v>0.97273753102907079</v>
      </c>
    </row>
    <row r="10" spans="1:10">
      <c r="A10" s="41"/>
      <c r="B10" s="21">
        <v>22</v>
      </c>
      <c r="C10" s="16" t="s">
        <v>9</v>
      </c>
      <c r="D10" s="18">
        <v>49.8</v>
      </c>
      <c r="E10" s="18">
        <f t="shared" si="0"/>
        <v>0.13</v>
      </c>
      <c r="F10" s="20">
        <f t="shared" si="1"/>
        <v>49.93</v>
      </c>
    </row>
    <row r="11" spans="1:10">
      <c r="A11" s="41"/>
      <c r="B11" s="21">
        <v>22</v>
      </c>
      <c r="C11" s="16" t="s">
        <v>24</v>
      </c>
      <c r="D11" s="17">
        <v>59.96</v>
      </c>
      <c r="E11" s="18">
        <f>ROUND(+$E$2*D11,2)</f>
        <v>0.15</v>
      </c>
      <c r="F11" s="20">
        <f t="shared" si="1"/>
        <v>60.11</v>
      </c>
    </row>
    <row r="12" spans="1:10">
      <c r="A12" s="41"/>
      <c r="B12" s="21">
        <v>22</v>
      </c>
      <c r="C12" s="16" t="s">
        <v>49</v>
      </c>
      <c r="D12" s="18">
        <v>8.9700000000000006</v>
      </c>
      <c r="E12" s="18">
        <f t="shared" si="0"/>
        <v>0.02</v>
      </c>
      <c r="F12" s="20">
        <f t="shared" si="1"/>
        <v>8.99</v>
      </c>
      <c r="H12" t="s">
        <v>68</v>
      </c>
      <c r="I12" s="32">
        <v>2.5000000000000001E-3</v>
      </c>
    </row>
    <row r="13" spans="1:10">
      <c r="A13" s="41"/>
      <c r="B13" s="21">
        <v>23</v>
      </c>
      <c r="C13" s="16" t="s">
        <v>10</v>
      </c>
      <c r="D13" s="18">
        <v>13.56</v>
      </c>
      <c r="E13" s="18">
        <f t="shared" ref="E13" si="4">ROUND(+$E$2*D13,2)</f>
        <v>0.03</v>
      </c>
      <c r="F13" s="20">
        <f t="shared" ref="F13" si="5">+E13+D13</f>
        <v>13.59</v>
      </c>
    </row>
    <row r="14" spans="1:10">
      <c r="A14" s="41"/>
      <c r="B14" s="21">
        <v>22</v>
      </c>
      <c r="C14" s="16" t="s">
        <v>25</v>
      </c>
      <c r="D14" s="18">
        <v>9.91</v>
      </c>
      <c r="E14" s="18">
        <f t="shared" si="0"/>
        <v>0.03</v>
      </c>
      <c r="F14" s="20">
        <f t="shared" si="1"/>
        <v>9.94</v>
      </c>
      <c r="H14" s="33" t="s">
        <v>69</v>
      </c>
      <c r="I14" s="37">
        <f>+I12/I9</f>
        <v>2.5700663542355768E-3</v>
      </c>
    </row>
    <row r="15" spans="1:10">
      <c r="A15" s="41"/>
      <c r="B15" s="21">
        <v>22</v>
      </c>
      <c r="C15" s="16" t="s">
        <v>11</v>
      </c>
      <c r="D15" s="18">
        <v>21.11</v>
      </c>
      <c r="E15" s="18">
        <f t="shared" si="0"/>
        <v>0.05</v>
      </c>
      <c r="F15" s="20">
        <f t="shared" si="1"/>
        <v>21.16</v>
      </c>
    </row>
    <row r="16" spans="1:10">
      <c r="A16" s="41"/>
      <c r="B16" s="21">
        <v>22</v>
      </c>
      <c r="C16" s="16" t="s">
        <v>12</v>
      </c>
      <c r="D16" s="18">
        <v>30.89</v>
      </c>
      <c r="E16" s="18">
        <f t="shared" si="0"/>
        <v>0.08</v>
      </c>
      <c r="F16" s="20">
        <f t="shared" si="1"/>
        <v>30.97</v>
      </c>
    </row>
    <row r="17" spans="1:10">
      <c r="A17" s="41"/>
      <c r="B17" s="21">
        <v>22</v>
      </c>
      <c r="C17" s="16" t="s">
        <v>13</v>
      </c>
      <c r="D17" s="18">
        <v>42.89</v>
      </c>
      <c r="E17" s="18">
        <f t="shared" si="0"/>
        <v>0.11</v>
      </c>
      <c r="F17" s="20">
        <f t="shared" si="1"/>
        <v>43</v>
      </c>
    </row>
    <row r="18" spans="1:10">
      <c r="A18" s="41"/>
      <c r="B18" s="21">
        <v>22</v>
      </c>
      <c r="C18" s="16" t="s">
        <v>27</v>
      </c>
      <c r="D18" s="19">
        <v>10.46</v>
      </c>
      <c r="E18" s="18">
        <f t="shared" si="0"/>
        <v>0.03</v>
      </c>
      <c r="F18" s="20">
        <f t="shared" si="1"/>
        <v>10.49</v>
      </c>
    </row>
    <row r="19" spans="1:10">
      <c r="A19" s="41"/>
      <c r="B19" s="21">
        <v>22</v>
      </c>
      <c r="C19" s="16" t="s">
        <v>28</v>
      </c>
      <c r="D19" s="19">
        <v>10.35</v>
      </c>
      <c r="E19" s="18">
        <f t="shared" si="0"/>
        <v>0.03</v>
      </c>
      <c r="F19" s="20">
        <f t="shared" si="1"/>
        <v>10.379999999999999</v>
      </c>
    </row>
    <row r="20" spans="1:10">
      <c r="A20" s="41"/>
      <c r="B20" s="21">
        <v>22</v>
      </c>
      <c r="C20" s="16" t="s">
        <v>29</v>
      </c>
      <c r="D20" s="19">
        <v>11.63</v>
      </c>
      <c r="E20" s="18">
        <f t="shared" si="0"/>
        <v>0.03</v>
      </c>
      <c r="F20" s="20">
        <f t="shared" si="1"/>
        <v>11.66</v>
      </c>
    </row>
    <row r="21" spans="1:10">
      <c r="A21" s="41"/>
      <c r="B21" s="21">
        <v>22</v>
      </c>
      <c r="C21" s="16" t="s">
        <v>30</v>
      </c>
      <c r="D21" s="19">
        <v>13.15</v>
      </c>
      <c r="E21" s="18">
        <f t="shared" si="0"/>
        <v>0.03</v>
      </c>
      <c r="F21" s="20">
        <f t="shared" si="1"/>
        <v>13.18</v>
      </c>
    </row>
    <row r="22" spans="1:10">
      <c r="A22" s="41"/>
      <c r="B22" s="21"/>
      <c r="C22" s="16"/>
      <c r="D22" s="19"/>
      <c r="E22" s="18"/>
      <c r="F22" s="20"/>
    </row>
    <row r="23" spans="1:10">
      <c r="A23" s="41"/>
      <c r="B23" s="21">
        <v>23</v>
      </c>
      <c r="C23" s="16" t="s">
        <v>50</v>
      </c>
      <c r="D23" s="18">
        <v>5.3</v>
      </c>
      <c r="E23" s="18">
        <f t="shared" ref="E23" si="6">ROUND(+$E$2*D23,2)</f>
        <v>0.01</v>
      </c>
      <c r="F23" s="20">
        <f t="shared" ref="F23" si="7">+E23+D23</f>
        <v>5.31</v>
      </c>
    </row>
    <row r="24" spans="1:10">
      <c r="A24" s="5"/>
      <c r="B24" s="6"/>
      <c r="C24" s="7"/>
      <c r="D24" s="8"/>
      <c r="E24" s="8"/>
      <c r="F24" s="8"/>
    </row>
    <row r="25" spans="1:10">
      <c r="A25" s="41" t="s">
        <v>51</v>
      </c>
      <c r="B25" s="11" t="s">
        <v>54</v>
      </c>
      <c r="C25" s="16" t="s">
        <v>55</v>
      </c>
      <c r="D25" s="17">
        <v>4.57</v>
      </c>
      <c r="E25" s="18">
        <f t="shared" ref="E25:E57" si="8">ROUND(+$E$2*D25,2)</f>
        <v>0.01</v>
      </c>
      <c r="F25" s="20">
        <f t="shared" ref="F25:F57" si="9">+E25+D25</f>
        <v>4.58</v>
      </c>
    </row>
    <row r="26" spans="1:10">
      <c r="A26" s="41"/>
      <c r="B26" s="11" t="s">
        <v>54</v>
      </c>
      <c r="C26" s="16" t="s">
        <v>55</v>
      </c>
      <c r="D26" s="17">
        <v>4.8600000000000003</v>
      </c>
      <c r="E26" s="18">
        <f t="shared" ref="E26" si="10">ROUND(+$E$2*D26,2)</f>
        <v>0.01</v>
      </c>
      <c r="F26" s="20">
        <f t="shared" ref="F26" si="11">+E26+D26</f>
        <v>4.87</v>
      </c>
    </row>
    <row r="27" spans="1:10" ht="15" customHeight="1">
      <c r="A27" s="41"/>
      <c r="B27" s="11" t="s">
        <v>53</v>
      </c>
      <c r="C27" s="16" t="s">
        <v>14</v>
      </c>
      <c r="D27" s="17">
        <v>5.03</v>
      </c>
      <c r="E27" s="18">
        <f t="shared" si="8"/>
        <v>0.01</v>
      </c>
      <c r="F27" s="20">
        <f t="shared" si="9"/>
        <v>5.04</v>
      </c>
    </row>
    <row r="28" spans="1:10">
      <c r="A28" s="41"/>
      <c r="B28" s="11" t="s">
        <v>53</v>
      </c>
      <c r="C28" s="16" t="s">
        <v>15</v>
      </c>
      <c r="D28" s="17">
        <v>8.11</v>
      </c>
      <c r="E28" s="18">
        <f t="shared" si="8"/>
        <v>0.02</v>
      </c>
      <c r="F28" s="20">
        <f t="shared" si="9"/>
        <v>8.129999999999999</v>
      </c>
    </row>
    <row r="29" spans="1:10">
      <c r="A29" s="41"/>
      <c r="B29" s="11" t="s">
        <v>53</v>
      </c>
      <c r="C29" s="16" t="s">
        <v>16</v>
      </c>
      <c r="D29" s="17">
        <v>10.5</v>
      </c>
      <c r="E29" s="18">
        <f t="shared" si="8"/>
        <v>0.03</v>
      </c>
      <c r="F29" s="20">
        <f t="shared" si="9"/>
        <v>10.53</v>
      </c>
    </row>
    <row r="30" spans="1:10">
      <c r="A30" s="41"/>
      <c r="B30" s="11" t="s">
        <v>52</v>
      </c>
      <c r="C30" s="16" t="s">
        <v>17</v>
      </c>
      <c r="D30" s="17">
        <v>19.829999999999998</v>
      </c>
      <c r="E30" s="18">
        <f t="shared" si="8"/>
        <v>0.05</v>
      </c>
      <c r="F30" s="20">
        <f t="shared" si="9"/>
        <v>19.88</v>
      </c>
      <c r="H30" t="s">
        <v>58</v>
      </c>
      <c r="J30" s="29">
        <v>2.8</v>
      </c>
    </row>
    <row r="31" spans="1:10">
      <c r="A31" s="41"/>
      <c r="B31" s="11" t="s">
        <v>52</v>
      </c>
      <c r="C31" s="16" t="s">
        <v>18</v>
      </c>
      <c r="D31" s="17">
        <v>27.9</v>
      </c>
      <c r="E31" s="18">
        <f t="shared" si="8"/>
        <v>7.0000000000000007E-2</v>
      </c>
      <c r="F31" s="20">
        <f t="shared" si="9"/>
        <v>27.97</v>
      </c>
      <c r="H31" t="s">
        <v>59</v>
      </c>
      <c r="J31" s="29">
        <f>33.33-19.83</f>
        <v>13.5</v>
      </c>
    </row>
    <row r="32" spans="1:10">
      <c r="A32" s="41"/>
      <c r="B32" s="11" t="s">
        <v>52</v>
      </c>
      <c r="C32" s="16" t="s">
        <v>19</v>
      </c>
      <c r="D32" s="17">
        <v>37.950000000000003</v>
      </c>
      <c r="E32" s="18">
        <f t="shared" si="8"/>
        <v>0.1</v>
      </c>
      <c r="F32" s="20">
        <f t="shared" si="9"/>
        <v>38.050000000000004</v>
      </c>
      <c r="H32" s="40">
        <f>+F32+2.8</f>
        <v>40.85</v>
      </c>
      <c r="I32" s="40">
        <f>+F32+13.5</f>
        <v>51.550000000000004</v>
      </c>
    </row>
    <row r="33" spans="1:10">
      <c r="A33" s="41"/>
      <c r="B33" s="11" t="s">
        <v>52</v>
      </c>
      <c r="C33" s="16" t="s">
        <v>20</v>
      </c>
      <c r="D33" s="17">
        <v>55.36</v>
      </c>
      <c r="E33" s="18">
        <f t="shared" si="8"/>
        <v>0.14000000000000001</v>
      </c>
      <c r="F33" s="20">
        <f t="shared" si="9"/>
        <v>55.5</v>
      </c>
      <c r="H33" s="40">
        <f t="shared" ref="H33:H36" si="12">+F33+2.8</f>
        <v>58.3</v>
      </c>
      <c r="I33" s="40">
        <f>+F33+13.5</f>
        <v>69</v>
      </c>
    </row>
    <row r="34" spans="1:10">
      <c r="A34" s="41"/>
      <c r="B34" s="11" t="s">
        <v>52</v>
      </c>
      <c r="C34" s="16" t="s">
        <v>21</v>
      </c>
      <c r="D34" s="17">
        <v>64.69</v>
      </c>
      <c r="E34" s="18">
        <f t="shared" si="8"/>
        <v>0.17</v>
      </c>
      <c r="F34" s="20">
        <f t="shared" si="9"/>
        <v>64.86</v>
      </c>
      <c r="H34" s="40">
        <f t="shared" si="12"/>
        <v>67.66</v>
      </c>
      <c r="I34" s="40">
        <f>+F34+13.5</f>
        <v>78.36</v>
      </c>
    </row>
    <row r="35" spans="1:10">
      <c r="A35" s="41"/>
      <c r="B35" s="11" t="s">
        <v>52</v>
      </c>
      <c r="C35" s="16" t="s">
        <v>22</v>
      </c>
      <c r="D35" s="17">
        <v>90.19</v>
      </c>
      <c r="E35" s="18">
        <f t="shared" si="8"/>
        <v>0.23</v>
      </c>
      <c r="F35" s="20">
        <f t="shared" si="9"/>
        <v>90.42</v>
      </c>
      <c r="H35" s="40">
        <f t="shared" si="12"/>
        <v>93.22</v>
      </c>
      <c r="I35" s="40">
        <f>+F35+13.5</f>
        <v>103.92</v>
      </c>
    </row>
    <row r="36" spans="1:10">
      <c r="A36" s="41"/>
      <c r="B36" s="11" t="s">
        <v>52</v>
      </c>
      <c r="C36" s="16" t="s">
        <v>23</v>
      </c>
      <c r="D36" s="17">
        <v>113.42</v>
      </c>
      <c r="E36" s="18">
        <f t="shared" si="8"/>
        <v>0.28999999999999998</v>
      </c>
      <c r="F36" s="20">
        <f t="shared" si="9"/>
        <v>113.71000000000001</v>
      </c>
      <c r="H36" s="40">
        <f t="shared" si="12"/>
        <v>116.51</v>
      </c>
      <c r="I36" s="40">
        <f>+F36+13.5</f>
        <v>127.21000000000001</v>
      </c>
    </row>
    <row r="37" spans="1:10">
      <c r="A37" s="41"/>
      <c r="B37" s="11">
        <v>29</v>
      </c>
      <c r="C37" s="16" t="s">
        <v>56</v>
      </c>
      <c r="D37" s="17">
        <v>21.1</v>
      </c>
      <c r="E37" s="18">
        <f t="shared" ref="E37:E38" si="13">ROUND(+$E$2*D37,2)</f>
        <v>0.05</v>
      </c>
      <c r="F37" s="20">
        <f t="shared" ref="F37:F38" si="14">+E37+D37</f>
        <v>21.150000000000002</v>
      </c>
    </row>
    <row r="38" spans="1:10">
      <c r="A38" s="41"/>
      <c r="B38" s="11">
        <v>30</v>
      </c>
      <c r="C38" s="16" t="s">
        <v>57</v>
      </c>
      <c r="D38" s="17">
        <v>108.9</v>
      </c>
      <c r="E38" s="18">
        <f t="shared" si="13"/>
        <v>0.28000000000000003</v>
      </c>
      <c r="F38" s="20">
        <f t="shared" si="14"/>
        <v>109.18</v>
      </c>
      <c r="H38" t="s">
        <v>58</v>
      </c>
      <c r="J38" s="29">
        <v>4.2</v>
      </c>
    </row>
    <row r="39" spans="1:10">
      <c r="A39" s="41"/>
      <c r="B39" s="21">
        <v>37</v>
      </c>
      <c r="C39" s="16" t="s">
        <v>31</v>
      </c>
      <c r="D39" s="17">
        <v>124.79</v>
      </c>
      <c r="E39" s="18">
        <f t="shared" si="8"/>
        <v>0.32</v>
      </c>
      <c r="F39" s="20">
        <f t="shared" si="9"/>
        <v>125.11</v>
      </c>
      <c r="H39" s="40">
        <f>+F39+4.2</f>
        <v>129.31</v>
      </c>
    </row>
    <row r="40" spans="1:10">
      <c r="A40" s="41"/>
      <c r="B40" s="21">
        <v>37</v>
      </c>
      <c r="C40" s="16" t="s">
        <v>32</v>
      </c>
      <c r="D40" s="17">
        <v>183.44</v>
      </c>
      <c r="E40" s="18">
        <f t="shared" si="8"/>
        <v>0.47</v>
      </c>
      <c r="F40" s="20">
        <f t="shared" si="9"/>
        <v>183.91</v>
      </c>
      <c r="H40" s="40">
        <f t="shared" ref="H40:H43" si="15">+F40+4.2</f>
        <v>188.10999999999999</v>
      </c>
    </row>
    <row r="41" spans="1:10">
      <c r="A41" s="41"/>
      <c r="B41" s="21">
        <v>37</v>
      </c>
      <c r="C41" s="16" t="s">
        <v>33</v>
      </c>
      <c r="D41" s="17">
        <v>241.18</v>
      </c>
      <c r="E41" s="18">
        <f t="shared" si="8"/>
        <v>0.62</v>
      </c>
      <c r="F41" s="20">
        <f t="shared" si="9"/>
        <v>241.8</v>
      </c>
      <c r="H41" s="40">
        <f t="shared" si="15"/>
        <v>246</v>
      </c>
    </row>
    <row r="42" spans="1:10">
      <c r="A42" s="41"/>
      <c r="B42" s="21">
        <v>37</v>
      </c>
      <c r="C42" s="16" t="s">
        <v>60</v>
      </c>
      <c r="D42" s="17">
        <v>299.14999999999998</v>
      </c>
      <c r="E42" s="18">
        <f t="shared" si="8"/>
        <v>0.77</v>
      </c>
      <c r="F42" s="20">
        <f t="shared" si="9"/>
        <v>299.91999999999996</v>
      </c>
      <c r="H42" s="40">
        <f t="shared" si="15"/>
        <v>304.11999999999995</v>
      </c>
    </row>
    <row r="43" spans="1:10">
      <c r="A43" s="41"/>
      <c r="B43" s="21">
        <v>37</v>
      </c>
      <c r="C43" s="16" t="s">
        <v>34</v>
      </c>
      <c r="D43" s="17">
        <v>355.22</v>
      </c>
      <c r="E43" s="18">
        <f t="shared" si="8"/>
        <v>0.91</v>
      </c>
      <c r="F43" s="20">
        <f t="shared" si="9"/>
        <v>356.13000000000005</v>
      </c>
      <c r="H43" s="40">
        <f t="shared" si="15"/>
        <v>360.33000000000004</v>
      </c>
    </row>
    <row r="44" spans="1:10">
      <c r="A44" s="42" t="s">
        <v>35</v>
      </c>
      <c r="B44" s="25">
        <v>37</v>
      </c>
      <c r="C44" s="9" t="s">
        <v>36</v>
      </c>
      <c r="D44" s="10">
        <v>133.80000000000001</v>
      </c>
      <c r="E44" s="26">
        <f t="shared" si="8"/>
        <v>0.34</v>
      </c>
      <c r="F44" s="27">
        <f t="shared" si="9"/>
        <v>134.14000000000001</v>
      </c>
    </row>
    <row r="45" spans="1:10">
      <c r="A45" s="41"/>
      <c r="B45" s="11">
        <v>37</v>
      </c>
      <c r="C45" s="16" t="s">
        <v>72</v>
      </c>
      <c r="D45" s="17">
        <v>149.5</v>
      </c>
      <c r="E45" s="18">
        <f t="shared" si="8"/>
        <v>0.38</v>
      </c>
      <c r="F45" s="20">
        <f t="shared" si="9"/>
        <v>149.88</v>
      </c>
    </row>
    <row r="46" spans="1:10">
      <c r="A46" s="41"/>
      <c r="B46" s="11">
        <v>37</v>
      </c>
      <c r="C46" s="16" t="s">
        <v>38</v>
      </c>
      <c r="D46" s="17">
        <v>39</v>
      </c>
      <c r="E46" s="18">
        <f t="shared" si="8"/>
        <v>0.1</v>
      </c>
      <c r="F46" s="20">
        <f t="shared" si="9"/>
        <v>39.1</v>
      </c>
    </row>
    <row r="47" spans="1:10">
      <c r="A47" s="41"/>
      <c r="B47" s="11">
        <v>37</v>
      </c>
      <c r="C47" s="16" t="s">
        <v>39</v>
      </c>
      <c r="D47" s="17">
        <v>45.9</v>
      </c>
      <c r="E47" s="18">
        <f t="shared" si="8"/>
        <v>0.12</v>
      </c>
      <c r="F47" s="20">
        <f t="shared" si="9"/>
        <v>46.019999999999996</v>
      </c>
    </row>
    <row r="48" spans="1:10">
      <c r="A48" s="41"/>
      <c r="B48" s="11">
        <v>37</v>
      </c>
      <c r="C48" s="16" t="s">
        <v>40</v>
      </c>
      <c r="D48" s="17">
        <v>52.7</v>
      </c>
      <c r="E48" s="18">
        <f t="shared" si="8"/>
        <v>0.14000000000000001</v>
      </c>
      <c r="F48" s="20">
        <f t="shared" si="9"/>
        <v>52.84</v>
      </c>
    </row>
    <row r="49" spans="1:10">
      <c r="A49" s="41"/>
      <c r="B49" s="11">
        <v>37</v>
      </c>
      <c r="C49" s="16" t="s">
        <v>41</v>
      </c>
      <c r="D49" s="17">
        <v>58.5</v>
      </c>
      <c r="E49" s="18">
        <f t="shared" si="8"/>
        <v>0.15</v>
      </c>
      <c r="F49" s="20">
        <f t="shared" si="9"/>
        <v>58.65</v>
      </c>
    </row>
    <row r="50" spans="1:10">
      <c r="A50" s="41"/>
      <c r="B50" s="11">
        <v>37</v>
      </c>
      <c r="C50" s="16" t="s">
        <v>42</v>
      </c>
      <c r="D50" s="17">
        <v>64.2</v>
      </c>
      <c r="E50" s="18">
        <f t="shared" si="8"/>
        <v>0.16</v>
      </c>
      <c r="F50" s="20">
        <f t="shared" si="9"/>
        <v>64.36</v>
      </c>
    </row>
    <row r="51" spans="1:10">
      <c r="A51" s="41"/>
      <c r="B51" s="11">
        <v>37</v>
      </c>
      <c r="C51" s="16" t="s">
        <v>43</v>
      </c>
      <c r="D51" s="17">
        <v>76.8</v>
      </c>
      <c r="E51" s="18">
        <f t="shared" si="8"/>
        <v>0.2</v>
      </c>
      <c r="F51" s="20">
        <f t="shared" si="9"/>
        <v>77</v>
      </c>
    </row>
    <row r="52" spans="1:10">
      <c r="A52" s="41"/>
      <c r="B52" s="11" t="s">
        <v>61</v>
      </c>
      <c r="C52" s="16" t="s">
        <v>46</v>
      </c>
      <c r="D52" s="17">
        <v>22.2</v>
      </c>
      <c r="E52" s="18">
        <f t="shared" si="8"/>
        <v>0.06</v>
      </c>
      <c r="F52" s="20">
        <f t="shared" si="9"/>
        <v>22.259999999999998</v>
      </c>
    </row>
    <row r="53" spans="1:10">
      <c r="A53" s="41"/>
      <c r="B53" s="11">
        <v>37</v>
      </c>
      <c r="C53" s="16" t="s">
        <v>62</v>
      </c>
      <c r="D53" s="17">
        <v>34.5</v>
      </c>
      <c r="E53" s="18">
        <f t="shared" si="8"/>
        <v>0.09</v>
      </c>
      <c r="F53" s="20">
        <f t="shared" si="9"/>
        <v>34.590000000000003</v>
      </c>
    </row>
    <row r="54" spans="1:10">
      <c r="A54" s="41"/>
      <c r="B54" s="11">
        <v>37</v>
      </c>
      <c r="C54" s="16" t="s">
        <v>63</v>
      </c>
      <c r="D54" s="17">
        <v>23.6</v>
      </c>
      <c r="E54" s="18">
        <f t="shared" si="8"/>
        <v>0.06</v>
      </c>
      <c r="F54" s="20">
        <f t="shared" si="9"/>
        <v>23.66</v>
      </c>
    </row>
    <row r="55" spans="1:10">
      <c r="A55" s="41"/>
      <c r="B55" s="11" t="s">
        <v>61</v>
      </c>
      <c r="C55" s="16" t="s">
        <v>45</v>
      </c>
      <c r="D55" s="17">
        <v>4.4000000000000004</v>
      </c>
      <c r="E55" s="18">
        <f t="shared" si="8"/>
        <v>0.01</v>
      </c>
      <c r="F55" s="20">
        <f t="shared" si="9"/>
        <v>4.41</v>
      </c>
    </row>
    <row r="56" spans="1:10">
      <c r="A56" s="41"/>
      <c r="B56" s="11">
        <v>37</v>
      </c>
      <c r="C56" s="16" t="s">
        <v>44</v>
      </c>
      <c r="D56" s="17">
        <v>79.8</v>
      </c>
      <c r="E56" s="18">
        <f t="shared" si="8"/>
        <v>0.21</v>
      </c>
      <c r="F56" s="20">
        <f t="shared" si="9"/>
        <v>80.009999999999991</v>
      </c>
      <c r="H56" t="s">
        <v>58</v>
      </c>
      <c r="J56" s="29">
        <f>184.2-173.4</f>
        <v>10.799999999999983</v>
      </c>
    </row>
    <row r="57" spans="1:10">
      <c r="A57" s="43"/>
      <c r="B57" s="28">
        <v>39</v>
      </c>
      <c r="C57" s="12" t="s">
        <v>37</v>
      </c>
      <c r="D57" s="24">
        <v>173.4</v>
      </c>
      <c r="E57" s="22">
        <f t="shared" si="8"/>
        <v>0.45</v>
      </c>
      <c r="F57" s="23">
        <f t="shared" si="9"/>
        <v>173.85</v>
      </c>
      <c r="H57" s="40">
        <f>+F57+10.8</f>
        <v>184.65</v>
      </c>
    </row>
  </sheetData>
  <mergeCells count="4">
    <mergeCell ref="A3:A23"/>
    <mergeCell ref="A25:A43"/>
    <mergeCell ref="A44:A57"/>
    <mergeCell ref="H3:I3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B8F35A53BB92C4B93630EAE70AD15DC" ma:contentTypeVersion="52" ma:contentTypeDescription="" ma:contentTypeScope="" ma:versionID="29a69e95291da67dc0ef737b7f1654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2020-06-15T07:00:00+00:00</OpenedDate>
    <SignificantOrder xmlns="dc463f71-b30c-4ab2-9473-d307f9d35888">false</SignificantOrder>
    <Date1 xmlns="dc463f71-b30c-4ab2-9473-d307f9d35888">2020-06-15T07:00:00+00:00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200543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3E299E3-1AE3-4972-B71B-7E4124996079}"/>
</file>

<file path=customXml/itemProps2.xml><?xml version="1.0" encoding="utf-8"?>
<ds:datastoreItem xmlns:ds="http://schemas.openxmlformats.org/officeDocument/2006/customXml" ds:itemID="{4669CFA2-184A-43F2-9537-0FD744E41F1B}"/>
</file>

<file path=customXml/itemProps3.xml><?xml version="1.0" encoding="utf-8"?>
<ds:datastoreItem xmlns:ds="http://schemas.openxmlformats.org/officeDocument/2006/customXml" ds:itemID="{AE19226D-8023-483B-8C60-1264985B0AC4}"/>
</file>

<file path=customXml/itemProps4.xml><?xml version="1.0" encoding="utf-8"?>
<ds:datastoreItem xmlns:ds="http://schemas.openxmlformats.org/officeDocument/2006/customXml" ds:itemID="{ECB93662-0B65-49C6-B05B-1793F4AD8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Seattle_South Sound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dcterms:created xsi:type="dcterms:W3CDTF">2020-05-27T23:41:00Z</dcterms:created>
  <dcterms:modified xsi:type="dcterms:W3CDTF">2020-06-15T15:09:54Z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0x0101006E56B4D1795A2E4DB2F0B01679ED314A008B8F35A53BB92C4B93630EAE70AD15DC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