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5" yWindow="450" windowWidth="12570" windowHeight="6465" tabRatio="616" activeTab="1"/>
  </bookViews>
  <sheets>
    <sheet name="Commodity Credit 3-1-19" sheetId="1" r:id="rId1"/>
    <sheet name="Commodity Credit 9-1-1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BREMAIR_COST_of_SERVICE_STUDY">#REF!</definedName>
    <definedName name="_xlnm.Print_Area" localSheetId="0">'Commodity Credit 3-1-19'!$A$1:$I$51</definedName>
    <definedName name="_xlnm.Print_Area" localSheetId="1">'Commodity Credit 9-1-19'!$A$1:$I$47</definedName>
    <definedName name="_xlnm.Print_Titles" localSheetId="0">'Commodity Credit 3-1-19'!$1:$5</definedName>
    <definedName name="_xlnm.Print_Titles" localSheetId="1">'Commodity Credit 9-1-19'!$1:$5</definedName>
    <definedName name="Print1">#REF!</definedName>
    <definedName name="Print2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G2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(TG-180742)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  <comment ref="G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In filing TG-180742 the sign on this true-up was incorrect.  We were paying customers $.065, and they should have been paying us this amount.  This corrects that error.</t>
        </r>
      </text>
    </comment>
    <comment ref="G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Heather Garland:
In filing TG-180742 the sign on this true-up was incorrect.  We were paying customers $.03, and they should have been paying us this amount.  This corrects that error.</t>
        </r>
      </text>
    </comment>
    <comment ref="G4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Heather Garland:
In filing TG-180742 the sign on this true-up was incorrect.  We were paying customers $.03, and they should have been paying us this amount.  This corrects that error.</t>
        </r>
      </text>
    </comment>
    <comment ref="G4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(TG-180742)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</commentList>
</comments>
</file>

<file path=xl/sharedStrings.xml><?xml version="1.0" encoding="utf-8"?>
<sst xmlns="http://schemas.openxmlformats.org/spreadsheetml/2006/main" count="73" uniqueCount="27">
  <si>
    <t>Revenue Impact:</t>
  </si>
  <si>
    <t>Revenue</t>
  </si>
  <si>
    <t>Total</t>
  </si>
  <si>
    <t>Tonnages</t>
  </si>
  <si>
    <t>Earned Revenue</t>
  </si>
  <si>
    <t>Projected Revenue</t>
  </si>
  <si>
    <t>Over/(Under) Paid</t>
  </si>
  <si>
    <t>Over/(Under) Earned:</t>
  </si>
  <si>
    <t>6 Month Average:</t>
  </si>
  <si>
    <t>Change:</t>
  </si>
  <si>
    <t>Rate Effective March 1, 2019</t>
  </si>
  <si>
    <t>Murrey's Disposal Co., Inc.</t>
  </si>
  <si>
    <t xml:space="preserve">Commodity Adjustment Calculation </t>
  </si>
  <si>
    <t>Price</t>
  </si>
  <si>
    <t>Residential Curbside Recycling</t>
  </si>
  <si>
    <t>Multi-Family Container Recycling</t>
  </si>
  <si>
    <t>Customers</t>
  </si>
  <si>
    <t>Yards</t>
  </si>
  <si>
    <t>New Commodity Debit/(Credit):</t>
  </si>
  <si>
    <t>Over/(Under) Paid:</t>
  </si>
  <si>
    <t>September True Up:</t>
  </si>
  <si>
    <t>Old Debit/(Credit):</t>
  </si>
  <si>
    <t>Projected Revenue per Customer</t>
  </si>
  <si>
    <t>Correct Customer Count True-Up</t>
  </si>
  <si>
    <t>Correct Notification Pay-Back</t>
  </si>
  <si>
    <t>Rate Effective September 1, 2019</t>
  </si>
  <si>
    <t>6 Month Average Projection: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</si>
</sst>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7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0"/>
      <name val="Times New Roman"/>
      <family val="1"/>
    </font>
    <font>
      <b/>
      <sz val="11"/>
      <name val="Century Gothic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 tint="0.14996999502182007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thin"/>
      <bottom/>
    </border>
  </borders>
  <cellStyleXfs count="18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7" fillId="14" borderId="0" applyNumberFormat="0" applyBorder="0" applyAlignment="0" applyProtection="0"/>
    <xf numFmtId="0" fontId="51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51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51" fillId="19" borderId="0" applyNumberFormat="0" applyBorder="0" applyAlignment="0" applyProtection="0"/>
    <xf numFmtId="0" fontId="7" fillId="6" borderId="0" applyNumberFormat="0" applyBorder="0" applyAlignment="0" applyProtection="0"/>
    <xf numFmtId="0" fontId="5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51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1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8" fillId="6" borderId="0" applyNumberFormat="0" applyBorder="0" applyAlignment="0" applyProtection="0"/>
    <xf numFmtId="0" fontId="5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" fillId="28" borderId="0" applyNumberFormat="0" applyBorder="0" applyAlignment="0" applyProtection="0"/>
    <xf numFmtId="0" fontId="52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38" borderId="0" applyNumberFormat="0" applyBorder="0" applyAlignment="0" applyProtection="0"/>
    <xf numFmtId="0" fontId="52" fillId="39" borderId="0" applyNumberFormat="0" applyBorder="0" applyAlignment="0" applyProtection="0"/>
    <xf numFmtId="0" fontId="8" fillId="40" borderId="0" applyNumberFormat="0" applyBorder="0" applyAlignment="0" applyProtection="0"/>
    <xf numFmtId="0" fontId="52" fillId="41" borderId="0" applyNumberFormat="0" applyBorder="0" applyAlignment="0" applyProtection="0"/>
    <xf numFmtId="0" fontId="8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52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8" borderId="0" applyNumberFormat="0" applyBorder="0" applyAlignment="0" applyProtection="0"/>
    <xf numFmtId="0" fontId="52" fillId="47" borderId="0" applyNumberFormat="0" applyBorder="0" applyAlignment="0" applyProtection="0"/>
    <xf numFmtId="0" fontId="8" fillId="44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53" fillId="48" borderId="0" applyNumberFormat="0" applyBorder="0" applyAlignment="0" applyProtection="0"/>
    <xf numFmtId="0" fontId="9" fillId="5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54" fillId="49" borderId="1" applyNumberFormat="0" applyAlignment="0" applyProtection="0"/>
    <xf numFmtId="0" fontId="10" fillId="50" borderId="2" applyNumberFormat="0" applyAlignment="0" applyProtection="0"/>
    <xf numFmtId="0" fontId="10" fillId="3" borderId="2" applyNumberFormat="0" applyAlignment="0" applyProtection="0"/>
    <xf numFmtId="0" fontId="55" fillId="51" borderId="3" applyNumberFormat="0" applyAlignment="0" applyProtection="0"/>
    <xf numFmtId="0" fontId="11" fillId="52" borderId="4" applyNumberFormat="0" applyAlignment="0" applyProtection="0"/>
    <xf numFmtId="0" fontId="11" fillId="53" borderId="5" applyNumberFormat="0" applyAlignment="0" applyProtection="0"/>
    <xf numFmtId="0" fontId="0" fillId="5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54" borderId="6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7">
      <alignment/>
      <protection/>
    </xf>
    <xf numFmtId="0" fontId="21" fillId="55" borderId="0">
      <alignment horizontal="right"/>
      <protection locked="0"/>
    </xf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2" fontId="21" fillId="55" borderId="0">
      <alignment horizontal="right"/>
      <protection locked="0"/>
    </xf>
    <xf numFmtId="0" fontId="2" fillId="0" borderId="0" applyNumberFormat="0" applyFill="0" applyBorder="0" applyAlignment="0" applyProtection="0"/>
    <xf numFmtId="0" fontId="58" fillId="56" borderId="0" applyNumberFormat="0" applyBorder="0" applyAlignment="0" applyProtection="0"/>
    <xf numFmtId="0" fontId="13" fillId="8" borderId="0" applyNumberFormat="0" applyBorder="0" applyAlignment="0" applyProtection="0"/>
    <xf numFmtId="0" fontId="58" fillId="56" borderId="0" applyNumberFormat="0" applyBorder="0" applyAlignment="0" applyProtection="0"/>
    <xf numFmtId="0" fontId="13" fillId="14" borderId="0" applyNumberFormat="0" applyBorder="0" applyAlignment="0" applyProtection="0"/>
    <xf numFmtId="0" fontId="59" fillId="0" borderId="8" applyNumberFormat="0" applyFill="0" applyAlignment="0" applyProtection="0"/>
    <xf numFmtId="0" fontId="22" fillId="0" borderId="9" applyNumberFormat="0" applyFill="0" applyAlignment="0" applyProtection="0"/>
    <xf numFmtId="0" fontId="37" fillId="0" borderId="10" applyNumberFormat="0" applyFill="0" applyAlignment="0" applyProtection="0"/>
    <xf numFmtId="0" fontId="60" fillId="0" borderId="11" applyNumberFormat="0" applyFill="0" applyAlignment="0" applyProtection="0"/>
    <xf numFmtId="0" fontId="23" fillId="0" borderId="12" applyNumberFormat="0" applyFill="0" applyAlignment="0" applyProtection="0"/>
    <xf numFmtId="0" fontId="38" fillId="0" borderId="12" applyNumberFormat="0" applyFill="0" applyAlignment="0" applyProtection="0"/>
    <xf numFmtId="0" fontId="61" fillId="0" borderId="13" applyNumberFormat="0" applyFill="0" applyAlignment="0" applyProtection="0"/>
    <xf numFmtId="0" fontId="24" fillId="0" borderId="14" applyNumberFormat="0" applyFill="0" applyAlignment="0" applyProtection="0"/>
    <xf numFmtId="0" fontId="39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7" borderId="1" applyNumberFormat="0" applyAlignment="0" applyProtection="0"/>
    <xf numFmtId="0" fontId="27" fillId="21" borderId="2" applyNumberFormat="0" applyAlignment="0" applyProtection="0"/>
    <xf numFmtId="0" fontId="40" fillId="16" borderId="2" applyNumberFormat="0" applyAlignment="0" applyProtection="0"/>
    <xf numFmtId="3" fontId="28" fillId="3" borderId="0">
      <alignment/>
      <protection locked="0"/>
    </xf>
    <xf numFmtId="4" fontId="28" fillId="3" borderId="0">
      <alignment/>
      <protection locked="0"/>
    </xf>
    <xf numFmtId="0" fontId="51" fillId="4" borderId="1" applyNumberFormat="0" applyProtection="0">
      <alignment horizontal="centerContinuous" vertical="center"/>
    </xf>
    <xf numFmtId="0" fontId="51" fillId="4" borderId="1" applyNumberFormat="0" applyProtection="0">
      <alignment horizontal="centerContinuous" vertical="center"/>
    </xf>
    <xf numFmtId="0" fontId="51" fillId="4" borderId="1" applyNumberFormat="0" applyProtection="0">
      <alignment horizontal="centerContinuous" vertical="center"/>
    </xf>
    <xf numFmtId="0" fontId="51" fillId="4" borderId="1" applyNumberFormat="0" applyProtection="0">
      <alignment horizontal="centerContinuous" vertical="center"/>
    </xf>
    <xf numFmtId="0" fontId="34" fillId="58" borderId="7">
      <alignment/>
      <protection/>
    </xf>
    <xf numFmtId="0" fontId="66" fillId="0" borderId="16" applyNumberFormat="0" applyFill="0" applyAlignment="0" applyProtection="0"/>
    <xf numFmtId="0" fontId="14" fillId="0" borderId="17" applyNumberFormat="0" applyFill="0" applyAlignment="0" applyProtection="0"/>
    <xf numFmtId="0" fontId="67" fillId="59" borderId="0" applyNumberFormat="0" applyBorder="0" applyAlignment="0" applyProtection="0"/>
    <xf numFmtId="0" fontId="15" fillId="21" borderId="0" applyNumberFormat="0" applyBorder="0" applyAlignment="0" applyProtection="0"/>
    <xf numFmtId="43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69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6" fillId="50" borderId="0" applyFill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6" fillId="50" borderId="0" applyFill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wrapText="1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wrapText="1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wrapText="1"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0" borderId="18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0" fillId="9" borderId="19" applyNumberFormat="0" applyFont="0" applyAlignment="0" applyProtection="0"/>
    <xf numFmtId="0" fontId="7" fillId="60" borderId="18" applyNumberFormat="0" applyFont="0" applyAlignment="0" applyProtection="0"/>
    <xf numFmtId="0" fontId="1" fillId="9" borderId="19" applyNumberFormat="0" applyFont="0" applyAlignment="0" applyProtection="0"/>
    <xf numFmtId="165" fontId="30" fillId="0" borderId="0" applyNumberFormat="0">
      <alignment/>
      <protection/>
    </xf>
    <xf numFmtId="0" fontId="70" fillId="61" borderId="20" applyBorder="0">
      <alignment horizontal="centerContinuous"/>
      <protection/>
    </xf>
    <xf numFmtId="0" fontId="45" fillId="62" borderId="21" applyBorder="0">
      <alignment horizontal="centerContinuous"/>
      <protection/>
    </xf>
    <xf numFmtId="0" fontId="71" fillId="49" borderId="22" applyNumberFormat="0" applyAlignment="0" applyProtection="0"/>
    <xf numFmtId="0" fontId="24" fillId="50" borderId="23" applyNumberFormat="0" applyAlignment="0" applyProtection="0"/>
    <xf numFmtId="0" fontId="41" fillId="3" borderId="2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32" fillId="0" borderId="25">
      <alignment horizont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9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29" fillId="0" borderId="7">
      <alignment/>
      <protection/>
    </xf>
    <xf numFmtId="0" fontId="29" fillId="0" borderId="7">
      <alignment/>
      <protection/>
    </xf>
    <xf numFmtId="0" fontId="72" fillId="0" borderId="0" applyNumberFormat="0" applyFill="0" applyBorder="0" applyAlignment="0" applyProtection="0"/>
    <xf numFmtId="0" fontId="35" fillId="63" borderId="0">
      <alignment/>
      <protection/>
    </xf>
    <xf numFmtId="0" fontId="36" fillId="63" borderId="0">
      <alignment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8" applyNumberFormat="0" applyFill="0" applyAlignment="0" applyProtection="0"/>
    <xf numFmtId="0" fontId="34" fillId="0" borderId="29">
      <alignment/>
      <protection/>
    </xf>
    <xf numFmtId="0" fontId="34" fillId="0" borderId="29">
      <alignment/>
      <protection/>
    </xf>
    <xf numFmtId="0" fontId="34" fillId="0" borderId="7">
      <alignment/>
      <protection/>
    </xf>
    <xf numFmtId="0" fontId="34" fillId="0" borderId="7">
      <alignment/>
      <protection/>
    </xf>
    <xf numFmtId="0" fontId="74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64" borderId="0" xfId="1768" applyFont="1" applyFill="1">
      <alignment/>
      <protection/>
    </xf>
    <xf numFmtId="43" fontId="5" fillId="64" borderId="30" xfId="110" applyFont="1" applyFill="1" applyBorder="1" applyAlignment="1">
      <alignment/>
    </xf>
    <xf numFmtId="0" fontId="5" fillId="64" borderId="0" xfId="1768" applyFont="1" applyFill="1" applyAlignment="1">
      <alignment horizontal="right"/>
      <protection/>
    </xf>
    <xf numFmtId="43" fontId="4" fillId="22" borderId="0" xfId="1768" applyNumberFormat="1" applyFont="1" applyFill="1">
      <alignment/>
      <protection/>
    </xf>
    <xf numFmtId="7" fontId="4" fillId="22" borderId="0" xfId="1768" applyNumberFormat="1" applyFont="1" applyFill="1">
      <alignment/>
      <protection/>
    </xf>
    <xf numFmtId="0" fontId="4" fillId="22" borderId="0" xfId="1768" applyFont="1" applyFill="1">
      <alignment/>
      <protection/>
    </xf>
    <xf numFmtId="164" fontId="4" fillId="22" borderId="0" xfId="110" applyNumberFormat="1" applyFont="1" applyFill="1" applyBorder="1" applyAlignment="1">
      <alignment horizontal="center"/>
    </xf>
    <xf numFmtId="7" fontId="4" fillId="22" borderId="0" xfId="110" applyNumberFormat="1" applyFont="1" applyFill="1" applyBorder="1" applyAlignment="1">
      <alignment horizontal="center"/>
    </xf>
    <xf numFmtId="0" fontId="4" fillId="0" borderId="0" xfId="1768" applyNumberFormat="1" applyFont="1">
      <alignment/>
      <protection/>
    </xf>
    <xf numFmtId="0" fontId="4" fillId="0" borderId="0" xfId="1768" applyFont="1">
      <alignment/>
      <protection/>
    </xf>
    <xf numFmtId="0" fontId="4" fillId="0" borderId="0" xfId="1768" applyFont="1" applyAlignment="1">
      <alignment horizontal="center"/>
      <protection/>
    </xf>
    <xf numFmtId="43" fontId="4" fillId="0" borderId="0" xfId="110" applyFont="1" applyAlignment="1">
      <alignment horizontal="center"/>
    </xf>
    <xf numFmtId="0" fontId="4" fillId="0" borderId="6" xfId="1768" applyFont="1" applyBorder="1" applyAlignment="1">
      <alignment horizontal="center"/>
      <protection/>
    </xf>
    <xf numFmtId="0" fontId="4" fillId="0" borderId="0" xfId="1768" applyFont="1" applyBorder="1" applyAlignment="1">
      <alignment horizontal="center"/>
      <protection/>
    </xf>
    <xf numFmtId="43" fontId="4" fillId="0" borderId="0" xfId="110" applyFont="1" applyAlignment="1">
      <alignment/>
    </xf>
    <xf numFmtId="43" fontId="4" fillId="0" borderId="0" xfId="110" applyFont="1" applyAlignment="1">
      <alignment horizontal="left"/>
    </xf>
    <xf numFmtId="0" fontId="5" fillId="0" borderId="0" xfId="1768" applyNumberFormat="1" applyFont="1">
      <alignment/>
      <protection/>
    </xf>
    <xf numFmtId="164" fontId="4" fillId="0" borderId="0" xfId="110" applyNumberFormat="1" applyFont="1" applyAlignment="1">
      <alignment/>
    </xf>
    <xf numFmtId="0" fontId="5" fillId="0" borderId="0" xfId="1768" applyFont="1">
      <alignment/>
      <protection/>
    </xf>
    <xf numFmtId="0" fontId="4" fillId="0" borderId="0" xfId="110" applyNumberFormat="1" applyFont="1" applyAlignment="1">
      <alignment/>
    </xf>
    <xf numFmtId="43" fontId="4" fillId="0" borderId="0" xfId="110" applyNumberFormat="1" applyFont="1" applyAlignment="1">
      <alignment/>
    </xf>
    <xf numFmtId="4" fontId="4" fillId="0" borderId="0" xfId="110" applyNumberFormat="1" applyFont="1" applyAlignment="1">
      <alignment/>
    </xf>
    <xf numFmtId="0" fontId="4" fillId="0" borderId="0" xfId="1768" applyFont="1" applyFill="1">
      <alignment/>
      <protection/>
    </xf>
    <xf numFmtId="164" fontId="4" fillId="0" borderId="0" xfId="110" applyNumberFormat="1" applyFont="1" applyFill="1" applyAlignment="1">
      <alignment/>
    </xf>
    <xf numFmtId="43" fontId="4" fillId="0" borderId="0" xfId="110" applyFont="1" applyFill="1" applyAlignment="1">
      <alignment/>
    </xf>
    <xf numFmtId="164" fontId="5" fillId="0" borderId="0" xfId="110" applyNumberFormat="1" applyFont="1" applyFill="1" applyAlignment="1">
      <alignment/>
    </xf>
    <xf numFmtId="0" fontId="5" fillId="0" borderId="0" xfId="1768" applyFont="1" applyAlignment="1">
      <alignment horizontal="center"/>
      <protection/>
    </xf>
    <xf numFmtId="17" fontId="5" fillId="0" borderId="6" xfId="1768" applyNumberFormat="1" applyFont="1" applyBorder="1" applyAlignment="1">
      <alignment horizontal="center"/>
      <protection/>
    </xf>
    <xf numFmtId="44" fontId="4" fillId="0" borderId="0" xfId="264" applyFont="1" applyAlignment="1">
      <alignment/>
    </xf>
    <xf numFmtId="167" fontId="4" fillId="0" borderId="0" xfId="264" applyNumberFormat="1" applyFont="1" applyAlignment="1">
      <alignment/>
    </xf>
    <xf numFmtId="0" fontId="4" fillId="0" borderId="6" xfId="1768" applyNumberFormat="1" applyFont="1" applyBorder="1" applyAlignment="1">
      <alignment horizontal="left"/>
      <protection/>
    </xf>
    <xf numFmtId="0" fontId="5" fillId="0" borderId="0" xfId="1768" applyNumberFormat="1" applyFont="1" applyAlignment="1">
      <alignment horizontal="left"/>
      <protection/>
    </xf>
    <xf numFmtId="0" fontId="5" fillId="0" borderId="20" xfId="1768" applyNumberFormat="1" applyFont="1" applyBorder="1">
      <alignment/>
      <protection/>
    </xf>
    <xf numFmtId="17" fontId="5" fillId="0" borderId="6" xfId="1769" applyNumberFormat="1" applyFont="1" applyBorder="1" applyAlignment="1">
      <alignment horizontal="center"/>
      <protection/>
    </xf>
    <xf numFmtId="43" fontId="4" fillId="0" borderId="0" xfId="1768" applyNumberFormat="1" applyFont="1">
      <alignment/>
      <protection/>
    </xf>
    <xf numFmtId="0" fontId="5" fillId="0" borderId="0" xfId="1768" applyFont="1" applyFill="1" applyAlignment="1">
      <alignment horizontal="center"/>
      <protection/>
    </xf>
    <xf numFmtId="164" fontId="4" fillId="0" borderId="0" xfId="110" applyNumberFormat="1" applyFont="1" applyFill="1" applyAlignment="1">
      <alignment horizontal="right"/>
    </xf>
    <xf numFmtId="164" fontId="4" fillId="0" borderId="0" xfId="110" applyNumberFormat="1" applyFont="1" applyFill="1" applyBorder="1" applyAlignment="1">
      <alignment/>
    </xf>
    <xf numFmtId="164" fontId="4" fillId="0" borderId="0" xfId="110" applyNumberFormat="1" applyFont="1" applyFill="1" applyBorder="1" applyAlignment="1">
      <alignment horizontal="center"/>
    </xf>
    <xf numFmtId="4" fontId="4" fillId="0" borderId="0" xfId="110" applyNumberFormat="1" applyFont="1" applyFill="1" applyBorder="1" applyAlignment="1">
      <alignment/>
    </xf>
    <xf numFmtId="7" fontId="4" fillId="0" borderId="0" xfId="110" applyNumberFormat="1" applyFont="1" applyBorder="1" applyAlignment="1">
      <alignment horizontal="center"/>
    </xf>
    <xf numFmtId="0" fontId="6" fillId="65" borderId="0" xfId="1768" applyNumberFormat="1" applyFont="1" applyFill="1" applyBorder="1" applyAlignment="1">
      <alignment horizontal="left"/>
      <protection/>
    </xf>
    <xf numFmtId="17" fontId="5" fillId="65" borderId="0" xfId="1769" applyNumberFormat="1" applyFont="1" applyFill="1" applyBorder="1" applyAlignment="1">
      <alignment horizontal="center"/>
      <protection/>
    </xf>
    <xf numFmtId="17" fontId="5" fillId="65" borderId="0" xfId="1768" applyNumberFormat="1" applyFont="1" applyFill="1" applyBorder="1" applyAlignment="1">
      <alignment horizontal="center"/>
      <protection/>
    </xf>
    <xf numFmtId="0" fontId="5" fillId="0" borderId="0" xfId="1768" applyNumberFormat="1" applyFont="1" applyBorder="1" applyAlignment="1">
      <alignment horizontal="left" vertical="top"/>
      <protection/>
    </xf>
    <xf numFmtId="7" fontId="4" fillId="0" borderId="0" xfId="1768" applyNumberFormat="1" applyFont="1">
      <alignment/>
      <protection/>
    </xf>
    <xf numFmtId="167" fontId="5" fillId="0" borderId="20" xfId="264" applyNumberFormat="1" applyFont="1" applyFill="1" applyBorder="1" applyAlignment="1">
      <alignment/>
    </xf>
    <xf numFmtId="0" fontId="5" fillId="0" borderId="0" xfId="1768" applyFont="1" applyAlignment="1">
      <alignment horizontal="right"/>
      <protection/>
    </xf>
    <xf numFmtId="164" fontId="4" fillId="0" borderId="0" xfId="1768" applyNumberFormat="1" applyFont="1">
      <alignment/>
      <protection/>
    </xf>
    <xf numFmtId="164" fontId="5" fillId="22" borderId="0" xfId="110" applyNumberFormat="1" applyFont="1" applyFill="1" applyAlignment="1">
      <alignment/>
    </xf>
    <xf numFmtId="43" fontId="4" fillId="22" borderId="0" xfId="110" applyNumberFormat="1" applyFont="1" applyFill="1" applyAlignment="1">
      <alignment/>
    </xf>
    <xf numFmtId="43" fontId="4" fillId="22" borderId="0" xfId="110" applyFont="1" applyFill="1" applyAlignment="1">
      <alignment/>
    </xf>
    <xf numFmtId="17" fontId="5" fillId="0" borderId="6" xfId="1768" applyNumberFormat="1" applyFont="1" applyFill="1" applyBorder="1" applyAlignment="1">
      <alignment horizontal="center"/>
      <protection/>
    </xf>
    <xf numFmtId="43" fontId="4" fillId="0" borderId="6" xfId="110" applyFont="1" applyFill="1" applyBorder="1" applyAlignment="1">
      <alignment horizontal="center"/>
    </xf>
    <xf numFmtId="0" fontId="4" fillId="0" borderId="6" xfId="1768" applyFont="1" applyFill="1" applyBorder="1" applyAlignment="1">
      <alignment horizontal="center"/>
      <protection/>
    </xf>
    <xf numFmtId="17" fontId="5" fillId="0" borderId="0" xfId="1768" applyNumberFormat="1" applyFont="1" applyFill="1" applyBorder="1" applyAlignment="1">
      <alignment horizontal="center"/>
      <protection/>
    </xf>
    <xf numFmtId="43" fontId="4" fillId="0" borderId="0" xfId="110" applyFont="1" applyFill="1" applyBorder="1" applyAlignment="1">
      <alignment horizontal="center"/>
    </xf>
    <xf numFmtId="0" fontId="4" fillId="0" borderId="0" xfId="1768" applyFont="1" applyFill="1" applyBorder="1" applyAlignment="1">
      <alignment horizontal="center"/>
      <protection/>
    </xf>
    <xf numFmtId="43" fontId="5" fillId="0" borderId="0" xfId="110" applyFont="1" applyFill="1" applyBorder="1" applyAlignment="1">
      <alignment/>
    </xf>
    <xf numFmtId="43" fontId="5" fillId="0" borderId="0" xfId="110" applyFont="1" applyFill="1" applyAlignment="1">
      <alignment/>
    </xf>
    <xf numFmtId="0" fontId="5" fillId="0" borderId="0" xfId="1768" applyFont="1" applyFill="1">
      <alignment/>
      <protection/>
    </xf>
    <xf numFmtId="0" fontId="5" fillId="0" borderId="0" xfId="1768" applyFont="1" applyFill="1" applyAlignment="1">
      <alignment horizontal="right"/>
      <protection/>
    </xf>
    <xf numFmtId="10" fontId="4" fillId="0" borderId="0" xfId="1782" applyNumberFormat="1" applyFont="1" applyFill="1" applyAlignment="1">
      <alignment/>
    </xf>
    <xf numFmtId="44" fontId="4" fillId="22" borderId="0" xfId="264" applyNumberFormat="1" applyFont="1" applyFill="1" applyBorder="1" applyAlignment="1">
      <alignment horizontal="right"/>
    </xf>
  </cellXfs>
  <cellStyles count="18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4 4" xfId="32"/>
    <cellStyle name="20% - Accent5" xfId="33"/>
    <cellStyle name="20% - Accent5 2" xfId="34"/>
    <cellStyle name="20% - Accent6" xfId="35"/>
    <cellStyle name="20% - Accent6 2" xfId="36"/>
    <cellStyle name="20% - Accent6 2 2" xfId="37"/>
    <cellStyle name="40% - Accent1" xfId="38"/>
    <cellStyle name="40% - Accent1 2" xfId="39"/>
    <cellStyle name="40% - Accent1 2 2" xfId="40"/>
    <cellStyle name="40% - Accent1 3" xfId="41"/>
    <cellStyle name="40% - Accent2" xfId="42"/>
    <cellStyle name="40% - Accent2 2" xfId="43"/>
    <cellStyle name="40% - Accent3" xfId="44"/>
    <cellStyle name="40% - Accent3 2" xfId="45"/>
    <cellStyle name="40% - Accent3 2 2" xfId="46"/>
    <cellStyle name="40% - Accent3 3" xfId="47"/>
    <cellStyle name="40% - Accent4" xfId="48"/>
    <cellStyle name="40% - Accent4 2" xfId="49"/>
    <cellStyle name="40% - Accent4 2 2" xfId="50"/>
    <cellStyle name="40% - Accent4 3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40% - Accent6 3" xfId="58"/>
    <cellStyle name="60% - Accent1" xfId="59"/>
    <cellStyle name="60% - Accent1 2" xfId="60"/>
    <cellStyle name="60% - Accent1 3" xfId="61"/>
    <cellStyle name="60% - Accent2" xfId="62"/>
    <cellStyle name="60% - Accent2 2" xfId="63"/>
    <cellStyle name="60% - Accent3" xfId="64"/>
    <cellStyle name="60% - Accent3 2" xfId="65"/>
    <cellStyle name="60% - Accent3 3" xfId="66"/>
    <cellStyle name="60% - Accent3 4" xfId="67"/>
    <cellStyle name="60% - Accent4" xfId="68"/>
    <cellStyle name="60% - Accent4 2" xfId="69"/>
    <cellStyle name="60% - Accent4 3" xfId="70"/>
    <cellStyle name="60% - Accent4 4" xfId="71"/>
    <cellStyle name="60% - Accent5" xfId="72"/>
    <cellStyle name="60% - Accent5 2" xfId="73"/>
    <cellStyle name="60% - Accent6" xfId="74"/>
    <cellStyle name="60% - Accent6 2" xfId="75"/>
    <cellStyle name="60% - Accent6 2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3" xfId="83"/>
    <cellStyle name="Accent3 2" xfId="84"/>
    <cellStyle name="Accent4" xfId="85"/>
    <cellStyle name="Accent4 2" xfId="86"/>
    <cellStyle name="Accent4 2 2" xfId="87"/>
    <cellStyle name="Accent5" xfId="88"/>
    <cellStyle name="Accent5 2" xfId="89"/>
    <cellStyle name="Accent5 2 2" xfId="90"/>
    <cellStyle name="Accent6" xfId="91"/>
    <cellStyle name="Accent6 2" xfId="92"/>
    <cellStyle name="Accounting" xfId="93"/>
    <cellStyle name="Accounting 2" xfId="94"/>
    <cellStyle name="Accounting 3" xfId="95"/>
    <cellStyle name="Accounting_2011-11" xfId="96"/>
    <cellStyle name="Bad" xfId="97"/>
    <cellStyle name="Bad 2" xfId="98"/>
    <cellStyle name="Budget" xfId="99"/>
    <cellStyle name="Budget 2" xfId="100"/>
    <cellStyle name="Budget 3" xfId="101"/>
    <cellStyle name="Budget_2011-11" xfId="102"/>
    <cellStyle name="Calculation" xfId="103"/>
    <cellStyle name="Calculation 2" xfId="104"/>
    <cellStyle name="Calculation 3" xfId="105"/>
    <cellStyle name="Check Cell" xfId="106"/>
    <cellStyle name="Check Cell 2" xfId="107"/>
    <cellStyle name="Check Cell 2 2" xfId="108"/>
    <cellStyle name="combo" xfId="109"/>
    <cellStyle name="Comma" xfId="110"/>
    <cellStyle name="Comma [0]" xfId="111"/>
    <cellStyle name="Comma 10" xfId="112"/>
    <cellStyle name="Comma 11" xfId="113"/>
    <cellStyle name="Comma 12" xfId="114"/>
    <cellStyle name="Comma 12 2" xfId="115"/>
    <cellStyle name="Comma 13" xfId="116"/>
    <cellStyle name="Comma 13 2" xfId="117"/>
    <cellStyle name="Comma 14" xfId="118"/>
    <cellStyle name="Comma 14 2" xfId="119"/>
    <cellStyle name="Comma 15" xfId="120"/>
    <cellStyle name="Comma 15 2" xfId="121"/>
    <cellStyle name="Comma 16" xfId="122"/>
    <cellStyle name="Comma 16 2" xfId="123"/>
    <cellStyle name="Comma 16 3" xfId="124"/>
    <cellStyle name="Comma 16 4" xfId="125"/>
    <cellStyle name="Comma 17" xfId="126"/>
    <cellStyle name="Comma 17 2" xfId="127"/>
    <cellStyle name="Comma 17 2 2" xfId="128"/>
    <cellStyle name="Comma 17 3" xfId="129"/>
    <cellStyle name="Comma 17 4" xfId="130"/>
    <cellStyle name="Comma 18" xfId="131"/>
    <cellStyle name="Comma 18 2" xfId="132"/>
    <cellStyle name="Comma 18 2 2" xfId="133"/>
    <cellStyle name="Comma 18 3" xfId="134"/>
    <cellStyle name="Comma 18 3 2" xfId="135"/>
    <cellStyle name="Comma 18 4" xfId="136"/>
    <cellStyle name="Comma 19" xfId="137"/>
    <cellStyle name="Comma 19 2" xfId="138"/>
    <cellStyle name="Comma 19 2 2" xfId="139"/>
    <cellStyle name="Comma 19 3" xfId="140"/>
    <cellStyle name="Comma 2" xfId="141"/>
    <cellStyle name="Comma 2 2" xfId="142"/>
    <cellStyle name="Comma 2 2 2" xfId="143"/>
    <cellStyle name="Comma 2 2 2 2" xfId="144"/>
    <cellStyle name="Comma 2 2 3" xfId="145"/>
    <cellStyle name="Comma 2 3" xfId="146"/>
    <cellStyle name="Comma 2 3 2" xfId="147"/>
    <cellStyle name="Comma 2 3 2 2" xfId="148"/>
    <cellStyle name="Comma 2 3 3" xfId="149"/>
    <cellStyle name="Comma 2 4" xfId="150"/>
    <cellStyle name="Comma 2 5" xfId="151"/>
    <cellStyle name="Comma 20" xfId="152"/>
    <cellStyle name="Comma 20 2" xfId="153"/>
    <cellStyle name="Comma 21" xfId="154"/>
    <cellStyle name="Comma 21 2" xfId="155"/>
    <cellStyle name="Comma 22" xfId="156"/>
    <cellStyle name="Comma 23" xfId="157"/>
    <cellStyle name="Comma 24" xfId="158"/>
    <cellStyle name="Comma 3" xfId="159"/>
    <cellStyle name="Comma 3 2" xfId="160"/>
    <cellStyle name="Comma 3 2 2" xfId="161"/>
    <cellStyle name="Comma 3 3" xfId="162"/>
    <cellStyle name="Comma 3 3 2" xfId="163"/>
    <cellStyle name="Comma 4" xfId="164"/>
    <cellStyle name="Comma 4 2" xfId="165"/>
    <cellStyle name="Comma 4 2 2" xfId="166"/>
    <cellStyle name="Comma 4 2 2 2" xfId="167"/>
    <cellStyle name="Comma 4 2 2 3" xfId="168"/>
    <cellStyle name="Comma 4 2 3" xfId="169"/>
    <cellStyle name="Comma 4 2 3 2" xfId="170"/>
    <cellStyle name="Comma 4 2 3 3" xfId="171"/>
    <cellStyle name="Comma 4 2 3 4" xfId="172"/>
    <cellStyle name="Comma 4 2 4" xfId="173"/>
    <cellStyle name="Comma 4 2 4 2" xfId="174"/>
    <cellStyle name="Comma 4 2 4 3" xfId="175"/>
    <cellStyle name="Comma 4 2 5" xfId="176"/>
    <cellStyle name="Comma 4 2 5 2" xfId="177"/>
    <cellStyle name="Comma 4 2 5 3" xfId="178"/>
    <cellStyle name="Comma 4 2 6" xfId="179"/>
    <cellStyle name="Comma 4 2 6 2" xfId="180"/>
    <cellStyle name="Comma 4 2 6 3" xfId="181"/>
    <cellStyle name="Comma 4 2 7" xfId="182"/>
    <cellStyle name="Comma 4 2 7 2" xfId="183"/>
    <cellStyle name="Comma 4 2 7 3" xfId="184"/>
    <cellStyle name="Comma 4 2 8" xfId="185"/>
    <cellStyle name="Comma 4 3" xfId="186"/>
    <cellStyle name="Comma 4 3 2" xfId="187"/>
    <cellStyle name="Comma 4 3 2 2" xfId="188"/>
    <cellStyle name="Comma 4 3 2 2 2" xfId="189"/>
    <cellStyle name="Comma 4 3 2 3" xfId="190"/>
    <cellStyle name="Comma 4 3 2 4" xfId="191"/>
    <cellStyle name="Comma 4 3 3" xfId="192"/>
    <cellStyle name="Comma 4 3 3 2" xfId="193"/>
    <cellStyle name="Comma 4 3 3 3" xfId="194"/>
    <cellStyle name="Comma 4 3 3 4" xfId="195"/>
    <cellStyle name="Comma 4 3 4" xfId="196"/>
    <cellStyle name="Comma 4 3 4 2" xfId="197"/>
    <cellStyle name="Comma 4 3 4 3" xfId="198"/>
    <cellStyle name="Comma 4 3 4 4" xfId="199"/>
    <cellStyle name="Comma 4 3 5" xfId="200"/>
    <cellStyle name="Comma 4 4" xfId="201"/>
    <cellStyle name="Comma 4 4 2" xfId="202"/>
    <cellStyle name="Comma 4 4 2 2" xfId="203"/>
    <cellStyle name="Comma 4 4 2 2 2" xfId="204"/>
    <cellStyle name="Comma 4 4 2 3" xfId="205"/>
    <cellStyle name="Comma 4 4 2 4" xfId="206"/>
    <cellStyle name="Comma 4 4 3" xfId="207"/>
    <cellStyle name="Comma 4 4 3 2" xfId="208"/>
    <cellStyle name="Comma 4 4 3 3" xfId="209"/>
    <cellStyle name="Comma 4 4 3 4" xfId="210"/>
    <cellStyle name="Comma 4 4 4" xfId="211"/>
    <cellStyle name="Comma 4 4 4 2" xfId="212"/>
    <cellStyle name="Comma 4 4 4 3" xfId="213"/>
    <cellStyle name="Comma 4 4 5" xfId="214"/>
    <cellStyle name="Comma 4 4 6" xfId="215"/>
    <cellStyle name="Comma 4 4 7" xfId="216"/>
    <cellStyle name="Comma 4 5" xfId="217"/>
    <cellStyle name="Comma 4 5 2" xfId="218"/>
    <cellStyle name="Comma 4 6" xfId="219"/>
    <cellStyle name="Comma 4 6 2" xfId="220"/>
    <cellStyle name="Comma 4 6 3" xfId="221"/>
    <cellStyle name="Comma 4 6 4" xfId="222"/>
    <cellStyle name="Comma 4 7" xfId="223"/>
    <cellStyle name="Comma 4 8" xfId="224"/>
    <cellStyle name="Comma 5" xfId="225"/>
    <cellStyle name="Comma 5 2" xfId="226"/>
    <cellStyle name="Comma 5 2 2" xfId="227"/>
    <cellStyle name="Comma 5 2 3" xfId="228"/>
    <cellStyle name="Comma 5 3" xfId="229"/>
    <cellStyle name="Comma 5 3 2" xfId="230"/>
    <cellStyle name="Comma 5 3 3" xfId="231"/>
    <cellStyle name="Comma 5 4" xfId="232"/>
    <cellStyle name="Comma 5 4 2" xfId="233"/>
    <cellStyle name="Comma 5 4 3" xfId="234"/>
    <cellStyle name="Comma 5 5" xfId="235"/>
    <cellStyle name="Comma 6" xfId="236"/>
    <cellStyle name="Comma 6 2" xfId="237"/>
    <cellStyle name="Comma 6 2 2" xfId="238"/>
    <cellStyle name="Comma 6 2 3" xfId="239"/>
    <cellStyle name="Comma 6 3" xfId="240"/>
    <cellStyle name="Comma 6 3 2" xfId="241"/>
    <cellStyle name="Comma 6 3 3" xfId="242"/>
    <cellStyle name="Comma 6 3 4" xfId="243"/>
    <cellStyle name="Comma 6 4" xfId="244"/>
    <cellStyle name="Comma 6 4 2" xfId="245"/>
    <cellStyle name="Comma 6 4 3" xfId="246"/>
    <cellStyle name="Comma 6 4 4" xfId="247"/>
    <cellStyle name="Comma 6 5" xfId="248"/>
    <cellStyle name="Comma 6 5 2" xfId="249"/>
    <cellStyle name="Comma 6 5 3" xfId="250"/>
    <cellStyle name="Comma 6 6" xfId="251"/>
    <cellStyle name="Comma 6 7" xfId="252"/>
    <cellStyle name="Comma 7" xfId="253"/>
    <cellStyle name="Comma 7 2" xfId="254"/>
    <cellStyle name="Comma 7 2 2" xfId="255"/>
    <cellStyle name="Comma 7 3" xfId="256"/>
    <cellStyle name="Comma 8" xfId="257"/>
    <cellStyle name="Comma 9" xfId="258"/>
    <cellStyle name="Comma(2)" xfId="259"/>
    <cellStyle name="Comma(2) 2" xfId="260"/>
    <cellStyle name="Comma0 - Style2" xfId="261"/>
    <cellStyle name="Comma1 - Style1" xfId="262"/>
    <cellStyle name="Comments" xfId="263"/>
    <cellStyle name="Currency" xfId="264"/>
    <cellStyle name="Currency [0]" xfId="265"/>
    <cellStyle name="Currency 10" xfId="266"/>
    <cellStyle name="Currency 10 2" xfId="267"/>
    <cellStyle name="Currency 10 3" xfId="268"/>
    <cellStyle name="Currency 11" xfId="269"/>
    <cellStyle name="Currency 11 2" xfId="270"/>
    <cellStyle name="Currency 12" xfId="271"/>
    <cellStyle name="Currency 13" xfId="272"/>
    <cellStyle name="Currency 2" xfId="273"/>
    <cellStyle name="Currency 2 2" xfId="274"/>
    <cellStyle name="Currency 2 2 2" xfId="275"/>
    <cellStyle name="Currency 2 2 2 2" xfId="276"/>
    <cellStyle name="Currency 2 2 2 3" xfId="277"/>
    <cellStyle name="Currency 2 2 3" xfId="278"/>
    <cellStyle name="Currency 2 2 3 2" xfId="279"/>
    <cellStyle name="Currency 2 3" xfId="280"/>
    <cellStyle name="Currency 2 3 2" xfId="281"/>
    <cellStyle name="Currency 2 3 2 2" xfId="282"/>
    <cellStyle name="Currency 2 3 2 3" xfId="283"/>
    <cellStyle name="Currency 2 3 3" xfId="284"/>
    <cellStyle name="Currency 2 3 3 2" xfId="285"/>
    <cellStyle name="Currency 2 3 4" xfId="286"/>
    <cellStyle name="Currency 2 3 5" xfId="287"/>
    <cellStyle name="Currency 2 4" xfId="288"/>
    <cellStyle name="Currency 2 4 2" xfId="289"/>
    <cellStyle name="Currency 2 4 2 2" xfId="290"/>
    <cellStyle name="Currency 2 4 2 3" xfId="291"/>
    <cellStyle name="Currency 2 4 3" xfId="292"/>
    <cellStyle name="Currency 2 4 4" xfId="293"/>
    <cellStyle name="Currency 2 5" xfId="294"/>
    <cellStyle name="Currency 2 5 2" xfId="295"/>
    <cellStyle name="Currency 2 6" xfId="296"/>
    <cellStyle name="Currency 3" xfId="297"/>
    <cellStyle name="Currency 3 2" xfId="298"/>
    <cellStyle name="Currency 3 2 2" xfId="299"/>
    <cellStyle name="Currency 3 2 2 2" xfId="300"/>
    <cellStyle name="Currency 3 2 2 2 2" xfId="301"/>
    <cellStyle name="Currency 3 2 2 2 3" xfId="302"/>
    <cellStyle name="Currency 3 2 2 2 4" xfId="303"/>
    <cellStyle name="Currency 3 2 2 3" xfId="304"/>
    <cellStyle name="Currency 3 2 2 3 2" xfId="305"/>
    <cellStyle name="Currency 3 2 2 3 3" xfId="306"/>
    <cellStyle name="Currency 3 2 2 4" xfId="307"/>
    <cellStyle name="Currency 3 2 2 5" xfId="308"/>
    <cellStyle name="Currency 3 2 2 6" xfId="309"/>
    <cellStyle name="Currency 3 2 3" xfId="310"/>
    <cellStyle name="Currency 3 2 3 2" xfId="311"/>
    <cellStyle name="Currency 3 2 3 3" xfId="312"/>
    <cellStyle name="Currency 3 2 3 4" xfId="313"/>
    <cellStyle name="Currency 3 2 4" xfId="314"/>
    <cellStyle name="Currency 3 2 4 2" xfId="315"/>
    <cellStyle name="Currency 3 2 4 3" xfId="316"/>
    <cellStyle name="Currency 3 2 4 4" xfId="317"/>
    <cellStyle name="Currency 3 2 5" xfId="318"/>
    <cellStyle name="Currency 3 2 6" xfId="319"/>
    <cellStyle name="Currency 3 3" xfId="320"/>
    <cellStyle name="Currency 3 3 2" xfId="321"/>
    <cellStyle name="Currency 3 3 2 2" xfId="322"/>
    <cellStyle name="Currency 3 3 2 3" xfId="323"/>
    <cellStyle name="Currency 3 3 3" xfId="324"/>
    <cellStyle name="Currency 3 3 3 2" xfId="325"/>
    <cellStyle name="Currency 3 3 3 3" xfId="326"/>
    <cellStyle name="Currency 3 3 4" xfId="327"/>
    <cellStyle name="Currency 3 3 5" xfId="328"/>
    <cellStyle name="Currency 3 3 6" xfId="329"/>
    <cellStyle name="Currency 3 4" xfId="330"/>
    <cellStyle name="Currency 3 4 2" xfId="331"/>
    <cellStyle name="Currency 3 4 3" xfId="332"/>
    <cellStyle name="Currency 3 5" xfId="333"/>
    <cellStyle name="Currency 3 5 2" xfId="334"/>
    <cellStyle name="Currency 3 6" xfId="335"/>
    <cellStyle name="Currency 3 6 2" xfId="336"/>
    <cellStyle name="Currency 3 7" xfId="337"/>
    <cellStyle name="Currency 4" xfId="338"/>
    <cellStyle name="Currency 4 2" xfId="339"/>
    <cellStyle name="Currency 4 2 2" xfId="340"/>
    <cellStyle name="Currency 4 3" xfId="341"/>
    <cellStyle name="Currency 4 3 2" xfId="342"/>
    <cellStyle name="Currency 4 3 3" xfId="343"/>
    <cellStyle name="Currency 4 4" xfId="344"/>
    <cellStyle name="Currency 5" xfId="345"/>
    <cellStyle name="Currency 5 2" xfId="346"/>
    <cellStyle name="Currency 5 2 2" xfId="347"/>
    <cellStyle name="Currency 5 2 2 2" xfId="348"/>
    <cellStyle name="Currency 5 3" xfId="349"/>
    <cellStyle name="Currency 5 3 2" xfId="350"/>
    <cellStyle name="Currency 5 3 3" xfId="351"/>
    <cellStyle name="Currency 5 3 4" xfId="352"/>
    <cellStyle name="Currency 5 3 5" xfId="353"/>
    <cellStyle name="Currency 5 4" xfId="354"/>
    <cellStyle name="Currency 5 4 2" xfId="355"/>
    <cellStyle name="Currency 5 4 3" xfId="356"/>
    <cellStyle name="Currency 5 5" xfId="357"/>
    <cellStyle name="Currency 5 5 2" xfId="358"/>
    <cellStyle name="Currency 5 5 3" xfId="359"/>
    <cellStyle name="Currency 5 6" xfId="360"/>
    <cellStyle name="Currency 6" xfId="361"/>
    <cellStyle name="Currency 6 2" xfId="362"/>
    <cellStyle name="Currency 6 3" xfId="363"/>
    <cellStyle name="Currency 6 3 2" xfId="364"/>
    <cellStyle name="Currency 6 3 3" xfId="365"/>
    <cellStyle name="Currency 6 4" xfId="366"/>
    <cellStyle name="Currency 7" xfId="367"/>
    <cellStyle name="Currency 7 2" xfId="368"/>
    <cellStyle name="Currency 7 3" xfId="369"/>
    <cellStyle name="Currency 7 3 2" xfId="370"/>
    <cellStyle name="Currency 8" xfId="371"/>
    <cellStyle name="Currency 8 2" xfId="372"/>
    <cellStyle name="Currency 8 2 2" xfId="373"/>
    <cellStyle name="Currency 8 3" xfId="374"/>
    <cellStyle name="Currency 8 4" xfId="375"/>
    <cellStyle name="Currency 9" xfId="376"/>
    <cellStyle name="Currency 9 2" xfId="377"/>
    <cellStyle name="Currency 9 3" xfId="378"/>
    <cellStyle name="Custom - Style1" xfId="379"/>
    <cellStyle name="Custom - Style8" xfId="380"/>
    <cellStyle name="Data   - Style2" xfId="381"/>
    <cellStyle name="Data Enter" xfId="382"/>
    <cellStyle name="Explanatory Text" xfId="383"/>
    <cellStyle name="Explanatory Text 2" xfId="384"/>
    <cellStyle name="F9ReportControlStyle_ctpInquire" xfId="385"/>
    <cellStyle name="FactSheet" xfId="386"/>
    <cellStyle name="Followed Hyperlink" xfId="387"/>
    <cellStyle name="Good" xfId="388"/>
    <cellStyle name="Good 2" xfId="389"/>
    <cellStyle name="Good 2 2" xfId="390"/>
    <cellStyle name="Good 2 3" xfId="391"/>
    <cellStyle name="Heading 1" xfId="392"/>
    <cellStyle name="Heading 1 2" xfId="393"/>
    <cellStyle name="Heading 1 3" xfId="394"/>
    <cellStyle name="Heading 2" xfId="395"/>
    <cellStyle name="Heading 2 2" xfId="396"/>
    <cellStyle name="Heading 2 3" xfId="397"/>
    <cellStyle name="Heading 3" xfId="398"/>
    <cellStyle name="Heading 3 2" xfId="399"/>
    <cellStyle name="Heading 3 3" xfId="400"/>
    <cellStyle name="Heading 4" xfId="401"/>
    <cellStyle name="Heading 4 2" xfId="402"/>
    <cellStyle name="Heading 4 2 2" xfId="403"/>
    <cellStyle name="Hyperlink" xfId="404"/>
    <cellStyle name="Hyperlink 2" xfId="405"/>
    <cellStyle name="Hyperlink 2 2" xfId="406"/>
    <cellStyle name="Hyperlink 2 2 2" xfId="407"/>
    <cellStyle name="Hyperlink 3" xfId="408"/>
    <cellStyle name="Hyperlink 3 2" xfId="409"/>
    <cellStyle name="Hyperlink 4" xfId="410"/>
    <cellStyle name="Input" xfId="411"/>
    <cellStyle name="Input 2" xfId="412"/>
    <cellStyle name="Input 2 2" xfId="413"/>
    <cellStyle name="input(0)" xfId="414"/>
    <cellStyle name="Input(2)" xfId="415"/>
    <cellStyle name="INT Paramter" xfId="416"/>
    <cellStyle name="INT Paramter 2" xfId="417"/>
    <cellStyle name="INT Paramter 3" xfId="418"/>
    <cellStyle name="INT Paramter_13008" xfId="419"/>
    <cellStyle name="Labels - Style3" xfId="420"/>
    <cellStyle name="Linked Cell" xfId="421"/>
    <cellStyle name="Linked Cell 2" xfId="422"/>
    <cellStyle name="Neutral" xfId="423"/>
    <cellStyle name="Neutral 2" xfId="424"/>
    <cellStyle name="New_normal" xfId="425"/>
    <cellStyle name="Normal - Style1" xfId="426"/>
    <cellStyle name="Normal - Style2" xfId="427"/>
    <cellStyle name="Normal - Style3" xfId="428"/>
    <cellStyle name="Normal - Style4" xfId="429"/>
    <cellStyle name="Normal - Style5" xfId="430"/>
    <cellStyle name="Normal - Style6" xfId="431"/>
    <cellStyle name="Normal - Style7" xfId="432"/>
    <cellStyle name="Normal - Style8" xfId="433"/>
    <cellStyle name="Normal 10" xfId="434"/>
    <cellStyle name="Normal 10 2" xfId="435"/>
    <cellStyle name="Normal 10 2 2" xfId="436"/>
    <cellStyle name="Normal 10 2 2 2" xfId="437"/>
    <cellStyle name="Normal 10 2 2 2 2" xfId="438"/>
    <cellStyle name="Normal 10 2 2 2 2 2" xfId="439"/>
    <cellStyle name="Normal 10 2 2 2 2 3" xfId="440"/>
    <cellStyle name="Normal 10 2 2 2 2_13008" xfId="441"/>
    <cellStyle name="Normal 10 2 2 2 3" xfId="442"/>
    <cellStyle name="Normal 10 2 2 2 3 2" xfId="443"/>
    <cellStyle name="Normal 10 2 2 2 3 3" xfId="444"/>
    <cellStyle name="Normal 10 2 2 2 3_13008" xfId="445"/>
    <cellStyle name="Normal 10 2 2 2 4" xfId="446"/>
    <cellStyle name="Normal 10 2 2 2 5" xfId="447"/>
    <cellStyle name="Normal 10 2 2 2_13008" xfId="448"/>
    <cellStyle name="Normal 10 2 2 3" xfId="449"/>
    <cellStyle name="Normal 10 2 2 3 2" xfId="450"/>
    <cellStyle name="Normal 10 2 2 3 3" xfId="451"/>
    <cellStyle name="Normal 10 2 2 3_13008" xfId="452"/>
    <cellStyle name="Normal 10 2 2 4" xfId="453"/>
    <cellStyle name="Normal 10 2 2 4 2" xfId="454"/>
    <cellStyle name="Normal 10 2 2 4 3" xfId="455"/>
    <cellStyle name="Normal 10 2 2 4_13008" xfId="456"/>
    <cellStyle name="Normal 10 2 2 5" xfId="457"/>
    <cellStyle name="Normal 10 2 2 5 2" xfId="458"/>
    <cellStyle name="Normal 10 2 2 5 3" xfId="459"/>
    <cellStyle name="Normal 10 2 2 5_13008" xfId="460"/>
    <cellStyle name="Normal 10 2 2 6" xfId="461"/>
    <cellStyle name="Normal 10 2 2 7" xfId="462"/>
    <cellStyle name="Normal 10 2 2_13008" xfId="463"/>
    <cellStyle name="Normal 10 2 3" xfId="464"/>
    <cellStyle name="Normal 10 2 3 2" xfId="465"/>
    <cellStyle name="Normal 10 2 3 2 2" xfId="466"/>
    <cellStyle name="Normal 10 2 3 2 3" xfId="467"/>
    <cellStyle name="Normal 10 2 3 2_13008" xfId="468"/>
    <cellStyle name="Normal 10 2 3 3" xfId="469"/>
    <cellStyle name="Normal 10 2 3 3 2" xfId="470"/>
    <cellStyle name="Normal 10 2 3 3 3" xfId="471"/>
    <cellStyle name="Normal 10 2 3 3_13008" xfId="472"/>
    <cellStyle name="Normal 10 2 3 4" xfId="473"/>
    <cellStyle name="Normal 10 2 3 5" xfId="474"/>
    <cellStyle name="Normal 10 2 3_13008" xfId="475"/>
    <cellStyle name="Normal 10 2 4" xfId="476"/>
    <cellStyle name="Normal 10 2 4 2" xfId="477"/>
    <cellStyle name="Normal 10 2 4 3" xfId="478"/>
    <cellStyle name="Normal 10 2 4_13008" xfId="479"/>
    <cellStyle name="Normal 10 2 5" xfId="480"/>
    <cellStyle name="Normal 10 2 5 2" xfId="481"/>
    <cellStyle name="Normal 10 2 5 3" xfId="482"/>
    <cellStyle name="Normal 10 2 5_13008" xfId="483"/>
    <cellStyle name="Normal 10 2 6" xfId="484"/>
    <cellStyle name="Normal 10 2 6 2" xfId="485"/>
    <cellStyle name="Normal 10 2 6 3" xfId="486"/>
    <cellStyle name="Normal 10 2 6_13008" xfId="487"/>
    <cellStyle name="Normal 10 2 7" xfId="488"/>
    <cellStyle name="Normal 10 2 8" xfId="489"/>
    <cellStyle name="Normal 10 2_13008" xfId="490"/>
    <cellStyle name="Normal 10 3" xfId="491"/>
    <cellStyle name="Normal 10 3 2" xfId="492"/>
    <cellStyle name="Normal 10 3 2 2" xfId="493"/>
    <cellStyle name="Normal 10 3 2 3" xfId="494"/>
    <cellStyle name="Normal 10 3 2_13008" xfId="495"/>
    <cellStyle name="Normal 10 3 3" xfId="496"/>
    <cellStyle name="Normal 10 3 3 2" xfId="497"/>
    <cellStyle name="Normal 10 3 3 3" xfId="498"/>
    <cellStyle name="Normal 10 3 3_13008" xfId="499"/>
    <cellStyle name="Normal 10 3 4" xfId="500"/>
    <cellStyle name="Normal 10 3 5" xfId="501"/>
    <cellStyle name="Normal 10 3_13008" xfId="502"/>
    <cellStyle name="Normal 10 4" xfId="503"/>
    <cellStyle name="Normal 10 4 2" xfId="504"/>
    <cellStyle name="Normal 10 4 3" xfId="505"/>
    <cellStyle name="Normal 10 4 4" xfId="506"/>
    <cellStyle name="Normal 10 4_13008" xfId="507"/>
    <cellStyle name="Normal 10 5" xfId="508"/>
    <cellStyle name="Normal 10 5 2" xfId="509"/>
    <cellStyle name="Normal 10 5 3" xfId="510"/>
    <cellStyle name="Normal 10 5_13008" xfId="511"/>
    <cellStyle name="Normal 10 6" xfId="512"/>
    <cellStyle name="Normal 10 6 2" xfId="513"/>
    <cellStyle name="Normal 10 6 3" xfId="514"/>
    <cellStyle name="Normal 10 6_13008" xfId="515"/>
    <cellStyle name="Normal 10 7" xfId="516"/>
    <cellStyle name="Normal 10 8" xfId="517"/>
    <cellStyle name="Normal 10_13008" xfId="518"/>
    <cellStyle name="Normal 100" xfId="519"/>
    <cellStyle name="Normal 11" xfId="520"/>
    <cellStyle name="Normal 11 10" xfId="521"/>
    <cellStyle name="Normal 11 11" xfId="522"/>
    <cellStyle name="Normal 11 2" xfId="523"/>
    <cellStyle name="Normal 11 2 2" xfId="524"/>
    <cellStyle name="Normal 11 2 2 2" xfId="525"/>
    <cellStyle name="Normal 11 2 2 2 2" xfId="526"/>
    <cellStyle name="Normal 11 2 2 2 3" xfId="527"/>
    <cellStyle name="Normal 11 2 2 2_13008" xfId="528"/>
    <cellStyle name="Normal 11 2 2 3" xfId="529"/>
    <cellStyle name="Normal 11 2 2 3 2" xfId="530"/>
    <cellStyle name="Normal 11 2 2 3 3" xfId="531"/>
    <cellStyle name="Normal 11 2 2 3_13008" xfId="532"/>
    <cellStyle name="Normal 11 2 2 4" xfId="533"/>
    <cellStyle name="Normal 11 2 2 5" xfId="534"/>
    <cellStyle name="Normal 11 2 2_13008" xfId="535"/>
    <cellStyle name="Normal 11 2 3" xfId="536"/>
    <cellStyle name="Normal 11 2 3 2" xfId="537"/>
    <cellStyle name="Normal 11 2 3 3" xfId="538"/>
    <cellStyle name="Normal 11 2 3_13008" xfId="539"/>
    <cellStyle name="Normal 11 2 4" xfId="540"/>
    <cellStyle name="Normal 11 2 4 2" xfId="541"/>
    <cellStyle name="Normal 11 2 4 3" xfId="542"/>
    <cellStyle name="Normal 11 2 4_13008" xfId="543"/>
    <cellStyle name="Normal 11 2 5" xfId="544"/>
    <cellStyle name="Normal 11 2 5 2" xfId="545"/>
    <cellStyle name="Normal 11 2 5 3" xfId="546"/>
    <cellStyle name="Normal 11 2 5_13008" xfId="547"/>
    <cellStyle name="Normal 11 2 6" xfId="548"/>
    <cellStyle name="Normal 11 2 7" xfId="549"/>
    <cellStyle name="Normal 11 2_13008" xfId="550"/>
    <cellStyle name="Normal 11 3" xfId="551"/>
    <cellStyle name="Normal 11 3 2" xfId="552"/>
    <cellStyle name="Normal 11 3 2 2" xfId="553"/>
    <cellStyle name="Normal 11 3 2 2 2" xfId="554"/>
    <cellStyle name="Normal 11 3 2 2 3" xfId="555"/>
    <cellStyle name="Normal 11 3 2 2_13008" xfId="556"/>
    <cellStyle name="Normal 11 3 2 3" xfId="557"/>
    <cellStyle name="Normal 11 3 2 3 2" xfId="558"/>
    <cellStyle name="Normal 11 3 2 3 3" xfId="559"/>
    <cellStyle name="Normal 11 3 2 3_13008" xfId="560"/>
    <cellStyle name="Normal 11 3 2 4" xfId="561"/>
    <cellStyle name="Normal 11 3 2 5" xfId="562"/>
    <cellStyle name="Normal 11 3 2_13008" xfId="563"/>
    <cellStyle name="Normal 11 3 3" xfId="564"/>
    <cellStyle name="Normal 11 3 3 2" xfId="565"/>
    <cellStyle name="Normal 11 3 3 3" xfId="566"/>
    <cellStyle name="Normal 11 3 3_13008" xfId="567"/>
    <cellStyle name="Normal 11 3 4" xfId="568"/>
    <cellStyle name="Normal 11 3 4 2" xfId="569"/>
    <cellStyle name="Normal 11 3 4 3" xfId="570"/>
    <cellStyle name="Normal 11 3 4_13008" xfId="571"/>
    <cellStyle name="Normal 11 3 5" xfId="572"/>
    <cellStyle name="Normal 11 3 5 2" xfId="573"/>
    <cellStyle name="Normal 11 3 5 3" xfId="574"/>
    <cellStyle name="Normal 11 3 5_13008" xfId="575"/>
    <cellStyle name="Normal 11 3 6" xfId="576"/>
    <cellStyle name="Normal 11 3 7" xfId="577"/>
    <cellStyle name="Normal 11 3_13008" xfId="578"/>
    <cellStyle name="Normal 11 4" xfId="579"/>
    <cellStyle name="Normal 11 4 2" xfId="580"/>
    <cellStyle name="Normal 11 4 2 2" xfId="581"/>
    <cellStyle name="Normal 11 4 2 2 2" xfId="582"/>
    <cellStyle name="Normal 11 4 2 2 2 2" xfId="583"/>
    <cellStyle name="Normal 11 4 2 2 2 3" xfId="584"/>
    <cellStyle name="Normal 11 4 2 2 2_13008" xfId="585"/>
    <cellStyle name="Normal 11 4 2 2 3" xfId="586"/>
    <cellStyle name="Normal 11 4 2 2 3 2" xfId="587"/>
    <cellStyle name="Normal 11 4 2 2 3 3" xfId="588"/>
    <cellStyle name="Normal 11 4 2 2 3_13008" xfId="589"/>
    <cellStyle name="Normal 11 4 2 2 4" xfId="590"/>
    <cellStyle name="Normal 11 4 2 2 5" xfId="591"/>
    <cellStyle name="Normal 11 4 2 2_13008" xfId="592"/>
    <cellStyle name="Normal 11 4 2 3" xfId="593"/>
    <cellStyle name="Normal 11 4 2 3 2" xfId="594"/>
    <cellStyle name="Normal 11 4 2 3 3" xfId="595"/>
    <cellStyle name="Normal 11 4 2 3_13008" xfId="596"/>
    <cellStyle name="Normal 11 4 2 4" xfId="597"/>
    <cellStyle name="Normal 11 4 2 4 2" xfId="598"/>
    <cellStyle name="Normal 11 4 2 4 3" xfId="599"/>
    <cellStyle name="Normal 11 4 2 4_13008" xfId="600"/>
    <cellStyle name="Normal 11 4 2 5" xfId="601"/>
    <cellStyle name="Normal 11 4 2 5 2" xfId="602"/>
    <cellStyle name="Normal 11 4 2 5 3" xfId="603"/>
    <cellStyle name="Normal 11 4 2 5_13008" xfId="604"/>
    <cellStyle name="Normal 11 4 2 6" xfId="605"/>
    <cellStyle name="Normal 11 4 2 7" xfId="606"/>
    <cellStyle name="Normal 11 4 2_13008" xfId="607"/>
    <cellStyle name="Normal 11 4 3" xfId="608"/>
    <cellStyle name="Normal 11 4 3 10" xfId="609"/>
    <cellStyle name="Normal 11 4 3 10 2" xfId="610"/>
    <cellStyle name="Normal 11 4 3 10 3" xfId="611"/>
    <cellStyle name="Normal 11 4 3 10_13008" xfId="612"/>
    <cellStyle name="Normal 11 4 3 11" xfId="613"/>
    <cellStyle name="Normal 11 4 3 11 2" xfId="614"/>
    <cellStyle name="Normal 11 4 3 11 3" xfId="615"/>
    <cellStyle name="Normal 11 4 3 11_13008" xfId="616"/>
    <cellStyle name="Normal 11 4 3 12" xfId="617"/>
    <cellStyle name="Normal 11 4 3 13" xfId="618"/>
    <cellStyle name="Normal 11 4 3 14" xfId="619"/>
    <cellStyle name="Normal 11 4 3 15" xfId="620"/>
    <cellStyle name="Normal 11 4 3 2" xfId="621"/>
    <cellStyle name="Normal 11 4 3 2 2" xfId="622"/>
    <cellStyle name="Normal 11 4 3 2 2 2" xfId="623"/>
    <cellStyle name="Normal 11 4 3 2 2 3" xfId="624"/>
    <cellStyle name="Normal 11 4 3 2 2_13008" xfId="625"/>
    <cellStyle name="Normal 11 4 3 2 3" xfId="626"/>
    <cellStyle name="Normal 11 4 3 2 3 2" xfId="627"/>
    <cellStyle name="Normal 11 4 3 2 3 3" xfId="628"/>
    <cellStyle name="Normal 11 4 3 2 3_13008" xfId="629"/>
    <cellStyle name="Normal 11 4 3 2 4" xfId="630"/>
    <cellStyle name="Normal 11 4 3 2 5" xfId="631"/>
    <cellStyle name="Normal 11 4 3 2_13008" xfId="632"/>
    <cellStyle name="Normal 11 4 3 3" xfId="633"/>
    <cellStyle name="Normal 11 4 3 3 2" xfId="634"/>
    <cellStyle name="Normal 11 4 3 3 2 2" xfId="635"/>
    <cellStyle name="Normal 11 4 3 3 2 3" xfId="636"/>
    <cellStyle name="Normal 11 4 3 3 2_13008" xfId="637"/>
    <cellStyle name="Normal 11 4 3 3 3" xfId="638"/>
    <cellStyle name="Normal 11 4 3 3 3 2" xfId="639"/>
    <cellStyle name="Normal 11 4 3 3 3 3" xfId="640"/>
    <cellStyle name="Normal 11 4 3 3 3_13008" xfId="641"/>
    <cellStyle name="Normal 11 4 3 3 4" xfId="642"/>
    <cellStyle name="Normal 11 4 3 3 5" xfId="643"/>
    <cellStyle name="Normal 11 4 3 3_13008" xfId="644"/>
    <cellStyle name="Normal 11 4 3 4" xfId="645"/>
    <cellStyle name="Normal 11 4 3 4 2" xfId="646"/>
    <cellStyle name="Normal 11 4 3 4 3" xfId="647"/>
    <cellStyle name="Normal 11 4 3 4_13008" xfId="648"/>
    <cellStyle name="Normal 11 4 3 5" xfId="649"/>
    <cellStyle name="Normal 11 4 3 5 2" xfId="650"/>
    <cellStyle name="Normal 11 4 3 5 3" xfId="651"/>
    <cellStyle name="Normal 11 4 3 5_13008" xfId="652"/>
    <cellStyle name="Normal 11 4 3 6" xfId="653"/>
    <cellStyle name="Normal 11 4 3 6 2" xfId="654"/>
    <cellStyle name="Normal 11 4 3 6 3" xfId="655"/>
    <cellStyle name="Normal 11 4 3 6_13008" xfId="656"/>
    <cellStyle name="Normal 11 4 3 7" xfId="657"/>
    <cellStyle name="Normal 11 4 3 7 2" xfId="658"/>
    <cellStyle name="Normal 11 4 3 7 3" xfId="659"/>
    <cellStyle name="Normal 11 4 3 7_13008" xfId="660"/>
    <cellStyle name="Normal 11 4 3 8" xfId="661"/>
    <cellStyle name="Normal 11 4 3 8 2" xfId="662"/>
    <cellStyle name="Normal 11 4 3 8 3" xfId="663"/>
    <cellStyle name="Normal 11 4 3 8_13008" xfId="664"/>
    <cellStyle name="Normal 11 4 3 9" xfId="665"/>
    <cellStyle name="Normal 11 4 3 9 2" xfId="666"/>
    <cellStyle name="Normal 11 4 3 9 3" xfId="667"/>
    <cellStyle name="Normal 11 4 3 9_13008" xfId="668"/>
    <cellStyle name="Normal 11 4 3_13008" xfId="669"/>
    <cellStyle name="Normal 11 4 4" xfId="670"/>
    <cellStyle name="Normal 11 4 4 2" xfId="671"/>
    <cellStyle name="Normal 11 4 4 2 2" xfId="672"/>
    <cellStyle name="Normal 11 4 4 2 3" xfId="673"/>
    <cellStyle name="Normal 11 4 4 2_13008" xfId="674"/>
    <cellStyle name="Normal 11 4 4 3" xfId="675"/>
    <cellStyle name="Normal 11 4 4 3 2" xfId="676"/>
    <cellStyle name="Normal 11 4 4 3 3" xfId="677"/>
    <cellStyle name="Normal 11 4 4 3_13008" xfId="678"/>
    <cellStyle name="Normal 11 4 4 4" xfId="679"/>
    <cellStyle name="Normal 11 4 4 5" xfId="680"/>
    <cellStyle name="Normal 11 4 4_13008" xfId="681"/>
    <cellStyle name="Normal 11 4 5" xfId="682"/>
    <cellStyle name="Normal 11 4 5 2" xfId="683"/>
    <cellStyle name="Normal 11 4 5 3" xfId="684"/>
    <cellStyle name="Normal 11 4 5_13008" xfId="685"/>
    <cellStyle name="Normal 11 4 6" xfId="686"/>
    <cellStyle name="Normal 11 4 6 2" xfId="687"/>
    <cellStyle name="Normal 11 4 6 3" xfId="688"/>
    <cellStyle name="Normal 11 4 6_13008" xfId="689"/>
    <cellStyle name="Normal 11 4 7" xfId="690"/>
    <cellStyle name="Normal 11 4 7 2" xfId="691"/>
    <cellStyle name="Normal 11 4 7 3" xfId="692"/>
    <cellStyle name="Normal 11 4 7_13008" xfId="693"/>
    <cellStyle name="Normal 11 4 8" xfId="694"/>
    <cellStyle name="Normal 11 4 9" xfId="695"/>
    <cellStyle name="Normal 11 4_13008" xfId="696"/>
    <cellStyle name="Normal 11 5" xfId="697"/>
    <cellStyle name="Normal 11 5 10" xfId="698"/>
    <cellStyle name="Normal 11 5 10 2" xfId="699"/>
    <cellStyle name="Normal 11 5 10 3" xfId="700"/>
    <cellStyle name="Normal 11 5 10_13008" xfId="701"/>
    <cellStyle name="Normal 11 5 11" xfId="702"/>
    <cellStyle name="Normal 11 5 11 2" xfId="703"/>
    <cellStyle name="Normal 11 5 11 3" xfId="704"/>
    <cellStyle name="Normal 11 5 11_13008" xfId="705"/>
    <cellStyle name="Normal 11 5 12" xfId="706"/>
    <cellStyle name="Normal 11 5 13" xfId="707"/>
    <cellStyle name="Normal 11 5 14" xfId="708"/>
    <cellStyle name="Normal 11 5 19" xfId="709"/>
    <cellStyle name="Normal 11 5 19 2" xfId="710"/>
    <cellStyle name="Normal 11 5 19_13008" xfId="711"/>
    <cellStyle name="Normal 11 5 2" xfId="712"/>
    <cellStyle name="Normal 11 5 2 2" xfId="713"/>
    <cellStyle name="Normal 11 5 2 2 2" xfId="714"/>
    <cellStyle name="Normal 11 5 2 2 2 2" xfId="715"/>
    <cellStyle name="Normal 11 5 2 2 2 3" xfId="716"/>
    <cellStyle name="Normal 11 5 2 2 2_13008" xfId="717"/>
    <cellStyle name="Normal 11 5 2 2 3" xfId="718"/>
    <cellStyle name="Normal 11 5 2 2 3 2" xfId="719"/>
    <cellStyle name="Normal 11 5 2 2 3 3" xfId="720"/>
    <cellStyle name="Normal 11 5 2 2 3_13008" xfId="721"/>
    <cellStyle name="Normal 11 5 2 2 4" xfId="722"/>
    <cellStyle name="Normal 11 5 2 2 5" xfId="723"/>
    <cellStyle name="Normal 11 5 2 2_13008" xfId="724"/>
    <cellStyle name="Normal 11 5 2 3" xfId="725"/>
    <cellStyle name="Normal 11 5 2 3 2" xfId="726"/>
    <cellStyle name="Normal 11 5 2 3 3" xfId="727"/>
    <cellStyle name="Normal 11 5 2 3_13008" xfId="728"/>
    <cellStyle name="Normal 11 5 2 4" xfId="729"/>
    <cellStyle name="Normal 11 5 2 4 2" xfId="730"/>
    <cellStyle name="Normal 11 5 2 4 3" xfId="731"/>
    <cellStyle name="Normal 11 5 2 4_13008" xfId="732"/>
    <cellStyle name="Normal 11 5 2 5" xfId="733"/>
    <cellStyle name="Normal 11 5 2 5 2" xfId="734"/>
    <cellStyle name="Normal 11 5 2 5 3" xfId="735"/>
    <cellStyle name="Normal 11 5 2 5_13008" xfId="736"/>
    <cellStyle name="Normal 11 5 2 6" xfId="737"/>
    <cellStyle name="Normal 11 5 2 7" xfId="738"/>
    <cellStyle name="Normal 11 5 2_13008" xfId="739"/>
    <cellStyle name="Normal 11 5 3" xfId="740"/>
    <cellStyle name="Normal 11 5 3 2" xfId="741"/>
    <cellStyle name="Normal 11 5 3 2 2" xfId="742"/>
    <cellStyle name="Normal 11 5 3 2 3" xfId="743"/>
    <cellStyle name="Normal 11 5 3 2_13008" xfId="744"/>
    <cellStyle name="Normal 11 5 3 3" xfId="745"/>
    <cellStyle name="Normal 11 5 3 3 2" xfId="746"/>
    <cellStyle name="Normal 11 5 3 3 3" xfId="747"/>
    <cellStyle name="Normal 11 5 3 3_13008" xfId="748"/>
    <cellStyle name="Normal 11 5 3 4" xfId="749"/>
    <cellStyle name="Normal 11 5 3 5" xfId="750"/>
    <cellStyle name="Normal 11 5 3_13008" xfId="751"/>
    <cellStyle name="Normal 11 5 4" xfId="752"/>
    <cellStyle name="Normal 11 5 4 2" xfId="753"/>
    <cellStyle name="Normal 11 5 4 3" xfId="754"/>
    <cellStyle name="Normal 11 5 4_13008" xfId="755"/>
    <cellStyle name="Normal 11 5 5" xfId="756"/>
    <cellStyle name="Normal 11 5 5 2" xfId="757"/>
    <cellStyle name="Normal 11 5 5 3" xfId="758"/>
    <cellStyle name="Normal 11 5 5_13008" xfId="759"/>
    <cellStyle name="Normal 11 5 6" xfId="760"/>
    <cellStyle name="Normal 11 5 6 2" xfId="761"/>
    <cellStyle name="Normal 11 5 6 3" xfId="762"/>
    <cellStyle name="Normal 11 5 6_13008" xfId="763"/>
    <cellStyle name="Normal 11 5 7" xfId="764"/>
    <cellStyle name="Normal 11 5 7 2" xfId="765"/>
    <cellStyle name="Normal 11 5 7 3" xfId="766"/>
    <cellStyle name="Normal 11 5 7_13008" xfId="767"/>
    <cellStyle name="Normal 11 5 8" xfId="768"/>
    <cellStyle name="Normal 11 5 8 2" xfId="769"/>
    <cellStyle name="Normal 11 5 8 3" xfId="770"/>
    <cellStyle name="Normal 11 5 8_13008" xfId="771"/>
    <cellStyle name="Normal 11 5 9" xfId="772"/>
    <cellStyle name="Normal 11 5 9 2" xfId="773"/>
    <cellStyle name="Normal 11 5 9 3" xfId="774"/>
    <cellStyle name="Normal 11 5 9_13008" xfId="775"/>
    <cellStyle name="Normal 11 5_10070" xfId="776"/>
    <cellStyle name="Normal 11 6" xfId="777"/>
    <cellStyle name="Normal 11 6 2" xfId="778"/>
    <cellStyle name="Normal 11 6 2 2" xfId="779"/>
    <cellStyle name="Normal 11 6 2 3" xfId="780"/>
    <cellStyle name="Normal 11 6 2_13008" xfId="781"/>
    <cellStyle name="Normal 11 6 3" xfId="782"/>
    <cellStyle name="Normal 11 6 3 2" xfId="783"/>
    <cellStyle name="Normal 11 6 3 3" xfId="784"/>
    <cellStyle name="Normal 11 6 3_13008" xfId="785"/>
    <cellStyle name="Normal 11 6 4" xfId="786"/>
    <cellStyle name="Normal 11 6 5" xfId="787"/>
    <cellStyle name="Normal 11 6_13008" xfId="788"/>
    <cellStyle name="Normal 11 7" xfId="789"/>
    <cellStyle name="Normal 11 7 2" xfId="790"/>
    <cellStyle name="Normal 11 7 3" xfId="791"/>
    <cellStyle name="Normal 11 7 4" xfId="792"/>
    <cellStyle name="Normal 11 7_13008" xfId="793"/>
    <cellStyle name="Normal 11 8" xfId="794"/>
    <cellStyle name="Normal 11 8 2" xfId="795"/>
    <cellStyle name="Normal 11 8 3" xfId="796"/>
    <cellStyle name="Normal 11 8_13008" xfId="797"/>
    <cellStyle name="Normal 11 9" xfId="798"/>
    <cellStyle name="Normal 11 9 2" xfId="799"/>
    <cellStyle name="Normal 11 9 3" xfId="800"/>
    <cellStyle name="Normal 11 9_13008" xfId="801"/>
    <cellStyle name="Normal 11_13008" xfId="802"/>
    <cellStyle name="Normal 12" xfId="803"/>
    <cellStyle name="Normal 12 10" xfId="804"/>
    <cellStyle name="Normal 12 2" xfId="805"/>
    <cellStyle name="Normal 12 2 2" xfId="806"/>
    <cellStyle name="Normal 12 2 3" xfId="807"/>
    <cellStyle name="Normal 12 2 4" xfId="808"/>
    <cellStyle name="Normal 12 2_13008" xfId="809"/>
    <cellStyle name="Normal 12 3" xfId="810"/>
    <cellStyle name="Normal 12 3 2" xfId="811"/>
    <cellStyle name="Normal 12 3 3" xfId="812"/>
    <cellStyle name="Normal 12 3 4" xfId="813"/>
    <cellStyle name="Normal 12 3_13008" xfId="814"/>
    <cellStyle name="Normal 12 4" xfId="815"/>
    <cellStyle name="Normal 12 4 2" xfId="816"/>
    <cellStyle name="Normal 12 4 3" xfId="817"/>
    <cellStyle name="Normal 12 4_13008" xfId="818"/>
    <cellStyle name="Normal 12 5" xfId="819"/>
    <cellStyle name="Normal 12 5 2" xfId="820"/>
    <cellStyle name="Normal 12 5 3" xfId="821"/>
    <cellStyle name="Normal 12 5_13008" xfId="822"/>
    <cellStyle name="Normal 12 6" xfId="823"/>
    <cellStyle name="Normal 12 6 2" xfId="824"/>
    <cellStyle name="Normal 12 6 3" xfId="825"/>
    <cellStyle name="Normal 12 6_13008" xfId="826"/>
    <cellStyle name="Normal 12 7" xfId="827"/>
    <cellStyle name="Normal 12 7 2" xfId="828"/>
    <cellStyle name="Normal 12 7_13008" xfId="829"/>
    <cellStyle name="Normal 12 8" xfId="830"/>
    <cellStyle name="Normal 12 9" xfId="831"/>
    <cellStyle name="Normal 13" xfId="832"/>
    <cellStyle name="Normal 13 10" xfId="833"/>
    <cellStyle name="Normal 13 2" xfId="834"/>
    <cellStyle name="Normal 13 2 2" xfId="835"/>
    <cellStyle name="Normal 13 2 2 2" xfId="836"/>
    <cellStyle name="Normal 13 2 2 3" xfId="837"/>
    <cellStyle name="Normal 13 2 2_13008" xfId="838"/>
    <cellStyle name="Normal 13 2 3" xfId="839"/>
    <cellStyle name="Normal 13 2 3 2" xfId="840"/>
    <cellStyle name="Normal 13 2 3 3" xfId="841"/>
    <cellStyle name="Normal 13 2 3_13008" xfId="842"/>
    <cellStyle name="Normal 13 2 4" xfId="843"/>
    <cellStyle name="Normal 13 2 5" xfId="844"/>
    <cellStyle name="Normal 13 2 6" xfId="845"/>
    <cellStyle name="Normal 13 2_13008" xfId="846"/>
    <cellStyle name="Normal 13 3" xfId="847"/>
    <cellStyle name="Normal 13 3 2" xfId="848"/>
    <cellStyle name="Normal 13 3 3" xfId="849"/>
    <cellStyle name="Normal 13 3 4" xfId="850"/>
    <cellStyle name="Normal 13 3_13008" xfId="851"/>
    <cellStyle name="Normal 13 4" xfId="852"/>
    <cellStyle name="Normal 13 4 2" xfId="853"/>
    <cellStyle name="Normal 13 4 3" xfId="854"/>
    <cellStyle name="Normal 13 4_13008" xfId="855"/>
    <cellStyle name="Normal 13 5" xfId="856"/>
    <cellStyle name="Normal 13 5 2" xfId="857"/>
    <cellStyle name="Normal 13 5 3" xfId="858"/>
    <cellStyle name="Normal 13 5_13008" xfId="859"/>
    <cellStyle name="Normal 13 6" xfId="860"/>
    <cellStyle name="Normal 13 6 2" xfId="861"/>
    <cellStyle name="Normal 13 6 3" xfId="862"/>
    <cellStyle name="Normal 13 6_13008" xfId="863"/>
    <cellStyle name="Normal 13 7" xfId="864"/>
    <cellStyle name="Normal 13 7 2" xfId="865"/>
    <cellStyle name="Normal 13 7_13008" xfId="866"/>
    <cellStyle name="Normal 13 8" xfId="867"/>
    <cellStyle name="Normal 13 9" xfId="868"/>
    <cellStyle name="Normal 13_13008" xfId="869"/>
    <cellStyle name="Normal 14" xfId="870"/>
    <cellStyle name="Normal 14 10" xfId="871"/>
    <cellStyle name="Normal 14 2" xfId="872"/>
    <cellStyle name="Normal 14 2 2" xfId="873"/>
    <cellStyle name="Normal 14 2 2 2" xfId="874"/>
    <cellStyle name="Normal 14 2 2 3" xfId="875"/>
    <cellStyle name="Normal 14 2 2_13008" xfId="876"/>
    <cellStyle name="Normal 14 2 3" xfId="877"/>
    <cellStyle name="Normal 14 2 3 2" xfId="878"/>
    <cellStyle name="Normal 14 2 3 3" xfId="879"/>
    <cellStyle name="Normal 14 2 3_13008" xfId="880"/>
    <cellStyle name="Normal 14 2 4" xfId="881"/>
    <cellStyle name="Normal 14 2 5" xfId="882"/>
    <cellStyle name="Normal 14 2 6" xfId="883"/>
    <cellStyle name="Normal 14 2_13008" xfId="884"/>
    <cellStyle name="Normal 14 3" xfId="885"/>
    <cellStyle name="Normal 14 3 2" xfId="886"/>
    <cellStyle name="Normal 14 3 3" xfId="887"/>
    <cellStyle name="Normal 14 3 4" xfId="888"/>
    <cellStyle name="Normal 14 3_13008" xfId="889"/>
    <cellStyle name="Normal 14 4" xfId="890"/>
    <cellStyle name="Normal 14 4 2" xfId="891"/>
    <cellStyle name="Normal 14 4 3" xfId="892"/>
    <cellStyle name="Normal 14 4_13008" xfId="893"/>
    <cellStyle name="Normal 14 5" xfId="894"/>
    <cellStyle name="Normal 14 5 2" xfId="895"/>
    <cellStyle name="Normal 14 5 3" xfId="896"/>
    <cellStyle name="Normal 14 5_13008" xfId="897"/>
    <cellStyle name="Normal 14 6" xfId="898"/>
    <cellStyle name="Normal 14 6 2" xfId="899"/>
    <cellStyle name="Normal 14 6 3" xfId="900"/>
    <cellStyle name="Normal 14 6_13008" xfId="901"/>
    <cellStyle name="Normal 14 7" xfId="902"/>
    <cellStyle name="Normal 14 8" xfId="903"/>
    <cellStyle name="Normal 14 9" xfId="904"/>
    <cellStyle name="Normal 14_13008" xfId="905"/>
    <cellStyle name="Normal 15" xfId="906"/>
    <cellStyle name="Normal 15 10" xfId="907"/>
    <cellStyle name="Normal 15 11" xfId="908"/>
    <cellStyle name="Normal 15 2" xfId="909"/>
    <cellStyle name="Normal 15 2 2" xfId="910"/>
    <cellStyle name="Normal 15 2 2 2" xfId="911"/>
    <cellStyle name="Normal 15 2 2 3" xfId="912"/>
    <cellStyle name="Normal 15 2 2_13008" xfId="913"/>
    <cellStyle name="Normal 15 2 3" xfId="914"/>
    <cellStyle name="Normal 15 2 4" xfId="915"/>
    <cellStyle name="Normal 15 2 5" xfId="916"/>
    <cellStyle name="Normal 15 2_13008" xfId="917"/>
    <cellStyle name="Normal 15 3" xfId="918"/>
    <cellStyle name="Normal 15 3 2" xfId="919"/>
    <cellStyle name="Normal 15 4" xfId="920"/>
    <cellStyle name="Normal 15 4 2" xfId="921"/>
    <cellStyle name="Normal 15 4 3" xfId="922"/>
    <cellStyle name="Normal 15 4_13008" xfId="923"/>
    <cellStyle name="Normal 15 5" xfId="924"/>
    <cellStyle name="Normal 15 5 2" xfId="925"/>
    <cellStyle name="Normal 15 5 3" xfId="926"/>
    <cellStyle name="Normal 15 5_13008" xfId="927"/>
    <cellStyle name="Normal 15 6" xfId="928"/>
    <cellStyle name="Normal 15 6 2" xfId="929"/>
    <cellStyle name="Normal 15 6 3" xfId="930"/>
    <cellStyle name="Normal 15 6_13008" xfId="931"/>
    <cellStyle name="Normal 15 7" xfId="932"/>
    <cellStyle name="Normal 15 7 2" xfId="933"/>
    <cellStyle name="Normal 15 7_13008" xfId="934"/>
    <cellStyle name="Normal 15 8" xfId="935"/>
    <cellStyle name="Normal 15 9" xfId="936"/>
    <cellStyle name="Normal 15_13008" xfId="937"/>
    <cellStyle name="Normal 16" xfId="938"/>
    <cellStyle name="Normal 16 2" xfId="939"/>
    <cellStyle name="Normal 16 3" xfId="940"/>
    <cellStyle name="Normal 16 3 2" xfId="941"/>
    <cellStyle name="Normal 16 4" xfId="942"/>
    <cellStyle name="Normal 16 5" xfId="943"/>
    <cellStyle name="Normal 17" xfId="944"/>
    <cellStyle name="Normal 17 2" xfId="945"/>
    <cellStyle name="Normal 17 3" xfId="946"/>
    <cellStyle name="Normal 17 3 2" xfId="947"/>
    <cellStyle name="Normal 17 4" xfId="948"/>
    <cellStyle name="Normal 18" xfId="949"/>
    <cellStyle name="Normal 18 2" xfId="950"/>
    <cellStyle name="Normal 18 2 2" xfId="951"/>
    <cellStyle name="Normal 18 3" xfId="952"/>
    <cellStyle name="Normal 18 3 2" xfId="953"/>
    <cellStyle name="Normal 19" xfId="954"/>
    <cellStyle name="Normal 19 2" xfId="955"/>
    <cellStyle name="Normal 19 2 2" xfId="956"/>
    <cellStyle name="Normal 19 3" xfId="957"/>
    <cellStyle name="Normal 2" xfId="958"/>
    <cellStyle name="Normal 2 10" xfId="959"/>
    <cellStyle name="Normal 2 10 2" xfId="960"/>
    <cellStyle name="Normal 2 11" xfId="961"/>
    <cellStyle name="Normal 2 11 2" xfId="962"/>
    <cellStyle name="Normal 2 11 3" xfId="963"/>
    <cellStyle name="Normal 2 11_13008" xfId="964"/>
    <cellStyle name="Normal 2 12" xfId="965"/>
    <cellStyle name="Normal 2 12 2" xfId="966"/>
    <cellStyle name="Normal 2 12 3" xfId="967"/>
    <cellStyle name="Normal 2 12_13008" xfId="968"/>
    <cellStyle name="Normal 2 13" xfId="969"/>
    <cellStyle name="Normal 2 13 2" xfId="970"/>
    <cellStyle name="Normal 2 13 3" xfId="971"/>
    <cellStyle name="Normal 2 13_13008" xfId="972"/>
    <cellStyle name="Normal 2 14" xfId="973"/>
    <cellStyle name="Normal 2 14 2" xfId="974"/>
    <cellStyle name="Normal 2 15" xfId="975"/>
    <cellStyle name="Normal 2 15 2" xfId="976"/>
    <cellStyle name="Normal 2 15 3" xfId="977"/>
    <cellStyle name="Normal 2 15_13008" xfId="978"/>
    <cellStyle name="Normal 2 16" xfId="979"/>
    <cellStyle name="Normal 2 16 2" xfId="980"/>
    <cellStyle name="Normal 2 16 3" xfId="981"/>
    <cellStyle name="Normal 2 16_13008" xfId="982"/>
    <cellStyle name="Normal 2 17" xfId="983"/>
    <cellStyle name="Normal 2 17 2" xfId="984"/>
    <cellStyle name="Normal 2 17 3" xfId="985"/>
    <cellStyle name="Normal 2 17_13008" xfId="986"/>
    <cellStyle name="Normal 2 18" xfId="987"/>
    <cellStyle name="Normal 2 18 2" xfId="988"/>
    <cellStyle name="Normal 2 18 3" xfId="989"/>
    <cellStyle name="Normal 2 18_13008" xfId="990"/>
    <cellStyle name="Normal 2 19" xfId="991"/>
    <cellStyle name="Normal 2 2" xfId="992"/>
    <cellStyle name="Normal 2 2 2" xfId="993"/>
    <cellStyle name="Normal 2 2 2 2" xfId="994"/>
    <cellStyle name="Normal 2 2 2 2 2" xfId="995"/>
    <cellStyle name="Normal 2 2 2 2 2 2" xfId="996"/>
    <cellStyle name="Normal 2 2 2 2 2 2 2" xfId="997"/>
    <cellStyle name="Normal 2 2 2 2 2 2 3" xfId="998"/>
    <cellStyle name="Normal 2 2 2 2 2 2_13008" xfId="999"/>
    <cellStyle name="Normal 2 2 2 2 2 3" xfId="1000"/>
    <cellStyle name="Normal 2 2 2 2 2 3 2" xfId="1001"/>
    <cellStyle name="Normal 2 2 2 2 2 3 3" xfId="1002"/>
    <cellStyle name="Normal 2 2 2 2 2 3 4" xfId="1003"/>
    <cellStyle name="Normal 2 2 2 2 2 3_13008" xfId="1004"/>
    <cellStyle name="Normal 2 2 2 2 2 4" xfId="1005"/>
    <cellStyle name="Normal 2 2 2 2 2 5" xfId="1006"/>
    <cellStyle name="Normal 2 2 2 2 2 6" xfId="1007"/>
    <cellStyle name="Normal 2 2 2 2 2_13008" xfId="1008"/>
    <cellStyle name="Normal 2 2 2 2 3" xfId="1009"/>
    <cellStyle name="Normal 2 2 2 2 3 2" xfId="1010"/>
    <cellStyle name="Normal 2 2 2 2 3 3" xfId="1011"/>
    <cellStyle name="Normal 2 2 2 2 3_13008" xfId="1012"/>
    <cellStyle name="Normal 2 2 2 2 4" xfId="1013"/>
    <cellStyle name="Normal 2 2 2 2 4 2" xfId="1014"/>
    <cellStyle name="Normal 2 2 2 2 4 3" xfId="1015"/>
    <cellStyle name="Normal 2 2 2 2 4_13008" xfId="1016"/>
    <cellStyle name="Normal 2 2 2 2 5" xfId="1017"/>
    <cellStyle name="Normal 2 2 2 2 5 2" xfId="1018"/>
    <cellStyle name="Normal 2 2 2 2 6" xfId="1019"/>
    <cellStyle name="Normal 2 2 2 2 7" xfId="1020"/>
    <cellStyle name="Normal 2 2 2 2_13008" xfId="1021"/>
    <cellStyle name="Normal 2 2 2 3" xfId="1022"/>
    <cellStyle name="Normal 2 2 2 3 2" xfId="1023"/>
    <cellStyle name="Normal 2 2 2 3 3" xfId="1024"/>
    <cellStyle name="Normal 2 2 2 4" xfId="1025"/>
    <cellStyle name="Normal 2 2 2 4 2" xfId="1026"/>
    <cellStyle name="Normal 2 2 2 4 2 2" xfId="1027"/>
    <cellStyle name="Normal 2 2 2 4 2 3" xfId="1028"/>
    <cellStyle name="Normal 2 2 2 4 2_13008" xfId="1029"/>
    <cellStyle name="Normal 2 2 2 4 3" xfId="1030"/>
    <cellStyle name="Normal 2 2 2 4 3 2" xfId="1031"/>
    <cellStyle name="Normal 2 2 2 4 3 3" xfId="1032"/>
    <cellStyle name="Normal 2 2 2 4 3_13008" xfId="1033"/>
    <cellStyle name="Normal 2 2 2 4 4" xfId="1034"/>
    <cellStyle name="Normal 2 2 2 4 5" xfId="1035"/>
    <cellStyle name="Normal 2 2 2 4_13008" xfId="1036"/>
    <cellStyle name="Normal 2 2 2 5" xfId="1037"/>
    <cellStyle name="Normal 2 2 2 6" xfId="1038"/>
    <cellStyle name="Normal 2 2 2_11599" xfId="1039"/>
    <cellStyle name="Normal 2 2 3" xfId="1040"/>
    <cellStyle name="Normal 2 2 3 2" xfId="1041"/>
    <cellStyle name="Normal 2 2 3 2 2" xfId="1042"/>
    <cellStyle name="Normal 2 2 3 2 2 2" xfId="1043"/>
    <cellStyle name="Normal 2 2 3 2 2 3" xfId="1044"/>
    <cellStyle name="Normal 2 2 3 2 2_13008" xfId="1045"/>
    <cellStyle name="Normal 2 2 3 2 3" xfId="1046"/>
    <cellStyle name="Normal 2 2 3 2 3 2" xfId="1047"/>
    <cellStyle name="Normal 2 2 3 2 3 3" xfId="1048"/>
    <cellStyle name="Normal 2 2 3 2 3_13008" xfId="1049"/>
    <cellStyle name="Normal 2 2 3 2 4" xfId="1050"/>
    <cellStyle name="Normal 2 2 3 2 5" xfId="1051"/>
    <cellStyle name="Normal 2 2 3 2_13008" xfId="1052"/>
    <cellStyle name="Normal 2 2 3 3" xfId="1053"/>
    <cellStyle name="Normal 2 2 3 3 2" xfId="1054"/>
    <cellStyle name="Normal 2 2 3 3 3" xfId="1055"/>
    <cellStyle name="Normal 2 2 3 3 4" xfId="1056"/>
    <cellStyle name="Normal 2 2 3 3_13008" xfId="1057"/>
    <cellStyle name="Normal 2 2 3 4" xfId="1058"/>
    <cellStyle name="Normal 2 2 3 4 2" xfId="1059"/>
    <cellStyle name="Normal 2 2 3 4 3" xfId="1060"/>
    <cellStyle name="Normal 2 2 3 4_13008" xfId="1061"/>
    <cellStyle name="Normal 2 2 3 5" xfId="1062"/>
    <cellStyle name="Normal 2 2 3 5 2" xfId="1063"/>
    <cellStyle name="Normal 2 2 3 6" xfId="1064"/>
    <cellStyle name="Normal 2 2 3 7" xfId="1065"/>
    <cellStyle name="Normal 2 2 3 8" xfId="1066"/>
    <cellStyle name="Normal 2 2 3_13008" xfId="1067"/>
    <cellStyle name="Normal 2 2 4" xfId="1068"/>
    <cellStyle name="Normal 2 2 4 2" xfId="1069"/>
    <cellStyle name="Normal 2 2 4 2 2" xfId="1070"/>
    <cellStyle name="Normal 2 2 4 2 3" xfId="1071"/>
    <cellStyle name="Normal 2 2 4 2_13008" xfId="1072"/>
    <cellStyle name="Normal 2 2 4 3" xfId="1073"/>
    <cellStyle name="Normal 2 2 4 3 2" xfId="1074"/>
    <cellStyle name="Normal 2 2 4 3 3" xfId="1075"/>
    <cellStyle name="Normal 2 2 4 3 4" xfId="1076"/>
    <cellStyle name="Normal 2 2 4 3_13008" xfId="1077"/>
    <cellStyle name="Normal 2 2 4 4" xfId="1078"/>
    <cellStyle name="Normal 2 2 4 5" xfId="1079"/>
    <cellStyle name="Normal 2 2 4 6" xfId="1080"/>
    <cellStyle name="Normal 2 2 4_13008" xfId="1081"/>
    <cellStyle name="Normal 2 2 5" xfId="1082"/>
    <cellStyle name="Normal 2 2 5 2" xfId="1083"/>
    <cellStyle name="Normal 2 2 5 3" xfId="1084"/>
    <cellStyle name="Normal 2 2 5_13008" xfId="1085"/>
    <cellStyle name="Normal 2 2 6" xfId="1086"/>
    <cellStyle name="Normal 2 2 6 2" xfId="1087"/>
    <cellStyle name="Normal 2 2 6 3" xfId="1088"/>
    <cellStyle name="Normal 2 2 6_13008" xfId="1089"/>
    <cellStyle name="Normal 2 2 7" xfId="1090"/>
    <cellStyle name="Normal 2 2 7 2" xfId="1091"/>
    <cellStyle name="Normal 2 2 7 3" xfId="1092"/>
    <cellStyle name="Normal 2 2 7_13008" xfId="1093"/>
    <cellStyle name="Normal 2 2 8" xfId="1094"/>
    <cellStyle name="Normal 2 2 9" xfId="1095"/>
    <cellStyle name="Normal 2 2_10051" xfId="1096"/>
    <cellStyle name="Normal 2 20" xfId="1097"/>
    <cellStyle name="Normal 2 21" xfId="1098"/>
    <cellStyle name="Normal 2 3" xfId="1099"/>
    <cellStyle name="Normal 2 3 2" xfId="1100"/>
    <cellStyle name="Normal 2 3 3" xfId="1101"/>
    <cellStyle name="Normal 2 3 4" xfId="1102"/>
    <cellStyle name="Normal 2 3 4 2" xfId="1103"/>
    <cellStyle name="Normal 2 3 4 3" xfId="1104"/>
    <cellStyle name="Normal 2 3 4_13008" xfId="1105"/>
    <cellStyle name="Normal 2 3 5" xfId="1106"/>
    <cellStyle name="Normal 2 3_4MthProj2" xfId="1107"/>
    <cellStyle name="Normal 2 4" xfId="1108"/>
    <cellStyle name="Normal 2 4 2" xfId="1109"/>
    <cellStyle name="Normal 2 4 2 2" xfId="1110"/>
    <cellStyle name="Normal 2 4 2 2 2" xfId="1111"/>
    <cellStyle name="Normal 2 4 2 3" xfId="1112"/>
    <cellStyle name="Normal 2 4 3" xfId="1113"/>
    <cellStyle name="Normal 2 5" xfId="1114"/>
    <cellStyle name="Normal 2 5 2" xfId="1115"/>
    <cellStyle name="Normal 2 5 2 2" xfId="1116"/>
    <cellStyle name="Normal 2 5 3" xfId="1117"/>
    <cellStyle name="Normal 2 6" xfId="1118"/>
    <cellStyle name="Normal 2 6 2" xfId="1119"/>
    <cellStyle name="Normal 2 6 2 2" xfId="1120"/>
    <cellStyle name="Normal 2 6 2 3" xfId="1121"/>
    <cellStyle name="Normal 2 6 2 4" xfId="1122"/>
    <cellStyle name="Normal 2 6 2_13008" xfId="1123"/>
    <cellStyle name="Normal 2 6 3" xfId="1124"/>
    <cellStyle name="Normal 2 6 3 2" xfId="1125"/>
    <cellStyle name="Normal 2 6 3 3" xfId="1126"/>
    <cellStyle name="Normal 2 6 3_13008" xfId="1127"/>
    <cellStyle name="Normal 2 6 4" xfId="1128"/>
    <cellStyle name="Normal 2 6 5" xfId="1129"/>
    <cellStyle name="Normal 2 6 6" xfId="1130"/>
    <cellStyle name="Normal 2 6 7" xfId="1131"/>
    <cellStyle name="Normal 2 6 8" xfId="1132"/>
    <cellStyle name="Normal 2 6_13008" xfId="1133"/>
    <cellStyle name="Normal 2 7" xfId="1134"/>
    <cellStyle name="Normal 2 7 2" xfId="1135"/>
    <cellStyle name="Normal 2 7 2 2" xfId="1136"/>
    <cellStyle name="Normal 2 7 3" xfId="1137"/>
    <cellStyle name="Normal 2 7 4" xfId="1138"/>
    <cellStyle name="Normal 2 8" xfId="1139"/>
    <cellStyle name="Normal 2 8 2" xfId="1140"/>
    <cellStyle name="Normal 2 9" xfId="1141"/>
    <cellStyle name="Normal 2 9 2" xfId="1142"/>
    <cellStyle name="Normal 2_2012-10" xfId="1143"/>
    <cellStyle name="Normal 20" xfId="1144"/>
    <cellStyle name="Normal 20 2" xfId="1145"/>
    <cellStyle name="Normal 20 2 2" xfId="1146"/>
    <cellStyle name="Normal 20 3" xfId="1147"/>
    <cellStyle name="Normal 20 4" xfId="1148"/>
    <cellStyle name="Normal 20_20325" xfId="1149"/>
    <cellStyle name="Normal 21" xfId="1150"/>
    <cellStyle name="Normal 21 2" xfId="1151"/>
    <cellStyle name="Normal 21 3" xfId="1152"/>
    <cellStyle name="Normal 21_20325" xfId="1153"/>
    <cellStyle name="Normal 22" xfId="1154"/>
    <cellStyle name="Normal 22 2" xfId="1155"/>
    <cellStyle name="Normal 22 2 2" xfId="1156"/>
    <cellStyle name="Normal 22 3" xfId="1157"/>
    <cellStyle name="Normal 22 4" xfId="1158"/>
    <cellStyle name="Normal 22_20325" xfId="1159"/>
    <cellStyle name="Normal 23" xfId="1160"/>
    <cellStyle name="Normal 23 2" xfId="1161"/>
    <cellStyle name="Normal 23 2 2" xfId="1162"/>
    <cellStyle name="Normal 23 3" xfId="1163"/>
    <cellStyle name="Normal 24" xfId="1164"/>
    <cellStyle name="Normal 24 2" xfId="1165"/>
    <cellStyle name="Normal 24 2 2" xfId="1166"/>
    <cellStyle name="Normal 24 3" xfId="1167"/>
    <cellStyle name="Normal 24 4" xfId="1168"/>
    <cellStyle name="Normal 24_13008" xfId="1169"/>
    <cellStyle name="Normal 25" xfId="1170"/>
    <cellStyle name="Normal 25 2" xfId="1171"/>
    <cellStyle name="Normal 25 2 2" xfId="1172"/>
    <cellStyle name="Normal 25 3" xfId="1173"/>
    <cellStyle name="Normal 25 4" xfId="1174"/>
    <cellStyle name="Normal 25_13008" xfId="1175"/>
    <cellStyle name="Normal 26" xfId="1176"/>
    <cellStyle name="Normal 26 2" xfId="1177"/>
    <cellStyle name="Normal 27" xfId="1178"/>
    <cellStyle name="Normal 27 2" xfId="1179"/>
    <cellStyle name="Normal 27 3" xfId="1180"/>
    <cellStyle name="Normal 27 4" xfId="1181"/>
    <cellStyle name="Normal 27_20325" xfId="1182"/>
    <cellStyle name="Normal 28" xfId="1183"/>
    <cellStyle name="Normal 28 2" xfId="1184"/>
    <cellStyle name="Normal 29" xfId="1185"/>
    <cellStyle name="Normal 29 2" xfId="1186"/>
    <cellStyle name="Normal 3" xfId="1187"/>
    <cellStyle name="Normal 3 2" xfId="1188"/>
    <cellStyle name="Normal 3 2 2" xfId="1189"/>
    <cellStyle name="Normal 3 2 2 2" xfId="1190"/>
    <cellStyle name="Normal 3 2 2 2 2" xfId="1191"/>
    <cellStyle name="Normal 3 2 2 2 3" xfId="1192"/>
    <cellStyle name="Normal 3 2 2 2_13008" xfId="1193"/>
    <cellStyle name="Normal 3 2 2 3" xfId="1194"/>
    <cellStyle name="Normal 3 2 2 3 2" xfId="1195"/>
    <cellStyle name="Normal 3 2 2 3 3" xfId="1196"/>
    <cellStyle name="Normal 3 2 2 3_13008" xfId="1197"/>
    <cellStyle name="Normal 3 2 2 4" xfId="1198"/>
    <cellStyle name="Normal 3 2 2 5" xfId="1199"/>
    <cellStyle name="Normal 3 2 2_13008" xfId="1200"/>
    <cellStyle name="Normal 3 2 3" xfId="1201"/>
    <cellStyle name="Normal 3 2 3 2" xfId="1202"/>
    <cellStyle name="Normal 3 2 3 3" xfId="1203"/>
    <cellStyle name="Normal 3 2 3 4" xfId="1204"/>
    <cellStyle name="Normal 3 2 3_13008" xfId="1205"/>
    <cellStyle name="Normal 3 2 4" xfId="1206"/>
    <cellStyle name="Normal 3 2 4 2" xfId="1207"/>
    <cellStyle name="Normal 3 2 4 3" xfId="1208"/>
    <cellStyle name="Normal 3 2 4_13008" xfId="1209"/>
    <cellStyle name="Normal 3 2 5" xfId="1210"/>
    <cellStyle name="Normal 3 2 5 2" xfId="1211"/>
    <cellStyle name="Normal 3 2 5 3" xfId="1212"/>
    <cellStyle name="Normal 3 2 5_13008" xfId="1213"/>
    <cellStyle name="Normal 3 2 6" xfId="1214"/>
    <cellStyle name="Normal 3 2 7" xfId="1215"/>
    <cellStyle name="Normal 3 2_13008" xfId="1216"/>
    <cellStyle name="Normal 3 3" xfId="1217"/>
    <cellStyle name="Normal 3 3 2" xfId="1218"/>
    <cellStyle name="Normal 3 3 3" xfId="1219"/>
    <cellStyle name="Normal 3 4" xfId="1220"/>
    <cellStyle name="Normal 3 4 2" xfId="1221"/>
    <cellStyle name="Normal 3 4 3" xfId="1222"/>
    <cellStyle name="Normal 3 4_13008" xfId="1223"/>
    <cellStyle name="Normal 3 5" xfId="1224"/>
    <cellStyle name="Normal 3 5 2" xfId="1225"/>
    <cellStyle name="Normal 3 5 3" xfId="1226"/>
    <cellStyle name="Normal 3 5_13008" xfId="1227"/>
    <cellStyle name="Normal 3 6" xfId="1228"/>
    <cellStyle name="Normal 3 6 2" xfId="1229"/>
    <cellStyle name="Normal 3 6 3" xfId="1230"/>
    <cellStyle name="Normal 3 6_13008" xfId="1231"/>
    <cellStyle name="Normal 3 7" xfId="1232"/>
    <cellStyle name="Normal 3_10051" xfId="1233"/>
    <cellStyle name="Normal 30" xfId="1234"/>
    <cellStyle name="Normal 30 2" xfId="1235"/>
    <cellStyle name="Normal 30 3" xfId="1236"/>
    <cellStyle name="Normal 30_20325" xfId="1237"/>
    <cellStyle name="Normal 31" xfId="1238"/>
    <cellStyle name="Normal 31 2" xfId="1239"/>
    <cellStyle name="Normal 31 3" xfId="1240"/>
    <cellStyle name="Normal 31_20325" xfId="1241"/>
    <cellStyle name="Normal 32" xfId="1242"/>
    <cellStyle name="Normal 32 2" xfId="1243"/>
    <cellStyle name="Normal 32_20325" xfId="1244"/>
    <cellStyle name="Normal 33" xfId="1245"/>
    <cellStyle name="Normal 33 2" xfId="1246"/>
    <cellStyle name="Normal 33 3" xfId="1247"/>
    <cellStyle name="Normal 33_20325" xfId="1248"/>
    <cellStyle name="Normal 34" xfId="1249"/>
    <cellStyle name="Normal 34 2" xfId="1250"/>
    <cellStyle name="Normal 34 3" xfId="1251"/>
    <cellStyle name="Normal 34_20325" xfId="1252"/>
    <cellStyle name="Normal 35" xfId="1253"/>
    <cellStyle name="Normal 35 2" xfId="1254"/>
    <cellStyle name="Normal 36" xfId="1255"/>
    <cellStyle name="Normal 36 2" xfId="1256"/>
    <cellStyle name="Normal 37" xfId="1257"/>
    <cellStyle name="Normal 38" xfId="1258"/>
    <cellStyle name="Normal 38 2" xfId="1259"/>
    <cellStyle name="Normal 38_13008" xfId="1260"/>
    <cellStyle name="Normal 39" xfId="1261"/>
    <cellStyle name="Normal 4" xfId="1262"/>
    <cellStyle name="Normal 4 2" xfId="1263"/>
    <cellStyle name="Normal 4 2 2" xfId="1264"/>
    <cellStyle name="Normal 4 2 3" xfId="1265"/>
    <cellStyle name="Normal 4 2 4" xfId="1266"/>
    <cellStyle name="Normal 4 3" xfId="1267"/>
    <cellStyle name="Normal 4 3 2" xfId="1268"/>
    <cellStyle name="Normal 4 3 3" xfId="1269"/>
    <cellStyle name="Normal 4 3_13008" xfId="1270"/>
    <cellStyle name="Normal 4 4" xfId="1271"/>
    <cellStyle name="Normal 4 4 2" xfId="1272"/>
    <cellStyle name="Normal 4 4 3" xfId="1273"/>
    <cellStyle name="Normal 4 4_13008" xfId="1274"/>
    <cellStyle name="Normal 4 5" xfId="1275"/>
    <cellStyle name="Normal 4 6" xfId="1276"/>
    <cellStyle name="Normal 4_Support" xfId="1277"/>
    <cellStyle name="Normal 40" xfId="1278"/>
    <cellStyle name="Normal 41" xfId="1279"/>
    <cellStyle name="Normal 42" xfId="1280"/>
    <cellStyle name="Normal 43" xfId="1281"/>
    <cellStyle name="Normal 43 2" xfId="1282"/>
    <cellStyle name="Normal 44" xfId="1283"/>
    <cellStyle name="Normal 45" xfId="1284"/>
    <cellStyle name="Normal 46" xfId="1285"/>
    <cellStyle name="Normal 47" xfId="1286"/>
    <cellStyle name="Normal 48" xfId="1287"/>
    <cellStyle name="Normal 49" xfId="1288"/>
    <cellStyle name="Normal 5" xfId="1289"/>
    <cellStyle name="Normal 5 2" xfId="1290"/>
    <cellStyle name="Normal 5 2 10" xfId="1291"/>
    <cellStyle name="Normal 5 2 11" xfId="1292"/>
    <cellStyle name="Normal 5 2 2" xfId="1293"/>
    <cellStyle name="Normal 5 2 2 2" xfId="1294"/>
    <cellStyle name="Normal 5 2 2 2 2" xfId="1295"/>
    <cellStyle name="Normal 5 2 2 2 2 2" xfId="1296"/>
    <cellStyle name="Normal 5 2 2 2 2 3" xfId="1297"/>
    <cellStyle name="Normal 5 2 2 2 2_13008" xfId="1298"/>
    <cellStyle name="Normal 5 2 2 2 3" xfId="1299"/>
    <cellStyle name="Normal 5 2 2 2 3 2" xfId="1300"/>
    <cellStyle name="Normal 5 2 2 2 3 3" xfId="1301"/>
    <cellStyle name="Normal 5 2 2 2 3_13008" xfId="1302"/>
    <cellStyle name="Normal 5 2 2 2 4" xfId="1303"/>
    <cellStyle name="Normal 5 2 2 2 5" xfId="1304"/>
    <cellStyle name="Normal 5 2 2 2_13008" xfId="1305"/>
    <cellStyle name="Normal 5 2 2 3" xfId="1306"/>
    <cellStyle name="Normal 5 2 2 3 2" xfId="1307"/>
    <cellStyle name="Normal 5 2 2 3 3" xfId="1308"/>
    <cellStyle name="Normal 5 2 2 3_13008" xfId="1309"/>
    <cellStyle name="Normal 5 2 2 4" xfId="1310"/>
    <cellStyle name="Normal 5 2 2 4 2" xfId="1311"/>
    <cellStyle name="Normal 5 2 2 4 3" xfId="1312"/>
    <cellStyle name="Normal 5 2 2 4_13008" xfId="1313"/>
    <cellStyle name="Normal 5 2 2 5" xfId="1314"/>
    <cellStyle name="Normal 5 2 2 5 2" xfId="1315"/>
    <cellStyle name="Normal 5 2 2 5 3" xfId="1316"/>
    <cellStyle name="Normal 5 2 2 5_13008" xfId="1317"/>
    <cellStyle name="Normal 5 2 2 6" xfId="1318"/>
    <cellStyle name="Normal 5 2 2 7" xfId="1319"/>
    <cellStyle name="Normal 5 2 2_13008" xfId="1320"/>
    <cellStyle name="Normal 5 2 3" xfId="1321"/>
    <cellStyle name="Normal 5 2 3 2" xfId="1322"/>
    <cellStyle name="Normal 5 2 3 2 2" xfId="1323"/>
    <cellStyle name="Normal 5 2 3 2 2 2" xfId="1324"/>
    <cellStyle name="Normal 5 2 3 2 2 3" xfId="1325"/>
    <cellStyle name="Normal 5 2 3 2 2_13008" xfId="1326"/>
    <cellStyle name="Normal 5 2 3 2 3" xfId="1327"/>
    <cellStyle name="Normal 5 2 3 2 3 2" xfId="1328"/>
    <cellStyle name="Normal 5 2 3 2 3 3" xfId="1329"/>
    <cellStyle name="Normal 5 2 3 2 3_13008" xfId="1330"/>
    <cellStyle name="Normal 5 2 3 2 4" xfId="1331"/>
    <cellStyle name="Normal 5 2 3 2 5" xfId="1332"/>
    <cellStyle name="Normal 5 2 3 2_13008" xfId="1333"/>
    <cellStyle name="Normal 5 2 3 3" xfId="1334"/>
    <cellStyle name="Normal 5 2 3 3 2" xfId="1335"/>
    <cellStyle name="Normal 5 2 3 3 3" xfId="1336"/>
    <cellStyle name="Normal 5 2 3 3_13008" xfId="1337"/>
    <cellStyle name="Normal 5 2 3 4" xfId="1338"/>
    <cellStyle name="Normal 5 2 3 4 2" xfId="1339"/>
    <cellStyle name="Normal 5 2 3 4 3" xfId="1340"/>
    <cellStyle name="Normal 5 2 3 4_13008" xfId="1341"/>
    <cellStyle name="Normal 5 2 3 5" xfId="1342"/>
    <cellStyle name="Normal 5 2 3 5 2" xfId="1343"/>
    <cellStyle name="Normal 5 2 3 5 3" xfId="1344"/>
    <cellStyle name="Normal 5 2 3 5_13008" xfId="1345"/>
    <cellStyle name="Normal 5 2 3 6" xfId="1346"/>
    <cellStyle name="Normal 5 2 3 7" xfId="1347"/>
    <cellStyle name="Normal 5 2 3_13008" xfId="1348"/>
    <cellStyle name="Normal 5 2 4" xfId="1349"/>
    <cellStyle name="Normal 5 2 4 2" xfId="1350"/>
    <cellStyle name="Normal 5 2 4 2 2" xfId="1351"/>
    <cellStyle name="Normal 5 2 4 2 2 2" xfId="1352"/>
    <cellStyle name="Normal 5 2 4 2 2 3" xfId="1353"/>
    <cellStyle name="Normal 5 2 4 2 2_13008" xfId="1354"/>
    <cellStyle name="Normal 5 2 4 2 3" xfId="1355"/>
    <cellStyle name="Normal 5 2 4 2 3 2" xfId="1356"/>
    <cellStyle name="Normal 5 2 4 2 3 3" xfId="1357"/>
    <cellStyle name="Normal 5 2 4 2 3_13008" xfId="1358"/>
    <cellStyle name="Normal 5 2 4 2 4" xfId="1359"/>
    <cellStyle name="Normal 5 2 4 2 5" xfId="1360"/>
    <cellStyle name="Normal 5 2 4 2_13008" xfId="1361"/>
    <cellStyle name="Normal 5 2 4 3" xfId="1362"/>
    <cellStyle name="Normal 5 2 4 3 2" xfId="1363"/>
    <cellStyle name="Normal 5 2 4 3 3" xfId="1364"/>
    <cellStyle name="Normal 5 2 4 3_13008" xfId="1365"/>
    <cellStyle name="Normal 5 2 4 4" xfId="1366"/>
    <cellStyle name="Normal 5 2 4 4 2" xfId="1367"/>
    <cellStyle name="Normal 5 2 4 4 3" xfId="1368"/>
    <cellStyle name="Normal 5 2 4 4_13008" xfId="1369"/>
    <cellStyle name="Normal 5 2 4 5" xfId="1370"/>
    <cellStyle name="Normal 5 2 4 5 2" xfId="1371"/>
    <cellStyle name="Normal 5 2 4 5 3" xfId="1372"/>
    <cellStyle name="Normal 5 2 4 5_13008" xfId="1373"/>
    <cellStyle name="Normal 5 2 4 6" xfId="1374"/>
    <cellStyle name="Normal 5 2 4 7" xfId="1375"/>
    <cellStyle name="Normal 5 2 4_13008" xfId="1376"/>
    <cellStyle name="Normal 5 2 5" xfId="1377"/>
    <cellStyle name="Normal 5 2 5 10" xfId="1378"/>
    <cellStyle name="Normal 5 2 5 19" xfId="1379"/>
    <cellStyle name="Normal 5 2 5 19 2" xfId="1380"/>
    <cellStyle name="Normal 5 2 5 19_13008" xfId="1381"/>
    <cellStyle name="Normal 5 2 5 2" xfId="1382"/>
    <cellStyle name="Normal 5 2 5 2 2" xfId="1383"/>
    <cellStyle name="Normal 5 2 5 2 2 2" xfId="1384"/>
    <cellStyle name="Normal 5 2 5 2 2 2 2" xfId="1385"/>
    <cellStyle name="Normal 5 2 5 2 2 2 3" xfId="1386"/>
    <cellStyle name="Normal 5 2 5 2 2 2_13008" xfId="1387"/>
    <cellStyle name="Normal 5 2 5 2 2 3" xfId="1388"/>
    <cellStyle name="Normal 5 2 5 2 2 3 2" xfId="1389"/>
    <cellStyle name="Normal 5 2 5 2 2 3 3" xfId="1390"/>
    <cellStyle name="Normal 5 2 5 2 2 3_13008" xfId="1391"/>
    <cellStyle name="Normal 5 2 5 2 2 4" xfId="1392"/>
    <cellStyle name="Normal 5 2 5 2 2 5" xfId="1393"/>
    <cellStyle name="Normal 5 2 5 2 2_13008" xfId="1394"/>
    <cellStyle name="Normal 5 2 5 2 3" xfId="1395"/>
    <cellStyle name="Normal 5 2 5 2 3 2" xfId="1396"/>
    <cellStyle name="Normal 5 2 5 2 3 3" xfId="1397"/>
    <cellStyle name="Normal 5 2 5 2 3_13008" xfId="1398"/>
    <cellStyle name="Normal 5 2 5 2 4" xfId="1399"/>
    <cellStyle name="Normal 5 2 5 2 4 2" xfId="1400"/>
    <cellStyle name="Normal 5 2 5 2 4 3" xfId="1401"/>
    <cellStyle name="Normal 5 2 5 2 4_13008" xfId="1402"/>
    <cellStyle name="Normal 5 2 5 2 5" xfId="1403"/>
    <cellStyle name="Normal 5 2 5 2 5 2" xfId="1404"/>
    <cellStyle name="Normal 5 2 5 2 5 3" xfId="1405"/>
    <cellStyle name="Normal 5 2 5 2 5_13008" xfId="1406"/>
    <cellStyle name="Normal 5 2 5 2 6" xfId="1407"/>
    <cellStyle name="Normal 5 2 5 2 7" xfId="1408"/>
    <cellStyle name="Normal 5 2 5 2_13008" xfId="1409"/>
    <cellStyle name="Normal 5 2 5 3" xfId="1410"/>
    <cellStyle name="Normal 5 2 5 3 10" xfId="1411"/>
    <cellStyle name="Normal 5 2 5 3 10 2" xfId="1412"/>
    <cellStyle name="Normal 5 2 5 3 10 3" xfId="1413"/>
    <cellStyle name="Normal 5 2 5 3 10_13008" xfId="1414"/>
    <cellStyle name="Normal 5 2 5 3 11" xfId="1415"/>
    <cellStyle name="Normal 5 2 5 3 11 2" xfId="1416"/>
    <cellStyle name="Normal 5 2 5 3 11 3" xfId="1417"/>
    <cellStyle name="Normal 5 2 5 3 11_13008" xfId="1418"/>
    <cellStyle name="Normal 5 2 5 3 12" xfId="1419"/>
    <cellStyle name="Normal 5 2 5 3 12 2" xfId="1420"/>
    <cellStyle name="Normal 5 2 5 3 12 3" xfId="1421"/>
    <cellStyle name="Normal 5 2 5 3 12_13008" xfId="1422"/>
    <cellStyle name="Normal 5 2 5 3 13" xfId="1423"/>
    <cellStyle name="Normal 5 2 5 3 14" xfId="1424"/>
    <cellStyle name="Normal 5 2 5 3 15" xfId="1425"/>
    <cellStyle name="Normal 5 2 5 3 16" xfId="1426"/>
    <cellStyle name="Normal 5 2 5 3 17" xfId="1427"/>
    <cellStyle name="Normal 5 2 5 3 2" xfId="1428"/>
    <cellStyle name="Normal 5 2 5 3 2 2" xfId="1429"/>
    <cellStyle name="Normal 5 2 5 3 2 2 2" xfId="1430"/>
    <cellStyle name="Normal 5 2 5 3 2 2 2 2" xfId="1431"/>
    <cellStyle name="Normal 5 2 5 3 2 2 2 3" xfId="1432"/>
    <cellStyle name="Normal 5 2 5 3 2 2 2_13008" xfId="1433"/>
    <cellStyle name="Normal 5 2 5 3 2 2 3" xfId="1434"/>
    <cellStyle name="Normal 5 2 5 3 2 2 3 2" xfId="1435"/>
    <cellStyle name="Normal 5 2 5 3 2 2 3 3" xfId="1436"/>
    <cellStyle name="Normal 5 2 5 3 2 2 3_13008" xfId="1437"/>
    <cellStyle name="Normal 5 2 5 3 2 2 4" xfId="1438"/>
    <cellStyle name="Normal 5 2 5 3 2 2 5" xfId="1439"/>
    <cellStyle name="Normal 5 2 5 3 2 2_13008" xfId="1440"/>
    <cellStyle name="Normal 5 2 5 3 2 3" xfId="1441"/>
    <cellStyle name="Normal 5 2 5 3 2 3 2" xfId="1442"/>
    <cellStyle name="Normal 5 2 5 3 2 3 3" xfId="1443"/>
    <cellStyle name="Normal 5 2 5 3 2 3_13008" xfId="1444"/>
    <cellStyle name="Normal 5 2 5 3 2 4" xfId="1445"/>
    <cellStyle name="Normal 5 2 5 3 2 4 2" xfId="1446"/>
    <cellStyle name="Normal 5 2 5 3 2 4 3" xfId="1447"/>
    <cellStyle name="Normal 5 2 5 3 2 4_13008" xfId="1448"/>
    <cellStyle name="Normal 5 2 5 3 2 5" xfId="1449"/>
    <cellStyle name="Normal 5 2 5 3 2 5 2" xfId="1450"/>
    <cellStyle name="Normal 5 2 5 3 2 5 3" xfId="1451"/>
    <cellStyle name="Normal 5 2 5 3 2 5_13008" xfId="1452"/>
    <cellStyle name="Normal 5 2 5 3 2 6" xfId="1453"/>
    <cellStyle name="Normal 5 2 5 3 2 7" xfId="1454"/>
    <cellStyle name="Normal 5 2 5 3 2_13008" xfId="1455"/>
    <cellStyle name="Normal 5 2 5 3 3" xfId="1456"/>
    <cellStyle name="Normal 5 2 5 3 3 2" xfId="1457"/>
    <cellStyle name="Normal 5 2 5 3 3 2 2" xfId="1458"/>
    <cellStyle name="Normal 5 2 5 3 3 2 3" xfId="1459"/>
    <cellStyle name="Normal 5 2 5 3 3 2_13008" xfId="1460"/>
    <cellStyle name="Normal 5 2 5 3 3 3" xfId="1461"/>
    <cellStyle name="Normal 5 2 5 3 3 3 2" xfId="1462"/>
    <cellStyle name="Normal 5 2 5 3 3 3 3" xfId="1463"/>
    <cellStyle name="Normal 5 2 5 3 3 3_13008" xfId="1464"/>
    <cellStyle name="Normal 5 2 5 3 3 4" xfId="1465"/>
    <cellStyle name="Normal 5 2 5 3 3 5" xfId="1466"/>
    <cellStyle name="Normal 5 2 5 3 3_13008" xfId="1467"/>
    <cellStyle name="Normal 5 2 5 3 4" xfId="1468"/>
    <cellStyle name="Normal 5 2 5 3 4 2" xfId="1469"/>
    <cellStyle name="Normal 5 2 5 3 4 3" xfId="1470"/>
    <cellStyle name="Normal 5 2 5 3 4_13008" xfId="1471"/>
    <cellStyle name="Normal 5 2 5 3 5" xfId="1472"/>
    <cellStyle name="Normal 5 2 5 3 5 2" xfId="1473"/>
    <cellStyle name="Normal 5 2 5 3 5 3" xfId="1474"/>
    <cellStyle name="Normal 5 2 5 3 5_13008" xfId="1475"/>
    <cellStyle name="Normal 5 2 5 3 6" xfId="1476"/>
    <cellStyle name="Normal 5 2 5 3 6 2" xfId="1477"/>
    <cellStyle name="Normal 5 2 5 3 6 3" xfId="1478"/>
    <cellStyle name="Normal 5 2 5 3 6_13008" xfId="1479"/>
    <cellStyle name="Normal 5 2 5 3 7" xfId="1480"/>
    <cellStyle name="Normal 5 2 5 3 7 2" xfId="1481"/>
    <cellStyle name="Normal 5 2 5 3 7 3" xfId="1482"/>
    <cellStyle name="Normal 5 2 5 3 7_13008" xfId="1483"/>
    <cellStyle name="Normal 5 2 5 3 8" xfId="1484"/>
    <cellStyle name="Normal 5 2 5 3 8 2" xfId="1485"/>
    <cellStyle name="Normal 5 2 5 3 8 3" xfId="1486"/>
    <cellStyle name="Normal 5 2 5 3 8_13008" xfId="1487"/>
    <cellStyle name="Normal 5 2 5 3 9" xfId="1488"/>
    <cellStyle name="Normal 5 2 5 3 9 2" xfId="1489"/>
    <cellStyle name="Normal 5 2 5 3 9 3" xfId="1490"/>
    <cellStyle name="Normal 5 2 5 3 9_13008" xfId="1491"/>
    <cellStyle name="Normal 5 2 5 3_13008" xfId="1492"/>
    <cellStyle name="Normal 5 2 5 4" xfId="1493"/>
    <cellStyle name="Normal 5 2 5 4 2" xfId="1494"/>
    <cellStyle name="Normal 5 2 5 4 2 2" xfId="1495"/>
    <cellStyle name="Normal 5 2 5 4 2 3" xfId="1496"/>
    <cellStyle name="Normal 5 2 5 4 2_13008" xfId="1497"/>
    <cellStyle name="Normal 5 2 5 4 3" xfId="1498"/>
    <cellStyle name="Normal 5 2 5 4 3 2" xfId="1499"/>
    <cellStyle name="Normal 5 2 5 4 3 3" xfId="1500"/>
    <cellStyle name="Normal 5 2 5 4 3_13008" xfId="1501"/>
    <cellStyle name="Normal 5 2 5 4 4" xfId="1502"/>
    <cellStyle name="Normal 5 2 5 4 5" xfId="1503"/>
    <cellStyle name="Normal 5 2 5 4_13008" xfId="1504"/>
    <cellStyle name="Normal 5 2 5 5" xfId="1505"/>
    <cellStyle name="Normal 5 2 5 5 2" xfId="1506"/>
    <cellStyle name="Normal 5 2 5 5 3" xfId="1507"/>
    <cellStyle name="Normal 5 2 5 5_13008" xfId="1508"/>
    <cellStyle name="Normal 5 2 5 6" xfId="1509"/>
    <cellStyle name="Normal 5 2 5 6 2" xfId="1510"/>
    <cellStyle name="Normal 5 2 5 6 3" xfId="1511"/>
    <cellStyle name="Normal 5 2 5 6_13008" xfId="1512"/>
    <cellStyle name="Normal 5 2 5 7" xfId="1513"/>
    <cellStyle name="Normal 5 2 5 7 2" xfId="1514"/>
    <cellStyle name="Normal 5 2 5 7 3" xfId="1515"/>
    <cellStyle name="Normal 5 2 5 7_13008" xfId="1516"/>
    <cellStyle name="Normal 5 2 5 8" xfId="1517"/>
    <cellStyle name="Normal 5 2 5 8 2" xfId="1518"/>
    <cellStyle name="Normal 5 2 5 8 3" xfId="1519"/>
    <cellStyle name="Normal 5 2 5 8_13008" xfId="1520"/>
    <cellStyle name="Normal 5 2 5 9" xfId="1521"/>
    <cellStyle name="Normal 5 2 5_10070" xfId="1522"/>
    <cellStyle name="Normal 5 2 6" xfId="1523"/>
    <cellStyle name="Normal 5 2 6 2" xfId="1524"/>
    <cellStyle name="Normal 5 2 6 3" xfId="1525"/>
    <cellStyle name="Normal 5 2 7" xfId="1526"/>
    <cellStyle name="Normal 5 2 7 2" xfId="1527"/>
    <cellStyle name="Normal 5 2 7 3" xfId="1528"/>
    <cellStyle name="Normal 5 2 7_13008" xfId="1529"/>
    <cellStyle name="Normal 5 2 8" xfId="1530"/>
    <cellStyle name="Normal 5 2 8 2" xfId="1531"/>
    <cellStyle name="Normal 5 2 8 3" xfId="1532"/>
    <cellStyle name="Normal 5 2 8_13008" xfId="1533"/>
    <cellStyle name="Normal 5 2 9" xfId="1534"/>
    <cellStyle name="Normal 5 2 9 2" xfId="1535"/>
    <cellStyle name="Normal 5 2 9 3" xfId="1536"/>
    <cellStyle name="Normal 5 2 9_13008" xfId="1537"/>
    <cellStyle name="Normal 5 2_13008" xfId="1538"/>
    <cellStyle name="Normal 5 3" xfId="1539"/>
    <cellStyle name="Normal 5 3 2" xfId="1540"/>
    <cellStyle name="Normal 5 3 2 2" xfId="1541"/>
    <cellStyle name="Normal 5 3 3" xfId="1542"/>
    <cellStyle name="Normal 5 4" xfId="1543"/>
    <cellStyle name="Normal 5 4 2" xfId="1544"/>
    <cellStyle name="Normal 5 4 2 2" xfId="1545"/>
    <cellStyle name="Normal 5 4 2 3" xfId="1546"/>
    <cellStyle name="Normal 5 4 2_13008" xfId="1547"/>
    <cellStyle name="Normal 5 4 3" xfId="1548"/>
    <cellStyle name="Normal 5 4 3 2" xfId="1549"/>
    <cellStyle name="Normal 5 4 3 3" xfId="1550"/>
    <cellStyle name="Normal 5 4 3_13008" xfId="1551"/>
    <cellStyle name="Normal 5 4 4" xfId="1552"/>
    <cellStyle name="Normal 5 4 5" xfId="1553"/>
    <cellStyle name="Normal 5 4_13008" xfId="1554"/>
    <cellStyle name="Normal 5 5" xfId="1555"/>
    <cellStyle name="Normal 5 5 2" xfId="1556"/>
    <cellStyle name="Normal 5 5 3" xfId="1557"/>
    <cellStyle name="Normal 5 5 4" xfId="1558"/>
    <cellStyle name="Normal 5 5_13008" xfId="1559"/>
    <cellStyle name="Normal 5 6" xfId="1560"/>
    <cellStyle name="Normal 5 6 2" xfId="1561"/>
    <cellStyle name="Normal 5 6 3" xfId="1562"/>
    <cellStyle name="Normal 5 6_13008" xfId="1563"/>
    <cellStyle name="Normal 5 7" xfId="1564"/>
    <cellStyle name="Normal 5 8" xfId="1565"/>
    <cellStyle name="Normal 5 9" xfId="1566"/>
    <cellStyle name="Normal 5_10051" xfId="1567"/>
    <cellStyle name="Normal 50" xfId="1568"/>
    <cellStyle name="Normal 51" xfId="1569"/>
    <cellStyle name="Normal 52" xfId="1570"/>
    <cellStyle name="Normal 53" xfId="1571"/>
    <cellStyle name="Normal 54" xfId="1572"/>
    <cellStyle name="Normal 55" xfId="1573"/>
    <cellStyle name="Normal 56" xfId="1574"/>
    <cellStyle name="Normal 57" xfId="1575"/>
    <cellStyle name="Normal 58" xfId="1576"/>
    <cellStyle name="Normal 59" xfId="1577"/>
    <cellStyle name="Normal 6" xfId="1578"/>
    <cellStyle name="Normal 6 2" xfId="1579"/>
    <cellStyle name="Normal 6 2 2" xfId="1580"/>
    <cellStyle name="Normal 6 2 2 2" xfId="1581"/>
    <cellStyle name="Normal 6 2 2 3" xfId="1582"/>
    <cellStyle name="Normal 6 2 2_13008" xfId="1583"/>
    <cellStyle name="Normal 6 2 3" xfId="1584"/>
    <cellStyle name="Normal 6 2 3 2" xfId="1585"/>
    <cellStyle name="Normal 6 2 3 3" xfId="1586"/>
    <cellStyle name="Normal 6 2 3 4" xfId="1587"/>
    <cellStyle name="Normal 6 2 3_13008" xfId="1588"/>
    <cellStyle name="Normal 6 2 4" xfId="1589"/>
    <cellStyle name="Normal 6 2 5" xfId="1590"/>
    <cellStyle name="Normal 6 2 6" xfId="1591"/>
    <cellStyle name="Normal 6 2_13008" xfId="1592"/>
    <cellStyle name="Normal 6 3" xfId="1593"/>
    <cellStyle name="Normal 6 3 2" xfId="1594"/>
    <cellStyle name="Normal 6 3 3" xfId="1595"/>
    <cellStyle name="Normal 6 3 4" xfId="1596"/>
    <cellStyle name="Normal 6 3_13008" xfId="1597"/>
    <cellStyle name="Normal 6 4" xfId="1598"/>
    <cellStyle name="Normal 6 4 2" xfId="1599"/>
    <cellStyle name="Normal 6 4 3" xfId="1600"/>
    <cellStyle name="Normal 6 4_13008" xfId="1601"/>
    <cellStyle name="Normal 6 5" xfId="1602"/>
    <cellStyle name="Normal 6 5 2" xfId="1603"/>
    <cellStyle name="Normal 6 5 3" xfId="1604"/>
    <cellStyle name="Normal 6 5_13008" xfId="1605"/>
    <cellStyle name="Normal 6 6" xfId="1606"/>
    <cellStyle name="Normal 6 7" xfId="1607"/>
    <cellStyle name="Normal 6_13008" xfId="1608"/>
    <cellStyle name="Normal 60" xfId="1609"/>
    <cellStyle name="Normal 61" xfId="1610"/>
    <cellStyle name="Normal 62" xfId="1611"/>
    <cellStyle name="Normal 63" xfId="1612"/>
    <cellStyle name="Normal 64" xfId="1613"/>
    <cellStyle name="Normal 65" xfId="1614"/>
    <cellStyle name="Normal 66" xfId="1615"/>
    <cellStyle name="Normal 67" xfId="1616"/>
    <cellStyle name="Normal 68" xfId="1617"/>
    <cellStyle name="Normal 69" xfId="1618"/>
    <cellStyle name="Normal 7" xfId="1619"/>
    <cellStyle name="Normal 7 2" xfId="1620"/>
    <cellStyle name="Normal 7 2 2" xfId="1621"/>
    <cellStyle name="Normal 7 2 2 2" xfId="1622"/>
    <cellStyle name="Normal 7 2 2 3" xfId="1623"/>
    <cellStyle name="Normal 7 2 2_13008" xfId="1624"/>
    <cellStyle name="Normal 7 2 3" xfId="1625"/>
    <cellStyle name="Normal 7 2 3 2" xfId="1626"/>
    <cellStyle name="Normal 7 2 3 3" xfId="1627"/>
    <cellStyle name="Normal 7 2 3 4" xfId="1628"/>
    <cellStyle name="Normal 7 2 3_13008" xfId="1629"/>
    <cellStyle name="Normal 7 2 4" xfId="1630"/>
    <cellStyle name="Normal 7 2 5" xfId="1631"/>
    <cellStyle name="Normal 7 2 6" xfId="1632"/>
    <cellStyle name="Normal 7 2_13008" xfId="1633"/>
    <cellStyle name="Normal 7 3" xfId="1634"/>
    <cellStyle name="Normal 7 3 2" xfId="1635"/>
    <cellStyle name="Normal 7 3 3" xfId="1636"/>
    <cellStyle name="Normal 7 3 4" xfId="1637"/>
    <cellStyle name="Normal 7 3_13008" xfId="1638"/>
    <cellStyle name="Normal 7 4" xfId="1639"/>
    <cellStyle name="Normal 7 4 2" xfId="1640"/>
    <cellStyle name="Normal 7 4 3" xfId="1641"/>
    <cellStyle name="Normal 7 4_13008" xfId="1642"/>
    <cellStyle name="Normal 7 5" xfId="1643"/>
    <cellStyle name="Normal 7 6" xfId="1644"/>
    <cellStyle name="Normal 7 7" xfId="1645"/>
    <cellStyle name="Normal 7_13008" xfId="1646"/>
    <cellStyle name="Normal 70" xfId="1647"/>
    <cellStyle name="Normal 71" xfId="1648"/>
    <cellStyle name="Normal 72" xfId="1649"/>
    <cellStyle name="Normal 73" xfId="1650"/>
    <cellStyle name="Normal 74" xfId="1651"/>
    <cellStyle name="Normal 75" xfId="1652"/>
    <cellStyle name="Normal 76" xfId="1653"/>
    <cellStyle name="Normal 77" xfId="1654"/>
    <cellStyle name="Normal 78" xfId="1655"/>
    <cellStyle name="Normal 79" xfId="1656"/>
    <cellStyle name="Normal 8" xfId="1657"/>
    <cellStyle name="Normal 8 2" xfId="1658"/>
    <cellStyle name="Normal 8 2 2" xfId="1659"/>
    <cellStyle name="Normal 8 2 2 2" xfId="1660"/>
    <cellStyle name="Normal 8 2 2 3" xfId="1661"/>
    <cellStyle name="Normal 8 2 2_13008" xfId="1662"/>
    <cellStyle name="Normal 8 2 3" xfId="1663"/>
    <cellStyle name="Normal 8 2 3 2" xfId="1664"/>
    <cellStyle name="Normal 8 2 3 3" xfId="1665"/>
    <cellStyle name="Normal 8 2 3_13008" xfId="1666"/>
    <cellStyle name="Normal 8 2 4" xfId="1667"/>
    <cellStyle name="Normal 8 2 5" xfId="1668"/>
    <cellStyle name="Normal 8 2_13008" xfId="1669"/>
    <cellStyle name="Normal 8 3" xfId="1670"/>
    <cellStyle name="Normal 8 3 2" xfId="1671"/>
    <cellStyle name="Normal 8 3 3" xfId="1672"/>
    <cellStyle name="Normal 8 3 4" xfId="1673"/>
    <cellStyle name="Normal 8 3_13008" xfId="1674"/>
    <cellStyle name="Normal 8 4" xfId="1675"/>
    <cellStyle name="Normal 8 4 2" xfId="1676"/>
    <cellStyle name="Normal 8 4 3" xfId="1677"/>
    <cellStyle name="Normal 8 4_13008" xfId="1678"/>
    <cellStyle name="Normal 8 5" xfId="1679"/>
    <cellStyle name="Normal 8 5 2" xfId="1680"/>
    <cellStyle name="Normal 8 5 3" xfId="1681"/>
    <cellStyle name="Normal 8 5_13008" xfId="1682"/>
    <cellStyle name="Normal 8 6" xfId="1683"/>
    <cellStyle name="Normal 8 7" xfId="1684"/>
    <cellStyle name="Normal 8_13008" xfId="1685"/>
    <cellStyle name="Normal 80" xfId="1686"/>
    <cellStyle name="Normal 81" xfId="1687"/>
    <cellStyle name="Normal 82" xfId="1688"/>
    <cellStyle name="Normal 83" xfId="1689"/>
    <cellStyle name="Normal 84" xfId="1690"/>
    <cellStyle name="Normal 84 2" xfId="1691"/>
    <cellStyle name="Normal 85" xfId="1692"/>
    <cellStyle name="Normal 85 2" xfId="1693"/>
    <cellStyle name="Normal 86" xfId="1694"/>
    <cellStyle name="Normal 86 2" xfId="1695"/>
    <cellStyle name="Normal 87" xfId="1696"/>
    <cellStyle name="Normal 87 2" xfId="1697"/>
    <cellStyle name="Normal 88" xfId="1698"/>
    <cellStyle name="Normal 88 2" xfId="1699"/>
    <cellStyle name="Normal 89" xfId="1700"/>
    <cellStyle name="Normal 9" xfId="1701"/>
    <cellStyle name="Normal 9 2" xfId="1702"/>
    <cellStyle name="Normal 9 2 2" xfId="1703"/>
    <cellStyle name="Normal 9 2 2 2" xfId="1704"/>
    <cellStyle name="Normal 9 2 2 3" xfId="1705"/>
    <cellStyle name="Normal 9 2 2_13008" xfId="1706"/>
    <cellStyle name="Normal 9 2 3" xfId="1707"/>
    <cellStyle name="Normal 9 2 3 2" xfId="1708"/>
    <cellStyle name="Normal 9 2 3 3" xfId="1709"/>
    <cellStyle name="Normal 9 2 3_13008" xfId="1710"/>
    <cellStyle name="Normal 9 2 4" xfId="1711"/>
    <cellStyle name="Normal 9 2 4 2" xfId="1712"/>
    <cellStyle name="Normal 9 2 4_13008" xfId="1713"/>
    <cellStyle name="Normal 9 2 5" xfId="1714"/>
    <cellStyle name="Normal 9 2 5 2" xfId="1715"/>
    <cellStyle name="Normal 9 2 5 2 2" xfId="1716"/>
    <cellStyle name="Normal 9 2 5 3" xfId="1717"/>
    <cellStyle name="Normal 9 2 5 3 2" xfId="1718"/>
    <cellStyle name="Normal 9 2 5 3 2 2" xfId="1719"/>
    <cellStyle name="Normal 9 2 5 3 3" xfId="1720"/>
    <cellStyle name="Normal 9 2 5 3 4" xfId="1721"/>
    <cellStyle name="Normal 9 2 5 4" xfId="1722"/>
    <cellStyle name="Normal 9 2 5 4 2" xfId="1723"/>
    <cellStyle name="Normal 9 2 5 5" xfId="1724"/>
    <cellStyle name="Normal 9 2 5 6" xfId="1725"/>
    <cellStyle name="Normal 9 2 5_10070" xfId="1726"/>
    <cellStyle name="Normal 9 2 6" xfId="1727"/>
    <cellStyle name="Normal 9 2_13008" xfId="1728"/>
    <cellStyle name="Normal 9 3" xfId="1729"/>
    <cellStyle name="Normal 9 3 2" xfId="1730"/>
    <cellStyle name="Normal 9 3 2 2" xfId="1731"/>
    <cellStyle name="Normal 9 3 3" xfId="1732"/>
    <cellStyle name="Normal 9 3 4" xfId="1733"/>
    <cellStyle name="Normal 9 3_13008" xfId="1734"/>
    <cellStyle name="Normal 9 4" xfId="1735"/>
    <cellStyle name="Normal 9 4 2" xfId="1736"/>
    <cellStyle name="Normal 9 4 3" xfId="1737"/>
    <cellStyle name="Normal 9 4_13008" xfId="1738"/>
    <cellStyle name="Normal 9 5" xfId="1739"/>
    <cellStyle name="Normal 9 5 2" xfId="1740"/>
    <cellStyle name="Normal 9 5 2 2" xfId="1741"/>
    <cellStyle name="Normal 9 5 3" xfId="1742"/>
    <cellStyle name="Normal 9 5 3 2" xfId="1743"/>
    <cellStyle name="Normal 9 5 3 2 2" xfId="1744"/>
    <cellStyle name="Normal 9 5 3 3" xfId="1745"/>
    <cellStyle name="Normal 9 5 3 4" xfId="1746"/>
    <cellStyle name="Normal 9 5 4" xfId="1747"/>
    <cellStyle name="Normal 9 5 4 2" xfId="1748"/>
    <cellStyle name="Normal 9 5 5" xfId="1749"/>
    <cellStyle name="Normal 9 5 6" xfId="1750"/>
    <cellStyle name="Normal 9 5 7" xfId="1751"/>
    <cellStyle name="Normal 9 5_10070" xfId="1752"/>
    <cellStyle name="Normal 9 6" xfId="1753"/>
    <cellStyle name="Normal 9 6 2" xfId="1754"/>
    <cellStyle name="Normal 9 7" xfId="1755"/>
    <cellStyle name="Normal 9 8" xfId="1756"/>
    <cellStyle name="Normal 9_13008" xfId="1757"/>
    <cellStyle name="Normal 90" xfId="1758"/>
    <cellStyle name="Normal 91" xfId="1759"/>
    <cellStyle name="Normal 92" xfId="1760"/>
    <cellStyle name="Normal 93" xfId="1761"/>
    <cellStyle name="Normal 94" xfId="1762"/>
    <cellStyle name="Normal 95" xfId="1763"/>
    <cellStyle name="Normal 96" xfId="1764"/>
    <cellStyle name="Normal 97" xfId="1765"/>
    <cellStyle name="Normal 98" xfId="1766"/>
    <cellStyle name="Normal 99" xfId="1767"/>
    <cellStyle name="Normal_PCR 3-1-02" xfId="1768"/>
    <cellStyle name="Normal_PCR 3-1-02 2" xfId="1769"/>
    <cellStyle name="Note" xfId="1770"/>
    <cellStyle name="Note 2" xfId="1771"/>
    <cellStyle name="Note 2 2" xfId="1772"/>
    <cellStyle name="Note 2 3" xfId="1773"/>
    <cellStyle name="Note 2 3 2" xfId="1774"/>
    <cellStyle name="Note 3" xfId="1775"/>
    <cellStyle name="Notes" xfId="1776"/>
    <cellStyle name="NotIncluded1" xfId="1777"/>
    <cellStyle name="OptionalGood" xfId="1778"/>
    <cellStyle name="Output" xfId="1779"/>
    <cellStyle name="Output 2" xfId="1780"/>
    <cellStyle name="Output 2 2" xfId="1781"/>
    <cellStyle name="Percent" xfId="1782"/>
    <cellStyle name="Percent 10" xfId="1783"/>
    <cellStyle name="Percent 10 2" xfId="1784"/>
    <cellStyle name="Percent 10 3" xfId="1785"/>
    <cellStyle name="Percent 11" xfId="1786"/>
    <cellStyle name="Percent 12" xfId="1787"/>
    <cellStyle name="Percent 13" xfId="1788"/>
    <cellStyle name="Percent 13 2" xfId="1789"/>
    <cellStyle name="Percent 14" xfId="1790"/>
    <cellStyle name="Percent 15" xfId="1791"/>
    <cellStyle name="Percent 16" xfId="1792"/>
    <cellStyle name="Percent 2" xfId="1793"/>
    <cellStyle name="Percent 2 2" xfId="1794"/>
    <cellStyle name="Percent 2 2 2" xfId="1795"/>
    <cellStyle name="Percent 2 2 2 2" xfId="1796"/>
    <cellStyle name="Percent 2 2 2 3" xfId="1797"/>
    <cellStyle name="Percent 2 2 3" xfId="1798"/>
    <cellStyle name="Percent 2 2 3 2" xfId="1799"/>
    <cellStyle name="Percent 2 2 3 3" xfId="1800"/>
    <cellStyle name="Percent 2 2 4" xfId="1801"/>
    <cellStyle name="Percent 2 2 4 2" xfId="1802"/>
    <cellStyle name="Percent 2 2 4 3" xfId="1803"/>
    <cellStyle name="Percent 2 2 5" xfId="1804"/>
    <cellStyle name="Percent 2 2 5 2" xfId="1805"/>
    <cellStyle name="Percent 2 2 5 3" xfId="1806"/>
    <cellStyle name="Percent 2 2 6" xfId="1807"/>
    <cellStyle name="Percent 2 2 6 2" xfId="1808"/>
    <cellStyle name="Percent 2 2 6 3" xfId="1809"/>
    <cellStyle name="Percent 2 2 7" xfId="1810"/>
    <cellStyle name="Percent 2 2 7 2" xfId="1811"/>
    <cellStyle name="Percent 2 2 7 3" xfId="1812"/>
    <cellStyle name="Percent 2 2 8" xfId="1813"/>
    <cellStyle name="Percent 2 2 9" xfId="1814"/>
    <cellStyle name="Percent 2 3" xfId="1815"/>
    <cellStyle name="Percent 2 3 2" xfId="1816"/>
    <cellStyle name="Percent 2 4" xfId="1817"/>
    <cellStyle name="Percent 3" xfId="1818"/>
    <cellStyle name="Percent 3 2" xfId="1819"/>
    <cellStyle name="Percent 4" xfId="1820"/>
    <cellStyle name="Percent 4 2" xfId="1821"/>
    <cellStyle name="Percent 4 2 2" xfId="1822"/>
    <cellStyle name="Percent 4 3" xfId="1823"/>
    <cellStyle name="Percent 4 3 2" xfId="1824"/>
    <cellStyle name="Percent 4 3 3" xfId="1825"/>
    <cellStyle name="Percent 4 3 4" xfId="1826"/>
    <cellStyle name="Percent 4 4" xfId="1827"/>
    <cellStyle name="Percent 5" xfId="1828"/>
    <cellStyle name="Percent 5 2" xfId="1829"/>
    <cellStyle name="Percent 5 2 2" xfId="1830"/>
    <cellStyle name="Percent 5 3" xfId="1831"/>
    <cellStyle name="Percent 6" xfId="1832"/>
    <cellStyle name="Percent 6 2" xfId="1833"/>
    <cellStyle name="Percent 6 2 2" xfId="1834"/>
    <cellStyle name="Percent 7" xfId="1835"/>
    <cellStyle name="Percent 7 2" xfId="1836"/>
    <cellStyle name="Percent 7 2 2" xfId="1837"/>
    <cellStyle name="Percent 7 3" xfId="1838"/>
    <cellStyle name="Percent 7 4" xfId="1839"/>
    <cellStyle name="Percent 8" xfId="1840"/>
    <cellStyle name="Percent 8 2" xfId="1841"/>
    <cellStyle name="Percent 8 3" xfId="1842"/>
    <cellStyle name="Percent 9" xfId="1843"/>
    <cellStyle name="Percent 9 2" xfId="1844"/>
    <cellStyle name="Percent(1)" xfId="1845"/>
    <cellStyle name="Percent(2)" xfId="1846"/>
    <cellStyle name="PRM" xfId="1847"/>
    <cellStyle name="PRM 2" xfId="1848"/>
    <cellStyle name="PRM 3" xfId="1849"/>
    <cellStyle name="PRM_2011-11" xfId="1850"/>
    <cellStyle name="PSChar" xfId="1851"/>
    <cellStyle name="PSHeading" xfId="1852"/>
    <cellStyle name="Reset  - Style4" xfId="1853"/>
    <cellStyle name="Reset  - Style7" xfId="1854"/>
    <cellStyle name="Style 1" xfId="1855"/>
    <cellStyle name="Style 1 2" xfId="1856"/>
    <cellStyle name="Style 1 2 2" xfId="1857"/>
    <cellStyle name="Style 1 3" xfId="1858"/>
    <cellStyle name="Style 1 3 2" xfId="1859"/>
    <cellStyle name="Style 1_Recycle Center Commodities MRF" xfId="1860"/>
    <cellStyle name="STYLE1" xfId="1861"/>
    <cellStyle name="STYLE1 2" xfId="1862"/>
    <cellStyle name="STYLE1 3" xfId="1863"/>
    <cellStyle name="Table  - Style5" xfId="1864"/>
    <cellStyle name="Table  - Style6" xfId="1865"/>
    <cellStyle name="Title" xfId="1866"/>
    <cellStyle name="Title  - Style1" xfId="1867"/>
    <cellStyle name="Title  - Style6" xfId="1868"/>
    <cellStyle name="Title 2" xfId="1869"/>
    <cellStyle name="Title 2 2" xfId="1870"/>
    <cellStyle name="Total" xfId="1871"/>
    <cellStyle name="Total 2" xfId="1872"/>
    <cellStyle name="Total 3" xfId="1873"/>
    <cellStyle name="TotCol - Style5" xfId="1874"/>
    <cellStyle name="TotCol - Style7" xfId="1875"/>
    <cellStyle name="TotRow - Style4" xfId="1876"/>
    <cellStyle name="TotRow - Style8" xfId="1877"/>
    <cellStyle name="Warning Text" xfId="1878"/>
    <cellStyle name="Warning Text 2" xfId="1879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comaH%20County%20Reporting%202018%20-%20Working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Mulifamily%20Proceeds%20reclass%202019-0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Price%20Out%202019%20-%20for%20CPA%209-9-201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Price%20Out%202018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oneer%20Pricing%20Matrix%20Dec18-May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aste%20Connections%20WA%20June-November%202018%20P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ulifamily%20Proceeds%20reclass%202018-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redit%2010-1-2018\Murrey's%20-American%20Commodity%20Credit,%2010.1.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IP%20Files\WUTC%20Scorecard\2111-2131%20Murrey's-American\2018\TacomaH%20Price%20Out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redit%203-1-2018\Murrey's%20-American%20Commodity%20Credit,%20effective%203-1-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IP%20Files\WUTC%20Scorecard\2111-2131%20Murrey's-American\2019\TacomaH%20Price%20Out%202019%20-%20for%20CPA%209-9-201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County%20Reporting%202018%20-%20Working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TacomaH%20County%20Reporting%202019%20-%20Working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American 2018"/>
      <sheetName val="DM 2018"/>
      <sheetName val="M, A, DM 2018"/>
      <sheetName val="YoY Comparison"/>
      <sheetName val="Procedures"/>
    </sheetNames>
    <sheetDataSet>
      <sheetData sheetId="0">
        <row r="30">
          <cell r="G30">
            <v>1246.6424996092521</v>
          </cell>
          <cell r="H30">
            <v>1193.2130366973574</v>
          </cell>
          <cell r="I30">
            <v>1195.2079300311946</v>
          </cell>
          <cell r="J30">
            <v>1075.523683256204</v>
          </cell>
          <cell r="K30">
            <v>1242.7681610633774</v>
          </cell>
          <cell r="L30">
            <v>1294.4473553543542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</sheetNames>
    <sheetDataSet>
      <sheetData sheetId="1">
        <row r="7">
          <cell r="N7">
            <v>69.08999999999999</v>
          </cell>
          <cell r="O7">
            <v>75.66999999999999</v>
          </cell>
          <cell r="P7">
            <v>65.8</v>
          </cell>
          <cell r="Q7">
            <v>69.09</v>
          </cell>
          <cell r="R7">
            <v>72.38</v>
          </cell>
          <cell r="S7">
            <v>75.66999999999999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75">
          <cell r="U75">
            <v>245.87590579710144</v>
          </cell>
        </row>
        <row r="76">
          <cell r="U76">
            <v>56638.35326086955</v>
          </cell>
        </row>
        <row r="279">
          <cell r="AN279">
            <v>8079.057957707151</v>
          </cell>
          <cell r="AO279">
            <v>8019.1539140194855</v>
          </cell>
          <cell r="AP279">
            <v>8191.519937036434</v>
          </cell>
          <cell r="AQ279">
            <v>8047.993346007706</v>
          </cell>
          <cell r="AR279">
            <v>8122.83360429765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G-9 Reg."/>
      <sheetName val="American G-87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Default Rates Pre Mar. 1"/>
      <sheetName val="Default Rates Post Mar. 1"/>
      <sheetName val="PI default pricing 3.1.18"/>
      <sheetName val="PI default pricing 7.1.18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Y278">
            <v>8001.626346852189</v>
          </cell>
        </row>
        <row r="440">
          <cell r="AD440">
            <v>61086.088150289004</v>
          </cell>
        </row>
      </sheetData>
      <sheetData sheetId="6">
        <row r="272">
          <cell r="AX27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</v>
          </cell>
        </row>
      </sheetData>
      <sheetData sheetId="1">
        <row r="28">
          <cell r="G28">
            <v>-87.29154999999999</v>
          </cell>
        </row>
      </sheetData>
      <sheetData sheetId="2">
        <row r="28">
          <cell r="G28">
            <v>-98.35419999999999</v>
          </cell>
        </row>
      </sheetData>
      <sheetData sheetId="3">
        <row r="28">
          <cell r="G28">
            <v>-100.6368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JULY"/>
      <sheetName val="AUGUST"/>
      <sheetName val="SEPTEMBER"/>
      <sheetName val="OCTOBER"/>
      <sheetName val="NOVEMBER"/>
    </sheetNames>
    <sheetDataSet>
      <sheetData sheetId="0">
        <row r="28">
          <cell r="G28">
            <v>-84.014242</v>
          </cell>
        </row>
      </sheetData>
      <sheetData sheetId="1">
        <row r="28">
          <cell r="G28">
            <v>-75.69984199999999</v>
          </cell>
        </row>
      </sheetData>
      <sheetData sheetId="2">
        <row r="28">
          <cell r="G28">
            <v>-70.123842</v>
          </cell>
        </row>
      </sheetData>
      <sheetData sheetId="3">
        <row r="28">
          <cell r="G28">
            <v>-75.03498</v>
          </cell>
        </row>
      </sheetData>
      <sheetData sheetId="4">
        <row r="28">
          <cell r="G28">
            <v>-73.29405</v>
          </cell>
        </row>
      </sheetData>
      <sheetData sheetId="5">
        <row r="28">
          <cell r="G28">
            <v>-75.00205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</sheetNames>
    <sheetDataSet>
      <sheetData sheetId="1">
        <row r="5">
          <cell r="H5">
            <v>69.08999999999999</v>
          </cell>
          <cell r="I5">
            <v>72.38</v>
          </cell>
          <cell r="J5">
            <v>75.66999999999999</v>
          </cell>
          <cell r="K5">
            <v>65.8</v>
          </cell>
          <cell r="L5">
            <v>75.67</v>
          </cell>
          <cell r="M5">
            <v>72.38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tial credit"/>
      <sheetName val="First year adj"/>
      <sheetName val="1st yr actual"/>
      <sheetName val="Second year adj"/>
      <sheetName val="2nd year actual"/>
      <sheetName val="Third Year adj"/>
      <sheetName val="3rd year actual"/>
      <sheetName val="MF_initial"/>
      <sheetName val="Fourth Year adj"/>
      <sheetName val="4th year actual"/>
      <sheetName val="Fifth Year Adj"/>
      <sheetName val="5th year actual"/>
      <sheetName val="Sixth Year Adj"/>
      <sheetName val="6th year actual"/>
      <sheetName val="Expl 6th yr"/>
      <sheetName val="7th year adj"/>
      <sheetName val="7th year actual"/>
      <sheetName val="8th year adj"/>
      <sheetName val="8th year actual"/>
      <sheetName val="9th year adj"/>
      <sheetName val="9th year actual"/>
      <sheetName val="10th year adj"/>
      <sheetName val="10th year actual"/>
      <sheetName val="11th year adj"/>
      <sheetName val="11th year actual"/>
      <sheetName val="12th year adj"/>
      <sheetName val="12th year actual"/>
      <sheetName val="13th year adj"/>
      <sheetName val="13th year actual"/>
      <sheetName val="14th year adj"/>
      <sheetName val="14th year actual"/>
      <sheetName val="15th year adj"/>
      <sheetName val="15th year actual"/>
      <sheetName val="16th year adj"/>
      <sheetName val="16th year actual"/>
      <sheetName val="17th year adj"/>
      <sheetName val="17th year actual"/>
      <sheetName val="18th year actual"/>
      <sheetName val="18th year adj (1st half) Orig"/>
      <sheetName val="18th year adj (1st half) Rev"/>
      <sheetName val="18th year adj (2nd half)"/>
      <sheetName val="18th year actual (2nd half)"/>
      <sheetName val="Support"/>
    </sheetNames>
    <sheetDataSet>
      <sheetData sheetId="38">
        <row r="59">
          <cell r="G59">
            <v>0.1999645092939537</v>
          </cell>
        </row>
        <row r="124">
          <cell r="G124">
            <v>0.09170736284221037</v>
          </cell>
        </row>
      </sheetData>
      <sheetData sheetId="40">
        <row r="43">
          <cell r="D43">
            <v>-2.045518161785966</v>
          </cell>
        </row>
        <row r="46">
          <cell r="D46">
            <v>0.06434552613473732</v>
          </cell>
        </row>
        <row r="47">
          <cell r="D47">
            <v>0.030953448381431086</v>
          </cell>
        </row>
        <row r="48">
          <cell r="D48">
            <v>-3.4561945795634306</v>
          </cell>
        </row>
        <row r="96">
          <cell r="D96">
            <v>-0.9539566285642582</v>
          </cell>
        </row>
        <row r="99">
          <cell r="D99">
            <v>0.030953448381431086</v>
          </cell>
        </row>
        <row r="100">
          <cell r="D100">
            <v>-1.5632058252325833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G-9 Reg."/>
      <sheetName val="American G-87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Default Rates Pre Mar. 1"/>
      <sheetName val="Default Rates Post Mar. 1"/>
      <sheetName val="PI default pricing 3.1.18"/>
      <sheetName val="PI default pricing 7.1.18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S278">
            <v>7486.900116031926</v>
          </cell>
          <cell r="AT278">
            <v>7652.54225191094</v>
          </cell>
          <cell r="AU278">
            <v>7700.280589707314</v>
          </cell>
          <cell r="AV278">
            <v>7595.928084788318</v>
          </cell>
          <cell r="AW278">
            <v>7667.51211531144</v>
          </cell>
          <cell r="AX278">
            <v>7607.676565602165</v>
          </cell>
        </row>
        <row r="430">
          <cell r="X430">
            <v>37130.82539682539</v>
          </cell>
          <cell r="Y430">
            <v>37137.59523809524</v>
          </cell>
          <cell r="Z430">
            <v>37475.12698412698</v>
          </cell>
        </row>
        <row r="431">
          <cell r="X431">
            <v>1627.3015873015875</v>
          </cell>
          <cell r="Y431">
            <v>1637.015873015873</v>
          </cell>
          <cell r="Z431">
            <v>1639.3015873015872</v>
          </cell>
        </row>
      </sheetData>
      <sheetData sheetId="6">
        <row r="272">
          <cell r="AR272">
            <v>199.1812479655489</v>
          </cell>
          <cell r="AS272">
            <v>199.1812479655489</v>
          </cell>
          <cell r="AT272">
            <v>199.1812479655489</v>
          </cell>
          <cell r="AU272">
            <v>199.1812479655489</v>
          </cell>
          <cell r="AV272">
            <v>199.1812479655489</v>
          </cell>
          <cell r="AW272">
            <v>199.1812479655489</v>
          </cell>
        </row>
        <row r="425">
          <cell r="X425">
            <v>19797.960317460318</v>
          </cell>
          <cell r="Y425">
            <v>19872.43650793651</v>
          </cell>
          <cell r="Z425">
            <v>19932.40476190476</v>
          </cell>
        </row>
        <row r="426">
          <cell r="X426">
            <v>257</v>
          </cell>
          <cell r="Y426">
            <v>261.015873015873</v>
          </cell>
          <cell r="Z426">
            <v>264.25396825396825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itial credit"/>
      <sheetName val="First year adj"/>
      <sheetName val="1st yr actual"/>
      <sheetName val="Second year adj"/>
      <sheetName val="2nd year actual"/>
      <sheetName val="Third Year adj"/>
      <sheetName val="3rd year actual"/>
      <sheetName val="MF_initial"/>
      <sheetName val="Fourth Year adj"/>
      <sheetName val="4th year actual"/>
      <sheetName val="Fifth Year Adj"/>
      <sheetName val="5th year actual"/>
      <sheetName val="Sixth Year Adj"/>
      <sheetName val="6th year actual"/>
      <sheetName val="Expl 6th yr"/>
      <sheetName val="7th year adj"/>
      <sheetName val="7th year actual"/>
      <sheetName val="8th year adj"/>
      <sheetName val="8th year actual"/>
      <sheetName val="9th year adj"/>
      <sheetName val="9th year actual"/>
      <sheetName val="10th year adj"/>
      <sheetName val="10th year actual"/>
      <sheetName val="11th year adj"/>
      <sheetName val="11th year actual"/>
      <sheetName val="12th year adj"/>
      <sheetName val="12th year actual"/>
      <sheetName val="13th year adj"/>
      <sheetName val="13th year actual"/>
      <sheetName val="14th year adj"/>
      <sheetName val="14th year actual"/>
      <sheetName val="15th year adj"/>
      <sheetName val="15th year actual"/>
      <sheetName val="16th year adj"/>
      <sheetName val="16th year actual"/>
      <sheetName val="17th year adj"/>
      <sheetName val="17th year actual"/>
      <sheetName val="18th year adj"/>
      <sheetName val="18th year actual"/>
    </sheetNames>
    <sheetDataSet>
      <sheetData sheetId="37">
        <row r="61">
          <cell r="G61">
            <v>0.6272951947574134</v>
          </cell>
        </row>
        <row r="126">
          <cell r="G126">
            <v>0.31170736284221034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435">
          <cell r="S435">
            <v>59507.99566473988</v>
          </cell>
          <cell r="T435">
            <v>55910.388728323705</v>
          </cell>
          <cell r="V435">
            <v>60010.14905660378</v>
          </cell>
          <cell r="W435">
            <v>60360.12264150943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American 2018"/>
      <sheetName val="DM 2018"/>
      <sheetName val="M, A, DM 2018"/>
      <sheetName val="YoY Comparison"/>
      <sheetName val="Procedures"/>
    </sheetNames>
    <sheetDataSet>
      <sheetData sheetId="0">
        <row r="30">
          <cell r="B30">
            <v>1355.330347246164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American 2019"/>
      <sheetName val="DM 2019"/>
      <sheetName val="M, A, DM 2019"/>
      <sheetName val="YoY Comparison"/>
      <sheetName val="Procedures"/>
    </sheetNames>
    <sheetDataSet>
      <sheetData sheetId="0">
        <row r="30">
          <cell r="B30">
            <v>1491.3206723811925</v>
          </cell>
          <cell r="C30">
            <v>861.3815452217807</v>
          </cell>
          <cell r="D30">
            <v>1107.2282670093757</v>
          </cell>
          <cell r="E30">
            <v>1073.4555815531653</v>
          </cell>
          <cell r="F30">
            <v>1166.333124638989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showGridLines="0" zoomScale="89" zoomScaleNormal="89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4" sqref="H44"/>
    </sheetView>
  </sheetViews>
  <sheetFormatPr defaultColWidth="9.140625" defaultRowHeight="12.75"/>
  <cols>
    <col min="1" max="1" width="32.57421875" style="9" customWidth="1"/>
    <col min="2" max="8" width="15.140625" style="10" customWidth="1"/>
    <col min="9" max="9" width="7.7109375" style="23" bestFit="1" customWidth="1"/>
    <col min="10" max="11" width="15.140625" style="23" customWidth="1"/>
    <col min="12" max="12" width="11.00390625" style="23" bestFit="1" customWidth="1"/>
    <col min="13" max="13" width="13.28125" style="10" customWidth="1"/>
    <col min="14" max="14" width="12.57421875" style="10" bestFit="1" customWidth="1"/>
    <col min="15" max="15" width="12.57421875" style="10" customWidth="1"/>
    <col min="16" max="16" width="2.28125" style="10" customWidth="1"/>
    <col min="17" max="17" width="11.8515625" style="10" bestFit="1" customWidth="1"/>
    <col min="18" max="18" width="11.28125" style="10" customWidth="1"/>
    <col min="19" max="16384" width="9.140625" style="10" customWidth="1"/>
  </cols>
  <sheetData>
    <row r="1" spans="1:5" ht="12">
      <c r="A1" s="17" t="s">
        <v>11</v>
      </c>
      <c r="E1" s="23"/>
    </row>
    <row r="2" spans="1:7" ht="12">
      <c r="A2" s="17" t="s">
        <v>12</v>
      </c>
      <c r="B2" s="23"/>
      <c r="C2" s="23"/>
      <c r="D2" s="23"/>
      <c r="E2" s="23"/>
      <c r="F2" s="23"/>
      <c r="G2" s="23"/>
    </row>
    <row r="3" spans="1:17" s="11" customFormat="1" ht="12">
      <c r="A3" s="32" t="s">
        <v>10</v>
      </c>
      <c r="B3" s="36"/>
      <c r="C3" s="36"/>
      <c r="D3" s="36"/>
      <c r="E3" s="36"/>
      <c r="F3" s="36"/>
      <c r="G3" s="36"/>
      <c r="H3" s="27"/>
      <c r="I3" s="36"/>
      <c r="J3" s="36"/>
      <c r="K3" s="36"/>
      <c r="L3" s="36"/>
      <c r="M3" s="27"/>
      <c r="P3" s="12"/>
      <c r="Q3" s="12"/>
    </row>
    <row r="4" spans="1:17" s="11" customFormat="1" ht="12">
      <c r="A4" s="32"/>
      <c r="B4" s="36"/>
      <c r="C4" s="36"/>
      <c r="D4" s="36"/>
      <c r="E4" s="36"/>
      <c r="F4" s="36"/>
      <c r="G4" s="36"/>
      <c r="H4" s="27"/>
      <c r="I4" s="36"/>
      <c r="J4" s="36"/>
      <c r="K4" s="36"/>
      <c r="L4" s="36"/>
      <c r="M4" s="27"/>
      <c r="N4" s="27"/>
      <c r="O4" s="27"/>
      <c r="P4" s="12"/>
      <c r="Q4" s="12"/>
    </row>
    <row r="5" spans="1:12" s="13" customFormat="1" ht="12">
      <c r="A5" s="31"/>
      <c r="B5" s="34">
        <v>43252</v>
      </c>
      <c r="C5" s="34">
        <v>43282</v>
      </c>
      <c r="D5" s="34">
        <v>43313</v>
      </c>
      <c r="E5" s="34">
        <v>43344</v>
      </c>
      <c r="F5" s="34">
        <v>43374</v>
      </c>
      <c r="G5" s="34">
        <v>43405</v>
      </c>
      <c r="H5" s="28" t="s">
        <v>2</v>
      </c>
      <c r="I5" s="53"/>
      <c r="J5" s="54"/>
      <c r="K5" s="54"/>
      <c r="L5" s="55"/>
    </row>
    <row r="6" spans="1:12" s="14" customFormat="1" ht="12.75">
      <c r="A6" s="42" t="s">
        <v>14</v>
      </c>
      <c r="B6" s="43"/>
      <c r="C6" s="43"/>
      <c r="D6" s="43"/>
      <c r="E6" s="43"/>
      <c r="F6" s="43"/>
      <c r="G6" s="43"/>
      <c r="H6" s="44"/>
      <c r="I6" s="56"/>
      <c r="J6" s="57"/>
      <c r="K6" s="57"/>
      <c r="L6" s="58"/>
    </row>
    <row r="7" spans="1:12" s="14" customFormat="1" ht="12">
      <c r="A7" s="45" t="s">
        <v>3</v>
      </c>
      <c r="B7" s="7">
        <f>'[1]Murrey''s American 2018'!G30-B31</f>
        <v>1177.5524996092522</v>
      </c>
      <c r="C7" s="7">
        <f>'[1]Murrey''s American 2018'!H30-C31</f>
        <v>1120.8330366973573</v>
      </c>
      <c r="D7" s="7">
        <f>'[1]Murrey''s American 2018'!I30-D31</f>
        <v>1119.5379300311945</v>
      </c>
      <c r="E7" s="7">
        <f>'[1]Murrey''s American 2018'!J30-E31</f>
        <v>1009.7236832562041</v>
      </c>
      <c r="F7" s="7">
        <f>'[1]Murrey''s American 2018'!K30-F31</f>
        <v>1167.0981610633773</v>
      </c>
      <c r="G7" s="7">
        <f>'[1]Murrey''s American 2018'!L30-G31</f>
        <v>1222.0673553543543</v>
      </c>
      <c r="H7" s="39">
        <f>SUM(B7:G7)</f>
        <v>6816.81266601174</v>
      </c>
      <c r="I7" s="57"/>
      <c r="J7" s="57"/>
      <c r="K7" s="58"/>
      <c r="L7" s="58"/>
    </row>
    <row r="8" spans="1:12" s="14" customFormat="1" ht="12">
      <c r="A8" s="45" t="s">
        <v>13</v>
      </c>
      <c r="B8" s="8">
        <f>'[2]JUNE'!$G$28</f>
        <v>-84.014242</v>
      </c>
      <c r="C8" s="8">
        <f>'[2]JULY'!$G$28</f>
        <v>-75.69984199999999</v>
      </c>
      <c r="D8" s="8">
        <f>'[2]AUGUST'!$G$28</f>
        <v>-70.123842</v>
      </c>
      <c r="E8" s="8">
        <f>'[2]SEPTEMBER'!$G$28</f>
        <v>-75.03498</v>
      </c>
      <c r="F8" s="8">
        <f>'[2]OCTOBER'!$G$28</f>
        <v>-73.29405</v>
      </c>
      <c r="G8" s="8">
        <f>'[2]NOVEMBER'!$G$28</f>
        <v>-75.00205</v>
      </c>
      <c r="H8" s="41"/>
      <c r="I8" s="57"/>
      <c r="J8" s="57"/>
      <c r="K8" s="58"/>
      <c r="L8" s="58"/>
    </row>
    <row r="9" spans="1:11" ht="12">
      <c r="A9" s="16"/>
      <c r="B9" s="25"/>
      <c r="C9" s="25"/>
      <c r="D9" s="25"/>
      <c r="E9" s="25"/>
      <c r="F9" s="25"/>
      <c r="G9" s="25"/>
      <c r="H9" s="15"/>
      <c r="I9" s="25"/>
      <c r="J9" s="25"/>
      <c r="K9" s="25"/>
    </row>
    <row r="10" spans="1:12" s="19" customFormat="1" ht="12">
      <c r="A10" s="33" t="s">
        <v>1</v>
      </c>
      <c r="B10" s="47">
        <f aca="true" t="shared" si="0" ref="B10:G10">B7*B8</f>
        <v>-98931.18066987662</v>
      </c>
      <c r="C10" s="47">
        <f t="shared" si="0"/>
        <v>-84846.88378637013</v>
      </c>
      <c r="D10" s="47">
        <f t="shared" si="0"/>
        <v>-78506.30091851453</v>
      </c>
      <c r="E10" s="47">
        <f t="shared" si="0"/>
        <v>-75764.59637865562</v>
      </c>
      <c r="F10" s="47">
        <f t="shared" si="0"/>
        <v>-85541.35097188724</v>
      </c>
      <c r="G10" s="47">
        <f t="shared" si="0"/>
        <v>-91657.55688965504</v>
      </c>
      <c r="H10" s="47">
        <f>SUM(B10:G10)</f>
        <v>-515247.8696149592</v>
      </c>
      <c r="I10" s="59"/>
      <c r="J10" s="60"/>
      <c r="K10" s="60"/>
      <c r="L10" s="61"/>
    </row>
    <row r="11" spans="1:9" ht="12">
      <c r="A11" s="17"/>
      <c r="B11" s="25"/>
      <c r="C11" s="25"/>
      <c r="D11" s="25"/>
      <c r="E11" s="25"/>
      <c r="F11" s="25"/>
      <c r="G11" s="37"/>
      <c r="H11" s="15"/>
      <c r="I11" s="25"/>
    </row>
    <row r="12" spans="1:14" ht="12">
      <c r="A12" s="17" t="s">
        <v>16</v>
      </c>
      <c r="B12" s="50">
        <f>SUM('[5]Murrey''s G-9 Reg.'!X430:X431,'[5]American G-87 Reg.'!X425:X426)</f>
        <v>58813.0873015873</v>
      </c>
      <c r="C12" s="50">
        <f>SUM('[5]Murrey''s G-9 Reg.'!Y430:Y431,'[5]American G-87 Reg.'!Y425:Y426)</f>
        <v>58908.06349206349</v>
      </c>
      <c r="D12" s="50">
        <f>SUM('[5]Murrey''s G-9 Reg.'!Z430:Z431,'[5]American G-87 Reg.'!Z425:Z426)</f>
        <v>59311.0873015873</v>
      </c>
      <c r="E12" s="50">
        <f>D12</f>
        <v>59311.0873015873</v>
      </c>
      <c r="F12" s="50">
        <f>E12</f>
        <v>59311.0873015873</v>
      </c>
      <c r="G12" s="50">
        <f>F12</f>
        <v>59311.0873015873</v>
      </c>
      <c r="H12" s="26">
        <f>SUM(B12:G12)</f>
        <v>354965.5</v>
      </c>
      <c r="I12" s="59"/>
      <c r="M12" s="23"/>
      <c r="N12" s="23"/>
    </row>
    <row r="13" spans="1:21" s="18" customFormat="1" ht="12">
      <c r="A13" s="20"/>
      <c r="B13" s="21"/>
      <c r="C13" s="21"/>
      <c r="D13" s="21"/>
      <c r="E13" s="21"/>
      <c r="H13" s="22"/>
      <c r="I13" s="40"/>
      <c r="J13" s="39"/>
      <c r="K13" s="39"/>
      <c r="L13" s="38"/>
      <c r="M13" s="38"/>
      <c r="N13" s="38"/>
      <c r="O13" s="38"/>
      <c r="P13" s="38"/>
      <c r="Q13" s="38"/>
      <c r="R13" s="38"/>
      <c r="S13" s="24"/>
      <c r="T13" s="24"/>
      <c r="U13" s="24"/>
    </row>
    <row r="14" spans="1:7" ht="12">
      <c r="A14" s="17" t="s">
        <v>4</v>
      </c>
      <c r="B14" s="29">
        <f aca="true" t="shared" si="1" ref="B14:G14">B10/B12</f>
        <v>-1.682128675928335</v>
      </c>
      <c r="C14" s="29">
        <f t="shared" si="1"/>
        <v>-1.4403271599277967</v>
      </c>
      <c r="D14" s="29">
        <f t="shared" si="1"/>
        <v>-1.3236361781621482</v>
      </c>
      <c r="E14" s="29">
        <f t="shared" si="1"/>
        <v>-1.2774103430848416</v>
      </c>
      <c r="F14" s="29">
        <f t="shared" si="1"/>
        <v>-1.4422489093299418</v>
      </c>
      <c r="G14" s="29">
        <f t="shared" si="1"/>
        <v>-1.5453696949373255</v>
      </c>
    </row>
    <row r="15" spans="1:7" ht="12">
      <c r="A15" s="17" t="s">
        <v>22</v>
      </c>
      <c r="B15" s="52">
        <f>'[4]18th year adj (1st half) Orig'!$G$59</f>
        <v>0.1999645092939537</v>
      </c>
      <c r="C15" s="52">
        <f>'[4]18th year adj (1st half) Orig'!$G$59</f>
        <v>0.1999645092939537</v>
      </c>
      <c r="D15" s="52">
        <f>'[4]18th year adj (1st half) Orig'!$G$59</f>
        <v>0.1999645092939537</v>
      </c>
      <c r="E15" s="52">
        <f>'[4]18th year adj (1st half) Orig'!$G$59</f>
        <v>0.1999645092939537</v>
      </c>
      <c r="F15" s="4">
        <f>'[4]18th year adj (2nd half)'!$D$43</f>
        <v>-2.045518161785966</v>
      </c>
      <c r="G15" s="4">
        <f>'[4]18th year adj (2nd half)'!$D$43</f>
        <v>-2.045518161785966</v>
      </c>
    </row>
    <row r="16" spans="1:7" ht="12">
      <c r="A16" s="17" t="s">
        <v>5</v>
      </c>
      <c r="B16" s="49">
        <f aca="true" t="shared" si="2" ref="B16:G16">B12*B15</f>
        <v>11760.530142324364</v>
      </c>
      <c r="C16" s="49">
        <f t="shared" si="2"/>
        <v>11779.522009647546</v>
      </c>
      <c r="D16" s="49">
        <f t="shared" si="2"/>
        <v>11860.112467952753</v>
      </c>
      <c r="E16" s="49">
        <f t="shared" si="2"/>
        <v>11860.112467952753</v>
      </c>
      <c r="F16" s="49">
        <f>F12*F15</f>
        <v>-121321.9062706698</v>
      </c>
      <c r="G16" s="49">
        <f t="shared" si="2"/>
        <v>-121321.9062706698</v>
      </c>
    </row>
    <row r="17" spans="1:12" s="19" customFormat="1" ht="12">
      <c r="A17" s="33" t="s">
        <v>6</v>
      </c>
      <c r="B17" s="47">
        <f aca="true" t="shared" si="3" ref="B17:G17">+ROUND((B16-B10),2)</f>
        <v>110691.71</v>
      </c>
      <c r="C17" s="47">
        <f t="shared" si="3"/>
        <v>96626.41</v>
      </c>
      <c r="D17" s="47">
        <f t="shared" si="3"/>
        <v>90366.41</v>
      </c>
      <c r="E17" s="47">
        <f t="shared" si="3"/>
        <v>87624.71</v>
      </c>
      <c r="F17" s="47">
        <f t="shared" si="3"/>
        <v>-35780.56</v>
      </c>
      <c r="G17" s="47">
        <f t="shared" si="3"/>
        <v>-29664.35</v>
      </c>
      <c r="H17" s="47">
        <f>SUM(B17:G17)</f>
        <v>319864.3300000001</v>
      </c>
      <c r="I17" s="59"/>
      <c r="J17" s="60"/>
      <c r="K17" s="60"/>
      <c r="L17" s="61"/>
    </row>
    <row r="18" ht="12"/>
    <row r="19" spans="7:8" ht="12">
      <c r="G19" s="48" t="s">
        <v>19</v>
      </c>
      <c r="H19" s="15">
        <f>ROUND((H17/H12),2)</f>
        <v>0.9</v>
      </c>
    </row>
    <row r="20" spans="7:8" ht="12">
      <c r="G20" s="48" t="s">
        <v>8</v>
      </c>
      <c r="H20" s="21">
        <f>-H10/H12</f>
        <v>1.4515435151161429</v>
      </c>
    </row>
    <row r="21" spans="7:8" ht="12">
      <c r="G21" s="48" t="s">
        <v>20</v>
      </c>
      <c r="H21" s="51">
        <f>('[6]18th year adj'!$G$61*E12)/H12</f>
        <v>0.10481458074129218</v>
      </c>
    </row>
    <row r="22" spans="7:8" ht="12">
      <c r="G22" s="48" t="s">
        <v>23</v>
      </c>
      <c r="H22" s="51">
        <f>'[4]18th year adj (2nd half)'!$D$46*2</f>
        <v>0.12869105226947464</v>
      </c>
    </row>
    <row r="23" spans="7:8" ht="12">
      <c r="G23" s="48" t="s">
        <v>24</v>
      </c>
      <c r="H23" s="51">
        <f>'[4]18th year adj (2nd half)'!$D$47*2</f>
        <v>0.06190689676286217</v>
      </c>
    </row>
    <row r="24" spans="5:8" ht="12">
      <c r="E24" s="23"/>
      <c r="F24" s="1"/>
      <c r="G24" s="3" t="s">
        <v>18</v>
      </c>
      <c r="H24" s="2">
        <f>SUM(H19:H23)</f>
        <v>2.6469560448897718</v>
      </c>
    </row>
    <row r="25" ht="12"/>
    <row r="26" spans="7:8" ht="12">
      <c r="G26" s="48" t="s">
        <v>21</v>
      </c>
      <c r="H26" s="4">
        <f>-'[4]18th year adj (2nd half)'!$D$48</f>
        <v>3.4561945795634306</v>
      </c>
    </row>
    <row r="27" spans="7:9" ht="12">
      <c r="G27" s="48" t="s">
        <v>9</v>
      </c>
      <c r="H27" s="35">
        <f>-H26+H24</f>
        <v>-0.8092385346736588</v>
      </c>
      <c r="I27" s="63">
        <f>H27/H26</f>
        <v>-0.23414148597382436</v>
      </c>
    </row>
    <row r="28" spans="7:8" ht="12">
      <c r="G28" s="48" t="s">
        <v>0</v>
      </c>
      <c r="H28" s="30">
        <f>H27*G12</f>
        <v>-47996.81737783796</v>
      </c>
    </row>
    <row r="29" ht="12"/>
    <row r="30" spans="1:12" s="14" customFormat="1" ht="12.75">
      <c r="A30" s="42" t="s">
        <v>15</v>
      </c>
      <c r="B30" s="43"/>
      <c r="C30" s="43"/>
      <c r="D30" s="43"/>
      <c r="E30" s="43"/>
      <c r="F30" s="43"/>
      <c r="G30" s="43"/>
      <c r="H30" s="44"/>
      <c r="I30" s="56"/>
      <c r="J30" s="57"/>
      <c r="K30" s="57"/>
      <c r="L30" s="58"/>
    </row>
    <row r="31" spans="1:11" ht="12">
      <c r="A31" s="45" t="s">
        <v>3</v>
      </c>
      <c r="B31" s="6">
        <f>'[3]Multi Family true up'!H5</f>
        <v>69.08999999999999</v>
      </c>
      <c r="C31" s="6">
        <f>'[3]Multi Family true up'!I5</f>
        <v>72.38</v>
      </c>
      <c r="D31" s="6">
        <f>'[3]Multi Family true up'!J5</f>
        <v>75.66999999999999</v>
      </c>
      <c r="E31" s="6">
        <f>'[3]Multi Family true up'!K5</f>
        <v>65.8</v>
      </c>
      <c r="F31" s="6">
        <f>'[3]Multi Family true up'!L5</f>
        <v>75.67</v>
      </c>
      <c r="G31" s="6">
        <f>'[3]Multi Family true up'!M5</f>
        <v>72.38</v>
      </c>
      <c r="H31" s="39">
        <f>SUM(B31:G31)</f>
        <v>430.98999999999995</v>
      </c>
      <c r="J31" s="62"/>
      <c r="K31" s="63"/>
    </row>
    <row r="32" spans="1:8" ht="12">
      <c r="A32" s="45" t="s">
        <v>13</v>
      </c>
      <c r="B32" s="5">
        <f aca="true" t="shared" si="4" ref="B32:G32">B8</f>
        <v>-84.014242</v>
      </c>
      <c r="C32" s="5">
        <f t="shared" si="4"/>
        <v>-75.69984199999999</v>
      </c>
      <c r="D32" s="5">
        <f t="shared" si="4"/>
        <v>-70.123842</v>
      </c>
      <c r="E32" s="5">
        <f t="shared" si="4"/>
        <v>-75.03498</v>
      </c>
      <c r="F32" s="5">
        <f t="shared" si="4"/>
        <v>-73.29405</v>
      </c>
      <c r="G32" s="5">
        <f t="shared" si="4"/>
        <v>-75.00205</v>
      </c>
      <c r="H32" s="46"/>
    </row>
    <row r="33" ht="12"/>
    <row r="34" spans="1:8" ht="12">
      <c r="A34" s="33" t="s">
        <v>1</v>
      </c>
      <c r="B34" s="47">
        <f aca="true" t="shared" si="5" ref="B34:G34">B31*B32</f>
        <v>-5804.543979779999</v>
      </c>
      <c r="C34" s="47">
        <f t="shared" si="5"/>
        <v>-5479.154563959999</v>
      </c>
      <c r="D34" s="47">
        <f t="shared" si="5"/>
        <v>-5306.271124139998</v>
      </c>
      <c r="E34" s="47">
        <f t="shared" si="5"/>
        <v>-4937.301684</v>
      </c>
      <c r="F34" s="47">
        <f t="shared" si="5"/>
        <v>-5546.1607635</v>
      </c>
      <c r="G34" s="47">
        <f t="shared" si="5"/>
        <v>-5428.648378999999</v>
      </c>
      <c r="H34" s="47">
        <f>SUM(B34:G34)</f>
        <v>-32502.080494379992</v>
      </c>
    </row>
    <row r="35" ht="12"/>
    <row r="36" spans="1:8" ht="12">
      <c r="A36" s="17" t="s">
        <v>17</v>
      </c>
      <c r="B36" s="50">
        <f>'[5]Murrey''s G-9 Reg.'!AS278+'[5]American G-87 Reg.'!AR272</f>
        <v>7686.081363997475</v>
      </c>
      <c r="C36" s="50">
        <f>'[5]Murrey''s G-9 Reg.'!AT278+'[5]American G-87 Reg.'!AS272</f>
        <v>7851.723499876489</v>
      </c>
      <c r="D36" s="50">
        <f>'[5]Murrey''s G-9 Reg.'!AU278+'[5]American G-87 Reg.'!AT272</f>
        <v>7899.461837672863</v>
      </c>
      <c r="E36" s="50">
        <f>'[5]Murrey''s G-9 Reg.'!AV278+'[5]American G-87 Reg.'!AU272</f>
        <v>7795.109332753867</v>
      </c>
      <c r="F36" s="50">
        <f>'[5]Murrey''s G-9 Reg.'!AW278+'[5]American G-87 Reg.'!AV272</f>
        <v>7866.693363276989</v>
      </c>
      <c r="G36" s="50">
        <f>'[5]Murrey''s G-9 Reg.'!AX278+'[5]American G-87 Reg.'!AW272</f>
        <v>7806.857813567714</v>
      </c>
      <c r="H36" s="26">
        <f>SUM(B36:G36)</f>
        <v>46905.9272111454</v>
      </c>
    </row>
    <row r="37" ht="12">
      <c r="H37" s="22"/>
    </row>
    <row r="38" spans="1:7" ht="12">
      <c r="A38" s="17" t="s">
        <v>4</v>
      </c>
      <c r="B38" s="29">
        <f aca="true" t="shared" si="6" ref="B38:G38">B34/B36</f>
        <v>-0.7552019949943775</v>
      </c>
      <c r="C38" s="29">
        <f t="shared" si="6"/>
        <v>-0.6978282620428736</v>
      </c>
      <c r="D38" s="29">
        <f t="shared" si="6"/>
        <v>-0.6717256483010235</v>
      </c>
      <c r="E38" s="29">
        <f t="shared" si="6"/>
        <v>-0.6333845329473708</v>
      </c>
      <c r="F38" s="29">
        <f t="shared" si="6"/>
        <v>-0.7050180434628843</v>
      </c>
      <c r="G38" s="29">
        <f t="shared" si="6"/>
        <v>-0.6953691880445714</v>
      </c>
    </row>
    <row r="39" spans="1:7" ht="12">
      <c r="A39" s="17" t="s">
        <v>22</v>
      </c>
      <c r="B39" s="52">
        <f>'[4]18th year adj (1st half) Orig'!$G$124</f>
        <v>0.09170736284221037</v>
      </c>
      <c r="C39" s="52">
        <f>'[4]18th year adj (1st half) Orig'!$G$124</f>
        <v>0.09170736284221037</v>
      </c>
      <c r="D39" s="52">
        <f>'[4]18th year adj (1st half) Orig'!$G$124</f>
        <v>0.09170736284221037</v>
      </c>
      <c r="E39" s="52">
        <f>'[4]18th year adj (1st half) Orig'!$G$124</f>
        <v>0.09170736284221037</v>
      </c>
      <c r="F39" s="4">
        <f>'[4]18th year adj (2nd half)'!$D$96</f>
        <v>-0.9539566285642582</v>
      </c>
      <c r="G39" s="4">
        <f>'[4]18th year adj (2nd half)'!$D$96</f>
        <v>-0.9539566285642582</v>
      </c>
    </row>
    <row r="40" spans="1:7" ht="12">
      <c r="A40" s="17" t="s">
        <v>5</v>
      </c>
      <c r="B40" s="49">
        <f aca="true" t="shared" si="7" ref="B40:G40">B36*B39</f>
        <v>704.8702524828676</v>
      </c>
      <c r="C40" s="49">
        <f t="shared" si="7"/>
        <v>720.0608559398831</v>
      </c>
      <c r="D40" s="49">
        <f t="shared" si="7"/>
        <v>724.4388130056592</v>
      </c>
      <c r="E40" s="49">
        <f t="shared" si="7"/>
        <v>714.8689199735593</v>
      </c>
      <c r="F40" s="49">
        <f t="shared" si="7"/>
        <v>-7504.484278780542</v>
      </c>
      <c r="G40" s="49">
        <f t="shared" si="7"/>
        <v>-7447.403759511593</v>
      </c>
    </row>
    <row r="41" spans="1:8" ht="12">
      <c r="A41" s="33" t="s">
        <v>6</v>
      </c>
      <c r="B41" s="47">
        <f aca="true" t="shared" si="8" ref="B41:G41">+ROUND((B40-B34),2)</f>
        <v>6509.41</v>
      </c>
      <c r="C41" s="47">
        <f t="shared" si="8"/>
        <v>6199.22</v>
      </c>
      <c r="D41" s="47">
        <f t="shared" si="8"/>
        <v>6030.71</v>
      </c>
      <c r="E41" s="47">
        <f t="shared" si="8"/>
        <v>5652.17</v>
      </c>
      <c r="F41" s="47">
        <f t="shared" si="8"/>
        <v>-1958.32</v>
      </c>
      <c r="G41" s="47">
        <f t="shared" si="8"/>
        <v>-2018.76</v>
      </c>
      <c r="H41" s="47">
        <f>SUM(B41:G41)</f>
        <v>20414.430000000004</v>
      </c>
    </row>
    <row r="42" ht="12"/>
    <row r="43" spans="7:8" ht="12">
      <c r="G43" s="48" t="s">
        <v>7</v>
      </c>
      <c r="H43" s="10">
        <f>ROUND((H41/H36),2)</f>
        <v>0.44</v>
      </c>
    </row>
    <row r="44" spans="7:8" ht="12">
      <c r="G44" s="48" t="s">
        <v>8</v>
      </c>
      <c r="H44" s="21">
        <f>-H34/H36</f>
        <v>0.6929205417488713</v>
      </c>
    </row>
    <row r="45" spans="5:8" ht="12">
      <c r="E45" s="23"/>
      <c r="G45" s="48" t="s">
        <v>20</v>
      </c>
      <c r="H45" s="51">
        <f>('[6]18th year adj'!$G$126*E36)/H36</f>
        <v>0.05180140587013196</v>
      </c>
    </row>
    <row r="46" spans="5:8" ht="12">
      <c r="E46" s="23"/>
      <c r="G46" s="48" t="s">
        <v>24</v>
      </c>
      <c r="H46" s="51">
        <f>'[4]18th year adj (2nd half)'!$D$99*2</f>
        <v>0.06190689676286217</v>
      </c>
    </row>
    <row r="47" spans="5:8" ht="12">
      <c r="E47" s="23"/>
      <c r="F47" s="1"/>
      <c r="G47" s="3" t="s">
        <v>18</v>
      </c>
      <c r="H47" s="2">
        <f>SUM(H43:H46)</f>
        <v>1.2466288443818654</v>
      </c>
    </row>
    <row r="48" ht="12"/>
    <row r="49" spans="7:8" ht="12">
      <c r="G49" s="48" t="s">
        <v>21</v>
      </c>
      <c r="H49" s="4">
        <f>-'[4]18th year adj (2nd half)'!$D$100</f>
        <v>1.5632058252325833</v>
      </c>
    </row>
    <row r="50" spans="7:9" ht="12">
      <c r="G50" s="48" t="s">
        <v>9</v>
      </c>
      <c r="H50" s="35">
        <f>-H49+H47</f>
        <v>-0.31657698085071795</v>
      </c>
      <c r="I50" s="63">
        <f>H50/H49</f>
        <v>-0.20251778476043977</v>
      </c>
    </row>
    <row r="51" spans="7:8" ht="12">
      <c r="G51" s="48" t="s">
        <v>0</v>
      </c>
      <c r="H51" s="30">
        <f>H50*G36</f>
        <v>-2471.471476550104</v>
      </c>
    </row>
    <row r="52" ht="12"/>
    <row r="53" ht="12"/>
    <row r="55" ht="12"/>
  </sheetData>
  <sheetProtection/>
  <printOptions/>
  <pageMargins left="0.5" right="0.5" top="0.5" bottom="0.5" header="0.5" footer="0.5"/>
  <pageSetup fitToHeight="1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47"/>
  <sheetViews>
    <sheetView showGridLines="0" tabSelected="1" zoomScale="89" zoomScaleNormal="89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0" sqref="K40"/>
    </sheetView>
  </sheetViews>
  <sheetFormatPr defaultColWidth="9.140625" defaultRowHeight="12.75"/>
  <cols>
    <col min="1" max="1" width="32.57421875" style="9" customWidth="1"/>
    <col min="2" max="8" width="15.140625" style="10" customWidth="1"/>
    <col min="9" max="9" width="7.7109375" style="23" bestFit="1" customWidth="1"/>
    <col min="10" max="11" width="15.140625" style="23" customWidth="1"/>
    <col min="12" max="12" width="11.00390625" style="23" bestFit="1" customWidth="1"/>
    <col min="13" max="13" width="13.28125" style="10" customWidth="1"/>
    <col min="14" max="14" width="12.57421875" style="10" bestFit="1" customWidth="1"/>
    <col min="15" max="15" width="12.57421875" style="10" customWidth="1"/>
    <col min="16" max="16" width="2.28125" style="10" customWidth="1"/>
    <col min="17" max="17" width="11.8515625" style="10" bestFit="1" customWidth="1"/>
    <col min="18" max="18" width="11.28125" style="10" customWidth="1"/>
    <col min="19" max="16384" width="9.140625" style="10" customWidth="1"/>
  </cols>
  <sheetData>
    <row r="1" spans="1:5" ht="12">
      <c r="A1" s="17" t="s">
        <v>11</v>
      </c>
      <c r="E1" s="23"/>
    </row>
    <row r="2" spans="1:7" ht="12">
      <c r="A2" s="17" t="s">
        <v>12</v>
      </c>
      <c r="B2" s="23"/>
      <c r="C2" s="23"/>
      <c r="D2" s="23"/>
      <c r="E2" s="23"/>
      <c r="F2" s="23"/>
      <c r="G2" s="23"/>
    </row>
    <row r="3" spans="1:17" s="11" customFormat="1" ht="12">
      <c r="A3" s="32" t="s">
        <v>25</v>
      </c>
      <c r="B3" s="36"/>
      <c r="C3" s="36"/>
      <c r="D3" s="36"/>
      <c r="E3" s="36"/>
      <c r="F3" s="36"/>
      <c r="G3" s="36"/>
      <c r="H3" s="27"/>
      <c r="I3" s="36"/>
      <c r="J3" s="36"/>
      <c r="K3" s="36"/>
      <c r="L3" s="36"/>
      <c r="M3" s="27"/>
      <c r="P3" s="12"/>
      <c r="Q3" s="12"/>
    </row>
    <row r="4" spans="1:17" s="11" customFormat="1" ht="12">
      <c r="A4" s="32"/>
      <c r="B4" s="36"/>
      <c r="C4" s="36"/>
      <c r="D4" s="36"/>
      <c r="E4" s="36"/>
      <c r="F4" s="36"/>
      <c r="G4" s="36"/>
      <c r="H4" s="27"/>
      <c r="I4" s="36"/>
      <c r="J4" s="36"/>
      <c r="K4" s="36"/>
      <c r="L4" s="36"/>
      <c r="M4" s="27"/>
      <c r="N4" s="27"/>
      <c r="O4" s="27"/>
      <c r="P4" s="12"/>
      <c r="Q4" s="12"/>
    </row>
    <row r="5" spans="1:12" s="13" customFormat="1" ht="12">
      <c r="A5" s="31"/>
      <c r="B5" s="34">
        <v>43435</v>
      </c>
      <c r="C5" s="34">
        <v>43466</v>
      </c>
      <c r="D5" s="34">
        <v>43497</v>
      </c>
      <c r="E5" s="34">
        <v>43525</v>
      </c>
      <c r="F5" s="34">
        <v>43556</v>
      </c>
      <c r="G5" s="34">
        <v>43586</v>
      </c>
      <c r="H5" s="28" t="s">
        <v>2</v>
      </c>
      <c r="I5" s="53"/>
      <c r="J5" s="54"/>
      <c r="K5" s="54"/>
      <c r="L5" s="55"/>
    </row>
    <row r="6" spans="1:12" s="14" customFormat="1" ht="12.75">
      <c r="A6" s="42" t="s">
        <v>14</v>
      </c>
      <c r="B6" s="43"/>
      <c r="C6" s="43"/>
      <c r="D6" s="43"/>
      <c r="E6" s="43"/>
      <c r="F6" s="43"/>
      <c r="G6" s="43"/>
      <c r="H6" s="44"/>
      <c r="I6" s="56"/>
      <c r="J6" s="57"/>
      <c r="K6" s="57"/>
      <c r="L6" s="58"/>
    </row>
    <row r="7" spans="1:12" s="14" customFormat="1" ht="12">
      <c r="A7" s="45" t="s">
        <v>3</v>
      </c>
      <c r="B7" s="7">
        <f>'[8]Murrey''s American 2018'!$B$30-B28</f>
        <v>1286.240347246164</v>
      </c>
      <c r="C7" s="7">
        <f>'[9]Murrey''s American 2019'!B30-C28</f>
        <v>1415.6506723811924</v>
      </c>
      <c r="D7" s="7">
        <f>'[9]Murrey''s American 2019'!C30-D28</f>
        <v>795.5815452217807</v>
      </c>
      <c r="E7" s="7">
        <f>'[9]Murrey''s American 2019'!D30-E28</f>
        <v>1038.1382670093758</v>
      </c>
      <c r="F7" s="7">
        <f>'[9]Murrey''s American 2019'!E30-F28</f>
        <v>1001.0755815531653</v>
      </c>
      <c r="G7" s="7">
        <f>'[9]Murrey''s American 2019'!F30-G28</f>
        <v>1090.6631246389888</v>
      </c>
      <c r="H7" s="39">
        <f>SUM(B7:G7)</f>
        <v>6627.349538050667</v>
      </c>
      <c r="I7" s="57"/>
      <c r="J7" s="57"/>
      <c r="K7" s="58"/>
      <c r="L7" s="58"/>
    </row>
    <row r="8" spans="1:12" s="14" customFormat="1" ht="12">
      <c r="A8" s="45" t="s">
        <v>13</v>
      </c>
      <c r="B8" s="64">
        <f>'[13]December 18'!$G$28</f>
        <v>-79.11744999999999</v>
      </c>
      <c r="C8" s="64">
        <f>'[13]January 19'!$G$28</f>
        <v>-87.29154999999999</v>
      </c>
      <c r="D8" s="64">
        <f>'[13]February 19'!$G$28</f>
        <v>-98.35419999999999</v>
      </c>
      <c r="E8" s="64">
        <f>'[13]March 19'!$G$28</f>
        <v>-100.6368</v>
      </c>
      <c r="F8" s="64">
        <f>'[13]April 19'!$G$28</f>
        <v>-106.56739999999999</v>
      </c>
      <c r="G8" s="64">
        <f>'[13]May 19'!$G$28</f>
        <v>-108.9653</v>
      </c>
      <c r="H8" s="41"/>
      <c r="I8" s="57"/>
      <c r="J8" s="57"/>
      <c r="K8" s="58"/>
      <c r="L8" s="58"/>
    </row>
    <row r="9" spans="1:11" ht="12">
      <c r="A9" s="16"/>
      <c r="B9" s="25"/>
      <c r="C9" s="25"/>
      <c r="D9" s="25"/>
      <c r="E9" s="25"/>
      <c r="F9" s="25"/>
      <c r="G9" s="25"/>
      <c r="H9" s="15"/>
      <c r="I9" s="25"/>
      <c r="J9" s="25"/>
      <c r="K9" s="25"/>
    </row>
    <row r="10" spans="1:12" s="19" customFormat="1" ht="12">
      <c r="A10" s="33" t="s">
        <v>1</v>
      </c>
      <c r="B10" s="47">
        <f aca="true" t="shared" si="0" ref="B10:G10">B7*B8</f>
        <v>-101764.056361231</v>
      </c>
      <c r="C10" s="47">
        <f t="shared" si="0"/>
        <v>-123574.34145069646</v>
      </c>
      <c r="D10" s="47">
        <f t="shared" si="0"/>
        <v>-78248.78641505206</v>
      </c>
      <c r="E10" s="47">
        <f t="shared" si="0"/>
        <v>-104474.91314936914</v>
      </c>
      <c r="F10" s="47">
        <f t="shared" si="0"/>
        <v>-106682.02192960877</v>
      </c>
      <c r="G10" s="47">
        <f t="shared" si="0"/>
        <v>-118844.4345752248</v>
      </c>
      <c r="H10" s="47">
        <f>SUM(B10:G10)</f>
        <v>-633588.5538811822</v>
      </c>
      <c r="I10" s="59"/>
      <c r="J10" s="60"/>
      <c r="K10" s="60"/>
      <c r="L10" s="61"/>
    </row>
    <row r="11" spans="1:9" ht="12">
      <c r="A11" s="17"/>
      <c r="B11" s="25"/>
      <c r="C11" s="25"/>
      <c r="D11" s="25"/>
      <c r="E11" s="25"/>
      <c r="F11" s="25"/>
      <c r="G11" s="37"/>
      <c r="H11" s="15"/>
      <c r="I11" s="25"/>
    </row>
    <row r="12" spans="1:14" ht="12">
      <c r="A12" s="17" t="s">
        <v>16</v>
      </c>
      <c r="B12" s="50">
        <f>'[12]Murrey''s G-9 Reg.'!$AD$440</f>
        <v>61086.088150289004</v>
      </c>
      <c r="C12" s="50">
        <f>'[7]Murrey''s American G-9 Reg.'!S435</f>
        <v>59507.99566473988</v>
      </c>
      <c r="D12" s="50">
        <f>'[7]Murrey''s American G-9 Reg.'!T435</f>
        <v>55910.388728323705</v>
      </c>
      <c r="E12" s="50">
        <f>SUM('[11]Murrey''s American G-9 Reg.'!$U$75:$U$76)</f>
        <v>56884.22916666666</v>
      </c>
      <c r="F12" s="50">
        <f>'[7]Murrey''s American G-9 Reg.'!V435</f>
        <v>60010.14905660378</v>
      </c>
      <c r="G12" s="50">
        <f>'[7]Murrey''s American G-9 Reg.'!W435</f>
        <v>60360.12264150943</v>
      </c>
      <c r="H12" s="26">
        <f>SUM(B12:G12)</f>
        <v>353758.97340813244</v>
      </c>
      <c r="I12" s="59"/>
      <c r="M12" s="23"/>
      <c r="N12" s="23"/>
    </row>
    <row r="13" spans="1:21" s="18" customFormat="1" ht="12">
      <c r="A13" s="20"/>
      <c r="B13" s="21"/>
      <c r="C13" s="21"/>
      <c r="D13" s="21"/>
      <c r="E13" s="21"/>
      <c r="H13" s="22"/>
      <c r="I13" s="40"/>
      <c r="J13" s="39"/>
      <c r="K13" s="39"/>
      <c r="L13" s="38"/>
      <c r="M13" s="38"/>
      <c r="N13" s="38"/>
      <c r="O13" s="38"/>
      <c r="P13" s="38"/>
      <c r="Q13" s="38"/>
      <c r="R13" s="38"/>
      <c r="S13" s="24"/>
      <c r="T13" s="24"/>
      <c r="U13" s="24"/>
    </row>
    <row r="14" spans="1:7" ht="12">
      <c r="A14" s="17" t="s">
        <v>4</v>
      </c>
      <c r="B14" s="29">
        <f aca="true" t="shared" si="1" ref="B14:G14">B10/B12</f>
        <v>-1.6659121486198745</v>
      </c>
      <c r="C14" s="29">
        <f t="shared" si="1"/>
        <v>-2.076600632743503</v>
      </c>
      <c r="D14" s="29">
        <f t="shared" si="1"/>
        <v>-1.3995393019940126</v>
      </c>
      <c r="E14" s="29">
        <f t="shared" si="1"/>
        <v>-1.8366235190295932</v>
      </c>
      <c r="F14" s="29">
        <f t="shared" si="1"/>
        <v>-1.7777329936138362</v>
      </c>
      <c r="G14" s="29">
        <f t="shared" si="1"/>
        <v>-1.9689230136437121</v>
      </c>
    </row>
    <row r="15" spans="1:7" ht="12">
      <c r="A15" s="17" t="s">
        <v>22</v>
      </c>
      <c r="B15" s="52">
        <f>'Commodity Credit 3-1-19'!$G$15</f>
        <v>-2.045518161785966</v>
      </c>
      <c r="C15" s="52">
        <f>'Commodity Credit 3-1-19'!$G$15</f>
        <v>-2.045518161785966</v>
      </c>
      <c r="D15" s="52">
        <f>'Commodity Credit 3-1-19'!$G$15</f>
        <v>-2.045518161785966</v>
      </c>
      <c r="E15" s="52">
        <f>-'Commodity Credit 3-1-19'!$H$20</f>
        <v>-1.4515435151161429</v>
      </c>
      <c r="F15" s="52">
        <f>-'Commodity Credit 3-1-19'!$H$20</f>
        <v>-1.4515435151161429</v>
      </c>
      <c r="G15" s="52">
        <f>-'Commodity Credit 3-1-19'!$H$20</f>
        <v>-1.4515435151161429</v>
      </c>
    </row>
    <row r="16" spans="1:7" ht="12">
      <c r="A16" s="17" t="s">
        <v>5</v>
      </c>
      <c r="B16" s="49">
        <f aca="true" t="shared" si="2" ref="B16:G16">B12*B15</f>
        <v>-124952.70274387464</v>
      </c>
      <c r="C16" s="49">
        <f t="shared" si="2"/>
        <v>-121724.68590370595</v>
      </c>
      <c r="D16" s="49">
        <f t="shared" si="2"/>
        <v>-114365.7155762995</v>
      </c>
      <c r="E16" s="49">
        <f t="shared" si="2"/>
        <v>-82569.93395925553</v>
      </c>
      <c r="F16" s="49">
        <f>F12*F15</f>
        <v>-87107.34270426634</v>
      </c>
      <c r="G16" s="49">
        <f t="shared" si="2"/>
        <v>-87615.34459189807</v>
      </c>
    </row>
    <row r="17" spans="1:12" s="19" customFormat="1" ht="12">
      <c r="A17" s="33" t="s">
        <v>6</v>
      </c>
      <c r="B17" s="47">
        <f aca="true" t="shared" si="3" ref="B17:G17">+ROUND((B16-B10),2)</f>
        <v>-23188.65</v>
      </c>
      <c r="C17" s="47">
        <f t="shared" si="3"/>
        <v>1849.66</v>
      </c>
      <c r="D17" s="47">
        <f t="shared" si="3"/>
        <v>-36116.93</v>
      </c>
      <c r="E17" s="47">
        <f t="shared" si="3"/>
        <v>21904.98</v>
      </c>
      <c r="F17" s="47">
        <f t="shared" si="3"/>
        <v>19574.68</v>
      </c>
      <c r="G17" s="47">
        <f t="shared" si="3"/>
        <v>31229.09</v>
      </c>
      <c r="H17" s="47">
        <f>SUM(B17:G17)</f>
        <v>15252.829999999998</v>
      </c>
      <c r="I17" s="59"/>
      <c r="J17" s="60"/>
      <c r="K17" s="60"/>
      <c r="L17" s="61"/>
    </row>
    <row r="19" spans="7:8" ht="12">
      <c r="G19" s="48" t="s">
        <v>19</v>
      </c>
      <c r="H19" s="15">
        <f>ROUND((H17/H12),2)</f>
        <v>0.04</v>
      </c>
    </row>
    <row r="20" spans="7:8" ht="12">
      <c r="G20" s="48" t="s">
        <v>26</v>
      </c>
      <c r="H20" s="21">
        <f>-H10/H12</f>
        <v>1.7910176179480537</v>
      </c>
    </row>
    <row r="21" spans="5:8" ht="12">
      <c r="E21" s="23"/>
      <c r="F21" s="1"/>
      <c r="G21" s="3" t="s">
        <v>18</v>
      </c>
      <c r="H21" s="2">
        <f>SUM(H19:H20)</f>
        <v>1.8310176179480537</v>
      </c>
    </row>
    <row r="23" spans="7:8" ht="12">
      <c r="G23" s="48" t="s">
        <v>21</v>
      </c>
      <c r="H23" s="4">
        <f>'Commodity Credit 3-1-19'!H24</f>
        <v>2.6469560448897718</v>
      </c>
    </row>
    <row r="24" spans="7:9" ht="12">
      <c r="G24" s="48" t="s">
        <v>9</v>
      </c>
      <c r="H24" s="35">
        <f>-H23+H21</f>
        <v>-0.815938426941718</v>
      </c>
      <c r="I24" s="63">
        <f>H24/H23</f>
        <v>-0.3082553745148029</v>
      </c>
    </row>
    <row r="25" spans="7:8" ht="12">
      <c r="G25" s="48" t="s">
        <v>0</v>
      </c>
      <c r="H25" s="30">
        <f>H24*G12</f>
        <v>-49250.14351812238</v>
      </c>
    </row>
    <row r="27" spans="1:12" s="14" customFormat="1" ht="12.75">
      <c r="A27" s="42" t="s">
        <v>15</v>
      </c>
      <c r="B27" s="43"/>
      <c r="C27" s="43"/>
      <c r="D27" s="43"/>
      <c r="E27" s="43"/>
      <c r="F27" s="43"/>
      <c r="G27" s="43"/>
      <c r="H27" s="44"/>
      <c r="I27" s="56"/>
      <c r="J27" s="57"/>
      <c r="K27" s="57"/>
      <c r="L27" s="58"/>
    </row>
    <row r="28" spans="1:11" ht="12">
      <c r="A28" s="45" t="s">
        <v>3</v>
      </c>
      <c r="B28" s="6">
        <f>'[10]Multi Family true up'!N7</f>
        <v>69.08999999999999</v>
      </c>
      <c r="C28" s="6">
        <f>'[10]Multi Family true up'!O7</f>
        <v>75.66999999999999</v>
      </c>
      <c r="D28" s="6">
        <f>'[10]Multi Family true up'!P7</f>
        <v>65.8</v>
      </c>
      <c r="E28" s="6">
        <f>'[10]Multi Family true up'!Q7</f>
        <v>69.09</v>
      </c>
      <c r="F28" s="6">
        <f>'[10]Multi Family true up'!R7</f>
        <v>72.38</v>
      </c>
      <c r="G28" s="6">
        <f>'[10]Multi Family true up'!S7</f>
        <v>75.66999999999999</v>
      </c>
      <c r="H28" s="39">
        <f>SUM(B28:G28)</f>
        <v>427.69999999999993</v>
      </c>
      <c r="J28" s="62"/>
      <c r="K28" s="63"/>
    </row>
    <row r="29" spans="1:8" ht="12">
      <c r="A29" s="45" t="s">
        <v>13</v>
      </c>
      <c r="B29" s="5">
        <f aca="true" t="shared" si="4" ref="B29:G29">B8</f>
        <v>-79.11744999999999</v>
      </c>
      <c r="C29" s="5">
        <f t="shared" si="4"/>
        <v>-87.29154999999999</v>
      </c>
      <c r="D29" s="5">
        <f t="shared" si="4"/>
        <v>-98.35419999999999</v>
      </c>
      <c r="E29" s="5">
        <f t="shared" si="4"/>
        <v>-100.6368</v>
      </c>
      <c r="F29" s="5">
        <f t="shared" si="4"/>
        <v>-106.56739999999999</v>
      </c>
      <c r="G29" s="5">
        <f t="shared" si="4"/>
        <v>-108.9653</v>
      </c>
      <c r="H29" s="46"/>
    </row>
    <row r="31" spans="1:21" s="23" customFormat="1" ht="12">
      <c r="A31" s="33" t="s">
        <v>1</v>
      </c>
      <c r="B31" s="47">
        <f aca="true" t="shared" si="5" ref="B31:G31">B28*B29</f>
        <v>-5466.224620499998</v>
      </c>
      <c r="C31" s="47">
        <f t="shared" si="5"/>
        <v>-6605.351588499998</v>
      </c>
      <c r="D31" s="47">
        <f t="shared" si="5"/>
        <v>-6471.706359999999</v>
      </c>
      <c r="E31" s="47">
        <f t="shared" si="5"/>
        <v>-6952.996512</v>
      </c>
      <c r="F31" s="47">
        <f t="shared" si="5"/>
        <v>-7713.348411999999</v>
      </c>
      <c r="G31" s="47">
        <f t="shared" si="5"/>
        <v>-8245.404250999998</v>
      </c>
      <c r="H31" s="47">
        <f>SUM(B31:G31)</f>
        <v>-41455.03174399999</v>
      </c>
      <c r="M31" s="10"/>
      <c r="N31" s="10"/>
      <c r="O31" s="10"/>
      <c r="P31" s="10"/>
      <c r="Q31" s="10"/>
      <c r="R31" s="10"/>
      <c r="S31" s="10"/>
      <c r="T31" s="10"/>
      <c r="U31" s="10"/>
    </row>
    <row r="33" spans="1:21" s="23" customFormat="1" ht="12">
      <c r="A33" s="17" t="s">
        <v>17</v>
      </c>
      <c r="B33" s="50">
        <f>'[12]Murrey''s G-9 Reg.'!$AY$278+'[12]American G-87 Reg.'!$AX$272</f>
        <v>8001.626346852189</v>
      </c>
      <c r="C33" s="50">
        <f>'[11]Murrey''s American G-9 Reg.'!AN279</f>
        <v>8079.057957707151</v>
      </c>
      <c r="D33" s="50">
        <f>'[11]Murrey''s American G-9 Reg.'!AO279</f>
        <v>8019.1539140194855</v>
      </c>
      <c r="E33" s="50">
        <f>'[11]Murrey''s American G-9 Reg.'!AP279</f>
        <v>8191.519937036434</v>
      </c>
      <c r="F33" s="50">
        <f>'[11]Murrey''s American G-9 Reg.'!AQ279</f>
        <v>8047.993346007706</v>
      </c>
      <c r="G33" s="50">
        <f>'[11]Murrey''s American G-9 Reg.'!AR279</f>
        <v>8122.83360429765</v>
      </c>
      <c r="H33" s="26">
        <f>SUM(B33:G33)</f>
        <v>48462.185105920624</v>
      </c>
      <c r="M33" s="10"/>
      <c r="N33" s="10"/>
      <c r="O33" s="10"/>
      <c r="P33" s="10"/>
      <c r="Q33" s="10"/>
      <c r="R33" s="10"/>
      <c r="S33" s="10"/>
      <c r="T33" s="10"/>
      <c r="U33" s="10"/>
    </row>
    <row r="34" spans="1:21" s="23" customFormat="1" ht="12">
      <c r="A34" s="9"/>
      <c r="B34" s="10"/>
      <c r="C34" s="10"/>
      <c r="D34" s="10"/>
      <c r="E34" s="10"/>
      <c r="F34" s="10"/>
      <c r="G34" s="10"/>
      <c r="H34" s="22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23" customFormat="1" ht="12">
      <c r="A35" s="17" t="s">
        <v>4</v>
      </c>
      <c r="B35" s="29">
        <f aca="true" t="shared" si="6" ref="B35:G35">B31/B33</f>
        <v>-0.6831391999015789</v>
      </c>
      <c r="C35" s="29">
        <f t="shared" si="6"/>
        <v>-0.8175893307212524</v>
      </c>
      <c r="D35" s="29">
        <f t="shared" si="6"/>
        <v>-0.8070310695353832</v>
      </c>
      <c r="E35" s="29">
        <f t="shared" si="6"/>
        <v>-0.8488041981761307</v>
      </c>
      <c r="F35" s="29">
        <f t="shared" si="6"/>
        <v>-0.9584188356500429</v>
      </c>
      <c r="G35" s="29">
        <f t="shared" si="6"/>
        <v>-1.015089641456831</v>
      </c>
      <c r="H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23" customFormat="1" ht="12">
      <c r="A36" s="17" t="s">
        <v>22</v>
      </c>
      <c r="B36" s="52">
        <f>'Commodity Credit 3-1-19'!$G$39</f>
        <v>-0.9539566285642582</v>
      </c>
      <c r="C36" s="52">
        <f>'Commodity Credit 3-1-19'!$G$39</f>
        <v>-0.9539566285642582</v>
      </c>
      <c r="D36" s="52">
        <f>'Commodity Credit 3-1-19'!$G$39</f>
        <v>-0.9539566285642582</v>
      </c>
      <c r="E36" s="52">
        <f>-'Commodity Credit 3-1-19'!$H$44</f>
        <v>-0.6929205417488713</v>
      </c>
      <c r="F36" s="52">
        <f>-'Commodity Credit 3-1-19'!$H$44</f>
        <v>-0.6929205417488713</v>
      </c>
      <c r="G36" s="52">
        <f>-'Commodity Credit 3-1-19'!$H$44</f>
        <v>-0.6929205417488713</v>
      </c>
      <c r="H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23" customFormat="1" ht="12">
      <c r="A37" s="17" t="s">
        <v>5</v>
      </c>
      <c r="B37" s="49">
        <f>B33*B36</f>
        <v>-7633.204492874056</v>
      </c>
      <c r="C37" s="49">
        <f aca="true" t="shared" si="7" ref="B37:G37">C33*C36</f>
        <v>-7707.070891309556</v>
      </c>
      <c r="D37" s="49">
        <f t="shared" si="7"/>
        <v>-7649.925031755904</v>
      </c>
      <c r="E37" s="49">
        <f t="shared" si="7"/>
        <v>-5676.072432517966</v>
      </c>
      <c r="F37" s="49">
        <f t="shared" si="7"/>
        <v>-5576.619909306972</v>
      </c>
      <c r="G37" s="49">
        <f t="shared" si="7"/>
        <v>-5628.478261625864</v>
      </c>
      <c r="H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s="23" customFormat="1" ht="12">
      <c r="A38" s="33" t="s">
        <v>6</v>
      </c>
      <c r="B38" s="47">
        <f>+ROUND((B37-B31),2)</f>
        <v>-2166.98</v>
      </c>
      <c r="C38" s="47">
        <f aca="true" t="shared" si="8" ref="B38:G38">+ROUND((C37-C31),2)</f>
        <v>-1101.72</v>
      </c>
      <c r="D38" s="47">
        <f t="shared" si="8"/>
        <v>-1178.22</v>
      </c>
      <c r="E38" s="47">
        <f t="shared" si="8"/>
        <v>1276.92</v>
      </c>
      <c r="F38" s="47">
        <f t="shared" si="8"/>
        <v>2136.73</v>
      </c>
      <c r="G38" s="47">
        <f t="shared" si="8"/>
        <v>2616.93</v>
      </c>
      <c r="H38" s="47">
        <f>SUM(B38:G38)</f>
        <v>1583.6599999999999</v>
      </c>
      <c r="M38" s="10"/>
      <c r="N38" s="10"/>
      <c r="O38" s="10"/>
      <c r="P38" s="10"/>
      <c r="Q38" s="10"/>
      <c r="R38" s="10"/>
      <c r="S38" s="10"/>
      <c r="T38" s="10"/>
      <c r="U38" s="10"/>
    </row>
    <row r="41" spans="1:21" s="23" customFormat="1" ht="12">
      <c r="A41" s="9"/>
      <c r="B41" s="10"/>
      <c r="C41" s="10"/>
      <c r="D41" s="10"/>
      <c r="E41" s="10"/>
      <c r="F41" s="10"/>
      <c r="G41" s="48" t="s">
        <v>7</v>
      </c>
      <c r="H41" s="15">
        <f>ROUND((H38/H33),2)</f>
        <v>0.03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s="23" customFormat="1" ht="12">
      <c r="A42" s="9"/>
      <c r="B42" s="10"/>
      <c r="C42" s="10"/>
      <c r="D42" s="10"/>
      <c r="E42" s="10"/>
      <c r="F42" s="10"/>
      <c r="G42" s="48" t="s">
        <v>26</v>
      </c>
      <c r="H42" s="21">
        <f>-H31/H33</f>
        <v>0.8554098758319387</v>
      </c>
      <c r="M42" s="10"/>
      <c r="N42" s="10"/>
      <c r="O42" s="10"/>
      <c r="P42" s="10"/>
      <c r="Q42" s="10"/>
      <c r="R42" s="10"/>
      <c r="S42" s="10"/>
      <c r="T42" s="10"/>
      <c r="U42" s="10"/>
    </row>
    <row r="43" spans="1:21" s="23" customFormat="1" ht="12">
      <c r="A43" s="9"/>
      <c r="B43" s="10"/>
      <c r="C43" s="10"/>
      <c r="D43" s="10"/>
      <c r="F43" s="1"/>
      <c r="G43" s="3" t="s">
        <v>18</v>
      </c>
      <c r="H43" s="2">
        <f>SUM(H41:H42)</f>
        <v>0.8854098758319388</v>
      </c>
      <c r="M43" s="10"/>
      <c r="N43" s="10"/>
      <c r="O43" s="10"/>
      <c r="P43" s="10"/>
      <c r="Q43" s="10"/>
      <c r="R43" s="10"/>
      <c r="S43" s="10"/>
      <c r="T43" s="10"/>
      <c r="U43" s="10"/>
    </row>
    <row r="45" spans="1:21" s="23" customFormat="1" ht="12">
      <c r="A45" s="9"/>
      <c r="B45" s="10"/>
      <c r="C45" s="10"/>
      <c r="D45" s="10"/>
      <c r="E45" s="10"/>
      <c r="F45" s="10"/>
      <c r="G45" s="48" t="s">
        <v>21</v>
      </c>
      <c r="H45" s="4">
        <f>'Commodity Credit 3-1-19'!H47</f>
        <v>1.2466288443818654</v>
      </c>
      <c r="M45" s="10"/>
      <c r="N45" s="10"/>
      <c r="O45" s="10"/>
      <c r="P45" s="10"/>
      <c r="Q45" s="10"/>
      <c r="R45" s="10"/>
      <c r="S45" s="10"/>
      <c r="T45" s="10"/>
      <c r="U45" s="10"/>
    </row>
    <row r="46" spans="1:21" s="23" customFormat="1" ht="12">
      <c r="A46" s="9"/>
      <c r="B46" s="10"/>
      <c r="C46" s="10"/>
      <c r="D46" s="10"/>
      <c r="E46" s="10"/>
      <c r="F46" s="10"/>
      <c r="G46" s="48" t="s">
        <v>9</v>
      </c>
      <c r="H46" s="35">
        <f>-H45+H43</f>
        <v>-0.36121896854992663</v>
      </c>
      <c r="I46" s="63">
        <f>H46/H45</f>
        <v>-0.2897566265836206</v>
      </c>
      <c r="M46" s="10"/>
      <c r="N46" s="10"/>
      <c r="O46" s="10"/>
      <c r="P46" s="10"/>
      <c r="Q46" s="10"/>
      <c r="R46" s="10"/>
      <c r="S46" s="10"/>
      <c r="T46" s="10"/>
      <c r="U46" s="10"/>
    </row>
    <row r="47" spans="1:21" s="23" customFormat="1" ht="12">
      <c r="A47" s="9"/>
      <c r="B47" s="10"/>
      <c r="C47" s="10"/>
      <c r="D47" s="10"/>
      <c r="E47" s="10"/>
      <c r="F47" s="10"/>
      <c r="G47" s="48" t="s">
        <v>0</v>
      </c>
      <c r="H47" s="30">
        <f>H46*G33</f>
        <v>-2934.12157624708</v>
      </c>
      <c r="M47" s="10"/>
      <c r="N47" s="10"/>
      <c r="O47" s="10"/>
      <c r="P47" s="10"/>
      <c r="Q47" s="10"/>
      <c r="R47" s="10"/>
      <c r="S47" s="10"/>
      <c r="T47" s="10"/>
      <c r="U47" s="10"/>
    </row>
  </sheetData>
  <sheetProtection/>
  <printOptions/>
  <pageMargins left="0.5" right="0.5" top="0.5" bottom="0.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2019-07-10T19:46:46Z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/>
  </property>
  <property fmtid="{D5CDD505-2E9C-101B-9397-08002B2CF9AE}" pid="5" name="EFiling">
    <vt:lpwstr>14959.0000000000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MURREY'S DISPOSAL COMPANY, INC.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190608</vt:lpwstr>
  </property>
  <property fmtid="{D5CDD505-2E9C-101B-9397-08002B2CF9AE}" pid="13" name="Dat">
    <vt:lpwstr>2019-07-12T00:00:00Z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2019-07-12T00:00:00Z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